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0" documentId="13_ncr:1_{7E1DE88F-3626-4C21-B29B-53E7B622CF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L16" i="1"/>
  <c r="N16" i="1" s="1"/>
  <c r="C16" i="1"/>
  <c r="E60" i="6"/>
  <c r="A60" i="6"/>
  <c r="A49" i="6"/>
  <c r="E48" i="6"/>
  <c r="E47" i="6"/>
  <c r="E46" i="6"/>
  <c r="E45" i="6"/>
  <c r="E44" i="6"/>
  <c r="E43" i="6"/>
  <c r="E42" i="6"/>
  <c r="E41" i="6"/>
  <c r="E49" i="6" s="1"/>
  <c r="E65" i="6" s="1"/>
  <c r="A40" i="6"/>
  <c r="E33" i="6"/>
  <c r="E35" i="6" s="1"/>
  <c r="E67" i="6" s="1"/>
  <c r="H4" i="6" s="1"/>
  <c r="H5" i="6" s="1"/>
  <c r="C32" i="6"/>
  <c r="C31" i="6"/>
  <c r="C30" i="6"/>
  <c r="C29" i="6"/>
  <c r="C28" i="6"/>
  <c r="E24" i="6"/>
  <c r="A23" i="6"/>
  <c r="A22" i="6"/>
  <c r="A20" i="6"/>
  <c r="A19" i="6"/>
  <c r="E7" i="6"/>
  <c r="C15" i="1" l="1"/>
  <c r="C14" i="1"/>
  <c r="C13" i="1"/>
  <c r="C12" i="1"/>
  <c r="C11" i="1"/>
  <c r="AB16" i="1" l="1"/>
  <c r="Z16" i="1" s="1"/>
  <c r="AA16" i="1"/>
  <c r="Y16" i="1" s="1"/>
  <c r="AB15" i="1"/>
  <c r="Z15" i="1" s="1"/>
  <c r="AA15" i="1"/>
  <c r="Y15" i="1" s="1"/>
  <c r="AB14" i="1"/>
  <c r="Z14" i="1" s="1"/>
  <c r="AA14" i="1"/>
  <c r="Y14" i="1" s="1"/>
  <c r="AB13" i="1"/>
  <c r="Z13" i="1" s="1"/>
  <c r="AA13" i="1"/>
  <c r="Y13" i="1" s="1"/>
  <c r="AB12" i="1"/>
  <c r="Z12" i="1" s="1"/>
  <c r="AA12" i="1"/>
  <c r="Y12" i="1" s="1"/>
  <c r="AB11" i="1"/>
  <c r="Z11" i="1" s="1"/>
  <c r="AA11" i="1"/>
  <c r="Y11" i="1" s="1"/>
  <c r="C10" i="1" l="1"/>
  <c r="S51" i="1"/>
  <c r="S52" i="1" s="1"/>
  <c r="R51" i="1"/>
  <c r="R52" i="1" s="1"/>
  <c r="Q51" i="1"/>
  <c r="Q52" i="1" s="1"/>
  <c r="P51" i="1"/>
  <c r="P52" i="1" s="1"/>
  <c r="K51" i="1"/>
  <c r="K52" i="1" s="1"/>
  <c r="J51" i="1"/>
  <c r="J52" i="1" s="1"/>
  <c r="I51" i="1"/>
  <c r="I52" i="1" s="1"/>
  <c r="G8" i="1"/>
  <c r="C9" i="1"/>
  <c r="E51" i="1" l="1"/>
  <c r="E52" i="1" s="1"/>
  <c r="G37" i="1"/>
  <c r="H37" i="1" s="1"/>
  <c r="G43" i="1" l="1"/>
  <c r="G42" i="1"/>
  <c r="G39" i="1" l="1"/>
  <c r="G38" i="1"/>
  <c r="H38" i="1" s="1"/>
  <c r="H39" i="1" l="1"/>
  <c r="G44" i="1"/>
  <c r="G45" i="1" s="1"/>
  <c r="G47" i="1" l="1"/>
  <c r="H47" i="1" s="1"/>
  <c r="J11" i="1" l="1"/>
  <c r="C8" i="1" l="1"/>
  <c r="C7" i="1"/>
  <c r="C6" i="1"/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M13" i="1" s="1"/>
  <c r="O13" i="1" s="1"/>
  <c r="G12" i="1"/>
  <c r="G11" i="1"/>
  <c r="G10" i="1"/>
  <c r="G9" i="1"/>
  <c r="G7" i="1"/>
  <c r="G6" i="1"/>
  <c r="G5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L12" i="1" s="1"/>
  <c r="N12" i="1" s="1"/>
  <c r="I11" i="1"/>
  <c r="E11" i="1"/>
  <c r="I10" i="1"/>
  <c r="E10" i="1"/>
  <c r="I9" i="1"/>
  <c r="E9" i="1"/>
  <c r="I8" i="1"/>
  <c r="E8" i="1"/>
  <c r="L14" i="1" l="1"/>
  <c r="N14" i="1" s="1"/>
  <c r="L11" i="1"/>
  <c r="N11" i="1" s="1"/>
  <c r="AA8" i="1" s="1"/>
  <c r="Y8" i="1" s="1"/>
  <c r="L15" i="1"/>
  <c r="N15" i="1" s="1"/>
  <c r="AA10" i="1" s="1"/>
  <c r="Y10" i="1" s="1"/>
  <c r="M14" i="1"/>
  <c r="O14" i="1" s="1"/>
  <c r="H51" i="1"/>
  <c r="H52" i="1" s="1"/>
  <c r="M15" i="1"/>
  <c r="O15" i="1" s="1"/>
  <c r="AB10" i="1" s="1"/>
  <c r="Z10" i="1" s="1"/>
  <c r="AB9" i="1"/>
  <c r="Z9" i="1" s="1"/>
  <c r="L13" i="1"/>
  <c r="N13" i="1" s="1"/>
  <c r="AA9" i="1" s="1"/>
  <c r="Y9" i="1" s="1"/>
  <c r="M11" i="1"/>
  <c r="O11" i="1" s="1"/>
  <c r="AB8" i="1" s="1"/>
  <c r="Z8" i="1" s="1"/>
  <c r="M12" i="1"/>
  <c r="O12" i="1" s="1"/>
  <c r="G51" i="1"/>
  <c r="G52" i="1" s="1"/>
  <c r="L9" i="1"/>
  <c r="N9" i="1" s="1"/>
  <c r="D51" i="1"/>
  <c r="D52" i="1" s="1"/>
  <c r="G41" i="1"/>
  <c r="H41" i="1" s="1"/>
  <c r="M9" i="1"/>
  <c r="O9" i="1" s="1"/>
  <c r="L10" i="1"/>
  <c r="N10" i="1" s="1"/>
  <c r="M10" i="1"/>
  <c r="O10" i="1" s="1"/>
  <c r="F51" i="1"/>
  <c r="F52" i="1" s="1"/>
  <c r="L8" i="1"/>
  <c r="N8" i="1" s="1"/>
  <c r="M8" i="1"/>
  <c r="O8" i="1" s="1"/>
  <c r="U22" i="1"/>
  <c r="V22" i="1" s="1"/>
  <c r="U29" i="1"/>
  <c r="V29" i="1" s="1"/>
  <c r="S27" i="1"/>
  <c r="U23" i="1"/>
  <c r="V23" i="1" s="1"/>
  <c r="S12" i="1"/>
  <c r="S28" i="1"/>
  <c r="T17" i="1"/>
  <c r="U17" i="1"/>
  <c r="V17" i="1" s="1"/>
  <c r="U8" i="1"/>
  <c r="V8" i="1" s="1"/>
  <c r="R24" i="1"/>
  <c r="S13" i="1"/>
  <c r="T18" i="1"/>
  <c r="R9" i="1"/>
  <c r="U25" i="1"/>
  <c r="V25" i="1" s="1"/>
  <c r="S30" i="1"/>
  <c r="T19" i="1"/>
  <c r="T16" i="1"/>
  <c r="U10" i="1"/>
  <c r="V10" i="1" s="1"/>
  <c r="U26" i="1"/>
  <c r="V26" i="1" s="1"/>
  <c r="S15" i="1"/>
  <c r="S31" i="1"/>
  <c r="T20" i="1"/>
  <c r="T10" i="1"/>
  <c r="U11" i="1"/>
  <c r="V11" i="1" s="1"/>
  <c r="U27" i="1"/>
  <c r="V27" i="1" s="1"/>
  <c r="S16" i="1"/>
  <c r="S11" i="1"/>
  <c r="U12" i="1"/>
  <c r="V12" i="1" s="1"/>
  <c r="R28" i="1"/>
  <c r="T22" i="1"/>
  <c r="S18" i="1"/>
  <c r="T23" i="1"/>
  <c r="R13" i="1"/>
  <c r="R14" i="1"/>
  <c r="U30" i="1"/>
  <c r="V30" i="1" s="1"/>
  <c r="S19" i="1"/>
  <c r="T8" i="1"/>
  <c r="T24" i="1"/>
  <c r="R29" i="1"/>
  <c r="U31" i="1"/>
  <c r="V31" i="1" s="1"/>
  <c r="S20" i="1"/>
  <c r="T9" i="1"/>
  <c r="T25" i="1"/>
  <c r="U15" i="1"/>
  <c r="V15" i="1" s="1"/>
  <c r="T13" i="1"/>
  <c r="T21" i="1"/>
  <c r="S29" i="1"/>
  <c r="U16" i="1"/>
  <c r="V16" i="1" s="1"/>
  <c r="S21" i="1"/>
  <c r="T26" i="1"/>
  <c r="R17" i="1"/>
  <c r="S22" i="1"/>
  <c r="T11" i="1"/>
  <c r="T27" i="1"/>
  <c r="S14" i="1"/>
  <c r="U18" i="1"/>
  <c r="V18" i="1" s="1"/>
  <c r="S23" i="1"/>
  <c r="T12" i="1"/>
  <c r="T28" i="1"/>
  <c r="U19" i="1"/>
  <c r="V19" i="1" s="1"/>
  <c r="S8" i="1"/>
  <c r="S24" i="1"/>
  <c r="T29" i="1"/>
  <c r="R20" i="1"/>
  <c r="S9" i="1"/>
  <c r="S25" i="1"/>
  <c r="T14" i="1"/>
  <c r="T30" i="1"/>
  <c r="U21" i="1"/>
  <c r="V21" i="1" s="1"/>
  <c r="S10" i="1"/>
  <c r="S26" i="1"/>
  <c r="T15" i="1"/>
  <c r="T31" i="1"/>
  <c r="U9" i="1"/>
  <c r="V9" i="1" s="1"/>
  <c r="U20" i="1"/>
  <c r="V20" i="1" s="1"/>
  <c r="U24" i="1"/>
  <c r="V24" i="1" s="1"/>
  <c r="R10" i="1"/>
  <c r="S17" i="1"/>
  <c r="R21" i="1"/>
  <c r="R25" i="1"/>
  <c r="U28" i="1"/>
  <c r="V28" i="1" s="1"/>
  <c r="U13" i="1"/>
  <c r="V13" i="1" s="1"/>
  <c r="R18" i="1"/>
  <c r="R11" i="1"/>
  <c r="R22" i="1"/>
  <c r="R26" i="1"/>
  <c r="U14" i="1"/>
  <c r="V14" i="1" s="1"/>
  <c r="R30" i="1"/>
  <c r="R15" i="1"/>
  <c r="R19" i="1"/>
  <c r="R8" i="1"/>
  <c r="R23" i="1"/>
  <c r="R27" i="1"/>
  <c r="J33" i="1"/>
  <c r="J35" i="1" s="1"/>
  <c r="R12" i="1"/>
  <c r="R16" i="1"/>
  <c r="R31" i="1"/>
  <c r="I7" i="1"/>
  <c r="I6" i="1"/>
  <c r="E7" i="1"/>
  <c r="E6" i="1"/>
  <c r="E5" i="1"/>
  <c r="M5" i="1" s="1"/>
  <c r="O5" i="1" s="1"/>
  <c r="I5" i="1"/>
  <c r="G48" i="1" l="1"/>
  <c r="H48" i="1" s="1"/>
  <c r="G40" i="1"/>
  <c r="H40" i="1" s="1"/>
  <c r="AA7" i="1"/>
  <c r="Y7" i="1" s="1"/>
  <c r="AB7" i="1"/>
  <c r="Z7" i="1" s="1"/>
  <c r="L7" i="1"/>
  <c r="N7" i="1" s="1"/>
  <c r="AA6" i="1" s="1"/>
  <c r="Y6" i="1" s="1"/>
  <c r="L6" i="1"/>
  <c r="N6" i="1" s="1"/>
  <c r="M7" i="1"/>
  <c r="O7" i="1" s="1"/>
  <c r="AB6" i="1" s="1"/>
  <c r="Z6" i="1" s="1"/>
  <c r="R5" i="1"/>
  <c r="L5" i="1"/>
  <c r="N5" i="1" s="1"/>
  <c r="M6" i="1"/>
  <c r="O6" i="1" s="1"/>
  <c r="AB5" i="1" s="1"/>
  <c r="Z5" i="1" s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AA5" i="1" l="1"/>
  <c r="Y5" i="1" s="1"/>
  <c r="T34" i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2" authorId="0" shapeId="0" xr:uid="{B377FFF1-1C2D-4816-AC6D-F508E56091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<sst xmlns="http://schemas.openxmlformats.org/spreadsheetml/2006/main" count="8319" uniqueCount="417">
  <si>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</si>
  <si>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</si>
  <si>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</si>
  <si>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</si>
  <si>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</si>
  <si>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</si>
  <si>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</si>
  <si>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</si>
  <si>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</si>
  <si>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</si>
  <si>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</si>
  <si>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</si>
  <si>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</si>
  <si>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</si>
  <si>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</si>
  <si>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</si>
  <si>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</si>
  <si>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</si>
  <si>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</si>
  <si>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</si>
  <si>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</si>
  <si>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</si>
  <si>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</si>
  <si>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</si>
  <si>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</si>
  <si>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</si>
  <si>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</si>
  <si>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</si>
  <si>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</si>
  <si>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</si>
  <si>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</si>
  <si>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</si>
  <si>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</si>
  <si>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</si>
  <si>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</si>
  <si>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</si>
  <si>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</si>
  <si>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</si>
  <si>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</si>
  <si>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</si>
  <si>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</si>
  <si>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</si>
  <si>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</si>
  <si>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</si>
  <si>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</si>
  <si>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</si>
  <si>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</si>
  <si>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</si>
  <si>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</si>
  <si>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</si>
  <si>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</si>
  <si>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</si>
  <si>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</si>
  <si>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</si>
  <si>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</si>
  <si>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</si>
  <si>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</si>
  <si>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</si>
  <si>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</si>
  <si>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</si>
  <si>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</si>
  <si>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</si>
  <si>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</si>
  <si>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</si>
  <si>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</si>
  <si>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</si>
  <si>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</si>
  <si>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</si>
  <si>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</si>
  <si>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</si>
  <si>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</si>
  <si>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</si>
  <si>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</si>
  <si>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</si>
  <si>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</si>
  <si>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</si>
  <si>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</si>
  <si>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</si>
  <si>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</si>
  <si>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</si>
  <si>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</si>
  <si>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</si>
  <si>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</si>
  <si>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</si>
  <si>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</si>
  <si>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</si>
  <si>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</si>
  <si>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</si>
  <si>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</si>
  <si>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</si>
  <si>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</si>
  <si>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</si>
  <si>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</si>
  <si>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</si>
  <si>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</si>
  <si>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</si>
  <si>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</si>
  <si>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</si>
  <si>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</si>
  <si>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</si>
  <si>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</si>
  <si>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</si>
  <si>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</si>
  <si>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</si>
  <si>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</si>
  <si>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</si>
  <si>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</si>
  <si>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</si>
  <si>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</si>
  <si>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</si>
  <si>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</si>
  <si>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</si>
  <si>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</si>
  <si>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</si>
  <si>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</si>
  <si>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</si>
  <si>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</si>
  <si>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</si>
  <si>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</si>
  <si>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</si>
  <si>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</si>
  <si>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</si>
  <si>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</si>
  <si>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</si>
  <si>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</si>
  <si>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</si>
  <si>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</si>
  <si>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</si>
  <si>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</si>
  <si>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</si>
  <si>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</si>
  <si>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</si>
  <si>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</si>
  <si>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</si>
  <si>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</si>
  <si>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</si>
  <si>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</si>
  <si>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</si>
  <si>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</si>
  <si>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</si>
  <si>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</si>
  <si>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</si>
  <si>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</si>
  <si>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</si>
  <si>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</si>
  <si>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</si>
  <si>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</si>
  <si>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</si>
  <si>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</si>
  <si>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</si>
  <si>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</si>
  <si>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</si>
  <si>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</si>
  <si>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</si>
  <si>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</si>
  <si>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</si>
  <si>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</si>
  <si>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</si>
  <si>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</si>
  <si>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</si>
  <si>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</si>
  <si>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</si>
  <si>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</si>
  <si>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</si>
  <si>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</si>
  <si>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</si>
  <si>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</si>
  <si>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</si>
  <si>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</si>
  <si>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</si>
  <si>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</si>
  <si>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</si>
  <si>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</si>
  <si>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</si>
  <si>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</si>
  <si>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</si>
  <si>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</si>
  <si>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</si>
  <si>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</si>
  <si>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</si>
  <si>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</si>
  <si>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</si>
  <si>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</si>
  <si>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</si>
  <si>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</si>
  <si>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</si>
  <si>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</si>
  <si>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</si>
  <si>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</si>
  <si>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</si>
  <si>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</si>
  <si>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</si>
  <si>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</si>
  <si>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</si>
  <si>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</si>
  <si>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</si>
  <si>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</si>
  <si>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</si>
  <si>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</si>
  <si>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</si>
  <si>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</si>
  <si>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</si>
  <si>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</si>
  <si>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</si>
  <si>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</si>
  <si>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</si>
  <si>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</si>
  <si>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</si>
  <si>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</si>
  <si>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</si>
  <si>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</si>
  <si>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</si>
  <si>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</si>
  <si>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</si>
  <si>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</si>
  <si>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</si>
  <si>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</si>
  <si>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</si>
  <si>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</si>
  <si>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</si>
  <si>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</si>
  <si>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</si>
  <si>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</si>
  <si>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</si>
  <si>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</si>
  <si>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</si>
  <si>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</si>
  <si>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</si>
  <si>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</si>
  <si>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</si>
  <si>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</si>
  <si>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</si>
  <si>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</si>
  <si>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</si>
  <si>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</si>
  <si>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</si>
  <si>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</si>
  <si>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</si>
  <si>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</si>
  <si>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</si>
  <si>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</si>
  <si>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</si>
  <si>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</si>
  <si>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</si>
  <si>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</si>
  <si>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</si>
  <si>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</si>
  <si>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</si>
  <si>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</si>
  <si>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</si>
  <si>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</si>
  <si>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</si>
  <si>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</si>
  <si>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</si>
  <si>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</si>
  <si>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</si>
  <si>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</si>
  <si>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</si>
  <si>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</si>
  <si>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</si>
  <si>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</si>
  <si>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</si>
  <si>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</si>
  <si>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</si>
  <si>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</si>
  <si>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</si>
  <si>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</si>
  <si>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</si>
  <si>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Lucid Management and Capital Partners LLC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</si>
  <si>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</si>
  <si>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</si>
  <si>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</si>
  <si>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</si>
  <si>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</si>
  <si>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</si>
  <si>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</si>
  <si>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</si>
  <si>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</si>
  <si>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</si>
  <si>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</si>
  <si>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</si>
  <si>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</si>
  <si>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</si>
  <si>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</si>
  <si>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</si>
  <si>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</si>
  <si>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</si>
  <si>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</si>
  <si>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</si>
  <si>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</si>
  <si>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</si>
  <si>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</si>
  <si>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</si>
  <si>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</si>
  <si>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</si>
  <si>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</si>
  <si>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</si>
  <si>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</si>
  <si>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</si>
  <si>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</si>
  <si>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</si>
  <si>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1000079679</t>
  </si>
  <si>
    <t>USG ASSETS LLC Series M-7</t>
  </si>
  <si>
    <t>USE BELOW TABLE FOR FORM PF REPORTING</t>
  </si>
  <si>
    <t>23-0210</t>
  </si>
  <si>
    <t>From 2/10/2023 To 2/28/2023</t>
  </si>
  <si>
    <t>23-0201</t>
  </si>
  <si>
    <t>From 2/1/2023 To 2/9/2023</t>
  </si>
  <si>
    <t>23-0113</t>
  </si>
  <si>
    <t>From 1/13/2023 To 1/31/2023</t>
  </si>
  <si>
    <t>23-0101</t>
  </si>
  <si>
    <t>From 1/1/2023 To 1/12/2023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</si>
  <si>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</si>
  <si>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</si>
  <si>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</si>
  <si>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</si>
  <si>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</si>
  <si>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</si>
  <si>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</si>
  <si>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</si>
  <si>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</si>
  <si>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</si>
  <si>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</si>
  <si>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</si>
  <si>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</si>
  <si>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</si>
  <si>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</si>
  <si>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</si>
  <si>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</si>
  <si>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</si>
  <si>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</si>
  <si>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</si>
  <si>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</si>
  <si>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</si>
  <si>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</si>
  <si>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</si>
  <si>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</si>
  <si>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</si>
  <si>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</si>
  <si>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</si>
  <si>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</si>
  <si>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</si>
  <si>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</si>
  <si>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</si>
  <si>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</si>
  <si>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</si>
  <si>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</si>
  <si>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</si>
  <si>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</si>
  <si>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</si>
  <si>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</si>
  <si>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</si>
  <si>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</si>
  <si>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</si>
  <si>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</si>
  <si>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</si>
  <si>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</si>
  <si>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</si>
  <si>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</si>
  <si>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</si>
  <si>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</si>
  <si>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</si>
  <si>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</si>
  <si>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</si>
  <si>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</si>
  <si>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</si>
  <si>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</si>
  <si>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</si>
  <si>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</si>
  <si>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</si>
  <si>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</si>
  <si>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</si>
  <si>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</si>
  <si>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</si>
  <si>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</si>
  <si>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</si>
  <si>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</si>
  <si>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</si>
  <si>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</si>
  <si>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</si>
  <si>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23-0301</t>
  </si>
  <si>
    <t>From 3/1/2023 To 3/9/2023</t>
  </si>
  <si>
    <t>23-0310</t>
  </si>
  <si>
    <t>From 3/10/2023 To 3/31/2023</t>
  </si>
  <si>
    <t>LUFAAM</t>
  </si>
  <si>
    <t>00155490001</t>
  </si>
  <si>
    <t>00026450</t>
  </si>
  <si>
    <t>00155488</t>
  </si>
  <si>
    <t>Gross Accrual</t>
  </si>
  <si>
    <t>Net Accrual</t>
  </si>
  <si>
    <t>Ln Gross Accrual</t>
  </si>
  <si>
    <t>Ln Net Accrual</t>
  </si>
  <si>
    <t>For Form PF Gross</t>
  </si>
  <si>
    <t>For Form PF Net</t>
  </si>
  <si>
    <t>23-0601</t>
  </si>
  <si>
    <t>From 6/1/2023 To 6/15/2023</t>
  </si>
  <si>
    <t>23-0512</t>
  </si>
  <si>
    <t>From 5/12/2023 To 5/31/2023</t>
  </si>
  <si>
    <t>23-0501</t>
  </si>
  <si>
    <t>From 5/1/2023 To 5/11/2023</t>
  </si>
  <si>
    <t>23-0414</t>
  </si>
  <si>
    <t>From 4/14/2023 To 4/30/2023</t>
  </si>
  <si>
    <t>23-0401</t>
  </si>
  <si>
    <t>From 4/1/2023 To 4/13/2023</t>
  </si>
  <si>
    <t>CE MFW</t>
  </si>
  <si>
    <t>OPEN</t>
  </si>
  <si>
    <t>115401,115402,115403,115730,115745,115155,115156,115157,115158,115159,115160,115161,115162,115163,115164,115165,115166,115167,115168,115169,115170,115171,115172,115173,115174,115175,115176,115177,115353,117920,117409,</t>
  </si>
  <si>
    <t>USG Monthly 115401</t>
  </si>
  <si>
    <t>USG Monthly 115730</t>
  </si>
  <si>
    <t>USG Monthly 115745</t>
  </si>
  <si>
    <t>USG Monthly 115155</t>
  </si>
  <si>
    <t>USG Monthly 115353</t>
  </si>
  <si>
    <t>USG Monthly 117920</t>
  </si>
  <si>
    <t>23-0615</t>
  </si>
  <si>
    <t>From 6/16/2023 To 6/30/2023</t>
  </si>
  <si>
    <t>CE IF</t>
  </si>
  <si>
    <t>TOTAL Liabilities Accrued as of 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</si>
</sst>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00%"/>
    <numFmt numFmtId="168" formatCode="0.000000%"/>
    <numFmt numFmtId="169" formatCode="_(* #,##0.0000_);_(* \(#,##0.0000\);_(* &quot;-&quot;??_);_(@_)"/>
    <numFmt numFmtId="170" formatCode="_(* #,##0.0000000_);_(* \(#,##0.0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8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164" fontId="2" fillId="0" borderId="0" xfId="0" applyNumberFormat="1" applyFont="1" applyAlignment="1">
      <alignment horizontal="center" wrapText="1"/>
    </xf>
    <xf numFmtId="169" fontId="0" fillId="0" borderId="0" xfId="1" applyNumberFormat="1" applyFont="1" applyAlignment="1">
      <alignment horizontal="center"/>
    </xf>
    <xf numFmtId="170" fontId="0" fillId="8" borderId="0" xfId="1" applyNumberFormat="1" applyFont="1" applyFill="1"/>
    <xf numFmtId="19" fontId="4" fillId="2" borderId="0" xfId="0" applyNumberFormat="1" applyFont="1" applyFill="1"/>
    <xf numFmtId="43" fontId="0" fillId="2" borderId="0" xfId="0" applyNumberFormat="1" applyFill="1"/>
    <xf numFmtId="10" fontId="0" fillId="2" borderId="0" xfId="0" applyNumberFormat="1" applyFill="1"/>
    <xf numFmtId="43" fontId="0" fillId="2" borderId="0" xfId="5" applyFont="1" applyFill="1"/>
    <xf numFmtId="167" fontId="4" fillId="2" borderId="0" xfId="4" applyNumberFormat="1" applyFont="1" applyFill="1"/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AD09A-F64A-445A-B4C0-56C80373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1001712</xdr:colOff>
      <xdr:row>0</xdr:row>
      <xdr:rowOff>552450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51129-28F4-4409-B611-FCDD90FA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6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topLeftCell="A16" zoomScale="85" zoomScaleNormal="85" workbookViewId="0">
      <selection activeCell="D50" sqref="D50:F50"/>
    </sheetView>
  </sheetViews>
  <sheetFormatPr defaultColWidth="8.7109375" defaultRowHeight="15" x14ac:dyDescent="0.25"/>
  <cols>
    <col min="1" max="1" width="4.5703125" bestFit="1" customWidth="1"/>
    <col min="2" max="2" width="29.140625" bestFit="1" customWidth="1"/>
    <col min="3" max="3" width="36.5703125" bestFit="1" customWidth="1"/>
    <col min="4" max="4" width="17.5703125" bestFit="1" customWidth="1"/>
    <col min="5" max="5" width="19.42578125" bestFit="1" customWidth="1"/>
    <col min="6" max="6" width="12.7109375" bestFit="1" customWidth="1"/>
    <col min="7" max="7" width="15.85546875" bestFit="1" customWidth="1"/>
    <col min="8" max="8" width="19.7109375" style="1" bestFit="1" customWidth="1"/>
    <col min="9" max="9" width="11.85546875" style="1" bestFit="1" customWidth="1"/>
    <col min="10" max="10" width="13.28515625" style="1" bestFit="1" customWidth="1"/>
    <col min="11" max="11" width="14.5703125" style="1" bestFit="1" customWidth="1"/>
    <col min="12" max="15" width="14.5703125" style="1" customWidth="1"/>
    <col min="16" max="16" width="10.140625" style="1" bestFit="1" customWidth="1"/>
    <col min="17" max="17" width="17.42578125" style="1" bestFit="1" customWidth="1"/>
    <col min="18" max="18" width="15.85546875" style="1" bestFit="1" customWidth="1"/>
    <col min="19" max="19" width="11.140625" bestFit="1" customWidth="1"/>
    <col min="20" max="20" width="27.7109375" bestFit="1" customWidth="1"/>
    <col min="21" max="21" width="18.5703125" bestFit="1" customWidth="1"/>
    <col min="22" max="22" width="14.42578125" bestFit="1" customWidth="1"/>
    <col min="23" max="23" width="18.42578125" bestFit="1" customWidth="1"/>
    <col min="24" max="24" width="13.5703125" customWidth="1"/>
    <col min="25" max="25" width="12.140625" bestFit="1" customWidth="1"/>
    <col min="26" max="26" width="10.42578125" bestFit="1" customWidth="1"/>
    <col min="27" max="27" width="16.42578125" bestFit="1" customWidth="1"/>
    <col min="28" max="28" width="14.7109375" bestFit="1" customWidth="1"/>
  </cols>
  <sheetData>
    <row r="1" spans="1:28" x14ac:dyDescent="0.25">
      <c r="E1" t="s">
        <v>278</v>
      </c>
      <c r="G1" t="s">
        <v>279</v>
      </c>
      <c r="I1" s="2"/>
      <c r="J1" s="2"/>
      <c r="K1" s="2" t="s">
        <v>284</v>
      </c>
      <c r="L1" s="2"/>
      <c r="M1" s="2"/>
      <c r="N1" s="2"/>
      <c r="O1" s="2"/>
      <c r="P1" s="2"/>
    </row>
    <row r="2" spans="1:28" x14ac:dyDescent="0.25">
      <c r="A2" s="29"/>
      <c r="B2" s="29"/>
      <c r="C2" s="29"/>
      <c r="D2" s="29"/>
      <c r="E2" t="s">
        <v>281</v>
      </c>
      <c r="F2" s="29"/>
      <c r="G2" t="s">
        <v>285</v>
      </c>
      <c r="H2" s="29"/>
      <c r="I2" s="29"/>
      <c r="J2" s="29"/>
      <c r="K2" s="29"/>
      <c r="L2" s="29"/>
      <c r="M2" s="29"/>
      <c r="N2" s="29"/>
      <c r="O2" s="29"/>
      <c r="P2" s="29"/>
      <c r="Q2" s="2"/>
    </row>
    <row r="3" spans="1:28" x14ac:dyDescent="0.25">
      <c r="A3" s="29"/>
      <c r="B3" s="29"/>
      <c r="C3" s="29"/>
      <c r="D3" s="29"/>
      <c r="E3" t="s">
        <v>282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X3" s="61" t="s">
        <v>303</v>
      </c>
      <c r="Y3" s="61"/>
      <c r="Z3" s="61"/>
      <c r="AA3" s="61"/>
    </row>
    <row r="4" spans="1:28" ht="45.75" thickBot="1" x14ac:dyDescent="0.3">
      <c r="A4" s="29"/>
      <c r="B4" s="29"/>
      <c r="C4" s="29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3</v>
      </c>
      <c r="I4" s="29" t="s">
        <v>5</v>
      </c>
      <c r="J4" s="29" t="s">
        <v>6</v>
      </c>
      <c r="K4" s="29" t="s">
        <v>299</v>
      </c>
      <c r="L4" s="156" t="s">
        <v>388</v>
      </c>
      <c r="M4" s="156" t="s">
        <v>389</v>
      </c>
      <c r="N4" s="156" t="s">
        <v>390</v>
      </c>
      <c r="O4" s="156" t="s">
        <v>391</v>
      </c>
      <c r="P4" s="29"/>
      <c r="R4" s="3" t="s">
        <v>7</v>
      </c>
      <c r="S4" s="3" t="s">
        <v>8</v>
      </c>
      <c r="T4" s="3" t="s">
        <v>298</v>
      </c>
      <c r="U4" s="3" t="s">
        <v>9</v>
      </c>
      <c r="V4" s="3" t="s">
        <v>10</v>
      </c>
      <c r="X4" s="44" t="s">
        <v>300</v>
      </c>
      <c r="Y4" s="44" t="s">
        <v>12</v>
      </c>
      <c r="Z4" s="44" t="s">
        <v>13</v>
      </c>
      <c r="AA4" s="44" t="s">
        <v>392</v>
      </c>
      <c r="AB4" s="44" t="s">
        <v>393</v>
      </c>
    </row>
    <row r="5" spans="1:28" x14ac:dyDescent="0.25">
      <c r="A5" s="38" t="s">
        <v>286</v>
      </c>
      <c r="B5" s="38" t="s">
        <v>311</v>
      </c>
      <c r="C5" s="35">
        <v>44927</v>
      </c>
      <c r="D5" s="36">
        <v>44938</v>
      </c>
      <c r="E5" s="37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44304868.572999999</v>
      </c>
      <c r="F5" s="16" t="s">
        <v>11</v>
      </c>
      <c r="G5" s="17">
        <f>SUMIFS('SOC Detail Cap Accts'!S:S,'SOC Detail Cap Accts'!K:K,USG!B5,'SOC Detail Cap Accts'!R:R,USG!$G$1)-SUMIFS('SOC Detail Cap Accts'!S:S,'SOC Detail Cap Accts'!K:K,USG!B5,'SOC Detail Cap Accts'!R:R,USG!$G$2)</f>
        <v>44366752.282999992</v>
      </c>
      <c r="H5" s="16" t="s">
        <v>11</v>
      </c>
      <c r="I5" s="16">
        <f>-SUMIFS('SOC Detail Expenses'!S:S,'SOC Detail Expenses'!K:K,USG!B5)</f>
        <v>2823.24</v>
      </c>
      <c r="J5" s="40">
        <f>-SUMIFS('SOC Detail Mgmt Fees'!S:S,'SOC Detail Mgmt Fees'!K:K,USG!B5)</f>
        <v>1272.0599999999997</v>
      </c>
      <c r="K5" s="18">
        <f>-SUMIFS('SOC Detail Mgmt Fees'!S:S,'SOC Detail Mgmt Fees'!K:K,USG!B5,'SOC Detail Mgmt Fees'!R:R,USG!$K$1)</f>
        <v>2872.08</v>
      </c>
      <c r="L5" s="157">
        <f t="shared" ref="L5:L10" si="0">SUM(G5,I5,J5)/E5</f>
        <v>1.0014892045078811</v>
      </c>
      <c r="M5" s="157">
        <f>G5/E5</f>
        <v>1.0013967699711834</v>
      </c>
      <c r="N5" s="157">
        <f>LN(L5)</f>
        <v>1.4880967425044197E-3</v>
      </c>
      <c r="O5" s="157">
        <f>LN(M5)</f>
        <v>1.3957953954071313E-3</v>
      </c>
      <c r="P5" s="2"/>
      <c r="Q5" s="31"/>
      <c r="R5" s="56">
        <f>+G5/E5-1</f>
        <v>1.3967699711834314E-3</v>
      </c>
      <c r="S5" s="57">
        <f>(J5+I5)/E5</f>
        <v>9.2434536697750901E-5</v>
      </c>
      <c r="T5" s="51">
        <f>(K5+I5)/E5</f>
        <v>1.2854840073875777E-4</v>
      </c>
      <c r="U5" s="46">
        <f>+G5-E5+J5+I5</f>
        <v>65979.009999993446</v>
      </c>
      <c r="V5" s="60">
        <f>+U5/E5</f>
        <v>1.4892045078811491E-3</v>
      </c>
      <c r="X5" t="s">
        <v>286</v>
      </c>
      <c r="Y5" s="45">
        <f>AA5-1</f>
        <v>3.9161906172593408E-3</v>
      </c>
      <c r="Z5" s="45">
        <f>AB5-1</f>
        <v>3.7112326220873904E-3</v>
      </c>
      <c r="AA5" s="158">
        <f>EXP(SUMIFS(N$5:N$41,$A$5:$A$41,$X5))</f>
        <v>1.0039161906172593</v>
      </c>
      <c r="AB5" s="158">
        <f t="shared" ref="AB5:AB16" si="1">EXP(SUMIFS(O$5:O$41,$A$5:$A$41,$X5))</f>
        <v>1.0037112326220874</v>
      </c>
    </row>
    <row r="6" spans="1:28" x14ac:dyDescent="0.25">
      <c r="A6" s="38" t="s">
        <v>286</v>
      </c>
      <c r="B6" s="38" t="s">
        <v>309</v>
      </c>
      <c r="C6" s="19">
        <f>D5+1</f>
        <v>44939</v>
      </c>
      <c r="D6" s="4">
        <v>44957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44282194.192999989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44384540.723000005</v>
      </c>
      <c r="H6" s="5" t="s">
        <v>11</v>
      </c>
      <c r="I6" s="5">
        <f>-SUMIFS('SOC Detail Expenses'!S:S,'SOC Detail Expenses'!K:K,USG!B6)</f>
        <v>4488.18</v>
      </c>
      <c r="J6" s="41">
        <f>-SUMIFS('SOC Detail Mgmt Fees'!S:S,'SOC Detail Mgmt Fees'!K:K,USG!B6)</f>
        <v>477.75000000000045</v>
      </c>
      <c r="K6" s="20">
        <f>-SUMIFS('SOC Detail Mgmt Fees'!S:S,'SOC Detail Mgmt Fees'!K:K,USG!B6,'SOC Detail Mgmt Fees'!R:R,USG!$K$1)</f>
        <v>4557.34</v>
      </c>
      <c r="L6" s="157">
        <f t="shared" si="0"/>
        <v>1.0024233772051201</v>
      </c>
      <c r="M6" s="157">
        <f t="shared" ref="M6:M10" si="2">G6/E6</f>
        <v>1.0023112343881142</v>
      </c>
      <c r="N6" s="157">
        <f>LN(L6)</f>
        <v>2.4204455619438524E-3</v>
      </c>
      <c r="O6" s="157">
        <f t="shared" ref="O6:O10" si="3">LN(M6)</f>
        <v>2.3085675941825869E-3</v>
      </c>
      <c r="P6" s="2"/>
      <c r="Q6" s="31"/>
      <c r="R6" s="58">
        <f t="shared" ref="R6:R31" si="4">+G6/E6-1</f>
        <v>2.3112343881142028E-3</v>
      </c>
      <c r="S6" s="59">
        <f t="shared" ref="S6:S31" si="5">(J6+I6)/E6</f>
        <v>1.1214281700577975E-4</v>
      </c>
      <c r="T6" s="52">
        <f>(K6+I6)/E6</f>
        <v>2.0426991401049165E-4</v>
      </c>
      <c r="U6" s="47">
        <f t="shared" ref="U6:U31" si="6">+G6-E6+J6+I6</f>
        <v>107312.46000001609</v>
      </c>
      <c r="V6" s="24">
        <f t="shared" ref="V6:V31" si="7">+U6/E6</f>
        <v>2.4233772051200607E-3</v>
      </c>
      <c r="X6" t="s">
        <v>287</v>
      </c>
      <c r="Y6" s="45">
        <f t="shared" ref="Y6:Z16" si="8">AA6-1</f>
        <v>3.6810709673631425E-3</v>
      </c>
      <c r="Z6" s="45">
        <f t="shared" si="8"/>
        <v>3.5749708961168025E-3</v>
      </c>
      <c r="AA6" s="158">
        <f t="shared" ref="AA6:AA16" si="9">EXP(SUMIFS(N$5:N$41,$A$5:$A$41,$X6))</f>
        <v>1.0036810709673631</v>
      </c>
      <c r="AB6" s="158">
        <f t="shared" si="1"/>
        <v>1.0035749708961168</v>
      </c>
    </row>
    <row r="7" spans="1:28" x14ac:dyDescent="0.25">
      <c r="A7" s="38" t="s">
        <v>287</v>
      </c>
      <c r="B7" s="38" t="s">
        <v>307</v>
      </c>
      <c r="C7" s="19">
        <f t="shared" ref="C7:C16" si="10">D6+1</f>
        <v>44958</v>
      </c>
      <c r="D7" s="4">
        <v>44966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44384540.723000005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44433020.593000002</v>
      </c>
      <c r="H7" s="5" t="s">
        <v>11</v>
      </c>
      <c r="I7" s="5">
        <f>-SUMIFS('SOC Detail Expenses'!S:S,'SOC Detail Expenses'!K:K,USG!B7)</f>
        <v>2125.9799999999996</v>
      </c>
      <c r="J7" s="41">
        <f>-SUMIFS('SOC Detail Mgmt Fees'!S:S,'SOC Detail Mgmt Fees'!K:K,USG!B7)</f>
        <v>220.00999999999979</v>
      </c>
      <c r="K7" s="20">
        <f>-SUMIFS('SOC Detail Mgmt Fees'!S:S,'SOC Detail Mgmt Fees'!K:K,USG!B7,'SOC Detail Mgmt Fees'!R:R,USG!$K$1)</f>
        <v>2158.7399999999998</v>
      </c>
      <c r="L7" s="157">
        <f t="shared" si="0"/>
        <v>1.0011451252884915</v>
      </c>
      <c r="M7" s="157">
        <f t="shared" si="2"/>
        <v>1.0010922692723703</v>
      </c>
      <c r="N7" s="157">
        <f>LN(L7)</f>
        <v>1.1444701326376863E-3</v>
      </c>
      <c r="O7" s="157">
        <f t="shared" si="3"/>
        <v>1.09167318031113E-3</v>
      </c>
      <c r="P7" s="2"/>
      <c r="Q7" s="31"/>
      <c r="R7" s="58">
        <f t="shared" si="4"/>
        <v>1.092269272370272E-3</v>
      </c>
      <c r="S7" s="59">
        <f t="shared" si="5"/>
        <v>5.285601612149409E-5</v>
      </c>
      <c r="T7" s="52">
        <f t="shared" ref="T7:T31" si="11">(K7+I7)/E7</f>
        <v>9.6536314901635636E-5</v>
      </c>
      <c r="U7" s="47">
        <f t="shared" si="6"/>
        <v>50825.859999997323</v>
      </c>
      <c r="V7" s="24">
        <f t="shared" si="7"/>
        <v>1.1451252884917076E-3</v>
      </c>
      <c r="X7" t="s">
        <v>288</v>
      </c>
      <c r="Y7" s="45">
        <f t="shared" si="8"/>
        <v>4.2403687022891656E-3</v>
      </c>
      <c r="Z7" s="45">
        <f t="shared" si="8"/>
        <v>4.063196215779552E-3</v>
      </c>
      <c r="AA7" s="158">
        <f t="shared" si="9"/>
        <v>1.0042403687022892</v>
      </c>
      <c r="AB7" s="158">
        <f t="shared" si="1"/>
        <v>1.0040631962157796</v>
      </c>
    </row>
    <row r="8" spans="1:28" x14ac:dyDescent="0.25">
      <c r="A8" s="38" t="s">
        <v>287</v>
      </c>
      <c r="B8" s="38" t="s">
        <v>305</v>
      </c>
      <c r="C8" s="19">
        <f t="shared" si="10"/>
        <v>44967</v>
      </c>
      <c r="D8" s="4">
        <v>44985</v>
      </c>
      <c r="E8" s="6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</f>
        <v>44362515.822999999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44472534.543000005</v>
      </c>
      <c r="H8" s="5" t="s">
        <v>11</v>
      </c>
      <c r="I8" s="5">
        <f>-SUMIFS('SOC Detail Expenses'!S:S,'SOC Detail Expenses'!K:K,USG!B8)</f>
        <v>2652.59</v>
      </c>
      <c r="J8" s="41">
        <f>-SUMIFS('SOC Detail Mgmt Fees'!S:S,'SOC Detail Mgmt Fees'!K:K,USG!B8)</f>
        <v>-299.06000000000012</v>
      </c>
      <c r="K8" s="20">
        <f>-SUMIFS('SOC Detail Mgmt Fees'!S:S,'SOC Detail Mgmt Fees'!K:K,USG!B8,'SOC Detail Mgmt Fees'!R:R,USG!$K$1)</f>
        <v>4565.51</v>
      </c>
      <c r="L8" s="157">
        <f t="shared" si="0"/>
        <v>1.0025330450249565</v>
      </c>
      <c r="M8" s="157">
        <f t="shared" si="2"/>
        <v>1.0024799928038113</v>
      </c>
      <c r="N8" s="157">
        <f>LN(L8)</f>
        <v>2.529842273742553E-3</v>
      </c>
      <c r="O8" s="157">
        <f t="shared" si="3"/>
        <v>2.4769226965061894E-3</v>
      </c>
      <c r="P8" s="2"/>
      <c r="Q8" s="31"/>
      <c r="R8" s="58">
        <f t="shared" si="4"/>
        <v>2.4799928038112817E-3</v>
      </c>
      <c r="S8" s="59">
        <f t="shared" si="5"/>
        <v>5.3052221145217359E-5</v>
      </c>
      <c r="T8" s="52">
        <f t="shared" si="11"/>
        <v>1.6270718344286813E-4</v>
      </c>
      <c r="U8" s="47">
        <f t="shared" si="6"/>
        <v>112372.25000000626</v>
      </c>
      <c r="V8" s="24">
        <f t="shared" si="7"/>
        <v>2.5330450249565475E-3</v>
      </c>
      <c r="X8" t="s">
        <v>289</v>
      </c>
      <c r="Y8" s="45">
        <f t="shared" si="8"/>
        <v>4.1758402902334346E-3</v>
      </c>
      <c r="Z8" s="45">
        <f t="shared" si="8"/>
        <v>4.0551406427440373E-3</v>
      </c>
      <c r="AA8" s="158">
        <f t="shared" si="9"/>
        <v>1.0041758402902334</v>
      </c>
      <c r="AB8" s="158">
        <f t="shared" si="1"/>
        <v>1.004055140642744</v>
      </c>
    </row>
    <row r="9" spans="1:28" x14ac:dyDescent="0.25">
      <c r="A9" s="38" t="s">
        <v>288</v>
      </c>
      <c r="B9" s="38" t="s">
        <v>381</v>
      </c>
      <c r="C9" s="19">
        <f t="shared" si="10"/>
        <v>44986</v>
      </c>
      <c r="D9" s="4">
        <v>44994</v>
      </c>
      <c r="E9" s="6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</f>
        <v>44472534.543000005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44523081.313000001</v>
      </c>
      <c r="H9" s="5" t="s">
        <v>11</v>
      </c>
      <c r="I9" s="5">
        <f>-SUMIFS('SOC Detail Expenses'!S:S,'SOC Detail Expenses'!K:K,USG!B9)</f>
        <v>1256.4899999999998</v>
      </c>
      <c r="J9" s="41">
        <f>-SUMIFS('SOC Detail Mgmt Fees'!S:S,'SOC Detail Mgmt Fees'!K:K,USG!B9)</f>
        <v>2188.4899999999998</v>
      </c>
      <c r="K9" s="20">
        <f>-SUMIFS('SOC Detail Mgmt Fees'!S:S,'SOC Detail Mgmt Fees'!K:K,USG!B9,'SOC Detail Mgmt Fees'!R:R,USG!$K$1)</f>
        <v>2162.61</v>
      </c>
      <c r="L9" s="157">
        <f t="shared" si="0"/>
        <v>1.0012140470642121</v>
      </c>
      <c r="M9" s="157">
        <f t="shared" si="2"/>
        <v>1.001136583972994</v>
      </c>
      <c r="N9" s="157">
        <f>LN(L9)</f>
        <v>1.2133107049979749E-3</v>
      </c>
      <c r="O9" s="157">
        <f t="shared" si="3"/>
        <v>1.1359385504351523E-3</v>
      </c>
      <c r="P9" s="2"/>
      <c r="Q9" s="31"/>
      <c r="R9" s="58">
        <f t="shared" si="4"/>
        <v>1.1365839729939875E-3</v>
      </c>
      <c r="S9" s="59">
        <f t="shared" si="5"/>
        <v>7.7463091217998528E-5</v>
      </c>
      <c r="T9" s="52">
        <f t="shared" si="11"/>
        <v>7.6881159014989569E-5</v>
      </c>
      <c r="U9" s="47">
        <f t="shared" si="6"/>
        <v>53991.749999995824</v>
      </c>
      <c r="V9" s="24">
        <f t="shared" si="7"/>
        <v>1.2140470642119979E-3</v>
      </c>
      <c r="X9" t="s">
        <v>290</v>
      </c>
      <c r="Y9" s="45">
        <f t="shared" si="8"/>
        <v>4.4968695315630303E-3</v>
      </c>
      <c r="Z9" s="45">
        <f t="shared" si="8"/>
        <v>4.3569511944803185E-3</v>
      </c>
      <c r="AA9" s="158">
        <f t="shared" si="9"/>
        <v>1.004496869531563</v>
      </c>
      <c r="AB9" s="158">
        <f t="shared" si="1"/>
        <v>1.0043569511944803</v>
      </c>
    </row>
    <row r="10" spans="1:28" x14ac:dyDescent="0.25">
      <c r="A10" s="38" t="s">
        <v>288</v>
      </c>
      <c r="B10" s="38" t="s">
        <v>383</v>
      </c>
      <c r="C10" s="19">
        <f t="shared" si="10"/>
        <v>44995</v>
      </c>
      <c r="D10" s="4">
        <v>45016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44373159.783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44502875.383000001</v>
      </c>
      <c r="H10" s="5" t="s">
        <v>11</v>
      </c>
      <c r="I10" s="5">
        <f>-SUMIFS('SOC Detail Expenses'!S:S,'SOC Detail Expenses'!K:K,USG!B10)</f>
        <v>2989.58</v>
      </c>
      <c r="J10" s="41">
        <f>-SUMIFS('SOC Detail Mgmt Fees'!S:S,'SOC Detail Mgmt Fees'!K:K,USG!B10)</f>
        <v>1419.4399999999998</v>
      </c>
      <c r="K10" s="20">
        <f>-SUMIFS('SOC Detail Mgmt Fees'!S:S,'SOC Detail Mgmt Fees'!K:K,USG!B10,'SOC Detail Mgmt Fees'!R:R,USG!$K$1)</f>
        <v>5287.7</v>
      </c>
      <c r="L10" s="157">
        <f t="shared" si="0"/>
        <v>1.0030226519962948</v>
      </c>
      <c r="M10" s="157">
        <f t="shared" si="2"/>
        <v>1.0029232896785885</v>
      </c>
      <c r="N10" s="157">
        <f>LN(L10)</f>
        <v>3.0180929683424093E-3</v>
      </c>
      <c r="O10" s="157">
        <f t="shared" si="3"/>
        <v>2.9190251762117249E-3</v>
      </c>
      <c r="P10" s="2"/>
      <c r="Q10" s="31"/>
      <c r="R10" s="58">
        <f t="shared" si="4"/>
        <v>2.9232896785884588E-3</v>
      </c>
      <c r="S10" s="59">
        <f t="shared" si="5"/>
        <v>9.9362317706505975E-5</v>
      </c>
      <c r="T10" s="52">
        <f t="shared" si="11"/>
        <v>1.8653798919163617E-4</v>
      </c>
      <c r="U10" s="47">
        <f t="shared" si="6"/>
        <v>134124.62000000148</v>
      </c>
      <c r="V10" s="24">
        <f t="shared" si="7"/>
        <v>3.0226519962949891E-3</v>
      </c>
      <c r="X10" t="s">
        <v>291</v>
      </c>
      <c r="Y10" s="45">
        <f t="shared" si="8"/>
        <v>4.44329507615282E-3</v>
      </c>
      <c r="Z10" s="45">
        <f t="shared" si="8"/>
        <v>4.2848110698077146E-3</v>
      </c>
      <c r="AA10" s="158">
        <f t="shared" si="9"/>
        <v>1.0044432950761528</v>
      </c>
      <c r="AB10" s="158">
        <f t="shared" si="1"/>
        <v>1.0042848110698077</v>
      </c>
    </row>
    <row r="11" spans="1:28" x14ac:dyDescent="0.25">
      <c r="A11" s="38" t="s">
        <v>289</v>
      </c>
      <c r="B11" s="38" t="s">
        <v>403</v>
      </c>
      <c r="C11" s="19">
        <f t="shared" si="10"/>
        <v>45017</v>
      </c>
      <c r="D11" s="4">
        <v>45029</v>
      </c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44502875.383000001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44579525.372999996</v>
      </c>
      <c r="H11" s="5" t="s">
        <v>11</v>
      </c>
      <c r="I11" s="5">
        <f>-SUMIFS('SOC Detail Expenses'!S:S,'SOC Detail Expenses'!K:K,USG!B11)</f>
        <v>1766.5699999999997</v>
      </c>
      <c r="J11" s="41">
        <f>-SUMIFS('SOC Detail Mgmt Fees'!S:S,'SOC Detail Mgmt Fees'!K:K,USG!B11)</f>
        <v>144.39999999999972</v>
      </c>
      <c r="K11" s="20">
        <f>-SUMIFS('SOC Detail Mgmt Fees'!S:S,'SOC Detail Mgmt Fees'!K:K,USG!B11,'SOC Detail Mgmt Fees'!R:R,USG!$K$1)</f>
        <v>3124.5499999999997</v>
      </c>
      <c r="L11" s="157">
        <f t="shared" ref="L11:L15" si="12">SUM(G11,I11,J11)/E11</f>
        <v>1.0017653007659366</v>
      </c>
      <c r="M11" s="157">
        <f t="shared" ref="M11:M15" si="13">G11/E11</f>
        <v>1.0017223603944763</v>
      </c>
      <c r="N11" s="157">
        <f t="shared" ref="N11:N15" si="14">LN(L11)</f>
        <v>1.7637444538429433E-3</v>
      </c>
      <c r="O11" s="157">
        <f t="shared" ref="O11:O15" si="15">LN(M11)</f>
        <v>1.7208788327569037E-3</v>
      </c>
      <c r="P11" s="2"/>
      <c r="Q11" s="31"/>
      <c r="R11" s="58">
        <f t="shared" si="4"/>
        <v>1.7223603944762633E-3</v>
      </c>
      <c r="S11" s="59">
        <f t="shared" si="5"/>
        <v>4.2940371460357047E-5</v>
      </c>
      <c r="T11" s="52">
        <f t="shared" si="11"/>
        <v>1.0990570739319904E-4</v>
      </c>
      <c r="U11" s="47">
        <f t="shared" si="6"/>
        <v>78560.959999994637</v>
      </c>
      <c r="V11" s="24">
        <f t="shared" si="7"/>
        <v>1.7653007659366826E-3</v>
      </c>
      <c r="X11" t="s">
        <v>292</v>
      </c>
      <c r="Y11" s="45">
        <f t="shared" si="8"/>
        <v>0</v>
      </c>
      <c r="Z11" s="45">
        <f t="shared" si="8"/>
        <v>0</v>
      </c>
      <c r="AA11" s="158">
        <f t="shared" si="9"/>
        <v>1</v>
      </c>
      <c r="AB11" s="158">
        <f t="shared" si="1"/>
        <v>1</v>
      </c>
    </row>
    <row r="12" spans="1:28" x14ac:dyDescent="0.25">
      <c r="A12" s="38" t="s">
        <v>289</v>
      </c>
      <c r="B12" s="39" t="s">
        <v>401</v>
      </c>
      <c r="C12" s="19">
        <f t="shared" si="10"/>
        <v>45030</v>
      </c>
      <c r="D12" s="4">
        <v>45046</v>
      </c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44483256.202999994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44586847.443000004</v>
      </c>
      <c r="H12" s="5" t="s">
        <v>11</v>
      </c>
      <c r="I12" s="5">
        <f>-SUMIFS('SOC Detail Expenses'!S:S,'SOC Detail Expenses'!K:K,USG!B12)</f>
        <v>2327.9800000000005</v>
      </c>
      <c r="J12" s="41">
        <f>-SUMIFS('SOC Detail Mgmt Fees'!S:S,'SOC Detail Mgmt Fees'!K:K,USG!B12)</f>
        <v>1120.4700000000003</v>
      </c>
      <c r="K12" s="20">
        <f>-SUMIFS('SOC Detail Mgmt Fees'!S:S,'SOC Detail Mgmt Fees'!K:K,USG!B12,'SOC Detail Mgmt Fees'!R:R,USG!$K$1)</f>
        <v>4096.1499999999996</v>
      </c>
      <c r="L12" s="157">
        <f t="shared" si="12"/>
        <v>1.0024062916957233</v>
      </c>
      <c r="M12" s="157">
        <f t="shared" si="13"/>
        <v>1.0023287692683123</v>
      </c>
      <c r="N12" s="157">
        <f t="shared" si="14"/>
        <v>2.4034012118304476E-3</v>
      </c>
      <c r="O12" s="157">
        <f t="shared" si="15"/>
        <v>2.3260618875884163E-3</v>
      </c>
      <c r="P12" s="2"/>
      <c r="Q12" s="31"/>
      <c r="R12" s="58">
        <f t="shared" si="4"/>
        <v>2.3287692683122696E-3</v>
      </c>
      <c r="S12" s="59">
        <f t="shared" si="5"/>
        <v>7.7522427410955445E-5</v>
      </c>
      <c r="T12" s="52">
        <f t="shared" si="11"/>
        <v>1.4441681091607566E-4</v>
      </c>
      <c r="U12" s="47">
        <f t="shared" si="6"/>
        <v>107039.69000000953</v>
      </c>
      <c r="V12" s="24">
        <f t="shared" si="7"/>
        <v>2.4062916957232703E-3</v>
      </c>
      <c r="X12" t="s">
        <v>293</v>
      </c>
      <c r="Y12" s="45">
        <f t="shared" si="8"/>
        <v>0</v>
      </c>
      <c r="Z12" s="45">
        <f t="shared" si="8"/>
        <v>0</v>
      </c>
      <c r="AA12" s="158">
        <f t="shared" si="9"/>
        <v>1</v>
      </c>
      <c r="AB12" s="158">
        <f t="shared" si="1"/>
        <v>1</v>
      </c>
    </row>
    <row r="13" spans="1:28" x14ac:dyDescent="0.25">
      <c r="A13" s="38" t="s">
        <v>290</v>
      </c>
      <c r="B13" s="38" t="s">
        <v>399</v>
      </c>
      <c r="C13" s="19">
        <f t="shared" si="10"/>
        <v>45047</v>
      </c>
      <c r="D13" s="4">
        <v>45057</v>
      </c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44586847.443000004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44653876.963</v>
      </c>
      <c r="H13" s="5" t="s">
        <v>11</v>
      </c>
      <c r="I13" s="5">
        <f>-SUMIFS('SOC Detail Expenses'!S:S,'SOC Detail Expenses'!K:K,USG!B13)</f>
        <v>1506.3399999999997</v>
      </c>
      <c r="J13" s="41">
        <f>-SUMIFS('SOC Detail Mgmt Fees'!S:S,'SOC Detail Mgmt Fees'!K:K,USG!B13)</f>
        <v>848.7700000000001</v>
      </c>
      <c r="K13" s="20">
        <f>-SUMIFS('SOC Detail Mgmt Fees'!S:S,'SOC Detail Mgmt Fees'!K:K,USG!B13,'SOC Detail Mgmt Fees'!R:R,USG!$K$1)</f>
        <v>2650.4500000000003</v>
      </c>
      <c r="L13" s="157">
        <f t="shared" si="12"/>
        <v>1.0015561681073932</v>
      </c>
      <c r="M13" s="157">
        <f t="shared" si="13"/>
        <v>1.0015033473735879</v>
      </c>
      <c r="N13" s="157">
        <f t="shared" si="14"/>
        <v>1.554958532509304E-3</v>
      </c>
      <c r="O13" s="157">
        <f t="shared" si="15"/>
        <v>1.5022184781980738E-3</v>
      </c>
      <c r="P13" s="2"/>
      <c r="Q13" s="31"/>
      <c r="R13" s="58">
        <f t="shared" si="4"/>
        <v>1.5033473735879266E-3</v>
      </c>
      <c r="S13" s="59">
        <f t="shared" si="5"/>
        <v>5.2820733805205252E-5</v>
      </c>
      <c r="T13" s="52">
        <f t="shared" si="11"/>
        <v>9.3229062792879808E-5</v>
      </c>
      <c r="U13" s="47">
        <f t="shared" si="6"/>
        <v>69384.629999995828</v>
      </c>
      <c r="V13" s="24">
        <f t="shared" si="7"/>
        <v>1.5561681073930468E-3</v>
      </c>
      <c r="X13" t="s">
        <v>294</v>
      </c>
      <c r="Y13" s="45">
        <f t="shared" si="8"/>
        <v>0</v>
      </c>
      <c r="Z13" s="45">
        <f t="shared" si="8"/>
        <v>0</v>
      </c>
      <c r="AA13" s="158">
        <f t="shared" si="9"/>
        <v>1</v>
      </c>
      <c r="AB13" s="158">
        <f t="shared" si="1"/>
        <v>1</v>
      </c>
    </row>
    <row r="14" spans="1:28" x14ac:dyDescent="0.25">
      <c r="A14" s="38" t="s">
        <v>290</v>
      </c>
      <c r="B14" s="38" t="s">
        <v>397</v>
      </c>
      <c r="C14" s="19">
        <f t="shared" si="10"/>
        <v>45058</v>
      </c>
      <c r="D14" s="4">
        <v>45077</v>
      </c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44574479.703000002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44701486.673</v>
      </c>
      <c r="H14" s="5" t="s">
        <v>11</v>
      </c>
      <c r="I14" s="5">
        <f>-SUMIFS('SOC Detail Expenses'!S:S,'SOC Detail Expenses'!K:K,USG!B14)</f>
        <v>2824.5999999999995</v>
      </c>
      <c r="J14" s="41">
        <f>-SUMIFS('SOC Detail Mgmt Fees'!S:S,'SOC Detail Mgmt Fees'!K:K,USG!B14)</f>
        <v>1044.9999999999998</v>
      </c>
      <c r="K14" s="20">
        <f>-SUMIFS('SOC Detail Mgmt Fees'!S:S,'SOC Detail Mgmt Fees'!K:K,USG!B14,'SOC Detail Mgmt Fees'!R:R,USG!$K$1)</f>
        <v>4828.8</v>
      </c>
      <c r="L14" s="157">
        <f t="shared" si="12"/>
        <v>1.0029361323087118</v>
      </c>
      <c r="M14" s="157">
        <f t="shared" si="13"/>
        <v>1.0028493203026989</v>
      </c>
      <c r="N14" s="157">
        <f t="shared" si="14"/>
        <v>2.9318302910495407E-3</v>
      </c>
      <c r="O14" s="157">
        <f t="shared" si="15"/>
        <v>2.8452686840201484E-3</v>
      </c>
      <c r="P14" s="2"/>
      <c r="Q14" s="31"/>
      <c r="R14" s="58">
        <f t="shared" si="4"/>
        <v>2.84932030269891E-3</v>
      </c>
      <c r="S14" s="59">
        <f t="shared" si="5"/>
        <v>8.6812006012928594E-5</v>
      </c>
      <c r="T14" s="52">
        <f t="shared" si="11"/>
        <v>1.7169914379247151E-4</v>
      </c>
      <c r="U14" s="47">
        <f t="shared" si="6"/>
        <v>130876.56999999881</v>
      </c>
      <c r="V14" s="24">
        <f t="shared" si="7"/>
        <v>2.9361323087118483E-3</v>
      </c>
      <c r="X14" t="s">
        <v>295</v>
      </c>
      <c r="Y14" s="45">
        <f t="shared" si="8"/>
        <v>0</v>
      </c>
      <c r="Z14" s="45">
        <f t="shared" si="8"/>
        <v>0</v>
      </c>
      <c r="AA14" s="158">
        <f t="shared" si="9"/>
        <v>1</v>
      </c>
      <c r="AB14" s="158">
        <f t="shared" si="1"/>
        <v>1</v>
      </c>
    </row>
    <row r="15" spans="1:28" x14ac:dyDescent="0.25">
      <c r="A15" s="38" t="s">
        <v>291</v>
      </c>
      <c r="B15" s="38" t="s">
        <v>395</v>
      </c>
      <c r="C15" s="19">
        <f t="shared" si="10"/>
        <v>45078</v>
      </c>
      <c r="D15" s="4">
        <v>45092</v>
      </c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44701486.673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44796741.663000003</v>
      </c>
      <c r="H15" s="5" t="s">
        <v>11</v>
      </c>
      <c r="I15" s="5">
        <f>-SUMIFS('SOC Detail Expenses'!S:S,'SOC Detail Expenses'!K:K,USG!B15)</f>
        <v>2118.4499999999998</v>
      </c>
      <c r="J15" s="41">
        <f>-SUMIFS('SOC Detail Mgmt Fees'!S:S,'SOC Detail Mgmt Fees'!K:K,USG!B15)</f>
        <v>1396.6000000000001</v>
      </c>
      <c r="K15" s="20">
        <f>-SUMIFS('SOC Detail Mgmt Fees'!S:S,'SOC Detail Mgmt Fees'!K:K,USG!B15,'SOC Detail Mgmt Fees'!R:R,USG!$K$1)</f>
        <v>3621.6</v>
      </c>
      <c r="L15" s="157">
        <f t="shared" si="12"/>
        <v>1.0022095470945414</v>
      </c>
      <c r="M15" s="157">
        <f t="shared" si="13"/>
        <v>1.0021309132444924</v>
      </c>
      <c r="N15" s="157">
        <f t="shared" si="14"/>
        <v>2.2071096351537318E-3</v>
      </c>
      <c r="O15" s="157">
        <f t="shared" si="15"/>
        <v>2.1286460690628129E-3</v>
      </c>
      <c r="P15" s="2"/>
      <c r="Q15" s="31"/>
      <c r="R15" s="58">
        <f t="shared" si="4"/>
        <v>2.1309132444924384E-3</v>
      </c>
      <c r="S15" s="59">
        <f t="shared" si="5"/>
        <v>7.8633850048730343E-5</v>
      </c>
      <c r="T15" s="52">
        <f t="shared" si="11"/>
        <v>1.2840848095253682E-4</v>
      </c>
      <c r="U15" s="47">
        <f t="shared" si="6"/>
        <v>98770.040000002089</v>
      </c>
      <c r="V15" s="24">
        <f t="shared" si="7"/>
        <v>2.209547094541262E-3</v>
      </c>
      <c r="X15" t="s">
        <v>296</v>
      </c>
      <c r="Y15" s="45">
        <f t="shared" si="8"/>
        <v>0</v>
      </c>
      <c r="Z15" s="45">
        <f t="shared" si="8"/>
        <v>0</v>
      </c>
      <c r="AA15" s="158">
        <f t="shared" si="9"/>
        <v>1</v>
      </c>
      <c r="AB15" s="158">
        <f t="shared" si="1"/>
        <v>1</v>
      </c>
    </row>
    <row r="16" spans="1:28" x14ac:dyDescent="0.25">
      <c r="A16" s="38" t="s">
        <v>291</v>
      </c>
      <c r="B16" s="38" t="s">
        <v>414</v>
      </c>
      <c r="C16" s="19">
        <f t="shared" si="10"/>
        <v>45093</v>
      </c>
      <c r="D16" s="4">
        <v>45107</v>
      </c>
      <c r="E16" s="6">
        <f>SUMIFS('SOC Detail Cap Accts'!S:S,'SOC Detail Cap Accts'!K:K,USG!B16,'SOC Detail Cap Accts'!R:R,USG!$E$1)+SUMIFS('SOC Detail Cap Accts'!S:S,'SOC Detail Cap Accts'!K:K,USG!B16,'SOC Detail Cap Accts'!R:R,USG!$E$2)+SUMIFS('SOC Detail Cap Accts'!S:S,'SOC Detail Cap Accts'!K:K,USG!B16,'SOC Detail Cap Accts'!R:R,USG!$E$3)</f>
        <v>44693525.223000005</v>
      </c>
      <c r="F16" s="5" t="s">
        <v>11</v>
      </c>
      <c r="G16" s="6">
        <f>SUMIFS('SOC Detail Cap Accts'!S:S,'SOC Detail Cap Accts'!K:K,USG!B16,'SOC Detail Cap Accts'!R:R,USG!$G$1)-SUMIFS('SOC Detail Cap Accts'!S:S,'SOC Detail Cap Accts'!K:K,USG!B16,'SOC Detail Cap Accts'!R:R,USG!$G$2)</f>
        <v>44789585.812999994</v>
      </c>
      <c r="H16" s="5" t="s">
        <v>11</v>
      </c>
      <c r="I16" s="5">
        <f>-SUMIFS('SOC Detail Expenses'!S:S,'SOC Detail Expenses'!K:K,USG!B16)</f>
        <v>2122.65</v>
      </c>
      <c r="J16" s="41">
        <f>-SUMIFS('SOC Detail Mgmt Fees'!S:S,'SOC Detail Mgmt Fees'!K:K,USG!B16)</f>
        <v>1430.7300000000002</v>
      </c>
      <c r="K16" s="20">
        <f>-SUMIFS('SOC Detail Mgmt Fees'!S:S,'SOC Detail Mgmt Fees'!K:K,USG!B16,'SOC Detail Mgmt Fees'!R:R,USG!$K$1)</f>
        <v>3631.2</v>
      </c>
      <c r="L16" s="157">
        <f t="shared" ref="L16" si="16">SUM(G16,I16,J16)/E16</f>
        <v>1.0022288232915832</v>
      </c>
      <c r="M16" s="157">
        <f t="shared" ref="M16" si="17">G16/E16</f>
        <v>1.0021493178155156</v>
      </c>
      <c r="N16" s="157">
        <f t="shared" ref="N16" si="18">LN(L16)</f>
        <v>2.2263431494660489E-3</v>
      </c>
      <c r="O16" s="157">
        <f t="shared" ref="O16" si="19">LN(M16)</f>
        <v>2.1470113362929187E-3</v>
      </c>
      <c r="P16" s="2"/>
      <c r="Q16" s="31"/>
      <c r="R16" s="58">
        <f t="shared" si="4"/>
        <v>2.1493178155156389E-3</v>
      </c>
      <c r="S16" s="59">
        <f t="shared" si="5"/>
        <v>7.9505476067736399E-5</v>
      </c>
      <c r="T16" s="52">
        <f t="shared" si="11"/>
        <v>1.2874012446525423E-4</v>
      </c>
      <c r="U16" s="47">
        <f t="shared" si="6"/>
        <v>99613.969999988665</v>
      </c>
      <c r="V16" s="24">
        <f t="shared" si="7"/>
        <v>2.2288232915833122E-3</v>
      </c>
      <c r="X16" t="s">
        <v>297</v>
      </c>
      <c r="Y16" s="45">
        <f t="shared" si="8"/>
        <v>0</v>
      </c>
      <c r="Z16" s="45">
        <f t="shared" si="8"/>
        <v>0</v>
      </c>
      <c r="AA16" s="158">
        <f t="shared" si="9"/>
        <v>1</v>
      </c>
      <c r="AB16" s="158">
        <f t="shared" si="1"/>
        <v>1</v>
      </c>
    </row>
    <row r="17" spans="1:24" x14ac:dyDescent="0.25">
      <c r="A17" s="38"/>
      <c r="B17" s="38"/>
      <c r="C17" s="19"/>
      <c r="D17" s="4"/>
      <c r="E17" s="6">
        <f>SUMIFS('SOC Detail Cap Accts'!S:S,'SOC Detail Cap Accts'!K:K,USG!B17,'SOC Detail Cap Accts'!R:R,USG!$E$1)+SUMIFS('SOC Detail Cap Accts'!S:S,'SOC Detail Cap Accts'!K:K,USG!B17,'SOC Detail Cap Accts'!R:R,USG!$E$2)+SUMIFS('SOC Detail Cap Accts'!S:S,'SOC Detail Cap Accts'!K:K,USG!B17,'SOC Detail Cap Accts'!R:R,USG!$E$3)</f>
        <v>0</v>
      </c>
      <c r="F17" s="5" t="s">
        <v>11</v>
      </c>
      <c r="G17" s="6">
        <f>SUMIFS('SOC Detail Cap Accts'!S:S,'SOC Detail Cap Accts'!K:K,USG!B17,'SOC Detail Cap Accts'!R:R,USG!$G$1)-SUMIFS('SOC Detail Cap Accts'!S:S,'SOC Detail Cap Accts'!K:K,USG!B17,'SOC Detail Cap Accts'!R:R,USG!$G$2)</f>
        <v>0</v>
      </c>
      <c r="H17" s="5" t="s">
        <v>11</v>
      </c>
      <c r="I17" s="5">
        <f>-SUMIFS('SOC Detail Expenses'!S:S,'SOC Detail Expenses'!K:K,USG!B17)</f>
        <v>0</v>
      </c>
      <c r="J17" s="41">
        <f>-SUMIFS('SOC Detail Mgmt Fees'!S:S,'SOC Detail Mgmt Fees'!K:K,USG!B17)</f>
        <v>0</v>
      </c>
      <c r="K17" s="20">
        <f>-SUMIFS('SOC Detail Mgmt Fees'!S:S,'SOC Detail Mgmt Fees'!K:K,USG!B17,'SOC Detail Mgmt Fees'!R:R,USG!$K$1)</f>
        <v>0</v>
      </c>
      <c r="L17" s="43"/>
      <c r="M17" s="157"/>
      <c r="O17" s="43"/>
      <c r="P17" s="2"/>
      <c r="Q17" s="31"/>
      <c r="R17" s="58" t="e">
        <f t="shared" si="4"/>
        <v>#DIV/0!</v>
      </c>
      <c r="S17" s="59" t="e">
        <f t="shared" si="5"/>
        <v>#DIV/0!</v>
      </c>
      <c r="T17" s="52" t="e">
        <f t="shared" si="11"/>
        <v>#DIV/0!</v>
      </c>
      <c r="U17" s="47">
        <f t="shared" si="6"/>
        <v>0</v>
      </c>
      <c r="V17" s="24" t="e">
        <f t="shared" si="7"/>
        <v>#DIV/0!</v>
      </c>
    </row>
    <row r="18" spans="1:24" x14ac:dyDescent="0.25">
      <c r="A18" s="38"/>
      <c r="B18" s="38"/>
      <c r="C18" s="19"/>
      <c r="D18" s="4"/>
      <c r="E18" s="6">
        <f>SUMIFS('SOC Detail Cap Accts'!S:S,'SOC Detail Cap Accts'!K:K,USG!B18,'SOC Detail Cap Accts'!R:R,USG!$E$1)+SUMIFS('SOC Detail Cap Accts'!S:S,'SOC Detail Cap Accts'!K:K,USG!B18,'SOC Detail Cap Accts'!R:R,USG!$E$2)+SUMIFS('SOC Detail Cap Accts'!S:S,'SOC Detail Cap Accts'!K:K,USG!B18,'SOC Detail Cap Accts'!R:R,USG!$E$3)</f>
        <v>0</v>
      </c>
      <c r="F18" s="5" t="s">
        <v>11</v>
      </c>
      <c r="G18" s="6">
        <f>SUMIFS('SOC Detail Cap Accts'!S:S,'SOC Detail Cap Accts'!K:K,USG!B18,'SOC Detail Cap Accts'!R:R,USG!$G$1)-SUMIFS('SOC Detail Cap Accts'!S:S,'SOC Detail Cap Accts'!K:K,USG!B18,'SOC Detail Cap Accts'!R:R,USG!$G$2)</f>
        <v>0</v>
      </c>
      <c r="H18" s="5" t="s">
        <v>11</v>
      </c>
      <c r="I18" s="5">
        <f>-SUMIFS('SOC Detail Expenses'!S:S,'SOC Detail Expenses'!K:K,USG!B18)</f>
        <v>0</v>
      </c>
      <c r="J18" s="41">
        <f>-SUMIFS('SOC Detail Mgmt Fees'!S:S,'SOC Detail Mgmt Fees'!K:K,USG!B18)</f>
        <v>0</v>
      </c>
      <c r="K18" s="20">
        <f>-SUMIFS('SOC Detail Mgmt Fees'!S:S,'SOC Detail Mgmt Fees'!K:K,USG!B18,'SOC Detail Mgmt Fees'!R:R,USG!$K$1)</f>
        <v>0</v>
      </c>
      <c r="L18" s="43"/>
      <c r="M18" s="43"/>
      <c r="O18" s="43"/>
      <c r="P18" s="2"/>
      <c r="Q18" s="31"/>
      <c r="R18" s="58" t="e">
        <f t="shared" si="4"/>
        <v>#DIV/0!</v>
      </c>
      <c r="S18" s="59" t="e">
        <f t="shared" si="5"/>
        <v>#DIV/0!</v>
      </c>
      <c r="T18" s="52" t="e">
        <f t="shared" si="11"/>
        <v>#DIV/0!</v>
      </c>
      <c r="U18" s="47">
        <f t="shared" si="6"/>
        <v>0</v>
      </c>
      <c r="V18" s="24" t="e">
        <f t="shared" si="7"/>
        <v>#DIV/0!</v>
      </c>
    </row>
    <row r="19" spans="1:24" x14ac:dyDescent="0.25">
      <c r="A19" s="38"/>
      <c r="B19" s="38"/>
      <c r="C19" s="19"/>
      <c r="D19" s="4"/>
      <c r="E19" s="6">
        <f>SUMIFS('SOC Detail Cap Accts'!S:S,'SOC Detail Cap Accts'!K:K,USG!B19,'SOC Detail Cap Accts'!R:R,USG!$E$1)+SUMIFS('SOC Detail Cap Accts'!S:S,'SOC Detail Cap Accts'!K:K,USG!B19,'SOC Detail Cap Accts'!R:R,USG!$E$2)+SUMIFS('SOC Detail Cap Accts'!S:S,'SOC Detail Cap Accts'!K:K,USG!B19,'SOC Detail Cap Accts'!R:R,USG!$E$3)</f>
        <v>0</v>
      </c>
      <c r="F19" s="5" t="s">
        <v>11</v>
      </c>
      <c r="G19" s="6">
        <f>SUMIFS('SOC Detail Cap Accts'!S:S,'SOC Detail Cap Accts'!K:K,USG!B19,'SOC Detail Cap Accts'!R:R,USG!$G$1)-SUMIFS('SOC Detail Cap Accts'!S:S,'SOC Detail Cap Accts'!K:K,USG!B19,'SOC Detail Cap Accts'!R:R,USG!$G$2)</f>
        <v>0</v>
      </c>
      <c r="H19" s="5" t="s">
        <v>11</v>
      </c>
      <c r="I19" s="5">
        <f>-SUMIFS('SOC Detail Expenses'!S:S,'SOC Detail Expenses'!K:K,USG!B19)</f>
        <v>0</v>
      </c>
      <c r="J19" s="41">
        <f>-SUMIFS('SOC Detail Mgmt Fees'!S:S,'SOC Detail Mgmt Fees'!K:K,USG!B19)</f>
        <v>0</v>
      </c>
      <c r="K19" s="20">
        <f>-SUMIFS('SOC Detail Mgmt Fees'!S:S,'SOC Detail Mgmt Fees'!K:K,USG!B19,'SOC Detail Mgmt Fees'!R:R,USG!$K$1)</f>
        <v>0</v>
      </c>
      <c r="L19" s="43"/>
      <c r="M19" s="43"/>
      <c r="O19" s="43"/>
      <c r="P19" s="2"/>
      <c r="Q19" s="31"/>
      <c r="R19" s="58" t="e">
        <f t="shared" si="4"/>
        <v>#DIV/0!</v>
      </c>
      <c r="S19" s="59" t="e">
        <f t="shared" si="5"/>
        <v>#DIV/0!</v>
      </c>
      <c r="T19" s="52" t="e">
        <f t="shared" si="11"/>
        <v>#DIV/0!</v>
      </c>
      <c r="U19" s="47">
        <f t="shared" si="6"/>
        <v>0</v>
      </c>
      <c r="V19" s="24" t="e">
        <f t="shared" si="7"/>
        <v>#DIV/0!</v>
      </c>
    </row>
    <row r="20" spans="1:24" x14ac:dyDescent="0.25">
      <c r="A20" s="38"/>
      <c r="B20" s="38"/>
      <c r="C20" s="19"/>
      <c r="D20" s="4"/>
      <c r="E20" s="6">
        <f>SUMIFS('SOC Detail Cap Accts'!S:S,'SOC Detail Cap Accts'!K:K,USG!B20,'SOC Detail Cap Accts'!R:R,USG!$E$1)+SUMIFS('SOC Detail Cap Accts'!S:S,'SOC Detail Cap Accts'!K:K,USG!B20,'SOC Detail Cap Accts'!R:R,USG!$E$2)+SUMIFS('SOC Detail Cap Accts'!S:S,'SOC Detail Cap Accts'!K:K,USG!B20,'SOC Detail Cap Accts'!R:R,USG!$E$3)</f>
        <v>0</v>
      </c>
      <c r="F20" s="5" t="s">
        <v>11</v>
      </c>
      <c r="G20" s="6">
        <f>SUMIFS('SOC Detail Cap Accts'!S:S,'SOC Detail Cap Accts'!K:K,USG!B20,'SOC Detail Cap Accts'!R:R,USG!$G$1)-SUMIFS('SOC Detail Cap Accts'!S:S,'SOC Detail Cap Accts'!K:K,USG!B20,'SOC Detail Cap Accts'!R:R,USG!$G$2)</f>
        <v>0</v>
      </c>
      <c r="H20" s="5" t="s">
        <v>11</v>
      </c>
      <c r="I20" s="5">
        <f>-SUMIFS('SOC Detail Expenses'!S:S,'SOC Detail Expenses'!K:K,USG!B20)</f>
        <v>0</v>
      </c>
      <c r="J20" s="41">
        <f>-SUMIFS('SOC Detail Mgmt Fees'!S:S,'SOC Detail Mgmt Fees'!K:K,USG!B20)</f>
        <v>0</v>
      </c>
      <c r="K20" s="20">
        <f>-SUMIFS('SOC Detail Mgmt Fees'!S:S,'SOC Detail Mgmt Fees'!K:K,USG!B20,'SOC Detail Mgmt Fees'!R:R,USG!$K$1)</f>
        <v>0</v>
      </c>
      <c r="L20" s="43"/>
      <c r="M20" s="43"/>
      <c r="O20" s="43"/>
      <c r="P20" s="2"/>
      <c r="Q20" s="31"/>
      <c r="R20" s="58" t="e">
        <f t="shared" si="4"/>
        <v>#DIV/0!</v>
      </c>
      <c r="S20" s="59" t="e">
        <f t="shared" si="5"/>
        <v>#DIV/0!</v>
      </c>
      <c r="T20" s="52" t="e">
        <f t="shared" si="11"/>
        <v>#DIV/0!</v>
      </c>
      <c r="U20" s="47">
        <f t="shared" si="6"/>
        <v>0</v>
      </c>
      <c r="V20" s="24" t="e">
        <f t="shared" si="7"/>
        <v>#DIV/0!</v>
      </c>
    </row>
    <row r="21" spans="1:24" x14ac:dyDescent="0.25">
      <c r="A21" s="38"/>
      <c r="B21" s="38"/>
      <c r="C21" s="19"/>
      <c r="D21" s="4"/>
      <c r="E21" s="6">
        <f>SUMIFS('SOC Detail Cap Accts'!S:S,'SOC Detail Cap Accts'!K:K,USG!B21,'SOC Detail Cap Accts'!R:R,USG!$E$1)+SUMIFS('SOC Detail Cap Accts'!S:S,'SOC Detail Cap Accts'!K:K,USG!B21,'SOC Detail Cap Accts'!R:R,USG!$E$2)+SUMIFS('SOC Detail Cap Accts'!S:S,'SOC Detail Cap Accts'!K:K,USG!B21,'SOC Detail Cap Accts'!R:R,USG!$E$3)</f>
        <v>0</v>
      </c>
      <c r="F21" s="5" t="s">
        <v>11</v>
      </c>
      <c r="G21" s="6">
        <f>SUMIFS('SOC Detail Cap Accts'!S:S,'SOC Detail Cap Accts'!K:K,USG!B21,'SOC Detail Cap Accts'!R:R,USG!$G$1)-SUMIFS('SOC Detail Cap Accts'!S:S,'SOC Detail Cap Accts'!K:K,USG!B21,'SOC Detail Cap Accts'!R:R,USG!$G$2)</f>
        <v>0</v>
      </c>
      <c r="H21" s="5" t="s">
        <v>11</v>
      </c>
      <c r="I21" s="5">
        <f>-SUMIFS('SOC Detail Expenses'!S:S,'SOC Detail Expenses'!K:K,USG!B21)</f>
        <v>0</v>
      </c>
      <c r="J21" s="41">
        <f>-SUMIFS('SOC Detail Mgmt Fees'!S:S,'SOC Detail Mgmt Fees'!K:K,USG!B21)</f>
        <v>0</v>
      </c>
      <c r="K21" s="20">
        <f>-SUMIFS('SOC Detail Mgmt Fees'!S:S,'SOC Detail Mgmt Fees'!K:K,USG!B21,'SOC Detail Mgmt Fees'!R:R,USG!$K$1)</f>
        <v>0</v>
      </c>
      <c r="L21" s="43"/>
      <c r="M21" s="43"/>
      <c r="O21" s="43"/>
      <c r="P21" s="2"/>
      <c r="Q21" s="31"/>
      <c r="R21" s="58" t="e">
        <f t="shared" si="4"/>
        <v>#DIV/0!</v>
      </c>
      <c r="S21" s="59" t="e">
        <f t="shared" si="5"/>
        <v>#DIV/0!</v>
      </c>
      <c r="T21" s="52" t="e">
        <f t="shared" si="11"/>
        <v>#DIV/0!</v>
      </c>
      <c r="U21" s="47">
        <f t="shared" si="6"/>
        <v>0</v>
      </c>
      <c r="V21" s="24" t="e">
        <f t="shared" si="7"/>
        <v>#DIV/0!</v>
      </c>
    </row>
    <row r="22" spans="1:24" x14ac:dyDescent="0.25">
      <c r="A22" s="38"/>
      <c r="B22" s="38"/>
      <c r="C22" s="19"/>
      <c r="D22" s="4"/>
      <c r="E22" s="6">
        <f>SUMIFS('SOC Detail Cap Accts'!S:S,'SOC Detail Cap Accts'!K:K,USG!B22,'SOC Detail Cap Accts'!R:R,USG!$E$1)+SUMIFS('SOC Detail Cap Accts'!S:S,'SOC Detail Cap Accts'!K:K,USG!B22,'SOC Detail Cap Accts'!R:R,USG!$E$2)+SUMIFS('SOC Detail Cap Accts'!S:S,'SOC Detail Cap Accts'!K:K,USG!B22,'SOC Detail Cap Accts'!R:R,USG!$E$3)</f>
        <v>0</v>
      </c>
      <c r="F22" s="5" t="s">
        <v>11</v>
      </c>
      <c r="G22" s="6">
        <f>SUMIFS('SOC Detail Cap Accts'!S:S,'SOC Detail Cap Accts'!K:K,USG!B22,'SOC Detail Cap Accts'!R:R,USG!$G$1)-SUMIFS('SOC Detail Cap Accts'!S:S,'SOC Detail Cap Accts'!K:K,USG!B22,'SOC Detail Cap Accts'!R:R,USG!$G$2)</f>
        <v>0</v>
      </c>
      <c r="H22" s="5" t="s">
        <v>11</v>
      </c>
      <c r="I22" s="5">
        <f>-SUMIFS('SOC Detail Expenses'!S:S,'SOC Detail Expenses'!K:K,USG!B22)</f>
        <v>0</v>
      </c>
      <c r="J22" s="41">
        <f>-SUMIFS('SOC Detail Mgmt Fees'!S:S,'SOC Detail Mgmt Fees'!K:K,USG!B22)</f>
        <v>0</v>
      </c>
      <c r="K22" s="20">
        <f>-SUMIFS('SOC Detail Mgmt Fees'!S:S,'SOC Detail Mgmt Fees'!K:K,USG!B22,'SOC Detail Mgmt Fees'!R:R,USG!$K$1)</f>
        <v>0</v>
      </c>
      <c r="L22" s="43"/>
      <c r="M22" s="43"/>
      <c r="O22" s="43"/>
      <c r="P22" s="2"/>
      <c r="Q22" s="31"/>
      <c r="R22" s="58" t="e">
        <f t="shared" si="4"/>
        <v>#DIV/0!</v>
      </c>
      <c r="S22" s="59" t="e">
        <f t="shared" si="5"/>
        <v>#DIV/0!</v>
      </c>
      <c r="T22" s="52" t="e">
        <f t="shared" si="11"/>
        <v>#DIV/0!</v>
      </c>
      <c r="U22" s="47">
        <f t="shared" si="6"/>
        <v>0</v>
      </c>
      <c r="V22" s="24" t="e">
        <f t="shared" si="7"/>
        <v>#DIV/0!</v>
      </c>
    </row>
    <row r="23" spans="1:24" x14ac:dyDescent="0.25">
      <c r="A23" s="38"/>
      <c r="B23" s="38"/>
      <c r="C23" s="19"/>
      <c r="D23" s="4"/>
      <c r="E23" s="6">
        <f>SUMIFS('SOC Detail Cap Accts'!S:S,'SOC Detail Cap Accts'!K:K,USG!B23,'SOC Detail Cap Accts'!R:R,USG!$E$1)+SUMIFS('SOC Detail Cap Accts'!S:S,'SOC Detail Cap Accts'!K:K,USG!B23,'SOC Detail Cap Accts'!R:R,USG!$E$2)+SUMIFS('SOC Detail Cap Accts'!S:S,'SOC Detail Cap Accts'!K:K,USG!B23,'SOC Detail Cap Accts'!R:R,USG!$E$3)</f>
        <v>0</v>
      </c>
      <c r="F23" s="5" t="s">
        <v>11</v>
      </c>
      <c r="G23" s="6">
        <f>SUMIFS('SOC Detail Cap Accts'!S:S,'SOC Detail Cap Accts'!K:K,USG!B23,'SOC Detail Cap Accts'!R:R,USG!$G$1)-SUMIFS('SOC Detail Cap Accts'!S:S,'SOC Detail Cap Accts'!K:K,USG!B23,'SOC Detail Cap Accts'!R:R,USG!$G$2)</f>
        <v>0</v>
      </c>
      <c r="H23" s="5" t="s">
        <v>11</v>
      </c>
      <c r="I23" s="5">
        <f>-SUMIFS('SOC Detail Expenses'!S:S,'SOC Detail Expenses'!K:K,USG!B23)</f>
        <v>0</v>
      </c>
      <c r="J23" s="41">
        <f>-SUMIFS('SOC Detail Mgmt Fees'!S:S,'SOC Detail Mgmt Fees'!K:K,USG!B23)</f>
        <v>0</v>
      </c>
      <c r="K23" s="20">
        <f>-SUMIFS('SOC Detail Mgmt Fees'!S:S,'SOC Detail Mgmt Fees'!K:K,USG!B23,'SOC Detail Mgmt Fees'!R:R,USG!$K$1)</f>
        <v>0</v>
      </c>
      <c r="L23" s="43"/>
      <c r="M23" s="43"/>
      <c r="O23" s="43"/>
      <c r="P23" s="2"/>
      <c r="Q23" s="31"/>
      <c r="R23" s="58" t="e">
        <f t="shared" si="4"/>
        <v>#DIV/0!</v>
      </c>
      <c r="S23" s="59" t="e">
        <f t="shared" si="5"/>
        <v>#DIV/0!</v>
      </c>
      <c r="T23" s="52" t="e">
        <f t="shared" si="11"/>
        <v>#DIV/0!</v>
      </c>
      <c r="U23" s="47">
        <f t="shared" si="6"/>
        <v>0</v>
      </c>
      <c r="V23" s="24" t="e">
        <f t="shared" si="7"/>
        <v>#DIV/0!</v>
      </c>
    </row>
    <row r="24" spans="1:24" x14ac:dyDescent="0.25">
      <c r="A24" s="38"/>
      <c r="B24" s="38"/>
      <c r="C24" s="19"/>
      <c r="D24" s="4"/>
      <c r="E24" s="6">
        <f>SUMIFS('SOC Detail Cap Accts'!S:S,'SOC Detail Cap Accts'!K:K,USG!B24,'SOC Detail Cap Accts'!R:R,USG!$E$1)+SUMIFS('SOC Detail Cap Accts'!S:S,'SOC Detail Cap Accts'!K:K,USG!B24,'SOC Detail Cap Accts'!R:R,USG!$E$2)+SUMIFS('SOC Detail Cap Accts'!S:S,'SOC Detail Cap Accts'!K:K,USG!B24,'SOC Detail Cap Accts'!R:R,USG!$E$3)</f>
        <v>0</v>
      </c>
      <c r="F24" s="5" t="s">
        <v>11</v>
      </c>
      <c r="G24" s="6">
        <f>SUMIFS('SOC Detail Cap Accts'!S:S,'SOC Detail Cap Accts'!K:K,USG!B24,'SOC Detail Cap Accts'!R:R,USG!$G$1)-SUMIFS('SOC Detail Cap Accts'!S:S,'SOC Detail Cap Accts'!K:K,USG!B24,'SOC Detail Cap Accts'!R:R,USG!$G$2)</f>
        <v>0</v>
      </c>
      <c r="H24" s="5" t="s">
        <v>11</v>
      </c>
      <c r="I24" s="5">
        <f>-SUMIFS('SOC Detail Expenses'!S:S,'SOC Detail Expenses'!K:K,USG!B24)</f>
        <v>0</v>
      </c>
      <c r="J24" s="41">
        <f>-SUMIFS('SOC Detail Mgmt Fees'!S:S,'SOC Detail Mgmt Fees'!K:K,USG!B24)</f>
        <v>0</v>
      </c>
      <c r="K24" s="20">
        <f>-SUMIFS('SOC Detail Mgmt Fees'!S:S,'SOC Detail Mgmt Fees'!K:K,USG!B24,'SOC Detail Mgmt Fees'!R:R,USG!$K$1)</f>
        <v>0</v>
      </c>
      <c r="L24" s="43"/>
      <c r="M24" s="43"/>
      <c r="O24" s="43"/>
      <c r="P24" s="2"/>
      <c r="Q24" s="31"/>
      <c r="R24" s="58" t="e">
        <f t="shared" si="4"/>
        <v>#DIV/0!</v>
      </c>
      <c r="S24" s="59" t="e">
        <f t="shared" si="5"/>
        <v>#DIV/0!</v>
      </c>
      <c r="T24" s="52" t="e">
        <f t="shared" si="11"/>
        <v>#DIV/0!</v>
      </c>
      <c r="U24" s="47">
        <f t="shared" si="6"/>
        <v>0</v>
      </c>
      <c r="V24" s="24" t="e">
        <f t="shared" si="7"/>
        <v>#DIV/0!</v>
      </c>
    </row>
    <row r="25" spans="1:24" x14ac:dyDescent="0.25">
      <c r="A25" s="38"/>
      <c r="B25" s="38"/>
      <c r="C25" s="19"/>
      <c r="D25" s="4"/>
      <c r="E25" s="6">
        <f>SUMIFS('SOC Detail Cap Accts'!S:S,'SOC Detail Cap Accts'!K:K,USG!B25,'SOC Detail Cap Accts'!R:R,USG!$E$1)+SUMIFS('SOC Detail Cap Accts'!S:S,'SOC Detail Cap Accts'!K:K,USG!B25,'SOC Detail Cap Accts'!R:R,USG!$E$2)+SUMIFS('SOC Detail Cap Accts'!S:S,'SOC Detail Cap Accts'!K:K,USG!B25,'SOC Detail Cap Accts'!R:R,USG!$E$3)</f>
        <v>0</v>
      </c>
      <c r="F25" s="5" t="s">
        <v>11</v>
      </c>
      <c r="G25" s="6">
        <f>SUMIFS('SOC Detail Cap Accts'!S:S,'SOC Detail Cap Accts'!K:K,USG!B25,'SOC Detail Cap Accts'!R:R,USG!$G$1)-SUMIFS('SOC Detail Cap Accts'!S:S,'SOC Detail Cap Accts'!K:K,USG!B25,'SOC Detail Cap Accts'!R:R,USG!$G$2)</f>
        <v>0</v>
      </c>
      <c r="H25" s="5" t="s">
        <v>11</v>
      </c>
      <c r="I25" s="5">
        <f>-SUMIFS('SOC Detail Expenses'!S:S,'SOC Detail Expenses'!K:K,USG!B25)</f>
        <v>0</v>
      </c>
      <c r="J25" s="41">
        <f>-SUMIFS('SOC Detail Mgmt Fees'!S:S,'SOC Detail Mgmt Fees'!K:K,USG!B25)</f>
        <v>0</v>
      </c>
      <c r="K25" s="20">
        <f>-SUMIFS('SOC Detail Mgmt Fees'!S:S,'SOC Detail Mgmt Fees'!K:K,USG!B25,'SOC Detail Mgmt Fees'!R:R,USG!$K$1)</f>
        <v>0</v>
      </c>
      <c r="L25" s="43"/>
      <c r="M25" s="43"/>
      <c r="O25" s="43"/>
      <c r="P25" s="2"/>
      <c r="Q25" s="31"/>
      <c r="R25" s="58" t="e">
        <f t="shared" si="4"/>
        <v>#DIV/0!</v>
      </c>
      <c r="S25" s="59" t="e">
        <f t="shared" si="5"/>
        <v>#DIV/0!</v>
      </c>
      <c r="T25" s="52" t="e">
        <f t="shared" si="11"/>
        <v>#DIV/0!</v>
      </c>
      <c r="U25" s="47">
        <f t="shared" si="6"/>
        <v>0</v>
      </c>
      <c r="V25" s="24" t="e">
        <f t="shared" si="7"/>
        <v>#DIV/0!</v>
      </c>
    </row>
    <row r="26" spans="1:24" x14ac:dyDescent="0.25">
      <c r="A26" s="38"/>
      <c r="B26" s="38"/>
      <c r="C26" s="19"/>
      <c r="D26" s="4"/>
      <c r="E26" s="6">
        <f>SUMIFS('SOC Detail Cap Accts'!S:S,'SOC Detail Cap Accts'!K:K,USG!B26,'SOC Detail Cap Accts'!R:R,USG!$E$1)+SUMIFS('SOC Detail Cap Accts'!S:S,'SOC Detail Cap Accts'!K:K,USG!B26,'SOC Detail Cap Accts'!R:R,USG!$E$2)+SUMIFS('SOC Detail Cap Accts'!S:S,'SOC Detail Cap Accts'!K:K,USG!B26,'SOC Detail Cap Accts'!R:R,USG!$E$3)</f>
        <v>0</v>
      </c>
      <c r="F26" s="5" t="s">
        <v>11</v>
      </c>
      <c r="G26" s="6">
        <f>SUMIFS('SOC Detail Cap Accts'!S:S,'SOC Detail Cap Accts'!K:K,USG!B26,'SOC Detail Cap Accts'!R:R,USG!$G$1)-SUMIFS('SOC Detail Cap Accts'!S:S,'SOC Detail Cap Accts'!K:K,USG!B26,'SOC Detail Cap Accts'!R:R,USG!$G$2)</f>
        <v>0</v>
      </c>
      <c r="H26" s="5" t="s">
        <v>11</v>
      </c>
      <c r="I26" s="5">
        <f>-SUMIFS('SOC Detail Expenses'!S:S,'SOC Detail Expenses'!K:K,USG!B26)</f>
        <v>0</v>
      </c>
      <c r="J26" s="41">
        <f>-SUMIFS('SOC Detail Mgmt Fees'!S:S,'SOC Detail Mgmt Fees'!K:K,USG!B26)</f>
        <v>0</v>
      </c>
      <c r="K26" s="20">
        <f>-SUMIFS('SOC Detail Mgmt Fees'!S:S,'SOC Detail Mgmt Fees'!K:K,USG!B26,'SOC Detail Mgmt Fees'!R:R,USG!$K$1)</f>
        <v>0</v>
      </c>
      <c r="L26" s="43"/>
      <c r="M26" s="43"/>
      <c r="O26" s="43"/>
      <c r="P26" s="2"/>
      <c r="Q26" s="31"/>
      <c r="R26" s="58" t="e">
        <f t="shared" si="4"/>
        <v>#DIV/0!</v>
      </c>
      <c r="S26" s="59" t="e">
        <f t="shared" si="5"/>
        <v>#DIV/0!</v>
      </c>
      <c r="T26" s="52" t="e">
        <f t="shared" si="11"/>
        <v>#DIV/0!</v>
      </c>
      <c r="U26" s="47">
        <f t="shared" si="6"/>
        <v>0</v>
      </c>
      <c r="V26" s="24" t="e">
        <f t="shared" si="7"/>
        <v>#DIV/0!</v>
      </c>
    </row>
    <row r="27" spans="1:24" x14ac:dyDescent="0.25">
      <c r="A27" s="38"/>
      <c r="B27" s="38"/>
      <c r="C27" s="19"/>
      <c r="D27" s="4"/>
      <c r="E27" s="6">
        <f>SUMIFS('SOC Detail Cap Accts'!S:S,'SOC Detail Cap Accts'!K:K,USG!B27,'SOC Detail Cap Accts'!R:R,USG!$E$1)+SUMIFS('SOC Detail Cap Accts'!S:S,'SOC Detail Cap Accts'!K:K,USG!B27,'SOC Detail Cap Accts'!R:R,USG!$E$2)+SUMIFS('SOC Detail Cap Accts'!S:S,'SOC Detail Cap Accts'!K:K,USG!B27,'SOC Detail Cap Accts'!R:R,USG!$E$3)</f>
        <v>0</v>
      </c>
      <c r="F27" s="5" t="s">
        <v>11</v>
      </c>
      <c r="G27" s="6">
        <f>SUMIFS('SOC Detail Cap Accts'!S:S,'SOC Detail Cap Accts'!K:K,USG!B27,'SOC Detail Cap Accts'!R:R,USG!$G$1)-SUMIFS('SOC Detail Cap Accts'!S:S,'SOC Detail Cap Accts'!K:K,USG!B27,'SOC Detail Cap Accts'!R:R,USG!$G$2)</f>
        <v>0</v>
      </c>
      <c r="H27" s="5" t="s">
        <v>11</v>
      </c>
      <c r="I27" s="5">
        <f>-SUMIFS('SOC Detail Expenses'!S:S,'SOC Detail Expenses'!K:K,USG!B27)</f>
        <v>0</v>
      </c>
      <c r="J27" s="41">
        <f>-SUMIFS('SOC Detail Mgmt Fees'!S:S,'SOC Detail Mgmt Fees'!K:K,USG!B27)</f>
        <v>0</v>
      </c>
      <c r="K27" s="20">
        <f>-SUMIFS('SOC Detail Mgmt Fees'!S:S,'SOC Detail Mgmt Fees'!K:K,USG!B27,'SOC Detail Mgmt Fees'!R:R,USG!$K$1)</f>
        <v>0</v>
      </c>
      <c r="L27" s="43"/>
      <c r="M27" s="43"/>
      <c r="O27" s="43"/>
      <c r="P27" s="2"/>
      <c r="Q27" s="31"/>
      <c r="R27" s="58" t="e">
        <f t="shared" si="4"/>
        <v>#DIV/0!</v>
      </c>
      <c r="S27" s="59" t="e">
        <f t="shared" si="5"/>
        <v>#DIV/0!</v>
      </c>
      <c r="T27" s="52" t="e">
        <f t="shared" si="11"/>
        <v>#DIV/0!</v>
      </c>
      <c r="U27" s="47">
        <f t="shared" si="6"/>
        <v>0</v>
      </c>
      <c r="V27" s="24" t="e">
        <f t="shared" si="7"/>
        <v>#DIV/0!</v>
      </c>
      <c r="W27" s="8"/>
      <c r="X27" s="9"/>
    </row>
    <row r="28" spans="1:24" x14ac:dyDescent="0.25">
      <c r="A28" s="38"/>
      <c r="B28" s="38"/>
      <c r="C28" s="19"/>
      <c r="D28" s="4"/>
      <c r="E28" s="6">
        <f>SUMIFS('SOC Detail Cap Accts'!S:S,'SOC Detail Cap Accts'!K:K,USG!B28,'SOC Detail Cap Accts'!R:R,USG!$E$1)+SUMIFS('SOC Detail Cap Accts'!S:S,'SOC Detail Cap Accts'!K:K,USG!B28,'SOC Detail Cap Accts'!R:R,USG!$E$2)+SUMIFS('SOC Detail Cap Accts'!S:S,'SOC Detail Cap Accts'!K:K,USG!B28,'SOC Detail Cap Accts'!R:R,USG!$E$3)</f>
        <v>0</v>
      </c>
      <c r="F28" s="5" t="s">
        <v>11</v>
      </c>
      <c r="G28" s="6">
        <f>SUMIFS('SOC Detail Cap Accts'!S:S,'SOC Detail Cap Accts'!K:K,USG!B28,'SOC Detail Cap Accts'!R:R,USG!$G$1)-SUMIFS('SOC Detail Cap Accts'!S:S,'SOC Detail Cap Accts'!K:K,USG!B28,'SOC Detail Cap Accts'!R:R,USG!$G$2)</f>
        <v>0</v>
      </c>
      <c r="H28" s="5" t="s">
        <v>11</v>
      </c>
      <c r="I28" s="5">
        <f>-SUMIFS('SOC Detail Expenses'!S:S,'SOC Detail Expenses'!K:K,USG!B28)</f>
        <v>0</v>
      </c>
      <c r="J28" s="41">
        <f>-SUMIFS('SOC Detail Mgmt Fees'!S:S,'SOC Detail Mgmt Fees'!K:K,USG!B28)</f>
        <v>0</v>
      </c>
      <c r="K28" s="20">
        <f>-SUMIFS('SOC Detail Mgmt Fees'!S:S,'SOC Detail Mgmt Fees'!K:K,USG!B28,'SOC Detail Mgmt Fees'!R:R,USG!$K$1)</f>
        <v>0</v>
      </c>
      <c r="L28" s="43"/>
      <c r="M28" s="43"/>
      <c r="O28" s="43"/>
      <c r="P28" s="2"/>
      <c r="Q28" s="31"/>
      <c r="R28" s="58" t="e">
        <f t="shared" si="4"/>
        <v>#DIV/0!</v>
      </c>
      <c r="S28" s="59" t="e">
        <f t="shared" si="5"/>
        <v>#DIV/0!</v>
      </c>
      <c r="T28" s="52" t="e">
        <f t="shared" si="11"/>
        <v>#DIV/0!</v>
      </c>
      <c r="U28" s="47">
        <f t="shared" si="6"/>
        <v>0</v>
      </c>
      <c r="V28" s="24" t="e">
        <f t="shared" si="7"/>
        <v>#DIV/0!</v>
      </c>
    </row>
    <row r="29" spans="1:24" x14ac:dyDescent="0.25">
      <c r="A29" s="38"/>
      <c r="B29" s="38"/>
      <c r="C29" s="19"/>
      <c r="D29" s="4"/>
      <c r="E29" s="6">
        <f>SUMIFS('SOC Detail Cap Accts'!S:S,'SOC Detail Cap Accts'!K:K,USG!B29,'SOC Detail Cap Accts'!R:R,USG!$E$1)+SUMIFS('SOC Detail Cap Accts'!S:S,'SOC Detail Cap Accts'!K:K,USG!B29,'SOC Detail Cap Accts'!R:R,USG!$E$2)+SUMIFS('SOC Detail Cap Accts'!S:S,'SOC Detail Cap Accts'!K:K,USG!B29,'SOC Detail Cap Accts'!R:R,USG!$E$3)</f>
        <v>0</v>
      </c>
      <c r="F29" s="5" t="s">
        <v>11</v>
      </c>
      <c r="G29" s="6">
        <f>SUMIFS('SOC Detail Cap Accts'!S:S,'SOC Detail Cap Accts'!K:K,USG!B29,'SOC Detail Cap Accts'!R:R,USG!$G$1)-SUMIFS('SOC Detail Cap Accts'!S:S,'SOC Detail Cap Accts'!K:K,USG!B29,'SOC Detail Cap Accts'!R:R,USG!$G$2)</f>
        <v>0</v>
      </c>
      <c r="H29" s="5" t="s">
        <v>11</v>
      </c>
      <c r="I29" s="5">
        <f>-SUMIFS('SOC Detail Expenses'!S:S,'SOC Detail Expenses'!K:K,USG!B29)</f>
        <v>0</v>
      </c>
      <c r="J29" s="41">
        <f>-SUMIFS('SOC Detail Mgmt Fees'!S:S,'SOC Detail Mgmt Fees'!K:K,USG!B29)</f>
        <v>0</v>
      </c>
      <c r="K29" s="20">
        <f>-SUMIFS('SOC Detail Mgmt Fees'!S:S,'SOC Detail Mgmt Fees'!K:K,USG!B29,'SOC Detail Mgmt Fees'!R:R,USG!$K$1)</f>
        <v>0</v>
      </c>
      <c r="L29" s="43"/>
      <c r="M29" s="43"/>
      <c r="O29" s="43"/>
      <c r="P29" s="2"/>
      <c r="Q29" s="31"/>
      <c r="R29" s="58" t="e">
        <f t="shared" si="4"/>
        <v>#DIV/0!</v>
      </c>
      <c r="S29" s="59" t="e">
        <f t="shared" si="5"/>
        <v>#DIV/0!</v>
      </c>
      <c r="T29" s="52" t="e">
        <f t="shared" si="11"/>
        <v>#DIV/0!</v>
      </c>
      <c r="U29" s="47">
        <f t="shared" si="6"/>
        <v>0</v>
      </c>
      <c r="V29" s="24" t="e">
        <f t="shared" si="7"/>
        <v>#DIV/0!</v>
      </c>
    </row>
    <row r="30" spans="1:24" x14ac:dyDescent="0.25">
      <c r="A30" s="38"/>
      <c r="B30" s="38"/>
      <c r="C30" s="19"/>
      <c r="D30" s="4"/>
      <c r="E30" s="6">
        <f>SUMIFS('SOC Detail Cap Accts'!S:S,'SOC Detail Cap Accts'!K:K,USG!B30,'SOC Detail Cap Accts'!R:R,USG!$E$1)+SUMIFS('SOC Detail Cap Accts'!S:S,'SOC Detail Cap Accts'!K:K,USG!B30,'SOC Detail Cap Accts'!R:R,USG!$E$2)+SUMIFS('SOC Detail Cap Accts'!S:S,'SOC Detail Cap Accts'!K:K,USG!B30,'SOC Detail Cap Accts'!R:R,USG!$E$3)</f>
        <v>0</v>
      </c>
      <c r="F30" s="5" t="s">
        <v>11</v>
      </c>
      <c r="G30" s="6">
        <f>SUMIFS('SOC Detail Cap Accts'!S:S,'SOC Detail Cap Accts'!K:K,USG!B30,'SOC Detail Cap Accts'!R:R,USG!$G$1)-SUMIFS('SOC Detail Cap Accts'!S:S,'SOC Detail Cap Accts'!K:K,USG!B30,'SOC Detail Cap Accts'!R:R,USG!$G$2)</f>
        <v>0</v>
      </c>
      <c r="H30" s="5" t="s">
        <v>11</v>
      </c>
      <c r="I30" s="5">
        <f>-SUMIFS('SOC Detail Expenses'!S:S,'SOC Detail Expenses'!K:K,USG!B30)</f>
        <v>0</v>
      </c>
      <c r="J30" s="41">
        <f>-SUMIFS('SOC Detail Mgmt Fees'!S:S,'SOC Detail Mgmt Fees'!K:K,USG!B30)</f>
        <v>0</v>
      </c>
      <c r="K30" s="20">
        <f>-SUMIFS('SOC Detail Mgmt Fees'!S:S,'SOC Detail Mgmt Fees'!K:K,USG!B30,'SOC Detail Mgmt Fees'!R:R,USG!$K$1)</f>
        <v>0</v>
      </c>
      <c r="L30" s="43"/>
      <c r="M30" s="43"/>
      <c r="O30" s="43"/>
      <c r="P30" s="2"/>
      <c r="Q30" s="31"/>
      <c r="R30" s="58" t="e">
        <f t="shared" si="4"/>
        <v>#DIV/0!</v>
      </c>
      <c r="S30" s="59" t="e">
        <f t="shared" si="5"/>
        <v>#DIV/0!</v>
      </c>
      <c r="T30" s="52" t="e">
        <f t="shared" si="11"/>
        <v>#DIV/0!</v>
      </c>
      <c r="U30" s="47">
        <f t="shared" si="6"/>
        <v>0</v>
      </c>
      <c r="V30" s="24" t="e">
        <f t="shared" si="7"/>
        <v>#DIV/0!</v>
      </c>
      <c r="X30" s="9"/>
    </row>
    <row r="31" spans="1:24" x14ac:dyDescent="0.25">
      <c r="A31" s="38"/>
      <c r="B31" s="38"/>
      <c r="C31" s="19"/>
      <c r="D31" s="4"/>
      <c r="E31" s="6">
        <f>SUMIFS('SOC Detail Cap Accts'!S:S,'SOC Detail Cap Accts'!K:K,USG!B31,'SOC Detail Cap Accts'!R:R,USG!$E$1)+SUMIFS('SOC Detail Cap Accts'!S:S,'SOC Detail Cap Accts'!K:K,USG!B31,'SOC Detail Cap Accts'!R:R,USG!$E$2)+SUMIFS('SOC Detail Cap Accts'!S:S,'SOC Detail Cap Accts'!K:K,USG!B31,'SOC Detail Cap Accts'!R:R,USG!$E$3)</f>
        <v>0</v>
      </c>
      <c r="F31" s="5" t="s">
        <v>11</v>
      </c>
      <c r="G31" s="6">
        <f>SUMIFS('SOC Detail Cap Accts'!S:S,'SOC Detail Cap Accts'!K:K,USG!B31,'SOC Detail Cap Accts'!R:R,USG!$G$1)-SUMIFS('SOC Detail Cap Accts'!S:S,'SOC Detail Cap Accts'!K:K,USG!B31,'SOC Detail Cap Accts'!R:R,USG!$G$2)</f>
        <v>0</v>
      </c>
      <c r="H31" s="5" t="s">
        <v>11</v>
      </c>
      <c r="I31" s="5">
        <f>-SUMIFS('SOC Detail Expenses'!S:S,'SOC Detail Expenses'!K:K,USG!B31)</f>
        <v>0</v>
      </c>
      <c r="J31" s="41">
        <f>-SUMIFS('SOC Detail Mgmt Fees'!S:S,'SOC Detail Mgmt Fees'!K:K,USG!B31)</f>
        <v>0</v>
      </c>
      <c r="K31" s="20">
        <f>-SUMIFS('SOC Detail Mgmt Fees'!S:S,'SOC Detail Mgmt Fees'!K:K,USG!B31,'SOC Detail Mgmt Fees'!R:R,USG!$K$1)</f>
        <v>0</v>
      </c>
      <c r="L31" s="43"/>
      <c r="M31" s="43"/>
      <c r="O31" s="43"/>
      <c r="P31" s="2"/>
      <c r="Q31" s="31"/>
      <c r="R31" s="58" t="e">
        <f t="shared" si="4"/>
        <v>#DIV/0!</v>
      </c>
      <c r="S31" s="59" t="e">
        <f t="shared" si="5"/>
        <v>#DIV/0!</v>
      </c>
      <c r="T31" s="52" t="e">
        <f t="shared" si="11"/>
        <v>#DIV/0!</v>
      </c>
      <c r="U31" s="47">
        <f t="shared" si="6"/>
        <v>0</v>
      </c>
      <c r="V31" s="24" t="e">
        <f t="shared" si="7"/>
        <v>#DIV/0!</v>
      </c>
    </row>
    <row r="32" spans="1:24" ht="15.75" thickBot="1" x14ac:dyDescent="0.3">
      <c r="A32" s="38"/>
      <c r="B32" s="38"/>
      <c r="C32" s="21"/>
      <c r="D32" s="32"/>
      <c r="E32" s="33"/>
      <c r="F32" s="34"/>
      <c r="G32" s="33"/>
      <c r="H32" s="22"/>
      <c r="I32" s="22"/>
      <c r="J32" s="42"/>
      <c r="K32" s="23"/>
      <c r="L32" s="43"/>
      <c r="M32" s="43"/>
      <c r="O32" s="43"/>
      <c r="P32" s="2"/>
      <c r="Q32" s="31"/>
      <c r="R32" s="25"/>
      <c r="S32" s="26"/>
      <c r="T32" s="27"/>
      <c r="U32" s="48"/>
      <c r="V32" s="28"/>
    </row>
    <row r="33" spans="1:22" ht="15.75" thickBot="1" x14ac:dyDescent="0.3">
      <c r="H33"/>
      <c r="I33" s="10">
        <f>SUM(I5:I32)</f>
        <v>29002.649999999998</v>
      </c>
      <c r="J33" s="10">
        <f>SUM(J5:J32)</f>
        <v>11264.66</v>
      </c>
      <c r="K33" s="10">
        <f>SUM(K5:K32)</f>
        <v>43556.729999999996</v>
      </c>
      <c r="L33" s="43"/>
      <c r="M33" s="43"/>
      <c r="O33" s="43"/>
      <c r="P33" s="10">
        <f>SUM(P5:P32)</f>
        <v>0</v>
      </c>
      <c r="Q33"/>
      <c r="R33"/>
      <c r="U33" s="49"/>
    </row>
    <row r="34" spans="1:22" ht="15.75" thickBot="1" x14ac:dyDescent="0.3">
      <c r="B34" s="1"/>
      <c r="C34" s="1"/>
      <c r="D34" s="1"/>
      <c r="E34" s="1"/>
      <c r="F34" s="1"/>
      <c r="G34" s="1"/>
      <c r="I34" s="10"/>
      <c r="J34" s="10"/>
      <c r="K34" s="10"/>
      <c r="L34" s="43"/>
      <c r="M34" s="43"/>
      <c r="O34" s="43"/>
      <c r="P34" s="10"/>
      <c r="R34" s="54" t="e">
        <f>SUM(R5:R33)</f>
        <v>#DIV/0!</v>
      </c>
      <c r="S34" s="55" t="e">
        <f t="shared" ref="S34:V34" si="20">SUM(S5:S33)</f>
        <v>#DIV/0!</v>
      </c>
      <c r="T34" s="53" t="e">
        <f>SUM(T5:T33)</f>
        <v>#DIV/0!</v>
      </c>
      <c r="U34" s="50">
        <f t="shared" si="20"/>
        <v>1108851.8099999998</v>
      </c>
      <c r="V34" s="55" t="e">
        <f t="shared" si="20"/>
        <v>#DIV/0!</v>
      </c>
    </row>
    <row r="35" spans="1:22" x14ac:dyDescent="0.25">
      <c r="B35" s="1"/>
      <c r="C35" s="1"/>
      <c r="D35" s="1"/>
      <c r="E35" s="1"/>
      <c r="F35" s="1"/>
      <c r="G35" s="1"/>
      <c r="I35" s="43">
        <f>I33+SUM('SOC Detail Expenses'!S:S)</f>
        <v>0</v>
      </c>
      <c r="J35" s="43">
        <f>J33+SUM('SOC Detail Mgmt Fees'!S:S)</f>
        <v>0</v>
      </c>
      <c r="L35" s="43"/>
      <c r="M35" s="43"/>
      <c r="O35" s="43"/>
      <c r="R35" s="7"/>
      <c r="T35" s="11"/>
      <c r="U35" s="49"/>
    </row>
    <row r="36" spans="1:22" x14ac:dyDescent="0.25">
      <c r="B36" s="1"/>
      <c r="C36" s="1"/>
      <c r="D36" s="1"/>
      <c r="E36" s="1"/>
      <c r="F36" s="1"/>
      <c r="G36" s="1"/>
      <c r="H36" s="3" t="s">
        <v>376</v>
      </c>
      <c r="L36" s="43"/>
      <c r="M36" s="43"/>
      <c r="O36" s="43"/>
      <c r="Q36" s="3"/>
      <c r="R36" s="62"/>
      <c r="S36" s="62"/>
      <c r="T36" s="62"/>
      <c r="U36" s="63"/>
      <c r="V36" s="64"/>
    </row>
    <row r="37" spans="1:22" x14ac:dyDescent="0.25">
      <c r="B37" s="1"/>
      <c r="C37" s="67" t="s">
        <v>345</v>
      </c>
      <c r="D37" s="67" t="s">
        <v>370</v>
      </c>
      <c r="E37" s="1"/>
      <c r="F37" s="1"/>
      <c r="G37" s="68">
        <f>SUMIFS('NAV Packet'!E:E,'NAV Packet'!A:A,USG!C37)</f>
        <v>0</v>
      </c>
      <c r="H37" s="124">
        <f>ROUND(G37,-3)</f>
        <v>0</v>
      </c>
      <c r="I37" s="67" t="s">
        <v>379</v>
      </c>
      <c r="J37" s="65"/>
      <c r="K37" s="65"/>
      <c r="L37" s="43"/>
      <c r="M37" s="43"/>
      <c r="O37" s="43"/>
      <c r="P37" s="65"/>
      <c r="Q37" s="65"/>
      <c r="R37" s="65"/>
      <c r="S37" s="65"/>
      <c r="T37" s="65"/>
      <c r="U37" s="65"/>
      <c r="V37" s="65"/>
    </row>
    <row r="38" spans="1:22" x14ac:dyDescent="0.25">
      <c r="B38" s="1"/>
      <c r="C38" s="67" t="s">
        <v>312</v>
      </c>
      <c r="D38" s="67" t="s">
        <v>371</v>
      </c>
      <c r="E38" s="1"/>
      <c r="F38" s="1"/>
      <c r="G38" s="68">
        <f>SUMIFS('NAV Packet'!E:E,'NAV Packet'!A:A,USG!C38)</f>
        <v>449448.15</v>
      </c>
      <c r="H38" s="124">
        <f>ROUND(G38,-3)</f>
        <v>449000</v>
      </c>
      <c r="I38" s="67" t="s">
        <v>378</v>
      </c>
      <c r="J38" s="65"/>
      <c r="K38" s="65"/>
      <c r="L38" s="43"/>
      <c r="M38" s="43"/>
      <c r="O38" s="43"/>
      <c r="P38" s="65"/>
      <c r="Q38" s="65"/>
      <c r="R38" s="65"/>
      <c r="S38" s="65"/>
      <c r="T38" s="65"/>
      <c r="U38" s="65"/>
      <c r="V38" s="65"/>
    </row>
    <row r="39" spans="1:22" x14ac:dyDescent="0.25">
      <c r="B39" s="132" t="s">
        <v>365</v>
      </c>
      <c r="C39" s="133" t="s">
        <v>416</v>
      </c>
      <c r="D39" s="67" t="s">
        <v>372</v>
      </c>
      <c r="E39" s="1"/>
      <c r="F39" s="1"/>
      <c r="G39" s="68">
        <f>SUMIFS('NAV Packet'!E:E,'NAV Packet'!A:A,USG!C39)</f>
        <v>19575.12</v>
      </c>
      <c r="H39" s="124">
        <f>ROUND(G39,-3)</f>
        <v>20000</v>
      </c>
      <c r="I39" s="67" t="s">
        <v>377</v>
      </c>
      <c r="J39" s="65"/>
      <c r="K39" s="65"/>
      <c r="L39" s="43"/>
      <c r="M39" s="43"/>
      <c r="O39" s="43"/>
      <c r="P39" s="65"/>
      <c r="Q39" s="65"/>
      <c r="R39" s="65"/>
      <c r="S39" s="65"/>
      <c r="T39" s="65"/>
      <c r="U39" s="65"/>
      <c r="V39" s="65"/>
    </row>
    <row r="40" spans="1:22" x14ac:dyDescent="0.25">
      <c r="B40" s="1"/>
      <c r="C40" s="67"/>
      <c r="D40" s="67" t="s">
        <v>313</v>
      </c>
      <c r="E40" s="1"/>
      <c r="F40" s="1"/>
      <c r="G40" s="69">
        <f>G41+G38+G39</f>
        <v>45258609.082999989</v>
      </c>
      <c r="H40" s="124">
        <f>ROUND(G40,-3)</f>
        <v>45259000</v>
      </c>
      <c r="I40" s="67" t="s">
        <v>313</v>
      </c>
      <c r="J40" s="65"/>
      <c r="K40" s="65"/>
      <c r="L40" s="43"/>
      <c r="M40" s="43"/>
      <c r="O40" s="43"/>
      <c r="P40" s="65"/>
      <c r="Q40" s="65"/>
      <c r="R40" s="65"/>
      <c r="S40" s="65"/>
      <c r="T40" s="65"/>
      <c r="U40" s="65"/>
      <c r="V40" s="65"/>
    </row>
    <row r="41" spans="1:22" x14ac:dyDescent="0.25">
      <c r="B41" s="3" t="s">
        <v>364</v>
      </c>
      <c r="C41" s="67"/>
      <c r="D41" s="67" t="s">
        <v>314</v>
      </c>
      <c r="E41" s="1"/>
      <c r="F41" s="1"/>
      <c r="G41" s="69">
        <f>_xlfn.XLOOKUP(MAX(D5:D32),D5:D32,G5:G32)</f>
        <v>44789585.812999994</v>
      </c>
      <c r="H41" s="124">
        <f>ROUND(G41,-3)</f>
        <v>44790000</v>
      </c>
      <c r="I41" s="67" t="s">
        <v>314</v>
      </c>
      <c r="J41" s="65"/>
      <c r="K41" s="65"/>
      <c r="L41" s="43"/>
      <c r="M41" s="43"/>
      <c r="O41" s="43"/>
      <c r="P41" s="65"/>
      <c r="Q41" s="65"/>
      <c r="R41" s="65"/>
      <c r="S41" s="65"/>
      <c r="T41" s="65"/>
      <c r="U41" s="65"/>
      <c r="V41" s="65"/>
    </row>
    <row r="42" spans="1:22" x14ac:dyDescent="0.25">
      <c r="A42" s="67" t="s">
        <v>344</v>
      </c>
      <c r="B42" s="67" t="s">
        <v>343</v>
      </c>
      <c r="C42" s="67" t="s">
        <v>333</v>
      </c>
      <c r="D42" s="67" t="s">
        <v>373</v>
      </c>
      <c r="E42" s="1"/>
      <c r="F42" s="1"/>
      <c r="G42" s="69">
        <f>SUMIFS('NAV Packet'!E:E,'NAV Packet'!A:A,USG!C42)+SUMIFS('NAV Packet'!E:E,'NAV Packet'!A:A,USG!B42)+SUMIFS('NAV Packet'!E:E,'NAV Packet'!A:A,USG!A42)</f>
        <v>961397.9</v>
      </c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x14ac:dyDescent="0.25">
      <c r="C43" s="67" t="s">
        <v>332</v>
      </c>
      <c r="D43" s="67" t="s">
        <v>374</v>
      </c>
      <c r="E43" s="1"/>
      <c r="F43" s="1"/>
      <c r="G43" s="69">
        <f>SUMIFS('NAV Packet'!E:E,'NAV Packet'!A:A,USG!C43)+SUMIFS('NAV Packet'!E:E,'NAV Packet'!A:A,USG!B43)+SUMIFS('NAV Packet'!E:E,'NAV Packet'!A:A,USG!A43)</f>
        <v>0</v>
      </c>
      <c r="I43" s="67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x14ac:dyDescent="0.25">
      <c r="C44" s="67"/>
      <c r="D44" s="67" t="s">
        <v>369</v>
      </c>
      <c r="E44" s="1"/>
      <c r="F44" s="1"/>
      <c r="G44" s="69">
        <f>G37+G38+G42+G43</f>
        <v>1410846.05</v>
      </c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x14ac:dyDescent="0.25">
      <c r="C45" s="67"/>
      <c r="D45" s="67" t="s">
        <v>375</v>
      </c>
      <c r="E45" s="1"/>
      <c r="F45" s="1"/>
      <c r="G45" s="69">
        <f>G44-G37-G38</f>
        <v>961397.9</v>
      </c>
      <c r="I45" s="67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x14ac:dyDescent="0.25">
      <c r="C46" s="67"/>
      <c r="D46" s="67" t="s">
        <v>368</v>
      </c>
      <c r="E46" s="1"/>
      <c r="F46" s="1"/>
      <c r="G46" s="69"/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x14ac:dyDescent="0.25">
      <c r="C47" s="67"/>
      <c r="D47" s="67" t="s">
        <v>366</v>
      </c>
      <c r="E47" s="1"/>
      <c r="F47" s="1"/>
      <c r="G47" s="69">
        <f>G46+G45+G38</f>
        <v>1410846.05</v>
      </c>
      <c r="H47" s="124">
        <f>ROUND(G47,-3)</f>
        <v>1411000</v>
      </c>
      <c r="I47" s="67" t="s">
        <v>366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x14ac:dyDescent="0.25">
      <c r="C48" s="67"/>
      <c r="D48" s="67" t="s">
        <v>367</v>
      </c>
      <c r="E48" s="1"/>
      <c r="F48" s="1"/>
      <c r="G48" s="69">
        <f>G41+G39-G45-G46-G37</f>
        <v>43847763.032999992</v>
      </c>
      <c r="H48" s="124">
        <f>ROUND(G48,-3)</f>
        <v>43848000</v>
      </c>
      <c r="I48" s="67" t="s">
        <v>367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3:22" x14ac:dyDescent="0.25">
      <c r="C49" s="67"/>
      <c r="D49" s="67"/>
      <c r="E49" s="1"/>
      <c r="F49" s="1"/>
      <c r="G49" s="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3:22" x14ac:dyDescent="0.25">
      <c r="C50" s="67"/>
      <c r="D50" s="137">
        <v>44957</v>
      </c>
      <c r="E50" s="138">
        <v>44985</v>
      </c>
      <c r="F50" s="138">
        <v>45016</v>
      </c>
      <c r="G50" s="138">
        <v>45046</v>
      </c>
      <c r="H50" s="138">
        <v>45077</v>
      </c>
      <c r="I50" s="138">
        <v>45107</v>
      </c>
      <c r="J50" s="138">
        <v>45138</v>
      </c>
      <c r="K50" s="138">
        <v>45169</v>
      </c>
      <c r="L50" s="138"/>
      <c r="M50" s="138"/>
      <c r="N50" s="138"/>
      <c r="O50" s="138"/>
      <c r="P50" s="138">
        <v>45199</v>
      </c>
      <c r="Q50" s="138">
        <v>45230</v>
      </c>
      <c r="R50" s="138">
        <v>45260</v>
      </c>
      <c r="S50" s="138">
        <v>45291</v>
      </c>
      <c r="T50" s="65"/>
      <c r="U50" s="65"/>
      <c r="V50" s="65"/>
    </row>
    <row r="51" spans="3:22" x14ac:dyDescent="0.25">
      <c r="C51" s="3" t="s">
        <v>314</v>
      </c>
      <c r="D51" s="135">
        <f>_xlfn.XLOOKUP(D50,$D$5:$D$32,$G$5:$G$32)</f>
        <v>44384540.723000005</v>
      </c>
      <c r="E51" s="135">
        <f t="shared" ref="E51:S51" si="21">_xlfn.XLOOKUP(E50,$D$5:$D$32,$G$5:$G$32)</f>
        <v>44472534.543000005</v>
      </c>
      <c r="F51" s="135">
        <f t="shared" si="21"/>
        <v>44502875.383000001</v>
      </c>
      <c r="G51" s="135">
        <f t="shared" si="21"/>
        <v>44586847.443000004</v>
      </c>
      <c r="H51" s="135">
        <f t="shared" si="21"/>
        <v>44701486.673</v>
      </c>
      <c r="I51" s="135">
        <f t="shared" si="21"/>
        <v>44789585.812999994</v>
      </c>
      <c r="J51" s="135" t="e">
        <f t="shared" si="21"/>
        <v>#N/A</v>
      </c>
      <c r="K51" s="135" t="e">
        <f t="shared" si="21"/>
        <v>#N/A</v>
      </c>
      <c r="L51" s="135"/>
      <c r="M51" s="135"/>
      <c r="N51" s="135"/>
      <c r="O51" s="135"/>
      <c r="P51" s="135" t="e">
        <f t="shared" si="21"/>
        <v>#N/A</v>
      </c>
      <c r="Q51" s="135" t="e">
        <f t="shared" si="21"/>
        <v>#N/A</v>
      </c>
      <c r="R51" s="135" t="e">
        <f t="shared" si="21"/>
        <v>#N/A</v>
      </c>
      <c r="S51" s="135" t="e">
        <f t="shared" si="21"/>
        <v>#N/A</v>
      </c>
      <c r="T51" s="65"/>
      <c r="U51" s="65"/>
      <c r="V51" s="65"/>
    </row>
    <row r="52" spans="3:22" x14ac:dyDescent="0.25">
      <c r="C52" s="3" t="s">
        <v>376</v>
      </c>
      <c r="D52" s="136">
        <f>ROUND(D51,-3)</f>
        <v>44385000</v>
      </c>
      <c r="E52" s="136">
        <f t="shared" ref="E52:S52" si="22">ROUND(E51,-3)</f>
        <v>44473000</v>
      </c>
      <c r="F52" s="136">
        <f t="shared" si="22"/>
        <v>44503000</v>
      </c>
      <c r="G52" s="136">
        <f t="shared" si="22"/>
        <v>44587000</v>
      </c>
      <c r="H52" s="136">
        <f t="shared" si="22"/>
        <v>44701000</v>
      </c>
      <c r="I52" s="136">
        <f t="shared" si="22"/>
        <v>44790000</v>
      </c>
      <c r="J52" s="136" t="e">
        <f t="shared" si="22"/>
        <v>#N/A</v>
      </c>
      <c r="K52" s="136" t="e">
        <f t="shared" si="22"/>
        <v>#N/A</v>
      </c>
      <c r="L52" s="136"/>
      <c r="M52" s="136"/>
      <c r="N52" s="136"/>
      <c r="O52" s="136"/>
      <c r="P52" s="136" t="e">
        <f t="shared" si="22"/>
        <v>#N/A</v>
      </c>
      <c r="Q52" s="136" t="e">
        <f t="shared" si="22"/>
        <v>#N/A</v>
      </c>
      <c r="R52" s="136" t="e">
        <f t="shared" si="22"/>
        <v>#N/A</v>
      </c>
      <c r="S52" s="136" t="e">
        <f t="shared" si="22"/>
        <v>#N/A</v>
      </c>
      <c r="T52" s="65"/>
      <c r="U52" s="65"/>
      <c r="V52" s="65"/>
    </row>
    <row r="53" spans="3:22" x14ac:dyDescent="0.25">
      <c r="C53" s="1"/>
      <c r="D53" s="67"/>
      <c r="E53" s="134"/>
      <c r="F53" s="1"/>
      <c r="G53" s="1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3:22" x14ac:dyDescent="0.25">
      <c r="C54" s="1"/>
      <c r="D54" s="67"/>
      <c r="E54" s="134"/>
      <c r="F54" s="1"/>
      <c r="G54" s="1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3:22" x14ac:dyDescent="0.25">
      <c r="C55" s="1"/>
      <c r="D55" s="67"/>
      <c r="E55" s="134"/>
      <c r="F55" s="1"/>
      <c r="G55" s="1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3:22" x14ac:dyDescent="0.25">
      <c r="C56" s="1"/>
      <c r="D56" s="67"/>
      <c r="E56" s="134"/>
      <c r="F56" s="1"/>
      <c r="G56" s="1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3:22" x14ac:dyDescent="0.25">
      <c r="C57" s="1"/>
      <c r="D57" s="67"/>
      <c r="E57" s="134"/>
      <c r="F57" s="1"/>
      <c r="G57" s="1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3:22" x14ac:dyDescent="0.25">
      <c r="C58" s="1"/>
      <c r="D58" s="67"/>
      <c r="E58" s="134"/>
      <c r="F58" s="1"/>
      <c r="G58" s="1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3:22" x14ac:dyDescent="0.25">
      <c r="C59" s="1"/>
      <c r="D59" s="67"/>
      <c r="E59" s="134"/>
      <c r="F59" s="1"/>
      <c r="G59" s="1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3:22" x14ac:dyDescent="0.25">
      <c r="C60" s="1"/>
      <c r="D60" s="67"/>
      <c r="E60" s="134"/>
      <c r="F60" s="1"/>
      <c r="G60" s="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3:22" x14ac:dyDescent="0.25">
      <c r="C61" s="1"/>
      <c r="D61" s="67"/>
      <c r="E61" s="134"/>
      <c r="F61" s="1"/>
      <c r="G61" s="1"/>
    </row>
    <row r="62" spans="3:22" x14ac:dyDescent="0.25">
      <c r="C62" s="1"/>
      <c r="D62" s="67"/>
      <c r="E62" s="134"/>
      <c r="F62" s="1"/>
      <c r="G62" s="1"/>
    </row>
    <row r="63" spans="3:22" x14ac:dyDescent="0.25">
      <c r="C63" s="1"/>
      <c r="D63" s="67"/>
      <c r="E63" s="1"/>
      <c r="F63" s="1"/>
      <c r="G63" s="1"/>
    </row>
    <row r="64" spans="3:22" x14ac:dyDescent="0.25">
      <c r="C64" s="1"/>
      <c r="D64" s="67"/>
      <c r="E64" s="1"/>
      <c r="F64" s="1"/>
      <c r="G64" s="1"/>
    </row>
    <row r="65" spans="3:8" x14ac:dyDescent="0.25">
      <c r="C65" s="1"/>
      <c r="D65" s="67"/>
      <c r="E65" s="1"/>
      <c r="F65" s="1"/>
      <c r="G65" s="1"/>
    </row>
    <row r="66" spans="3:8" x14ac:dyDescent="0.25">
      <c r="C66" s="1"/>
      <c r="D66" s="1"/>
      <c r="E66" s="1"/>
      <c r="F66" s="1"/>
      <c r="G66" s="1"/>
    </row>
    <row r="67" spans="3:8" x14ac:dyDescent="0.25">
      <c r="G67" s="14"/>
      <c r="H67" s="13"/>
    </row>
    <row r="68" spans="3:8" x14ac:dyDescent="0.25">
      <c r="D68" s="15"/>
      <c r="G68" s="14"/>
    </row>
    <row r="70" spans="3:8" x14ac:dyDescent="0.25">
      <c r="C70" s="12"/>
      <c r="D70" s="15"/>
    </row>
    <row r="71" spans="3:8" x14ac:dyDescent="0.25">
      <c r="C71" s="12"/>
      <c r="D71" s="15"/>
      <c r="F71" s="12"/>
      <c r="G71" s="15"/>
      <c r="H71" s="13"/>
    </row>
    <row r="72" spans="3:8" x14ac:dyDescent="0.25">
      <c r="C72" s="12"/>
      <c r="D72" s="15"/>
      <c r="F72" s="12"/>
      <c r="G72" s="15"/>
      <c r="H72" s="13"/>
    </row>
    <row r="73" spans="3:8" x14ac:dyDescent="0.25">
      <c r="C73" s="12"/>
      <c r="D73" s="15"/>
      <c r="F73" s="12"/>
      <c r="G73" s="14"/>
      <c r="H73" s="3"/>
    </row>
    <row r="74" spans="3:8" x14ac:dyDescent="0.25">
      <c r="C74" s="12"/>
      <c r="D74" s="15"/>
      <c r="G74" s="14"/>
      <c r="H74" s="13"/>
    </row>
    <row r="75" spans="3:8" x14ac:dyDescent="0.25">
      <c r="C75" s="12"/>
      <c r="D75" s="15"/>
      <c r="G75" s="14"/>
      <c r="H75" s="13"/>
    </row>
    <row r="76" spans="3:8" x14ac:dyDescent="0.25">
      <c r="C76" s="12"/>
      <c r="D76" s="15"/>
      <c r="G76" s="14"/>
      <c r="H76" s="13"/>
    </row>
    <row r="77" spans="3:8" x14ac:dyDescent="0.25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19"/>
  <sheetViews>
    <sheetView topLeftCell="A31" workbookViewId="0">
      <selection activeCell="A60" sqref="A60"/>
    </sheetView>
  </sheetViews>
  <sheetFormatPr defaultColWidth="9.140625" defaultRowHeight="15" customHeight="1" x14ac:dyDescent="0.15"/>
  <cols>
    <col min="1" max="1" width="19.140625" style="71" customWidth="1"/>
    <col min="2" max="2" width="14.7109375" style="71" customWidth="1"/>
    <col min="3" max="3" width="12.5703125" style="71" customWidth="1"/>
    <col min="4" max="4" width="21.5703125" style="71" customWidth="1"/>
    <col min="5" max="5" width="18.85546875" style="71" bestFit="1" customWidth="1"/>
    <col min="6" max="7" width="3.7109375" style="71" customWidth="1"/>
    <col min="8" max="8" width="18.42578125" style="71" customWidth="1"/>
    <col min="9" max="9" width="15.85546875" style="71" customWidth="1"/>
    <col min="10" max="10" width="11.85546875" style="71" customWidth="1"/>
    <col min="11" max="11" width="15.140625" style="71" bestFit="1" customWidth="1"/>
    <col min="12" max="12" width="16.28515625" style="71" bestFit="1" customWidth="1"/>
    <col min="13" max="13" width="17.7109375" style="71" bestFit="1" customWidth="1"/>
    <col min="14" max="14" width="3" style="71" customWidth="1"/>
    <col min="15" max="15" width="13.28515625" style="71" customWidth="1"/>
    <col min="16" max="16" width="10" style="71" customWidth="1"/>
    <col min="17" max="17" width="7" style="71" bestFit="1" customWidth="1"/>
    <col min="18" max="18" width="17.42578125" style="71" bestFit="1" customWidth="1"/>
    <col min="19" max="19" width="16.5703125" style="71" bestFit="1" customWidth="1"/>
    <col min="20" max="20" width="18.140625" style="71" bestFit="1" customWidth="1"/>
    <col min="21" max="21" width="15.140625" style="71" bestFit="1" customWidth="1"/>
    <col min="22" max="22" width="16.5703125" style="71" bestFit="1" customWidth="1"/>
    <col min="23" max="16384" width="9.140625" style="71"/>
  </cols>
  <sheetData>
    <row r="1" spans="1:57" ht="49.5" customHeight="1" thickBo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</row>
    <row r="2" spans="1:57" ht="24.75" thickTop="1" thickBot="1" x14ac:dyDescent="0.4">
      <c r="A2" s="72" t="s">
        <v>315</v>
      </c>
      <c r="B2" s="73"/>
      <c r="C2" s="73"/>
      <c r="D2" s="72" t="s">
        <v>316</v>
      </c>
      <c r="E2" s="73"/>
      <c r="F2" s="73"/>
      <c r="G2" s="73"/>
      <c r="H2" s="74"/>
      <c r="I2" s="74"/>
      <c r="J2" s="73"/>
      <c r="K2" s="74"/>
      <c r="L2" s="74"/>
      <c r="M2" s="73"/>
      <c r="N2" s="73"/>
      <c r="O2" s="73"/>
      <c r="P2" s="73"/>
      <c r="Q2" s="73"/>
      <c r="R2" s="73"/>
      <c r="S2" s="75" t="s">
        <v>406</v>
      </c>
      <c r="T2" s="76" t="s">
        <v>317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</row>
    <row r="3" spans="1:57" ht="15" customHeight="1" thickTop="1" x14ac:dyDescent="0.25">
      <c r="A3" s="66" t="s">
        <v>318</v>
      </c>
      <c r="B3" s="77">
        <v>45107</v>
      </c>
      <c r="C3" s="78"/>
      <c r="D3" s="79"/>
      <c r="E3" s="78"/>
      <c r="F3" s="78"/>
      <c r="G3" s="78"/>
      <c r="H3" s="139">
        <v>44693525.223284446</v>
      </c>
      <c r="I3" s="80" t="s">
        <v>319</v>
      </c>
      <c r="J3" s="78"/>
      <c r="K3" s="81" t="s">
        <v>320</v>
      </c>
      <c r="L3" s="82">
        <v>365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</row>
    <row r="4" spans="1:57" ht="15" customHeight="1" thickBot="1" x14ac:dyDescent="0.3">
      <c r="A4" s="66" t="s">
        <v>321</v>
      </c>
      <c r="B4" s="77">
        <v>45092</v>
      </c>
      <c r="C4" s="78"/>
      <c r="D4" s="78"/>
      <c r="E4" s="160"/>
      <c r="F4" s="78"/>
      <c r="G4" s="78"/>
      <c r="H4" s="83">
        <f>+E67</f>
        <v>44789585.690510936</v>
      </c>
      <c r="I4" s="84" t="s">
        <v>322</v>
      </c>
      <c r="J4" s="78"/>
      <c r="K4" s="85" t="s">
        <v>323</v>
      </c>
      <c r="L4" s="86">
        <v>1</v>
      </c>
      <c r="M4" s="78"/>
      <c r="N4" s="87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</row>
    <row r="5" spans="1:57" ht="15" customHeight="1" thickBot="1" x14ac:dyDescent="0.3">
      <c r="A5" s="66" t="s">
        <v>324</v>
      </c>
      <c r="B5" s="77">
        <v>45092</v>
      </c>
      <c r="C5" s="78"/>
      <c r="D5" s="78"/>
      <c r="E5" s="161"/>
      <c r="F5" s="78"/>
      <c r="G5" s="78"/>
      <c r="H5" s="125">
        <f>(H4*L4/H3-1)*L3/(B3-B4)</f>
        <v>5.2300000000002456E-2</v>
      </c>
      <c r="I5" s="88" t="s">
        <v>325</v>
      </c>
      <c r="J5" s="78"/>
      <c r="K5" s="78"/>
      <c r="L5" s="78"/>
      <c r="M5" s="78"/>
      <c r="N5" s="87"/>
      <c r="O5" s="78"/>
      <c r="P5" s="78"/>
      <c r="Q5" s="89"/>
      <c r="R5" s="89"/>
      <c r="S5" s="89"/>
      <c r="T5" s="89"/>
      <c r="U5" s="8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</row>
    <row r="6" spans="1:57" ht="15" customHeight="1" x14ac:dyDescent="0.25">
      <c r="A6" s="66" t="s">
        <v>326</v>
      </c>
      <c r="B6" s="77">
        <v>45127</v>
      </c>
      <c r="C6" s="78"/>
      <c r="D6" s="78"/>
      <c r="E6" s="160"/>
      <c r="F6" s="78"/>
      <c r="G6" s="90"/>
      <c r="H6" s="78"/>
      <c r="I6" s="78"/>
      <c r="J6" s="78"/>
      <c r="K6" s="78"/>
      <c r="L6" s="78"/>
      <c r="M6" s="78"/>
      <c r="N6" s="87"/>
      <c r="O6" s="78"/>
      <c r="P6" s="78"/>
      <c r="Q6" s="89"/>
      <c r="R6" s="89"/>
      <c r="S6" s="89"/>
      <c r="T6" s="89"/>
      <c r="U6" s="8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ht="15" customHeight="1" x14ac:dyDescent="0.2">
      <c r="A7" s="91" t="s">
        <v>327</v>
      </c>
      <c r="E7" s="106">
        <f>E6/15</f>
        <v>0</v>
      </c>
      <c r="F7" s="92"/>
      <c r="G7" s="93"/>
      <c r="H7" s="91"/>
      <c r="M7" s="66"/>
      <c r="N7" s="66"/>
      <c r="O7" s="66"/>
      <c r="P7" s="66"/>
      <c r="Q7" s="89"/>
      <c r="R7" s="89"/>
      <c r="S7" s="89"/>
      <c r="T7" s="89"/>
      <c r="U7" s="89"/>
    </row>
    <row r="8" spans="1:57" ht="15" customHeight="1" x14ac:dyDescent="0.2">
      <c r="B8" s="164" t="s">
        <v>328</v>
      </c>
      <c r="C8" s="165"/>
      <c r="D8" s="165"/>
      <c r="E8" s="166"/>
      <c r="F8" s="66"/>
      <c r="G8" s="94"/>
      <c r="I8" s="164"/>
      <c r="J8" s="165"/>
      <c r="K8" s="165"/>
      <c r="L8" s="166"/>
      <c r="M8" s="66"/>
      <c r="N8" s="66"/>
      <c r="O8" s="66"/>
      <c r="P8" s="66"/>
      <c r="Q8" s="89"/>
      <c r="R8" s="89"/>
      <c r="S8" s="89"/>
      <c r="T8" s="89"/>
      <c r="U8" s="89"/>
    </row>
    <row r="9" spans="1:57" ht="15" customHeight="1" x14ac:dyDescent="0.2">
      <c r="A9" s="95" t="s">
        <v>329</v>
      </c>
      <c r="B9" s="95" t="s">
        <v>0</v>
      </c>
      <c r="C9" s="95" t="s">
        <v>1</v>
      </c>
      <c r="D9" s="95" t="s">
        <v>330</v>
      </c>
      <c r="E9" s="96" t="s">
        <v>331</v>
      </c>
      <c r="F9" s="97"/>
      <c r="G9" s="94"/>
      <c r="H9" s="95"/>
      <c r="I9" s="95"/>
      <c r="J9" s="95"/>
      <c r="K9" s="95"/>
      <c r="L9" s="95"/>
      <c r="N9" s="66"/>
      <c r="O9" s="66"/>
      <c r="P9" s="66"/>
      <c r="Q9" s="89"/>
      <c r="R9" s="89"/>
      <c r="S9" s="89"/>
      <c r="T9" s="89"/>
      <c r="U9" s="89"/>
    </row>
    <row r="10" spans="1:57" ht="15" customHeight="1" x14ac:dyDescent="0.2">
      <c r="A10" s="66" t="s">
        <v>407</v>
      </c>
      <c r="B10" s="98">
        <v>45092</v>
      </c>
      <c r="C10" s="98">
        <v>45127</v>
      </c>
      <c r="D10" s="140">
        <v>12436000</v>
      </c>
      <c r="E10" s="141">
        <v>12464280.82</v>
      </c>
      <c r="F10" s="127"/>
      <c r="G10" s="142"/>
      <c r="H10" s="66"/>
      <c r="I10" s="98"/>
      <c r="J10" s="98"/>
      <c r="K10" s="127"/>
      <c r="L10" s="127"/>
      <c r="N10" s="66"/>
      <c r="O10" s="66"/>
      <c r="P10" s="66"/>
      <c r="Q10" s="89"/>
      <c r="R10" s="89"/>
      <c r="S10" s="89"/>
      <c r="T10" s="89"/>
      <c r="U10" s="89"/>
    </row>
    <row r="11" spans="1:57" ht="15" customHeight="1" x14ac:dyDescent="0.2">
      <c r="A11" s="66" t="s">
        <v>408</v>
      </c>
      <c r="B11" s="98">
        <v>45092</v>
      </c>
      <c r="C11" s="98">
        <v>45127</v>
      </c>
      <c r="D11" s="140">
        <v>3827000</v>
      </c>
      <c r="E11" s="141">
        <v>3835419.4</v>
      </c>
      <c r="F11" s="127"/>
      <c r="G11" s="142"/>
      <c r="H11" s="66"/>
      <c r="I11" s="98"/>
      <c r="J11" s="98"/>
      <c r="K11" s="127"/>
      <c r="L11" s="127"/>
      <c r="N11" s="66"/>
      <c r="O11" s="66"/>
      <c r="P11" s="66"/>
      <c r="Q11" s="89"/>
      <c r="R11" s="89"/>
      <c r="S11" s="89"/>
      <c r="T11" s="66"/>
      <c r="U11" s="66"/>
    </row>
    <row r="12" spans="1:57" ht="15" customHeight="1" x14ac:dyDescent="0.2">
      <c r="A12" s="66" t="s">
        <v>409</v>
      </c>
      <c r="B12" s="98">
        <v>45092</v>
      </c>
      <c r="C12" s="98">
        <v>45127</v>
      </c>
      <c r="D12" s="140">
        <v>8047000</v>
      </c>
      <c r="E12" s="141">
        <v>8064602.8099999996</v>
      </c>
      <c r="F12" s="127"/>
      <c r="G12" s="142"/>
      <c r="H12" s="66"/>
      <c r="I12" s="98"/>
      <c r="J12" s="98"/>
      <c r="K12" s="127"/>
      <c r="L12" s="127"/>
      <c r="N12" s="66"/>
      <c r="O12" s="66"/>
      <c r="P12" s="66"/>
      <c r="Q12" s="89"/>
      <c r="R12" s="89"/>
      <c r="S12" s="89"/>
      <c r="T12" s="66"/>
      <c r="U12" s="66"/>
    </row>
    <row r="13" spans="1:57" ht="15" customHeight="1" x14ac:dyDescent="0.2">
      <c r="A13" s="66" t="s">
        <v>410</v>
      </c>
      <c r="B13" s="98">
        <v>45092</v>
      </c>
      <c r="C13" s="98">
        <v>45127</v>
      </c>
      <c r="D13" s="140">
        <v>1765000</v>
      </c>
      <c r="E13" s="141">
        <v>1768934.48</v>
      </c>
      <c r="F13" s="127"/>
      <c r="G13" s="142"/>
      <c r="H13" s="66"/>
      <c r="I13" s="98"/>
      <c r="J13" s="98"/>
      <c r="K13" s="127"/>
      <c r="L13" s="127"/>
      <c r="N13" s="66"/>
      <c r="O13" s="66"/>
      <c r="P13" s="66"/>
      <c r="Q13" s="89"/>
      <c r="R13" s="89"/>
      <c r="S13" s="89"/>
      <c r="T13" s="66"/>
      <c r="U13" s="66"/>
    </row>
    <row r="14" spans="1:57" ht="15" customHeight="1" x14ac:dyDescent="0.2">
      <c r="A14" s="66" t="s">
        <v>411</v>
      </c>
      <c r="B14" s="98">
        <v>45092</v>
      </c>
      <c r="C14" s="98">
        <v>45127</v>
      </c>
      <c r="D14" s="140">
        <v>11208000</v>
      </c>
      <c r="E14" s="141">
        <v>11232751</v>
      </c>
      <c r="F14" s="127"/>
      <c r="G14" s="142"/>
      <c r="H14" s="66"/>
      <c r="I14" s="98"/>
      <c r="J14" s="98"/>
      <c r="K14" s="127"/>
      <c r="L14" s="127"/>
      <c r="N14" s="66"/>
      <c r="O14" s="66"/>
      <c r="P14" s="66"/>
      <c r="Q14" s="89"/>
      <c r="R14" s="89"/>
      <c r="S14" s="89"/>
      <c r="T14" s="66"/>
      <c r="U14" s="66"/>
    </row>
    <row r="15" spans="1:57" ht="15" customHeight="1" x14ac:dyDescent="0.2">
      <c r="A15" s="66" t="s">
        <v>412</v>
      </c>
      <c r="B15" s="98">
        <v>45069</v>
      </c>
      <c r="C15" s="159" t="s">
        <v>405</v>
      </c>
      <c r="D15" s="140">
        <v>6471553</v>
      </c>
      <c r="E15" s="141">
        <v>6481137.4199999999</v>
      </c>
      <c r="F15" s="127"/>
      <c r="G15" s="142"/>
      <c r="H15" s="66"/>
      <c r="I15" s="98"/>
      <c r="J15" s="98"/>
      <c r="K15" s="127"/>
      <c r="L15" s="127"/>
      <c r="N15" s="66"/>
      <c r="O15" s="66"/>
      <c r="P15" s="66"/>
      <c r="Q15" s="89"/>
      <c r="R15" s="89"/>
      <c r="S15" s="89"/>
      <c r="T15" s="66"/>
      <c r="U15" s="66"/>
    </row>
    <row r="16" spans="1:57" ht="15" customHeight="1" x14ac:dyDescent="0.2">
      <c r="A16" s="66" t="s">
        <v>332</v>
      </c>
      <c r="B16" s="98">
        <v>45107</v>
      </c>
      <c r="C16" s="98">
        <v>45107</v>
      </c>
      <c r="D16" s="140">
        <v>0</v>
      </c>
      <c r="E16" s="141">
        <v>0</v>
      </c>
      <c r="F16" s="127"/>
      <c r="G16" s="142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</row>
    <row r="17" spans="1:21" ht="15" customHeight="1" x14ac:dyDescent="0.2">
      <c r="A17" s="66" t="s">
        <v>333</v>
      </c>
      <c r="B17" s="99">
        <v>45107</v>
      </c>
      <c r="C17" s="98">
        <v>45107</v>
      </c>
      <c r="D17" s="140">
        <v>931330.76</v>
      </c>
      <c r="E17" s="140">
        <v>931330.76</v>
      </c>
      <c r="F17" s="127"/>
      <c r="G17" s="94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</row>
    <row r="18" spans="1:21" ht="15" customHeight="1" x14ac:dyDescent="0.2">
      <c r="A18" s="66"/>
      <c r="B18" s="66"/>
      <c r="C18" s="66"/>
      <c r="D18" s="66"/>
      <c r="E18" s="127"/>
      <c r="F18" s="127"/>
      <c r="G18" s="94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1:21" ht="15" customHeight="1" x14ac:dyDescent="0.2">
      <c r="A19" s="66" t="str">
        <f>"MMF Unpaid Int Due to "&amp;MONTH($B$3)&amp;"/"&amp;DAY($B$3)</f>
        <v>MMF Unpaid Int Due to 6/30</v>
      </c>
      <c r="B19" s="66"/>
      <c r="C19" s="66" t="s">
        <v>334</v>
      </c>
      <c r="D19" s="100">
        <v>2263.2399999999998</v>
      </c>
      <c r="E19" s="143">
        <v>2263.2399999999998</v>
      </c>
      <c r="F19" s="127"/>
      <c r="G19" s="94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" customHeight="1" x14ac:dyDescent="0.2">
      <c r="A20" s="66" t="str">
        <f>"MMF Unpaid Int Due to "&amp;MONTH($B$3)&amp;"/"&amp;DAY($B$3)</f>
        <v>MMF Unpaid Int Due to 6/30</v>
      </c>
      <c r="B20" s="66"/>
      <c r="C20" s="66" t="s">
        <v>335</v>
      </c>
      <c r="D20" s="100">
        <v>110.14</v>
      </c>
      <c r="E20" s="143">
        <v>110.14</v>
      </c>
      <c r="F20" s="127"/>
      <c r="G20" s="94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1:21" ht="15" customHeight="1" x14ac:dyDescent="0.2">
      <c r="A21" s="66" t="s">
        <v>336</v>
      </c>
      <c r="B21" s="66"/>
      <c r="C21" s="66" t="s">
        <v>336</v>
      </c>
      <c r="D21" s="100">
        <v>0</v>
      </c>
      <c r="E21" s="143">
        <v>0</v>
      </c>
      <c r="F21" s="127"/>
      <c r="G21" s="9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21" ht="15" customHeight="1" x14ac:dyDescent="0.2">
      <c r="A22" s="66" t="str">
        <f>"MMF Unpaid Int Due to "&amp;MONTH($B$3)&amp;"/"&amp;DAY($B$3)</f>
        <v>MMF Unpaid Int Due to 6/30</v>
      </c>
      <c r="B22" s="66"/>
      <c r="C22" s="66" t="s">
        <v>337</v>
      </c>
      <c r="D22" s="100">
        <v>2296.33</v>
      </c>
      <c r="E22" s="143">
        <v>2296.33</v>
      </c>
      <c r="F22" s="127"/>
      <c r="G22" s="94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21" ht="15" customHeight="1" x14ac:dyDescent="0.2">
      <c r="A23" s="101" t="str">
        <f>"MMF Unpaid Int Due to "&amp;MONTH($B$3)&amp;"/"&amp;DAY($B$3)</f>
        <v>MMF Unpaid Int Due to 6/30</v>
      </c>
      <c r="B23" s="101"/>
      <c r="C23" s="101" t="s">
        <v>338</v>
      </c>
      <c r="D23" s="102">
        <v>12.8</v>
      </c>
      <c r="E23" s="144">
        <v>12.8</v>
      </c>
      <c r="F23" s="127"/>
      <c r="G23" s="94"/>
      <c r="H23" s="101"/>
      <c r="I23" s="66"/>
      <c r="J23" s="66"/>
      <c r="K23" s="66"/>
      <c r="L23" s="126"/>
      <c r="M23" s="66"/>
      <c r="N23" s="66"/>
      <c r="O23" s="66"/>
      <c r="P23" s="66"/>
      <c r="Q23" s="66"/>
      <c r="R23" s="66"/>
      <c r="S23" s="103"/>
      <c r="T23" s="66"/>
      <c r="U23" s="66"/>
    </row>
    <row r="24" spans="1:21" ht="15" customHeight="1" x14ac:dyDescent="0.2">
      <c r="A24" s="104" t="s">
        <v>339</v>
      </c>
      <c r="B24" s="104"/>
      <c r="C24" s="104"/>
      <c r="D24" s="104"/>
      <c r="E24" s="128">
        <f>SUM(E10:E23)</f>
        <v>44783139.200000003</v>
      </c>
      <c r="F24" s="128"/>
      <c r="G24" s="105"/>
      <c r="H24" s="104"/>
      <c r="I24" s="104"/>
      <c r="J24" s="104"/>
      <c r="K24" s="104"/>
      <c r="L24" s="128"/>
      <c r="M24" s="104"/>
      <c r="N24" s="104"/>
      <c r="O24" s="66"/>
      <c r="P24" s="66"/>
      <c r="Q24" s="66"/>
      <c r="R24" s="66"/>
      <c r="S24" s="103"/>
      <c r="T24" s="66"/>
      <c r="U24" s="66"/>
    </row>
    <row r="25" spans="1:21" ht="15" customHeight="1" x14ac:dyDescent="0.2">
      <c r="A25" s="104"/>
      <c r="B25" s="104"/>
      <c r="C25" s="104"/>
      <c r="D25" s="104"/>
      <c r="E25" s="128"/>
      <c r="F25" s="128"/>
      <c r="G25" s="105"/>
      <c r="H25" s="104"/>
      <c r="I25" s="104"/>
      <c r="J25" s="104"/>
      <c r="K25" s="104"/>
      <c r="L25" s="128"/>
      <c r="M25" s="104"/>
      <c r="N25" s="104"/>
      <c r="O25" s="66"/>
      <c r="P25" s="66"/>
      <c r="Q25" s="66"/>
      <c r="R25" s="66"/>
      <c r="S25" s="103"/>
      <c r="T25" s="66"/>
      <c r="U25" s="66"/>
    </row>
    <row r="26" spans="1:21" ht="15" customHeight="1" x14ac:dyDescent="0.2">
      <c r="A26" s="104"/>
      <c r="B26" s="164" t="s">
        <v>340</v>
      </c>
      <c r="C26" s="165"/>
      <c r="D26" s="165"/>
      <c r="E26" s="166"/>
      <c r="F26" s="128"/>
      <c r="G26" s="105"/>
      <c r="H26" s="104"/>
      <c r="I26" s="104"/>
      <c r="J26" s="104"/>
      <c r="K26" s="104"/>
      <c r="L26" s="128"/>
      <c r="M26" s="104"/>
      <c r="N26" s="104"/>
      <c r="O26" s="66"/>
      <c r="P26" s="66"/>
      <c r="Q26" s="66"/>
      <c r="R26" s="66"/>
      <c r="S26" s="103"/>
      <c r="T26" s="66"/>
      <c r="U26" s="66"/>
    </row>
    <row r="27" spans="1:21" ht="15" customHeight="1" x14ac:dyDescent="0.2">
      <c r="A27" s="95" t="s">
        <v>329</v>
      </c>
      <c r="B27" s="95" t="s">
        <v>0</v>
      </c>
      <c r="C27" s="95" t="s">
        <v>1</v>
      </c>
      <c r="D27" s="95" t="s">
        <v>341</v>
      </c>
      <c r="E27" s="95" t="s">
        <v>342</v>
      </c>
      <c r="G27" s="94"/>
      <c r="M27" s="66"/>
      <c r="N27" s="66"/>
      <c r="O27" s="66"/>
      <c r="P27" s="66"/>
      <c r="Q27" s="66"/>
      <c r="R27" s="66"/>
      <c r="S27" s="103"/>
      <c r="T27" s="66"/>
      <c r="U27" s="66"/>
    </row>
    <row r="28" spans="1:21" ht="15" customHeight="1" x14ac:dyDescent="0.2">
      <c r="A28" s="66" t="s">
        <v>343</v>
      </c>
      <c r="C28" s="98">
        <f>$B$3</f>
        <v>45107</v>
      </c>
      <c r="D28" s="140">
        <v>25656.3</v>
      </c>
      <c r="E28" s="140">
        <v>25656.3</v>
      </c>
      <c r="G28" s="94"/>
      <c r="H28" s="106"/>
      <c r="M28" s="66"/>
      <c r="N28" s="66"/>
      <c r="O28" s="66"/>
      <c r="P28" s="66"/>
      <c r="Q28" s="66"/>
      <c r="R28" s="66"/>
      <c r="S28" s="103"/>
      <c r="T28" s="66"/>
      <c r="U28" s="66"/>
    </row>
    <row r="29" spans="1:21" ht="15" customHeight="1" x14ac:dyDescent="0.2">
      <c r="A29" s="66" t="s">
        <v>344</v>
      </c>
      <c r="C29" s="98">
        <f>$B$3</f>
        <v>45107</v>
      </c>
      <c r="D29" s="140">
        <v>4410.84</v>
      </c>
      <c r="E29" s="140">
        <v>4410.84</v>
      </c>
      <c r="G29" s="94"/>
      <c r="H29" s="106"/>
      <c r="M29" s="66"/>
      <c r="N29" s="66"/>
      <c r="O29" s="66"/>
      <c r="P29" s="66"/>
      <c r="Q29" s="66"/>
      <c r="R29" s="66"/>
      <c r="S29" s="103"/>
      <c r="T29" s="66"/>
      <c r="U29" s="66"/>
    </row>
    <row r="30" spans="1:21" ht="15" customHeight="1" x14ac:dyDescent="0.2">
      <c r="A30" s="66" t="s">
        <v>345</v>
      </c>
      <c r="C30" s="98">
        <f>$B$3</f>
        <v>45107</v>
      </c>
      <c r="D30" s="140">
        <v>0</v>
      </c>
      <c r="E30" s="140">
        <v>0</v>
      </c>
      <c r="G30" s="94"/>
      <c r="H30" s="106"/>
      <c r="M30" s="66"/>
      <c r="N30" s="66"/>
      <c r="O30" s="66"/>
      <c r="P30" s="66"/>
      <c r="Q30" s="66"/>
      <c r="R30" s="66"/>
      <c r="S30" s="103"/>
      <c r="T30" s="66"/>
      <c r="U30" s="66"/>
    </row>
    <row r="31" spans="1:21" ht="15" customHeight="1" x14ac:dyDescent="0.2">
      <c r="A31" s="66" t="s">
        <v>346</v>
      </c>
      <c r="C31" s="98">
        <f>$B$3</f>
        <v>45107</v>
      </c>
      <c r="D31" s="140">
        <v>0</v>
      </c>
      <c r="E31" s="140">
        <v>0</v>
      </c>
      <c r="G31" s="94"/>
      <c r="H31" s="106"/>
      <c r="M31" s="66"/>
      <c r="N31" s="66"/>
      <c r="O31" s="66"/>
      <c r="P31" s="66"/>
      <c r="Q31" s="66"/>
      <c r="R31" s="66"/>
      <c r="S31" s="103"/>
      <c r="T31" s="66"/>
      <c r="U31" s="66"/>
    </row>
    <row r="32" spans="1:21" ht="15" customHeight="1" x14ac:dyDescent="0.2">
      <c r="A32" s="66" t="s">
        <v>347</v>
      </c>
      <c r="C32" s="98">
        <f>$B$3</f>
        <v>45107</v>
      </c>
      <c r="D32" s="140">
        <v>449448.15</v>
      </c>
      <c r="E32" s="140">
        <v>449448.15</v>
      </c>
      <c r="G32" s="94"/>
      <c r="H32" s="106"/>
      <c r="M32" s="66"/>
      <c r="N32" s="66"/>
      <c r="O32" s="66"/>
      <c r="P32" s="66"/>
      <c r="Q32" s="66"/>
      <c r="R32" s="66"/>
      <c r="S32" s="103"/>
      <c r="T32" s="66"/>
      <c r="U32" s="66"/>
    </row>
    <row r="33" spans="1:21" ht="15" customHeight="1" x14ac:dyDescent="0.2">
      <c r="A33" s="104" t="s">
        <v>348</v>
      </c>
      <c r="B33" s="104"/>
      <c r="C33" s="104"/>
      <c r="D33" s="104"/>
      <c r="E33" s="128">
        <f>SUM(E28:E32)</f>
        <v>479515.29000000004</v>
      </c>
      <c r="F33" s="127"/>
      <c r="G33" s="94"/>
      <c r="H33" s="66"/>
      <c r="I33" s="66"/>
      <c r="J33" s="66"/>
      <c r="K33" s="66"/>
      <c r="L33" s="107"/>
      <c r="M33" s="66"/>
      <c r="N33" s="66"/>
      <c r="O33" s="66"/>
      <c r="P33" s="66"/>
      <c r="Q33" s="66"/>
      <c r="R33" s="66"/>
      <c r="S33" s="66"/>
      <c r="T33" s="66"/>
      <c r="U33" s="66"/>
    </row>
    <row r="34" spans="1:21" ht="15" customHeight="1" thickBot="1" x14ac:dyDescent="0.25">
      <c r="A34" s="104"/>
      <c r="B34" s="104"/>
      <c r="C34" s="104"/>
      <c r="D34" s="104"/>
      <c r="E34" s="128"/>
      <c r="F34" s="127"/>
      <c r="G34" s="94"/>
      <c r="H34" s="66"/>
      <c r="I34" s="66"/>
      <c r="J34" s="66"/>
      <c r="K34" s="66"/>
      <c r="L34" s="107"/>
      <c r="M34" s="66"/>
      <c r="N34" s="66"/>
      <c r="O34" s="66"/>
      <c r="P34" s="66"/>
      <c r="Q34" s="66"/>
      <c r="R34" s="66"/>
      <c r="S34" s="66"/>
      <c r="T34" s="66"/>
      <c r="U34" s="66"/>
    </row>
    <row r="35" spans="1:21" ht="15" customHeight="1" thickBot="1" x14ac:dyDescent="0.25">
      <c r="A35" s="104" t="s">
        <v>349</v>
      </c>
      <c r="B35" s="104"/>
      <c r="C35" s="104"/>
      <c r="D35" s="104"/>
      <c r="E35" s="130">
        <f>E24+E33</f>
        <v>45262654.490000002</v>
      </c>
      <c r="F35" s="127"/>
      <c r="G35" s="94"/>
      <c r="H35" s="104"/>
      <c r="I35" s="104"/>
      <c r="J35" s="104"/>
      <c r="K35" s="104"/>
      <c r="L35" s="130"/>
      <c r="M35" s="66"/>
      <c r="N35" s="66"/>
      <c r="O35" s="66"/>
      <c r="P35" s="66"/>
      <c r="Q35" s="66"/>
      <c r="R35" s="66"/>
      <c r="S35" s="66"/>
      <c r="T35" s="66"/>
      <c r="U35" s="66"/>
    </row>
    <row r="36" spans="1:21" ht="15" customHeight="1" thickBot="1" x14ac:dyDescent="0.25">
      <c r="A36" s="108"/>
      <c r="B36" s="108"/>
      <c r="C36" s="108"/>
      <c r="D36" s="108"/>
      <c r="E36" s="145"/>
      <c r="F36" s="146"/>
      <c r="G36" s="109"/>
      <c r="H36" s="110"/>
      <c r="I36" s="110"/>
      <c r="J36" s="110"/>
      <c r="K36" s="110"/>
      <c r="L36" s="111"/>
      <c r="M36" s="110"/>
      <c r="N36" s="110"/>
      <c r="O36" s="110"/>
      <c r="P36" s="110"/>
      <c r="Q36" s="110"/>
      <c r="R36" s="110"/>
      <c r="S36" s="110"/>
      <c r="T36" s="66"/>
      <c r="U36" s="66"/>
    </row>
    <row r="37" spans="1:21" ht="15" customHeight="1" thickTop="1" x14ac:dyDescent="0.2">
      <c r="A37" s="104"/>
      <c r="B37" s="104"/>
      <c r="C37" s="104"/>
      <c r="D37" s="104"/>
      <c r="E37" s="147"/>
      <c r="F37" s="127"/>
      <c r="G37" s="94"/>
      <c r="H37" s="66"/>
      <c r="I37" s="66"/>
      <c r="J37" s="66"/>
      <c r="K37" s="66"/>
      <c r="L37" s="107"/>
      <c r="M37" s="66"/>
      <c r="N37" s="66"/>
      <c r="O37" s="66"/>
      <c r="P37" s="66"/>
      <c r="Q37" s="66"/>
      <c r="R37" s="66"/>
      <c r="S37" s="66"/>
      <c r="T37" s="66"/>
      <c r="U37" s="66"/>
    </row>
    <row r="38" spans="1:21" ht="15" customHeight="1" x14ac:dyDescent="0.2">
      <c r="A38" s="91" t="s">
        <v>350</v>
      </c>
      <c r="B38" s="104"/>
      <c r="C38" s="104"/>
      <c r="D38" s="104"/>
      <c r="E38" s="147"/>
      <c r="F38" s="127"/>
      <c r="G38" s="94"/>
      <c r="H38" s="9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</row>
    <row r="39" spans="1:21" ht="15" customHeight="1" x14ac:dyDescent="0.2">
      <c r="A39" s="104"/>
      <c r="B39" s="104"/>
      <c r="C39" s="104"/>
      <c r="D39" s="104"/>
      <c r="E39" s="147"/>
      <c r="F39" s="127"/>
      <c r="G39" s="94"/>
      <c r="H39" s="104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</row>
    <row r="40" spans="1:21" ht="15" customHeight="1" x14ac:dyDescent="0.2">
      <c r="A40" s="95" t="str">
        <f>"Accruals since "&amp;MONTH(B5)&amp;"/"&amp;DAY(B5)</f>
        <v>Accruals since 6/15</v>
      </c>
      <c r="B40" s="101" t="s">
        <v>351</v>
      </c>
      <c r="C40" s="95"/>
      <c r="D40" s="95"/>
      <c r="E40" s="95" t="s">
        <v>341</v>
      </c>
      <c r="F40" s="127"/>
      <c r="G40" s="94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</row>
    <row r="41" spans="1:21" ht="15" customHeight="1" x14ac:dyDescent="0.25">
      <c r="A41" s="66" t="s">
        <v>352</v>
      </c>
      <c r="B41" s="112">
        <v>242.08</v>
      </c>
      <c r="C41" s="104"/>
      <c r="D41" s="104"/>
      <c r="E41" s="127">
        <f>+B41*($B$3-$B$5)</f>
        <v>3631.2000000000003</v>
      </c>
      <c r="F41" s="127"/>
      <c r="G41" s="94"/>
      <c r="H41" s="66"/>
      <c r="I41" s="66"/>
      <c r="K41" s="66"/>
      <c r="L41" s="113"/>
      <c r="M41" s="66"/>
      <c r="N41" s="66"/>
      <c r="O41" s="66"/>
      <c r="P41" s="66"/>
      <c r="Q41" s="66"/>
      <c r="R41" s="66"/>
      <c r="S41" s="66"/>
      <c r="T41" s="66"/>
      <c r="U41" s="66"/>
    </row>
    <row r="42" spans="1:21" ht="15" customHeight="1" x14ac:dyDescent="0.25">
      <c r="A42" s="66" t="s">
        <v>353</v>
      </c>
      <c r="B42" s="112">
        <v>-146.69803406248491</v>
      </c>
      <c r="C42" s="104"/>
      <c r="D42" s="104"/>
      <c r="E42" s="127">
        <f t="shared" ref="E42:E48" si="0">+B42*($B$3-$B$5)</f>
        <v>-2200.4705109372735</v>
      </c>
      <c r="F42" s="127"/>
      <c r="G42" s="94"/>
      <c r="H42" s="66"/>
      <c r="I42" s="66"/>
      <c r="K42" s="66"/>
      <c r="L42" s="113"/>
      <c r="M42" s="66"/>
      <c r="N42" s="66"/>
      <c r="O42" s="66"/>
      <c r="P42" s="66"/>
      <c r="Q42" s="66"/>
      <c r="R42" s="66"/>
      <c r="S42" s="66"/>
      <c r="T42" s="66"/>
      <c r="U42" s="66"/>
    </row>
    <row r="43" spans="1:21" ht="15" customHeight="1" x14ac:dyDescent="0.25">
      <c r="A43" s="66" t="s">
        <v>354</v>
      </c>
      <c r="B43" s="112">
        <v>0</v>
      </c>
      <c r="C43" s="104"/>
      <c r="D43" s="104"/>
      <c r="E43" s="148">
        <f>+B43</f>
        <v>0</v>
      </c>
      <c r="F43" s="127"/>
      <c r="G43" s="94"/>
      <c r="H43" s="66"/>
      <c r="I43" s="66"/>
      <c r="K43" s="66"/>
      <c r="L43" s="113"/>
      <c r="M43" s="66"/>
      <c r="N43" s="66"/>
      <c r="O43" s="66"/>
      <c r="P43" s="66"/>
      <c r="Q43" s="66"/>
      <c r="R43" s="66"/>
      <c r="S43" s="66"/>
      <c r="T43" s="66"/>
      <c r="U43" s="66"/>
    </row>
    <row r="44" spans="1:21" ht="15" customHeight="1" x14ac:dyDescent="0.25">
      <c r="A44" s="66" t="s">
        <v>355</v>
      </c>
      <c r="B44" s="114">
        <v>34.61</v>
      </c>
      <c r="C44" s="104"/>
      <c r="D44" s="104"/>
      <c r="E44" s="127">
        <f t="shared" si="0"/>
        <v>519.15</v>
      </c>
      <c r="F44" s="127"/>
      <c r="G44" s="94"/>
      <c r="H44" s="66"/>
      <c r="I44" s="107"/>
      <c r="J44" s="106"/>
      <c r="K44" s="113"/>
      <c r="L44" s="162"/>
      <c r="M44" s="115"/>
      <c r="N44" s="66"/>
      <c r="O44" s="66"/>
      <c r="P44" s="66"/>
      <c r="Q44" s="66"/>
      <c r="R44" s="66"/>
      <c r="S44" s="66"/>
      <c r="T44" s="66"/>
      <c r="U44" s="66"/>
    </row>
    <row r="45" spans="1:21" ht="15" customHeight="1" x14ac:dyDescent="0.25">
      <c r="A45" s="66" t="s">
        <v>356</v>
      </c>
      <c r="B45" s="114">
        <v>37.24</v>
      </c>
      <c r="C45" s="104"/>
      <c r="D45" s="104"/>
      <c r="E45" s="127">
        <f t="shared" si="0"/>
        <v>558.6</v>
      </c>
      <c r="F45" s="127"/>
      <c r="G45" s="94"/>
      <c r="H45" s="66"/>
      <c r="I45" s="107"/>
      <c r="J45" s="106"/>
      <c r="K45" s="113"/>
      <c r="L45" s="113"/>
      <c r="M45" s="163"/>
      <c r="N45" s="66"/>
      <c r="O45" s="66"/>
      <c r="P45" s="66"/>
      <c r="Q45" s="66"/>
      <c r="R45" s="66"/>
      <c r="S45" s="66"/>
      <c r="T45" s="66"/>
      <c r="U45" s="66"/>
    </row>
    <row r="46" spans="1:21" ht="15" customHeight="1" x14ac:dyDescent="0.25">
      <c r="A46" s="66" t="s">
        <v>357</v>
      </c>
      <c r="B46" s="114">
        <v>49.66</v>
      </c>
      <c r="C46" s="104"/>
      <c r="D46" s="104"/>
      <c r="E46" s="127">
        <f t="shared" si="0"/>
        <v>744.9</v>
      </c>
      <c r="F46" s="127"/>
      <c r="G46" s="94"/>
      <c r="H46" s="66"/>
      <c r="I46" s="107"/>
      <c r="J46" s="106"/>
      <c r="K46" s="113"/>
      <c r="L46" s="113"/>
      <c r="M46" s="163"/>
      <c r="N46" s="66"/>
      <c r="O46" s="66"/>
      <c r="P46" s="66"/>
      <c r="Q46" s="66"/>
      <c r="R46" s="66"/>
      <c r="S46" s="66"/>
      <c r="T46" s="66"/>
      <c r="U46" s="66"/>
    </row>
    <row r="47" spans="1:21" ht="15" customHeight="1" x14ac:dyDescent="0.25">
      <c r="A47" s="66" t="s">
        <v>358</v>
      </c>
      <c r="B47" s="114">
        <v>0</v>
      </c>
      <c r="C47" s="104"/>
      <c r="D47" s="104"/>
      <c r="E47" s="127">
        <f t="shared" si="0"/>
        <v>0</v>
      </c>
      <c r="F47" s="127"/>
      <c r="G47" s="94"/>
      <c r="H47" s="66"/>
      <c r="I47" s="107"/>
      <c r="J47" s="106"/>
      <c r="K47" s="113"/>
      <c r="L47" s="113"/>
      <c r="M47" s="129"/>
      <c r="N47" s="66"/>
      <c r="O47" s="66"/>
      <c r="P47" s="66"/>
      <c r="Q47" s="66"/>
      <c r="R47" s="66"/>
      <c r="S47" s="66"/>
      <c r="T47" s="66"/>
      <c r="U47" s="66"/>
    </row>
    <row r="48" spans="1:21" ht="15" customHeight="1" x14ac:dyDescent="0.25">
      <c r="A48" s="66" t="s">
        <v>359</v>
      </c>
      <c r="B48" s="114">
        <v>20</v>
      </c>
      <c r="C48" s="104"/>
      <c r="D48" s="104"/>
      <c r="E48" s="127">
        <f t="shared" si="0"/>
        <v>300</v>
      </c>
      <c r="F48" s="127"/>
      <c r="G48" s="94"/>
      <c r="H48" s="66"/>
      <c r="I48" s="107"/>
      <c r="J48" s="106"/>
      <c r="K48" s="113"/>
      <c r="L48" s="113"/>
      <c r="M48" s="129"/>
      <c r="N48" s="66"/>
      <c r="O48" s="66"/>
      <c r="P48" s="66"/>
      <c r="Q48" s="66"/>
      <c r="R48" s="66"/>
      <c r="S48" s="66"/>
      <c r="T48" s="66"/>
      <c r="U48" s="66"/>
    </row>
    <row r="49" spans="1:21" ht="15" customHeight="1" x14ac:dyDescent="0.25">
      <c r="A49" s="116" t="str">
        <f>"TOTAL Liabilities Accrued since "&amp;MONTH(B5)&amp;"/"&amp;DAY(B5)</f>
        <v>TOTAL Liabilities Accrued since 6/15</v>
      </c>
      <c r="B49" s="117"/>
      <c r="C49" s="117"/>
      <c r="D49" s="117"/>
      <c r="E49" s="149">
        <f>SUM(E41:E48)</f>
        <v>3553.3794890627269</v>
      </c>
      <c r="F49" s="127"/>
      <c r="G49" s="94"/>
      <c r="H49" s="66"/>
      <c r="I49" s="66"/>
      <c r="J49" s="106"/>
      <c r="K49" s="66"/>
      <c r="L49" s="113"/>
      <c r="M49" s="115"/>
      <c r="N49" s="66"/>
      <c r="O49" s="66"/>
      <c r="P49" s="66"/>
      <c r="Q49" s="66"/>
      <c r="S49" s="66"/>
      <c r="T49" s="66"/>
      <c r="U49" s="66"/>
    </row>
    <row r="50" spans="1:21" ht="15" customHeight="1" x14ac:dyDescent="0.2">
      <c r="A50" s="66"/>
      <c r="B50" s="66"/>
      <c r="C50" s="66"/>
      <c r="D50" s="66"/>
      <c r="E50" s="127"/>
      <c r="F50" s="127"/>
      <c r="G50" s="94"/>
      <c r="H50" s="66"/>
      <c r="I50" s="66"/>
      <c r="J50" s="66"/>
      <c r="K50" s="66"/>
      <c r="L50" s="115"/>
      <c r="M50" s="66"/>
      <c r="N50" s="66"/>
      <c r="O50" s="66"/>
      <c r="P50" s="66"/>
      <c r="Q50" s="66"/>
      <c r="S50" s="66"/>
      <c r="T50" s="66"/>
      <c r="U50" s="66"/>
    </row>
    <row r="51" spans="1:21" ht="15" customHeight="1" x14ac:dyDescent="0.2">
      <c r="A51" s="118" t="s">
        <v>360</v>
      </c>
      <c r="B51" s="101"/>
      <c r="C51" s="101"/>
      <c r="D51" s="101"/>
      <c r="E51" s="150" t="s">
        <v>361</v>
      </c>
      <c r="F51" s="127"/>
      <c r="G51" s="94"/>
      <c r="H51" s="66"/>
      <c r="I51" s="107"/>
      <c r="J51" s="66"/>
      <c r="K51" s="66"/>
      <c r="L51" s="66"/>
      <c r="M51" s="66"/>
      <c r="N51" s="66"/>
      <c r="O51" s="66"/>
      <c r="P51" s="66"/>
      <c r="Q51" s="66"/>
      <c r="S51" s="66"/>
      <c r="T51" s="66"/>
      <c r="U51" s="66"/>
    </row>
    <row r="52" spans="1:21" ht="15" customHeight="1" x14ac:dyDescent="0.2">
      <c r="A52" s="66" t="s">
        <v>352</v>
      </c>
      <c r="B52" s="119">
        <v>0</v>
      </c>
      <c r="C52" s="66"/>
      <c r="D52" s="66"/>
      <c r="E52" s="151">
        <v>15197</v>
      </c>
      <c r="F52" s="127"/>
      <c r="G52" s="94"/>
      <c r="I52" s="66"/>
      <c r="J52" s="66"/>
      <c r="K52" s="120"/>
      <c r="M52" s="66"/>
      <c r="N52" s="66"/>
      <c r="O52" s="66"/>
      <c r="P52" s="66"/>
      <c r="Q52" s="66"/>
      <c r="S52" s="66"/>
      <c r="T52" s="66"/>
      <c r="U52" s="66"/>
    </row>
    <row r="53" spans="1:21" ht="15" customHeight="1" x14ac:dyDescent="0.2">
      <c r="A53" s="66" t="s">
        <v>353</v>
      </c>
      <c r="B53" s="119">
        <v>0</v>
      </c>
      <c r="C53" s="66"/>
      <c r="D53" s="66"/>
      <c r="E53" s="151">
        <v>-10786.16</v>
      </c>
      <c r="F53" s="127"/>
      <c r="G53" s="94"/>
      <c r="I53" s="66"/>
      <c r="J53" s="66"/>
      <c r="K53" s="120"/>
      <c r="M53" s="66"/>
      <c r="N53" s="66"/>
      <c r="O53" s="66"/>
      <c r="P53" s="66"/>
      <c r="Q53" s="66"/>
      <c r="S53" s="66"/>
      <c r="T53" s="66"/>
      <c r="U53" s="66"/>
    </row>
    <row r="54" spans="1:21" ht="15" customHeight="1" x14ac:dyDescent="0.2">
      <c r="A54" s="66" t="s">
        <v>354</v>
      </c>
      <c r="B54" s="119">
        <v>0</v>
      </c>
      <c r="C54" s="66"/>
      <c r="D54" s="66"/>
      <c r="E54" s="151">
        <v>0</v>
      </c>
      <c r="F54" s="127"/>
      <c r="G54" s="94"/>
      <c r="I54" s="66"/>
      <c r="J54" s="66"/>
      <c r="K54" s="120"/>
      <c r="M54" s="66"/>
      <c r="N54" s="66"/>
      <c r="O54" s="66"/>
      <c r="P54" s="66"/>
      <c r="Q54" s="66"/>
      <c r="S54" s="66"/>
      <c r="T54" s="66"/>
      <c r="U54" s="66"/>
    </row>
    <row r="55" spans="1:21" ht="15" customHeight="1" x14ac:dyDescent="0.25">
      <c r="A55" s="66" t="s">
        <v>355</v>
      </c>
      <c r="B55" s="121">
        <v>0</v>
      </c>
      <c r="C55" s="66"/>
      <c r="D55" s="66"/>
      <c r="E55" s="151">
        <v>6332.25</v>
      </c>
      <c r="F55" s="127"/>
      <c r="G55" s="94"/>
      <c r="H55" s="122"/>
      <c r="I55" s="107"/>
      <c r="J55" s="66"/>
      <c r="K55" s="120"/>
      <c r="M55" s="66"/>
      <c r="N55" s="66"/>
      <c r="O55" s="66"/>
      <c r="P55" s="66"/>
      <c r="Q55" s="66"/>
      <c r="S55" s="66"/>
      <c r="T55" s="66"/>
      <c r="U55" s="66"/>
    </row>
    <row r="56" spans="1:21" ht="15" customHeight="1" x14ac:dyDescent="0.25">
      <c r="A56" s="66" t="s">
        <v>356</v>
      </c>
      <c r="B56" s="121">
        <v>0</v>
      </c>
      <c r="C56" s="66"/>
      <c r="D56" s="66"/>
      <c r="E56" s="151">
        <v>-8926.58</v>
      </c>
      <c r="F56" s="127"/>
      <c r="G56" s="94"/>
      <c r="I56" s="107"/>
      <c r="J56" s="66"/>
      <c r="K56" s="120"/>
      <c r="M56" s="66"/>
      <c r="N56" s="66"/>
      <c r="O56" s="66"/>
      <c r="P56" s="66"/>
      <c r="Q56" s="66"/>
      <c r="S56" s="66"/>
      <c r="T56" s="66"/>
      <c r="U56" s="66"/>
    </row>
    <row r="57" spans="1:21" ht="15" customHeight="1" x14ac:dyDescent="0.25">
      <c r="A57" s="66" t="s">
        <v>357</v>
      </c>
      <c r="B57" s="121">
        <v>0</v>
      </c>
      <c r="C57" s="66"/>
      <c r="D57" s="66"/>
      <c r="E57" s="151">
        <v>14710.98</v>
      </c>
      <c r="F57" s="127"/>
      <c r="G57" s="94"/>
      <c r="H57" s="66"/>
      <c r="I57" s="107"/>
      <c r="J57" s="66"/>
      <c r="K57" s="120"/>
      <c r="M57" s="66"/>
      <c r="N57" s="66"/>
      <c r="O57" s="66"/>
      <c r="P57" s="66"/>
      <c r="Q57" s="66"/>
      <c r="S57" s="66"/>
      <c r="T57" s="66"/>
      <c r="U57" s="66"/>
    </row>
    <row r="58" spans="1:21" ht="15" customHeight="1" x14ac:dyDescent="0.25">
      <c r="A58" s="66" t="s">
        <v>358</v>
      </c>
      <c r="B58" s="121">
        <v>0</v>
      </c>
      <c r="C58" s="66"/>
      <c r="D58" s="66"/>
      <c r="E58" s="151">
        <v>0</v>
      </c>
      <c r="F58" s="127"/>
      <c r="G58" s="94"/>
      <c r="I58" s="107"/>
      <c r="J58" s="66"/>
      <c r="K58" s="120"/>
      <c r="L58" s="66"/>
      <c r="M58" s="66"/>
      <c r="N58" s="66"/>
      <c r="O58" s="66"/>
      <c r="P58" s="66"/>
      <c r="Q58" s="66"/>
      <c r="S58" s="66"/>
      <c r="T58" s="66"/>
      <c r="U58" s="66"/>
    </row>
    <row r="59" spans="1:21" ht="15" customHeight="1" x14ac:dyDescent="0.25">
      <c r="A59" s="66" t="s">
        <v>359</v>
      </c>
      <c r="B59" s="121">
        <v>0</v>
      </c>
      <c r="C59" s="66"/>
      <c r="D59" s="66"/>
      <c r="E59" s="151">
        <v>3047.63</v>
      </c>
      <c r="F59" s="127"/>
      <c r="G59" s="94"/>
      <c r="I59" s="107"/>
      <c r="J59" s="66"/>
      <c r="K59" s="120"/>
      <c r="L59" s="66"/>
      <c r="M59" s="66"/>
      <c r="N59" s="66"/>
      <c r="O59" s="66"/>
      <c r="P59" s="66"/>
      <c r="Q59" s="66"/>
      <c r="S59" s="66"/>
      <c r="T59" s="66"/>
      <c r="U59" s="66"/>
    </row>
    <row r="60" spans="1:21" ht="15" customHeight="1" x14ac:dyDescent="0.2">
      <c r="A60" s="116" t="str">
        <f>"TOTAL Liabilities Accrued as of "&amp;MONTH(B5)&amp;"/"&amp;DAY(B5)</f>
        <v>TOTAL Liabilities Accrued as of 6/15</v>
      </c>
      <c r="B60" s="117"/>
      <c r="C60" s="117"/>
      <c r="D60" s="117"/>
      <c r="E60" s="149">
        <f>SUM(E52:E59)</f>
        <v>19575.12</v>
      </c>
      <c r="F60" s="128"/>
      <c r="G60" s="94"/>
      <c r="J60" s="10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</row>
    <row r="61" spans="1:21" ht="15" customHeight="1" x14ac:dyDescent="0.2">
      <c r="A61" s="104"/>
      <c r="B61" s="66"/>
      <c r="C61" s="66"/>
      <c r="D61" s="66"/>
      <c r="E61" s="128"/>
      <c r="F61" s="128"/>
      <c r="G61" s="94"/>
      <c r="J61" s="10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</row>
    <row r="62" spans="1:21" ht="15" customHeight="1" x14ac:dyDescent="0.2">
      <c r="A62" s="66" t="s">
        <v>312</v>
      </c>
      <c r="B62" s="66"/>
      <c r="C62" s="66"/>
      <c r="D62" s="66"/>
      <c r="E62" s="152">
        <v>449448.15</v>
      </c>
      <c r="F62" s="127"/>
      <c r="G62" s="94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</row>
    <row r="63" spans="1:21" ht="15" customHeight="1" x14ac:dyDescent="0.2">
      <c r="A63" s="66" t="s">
        <v>362</v>
      </c>
      <c r="B63" s="66"/>
      <c r="C63" s="66"/>
      <c r="D63" s="66"/>
      <c r="E63" s="153">
        <v>492.15</v>
      </c>
      <c r="F63" s="127"/>
      <c r="G63" s="94"/>
      <c r="K63" s="66"/>
      <c r="L63" s="66"/>
      <c r="M63" s="66"/>
      <c r="N63" s="66"/>
      <c r="O63" s="66"/>
      <c r="P63" s="66"/>
      <c r="Q63" s="66"/>
      <c r="R63" s="66"/>
      <c r="S63" s="66"/>
    </row>
    <row r="64" spans="1:21" ht="15" customHeight="1" x14ac:dyDescent="0.2">
      <c r="B64" s="66"/>
      <c r="C64" s="66"/>
      <c r="D64" s="66"/>
      <c r="E64" s="127"/>
      <c r="F64" s="127"/>
      <c r="G64" s="94"/>
      <c r="K64" s="66"/>
      <c r="L64" s="66"/>
      <c r="M64" s="66"/>
      <c r="N64" s="66"/>
      <c r="O64" s="66"/>
      <c r="P64" s="66"/>
      <c r="Q64" s="66"/>
      <c r="R64" s="66"/>
      <c r="S64" s="66"/>
    </row>
    <row r="65" spans="1:19" ht="15" customHeight="1" x14ac:dyDescent="0.2">
      <c r="A65" s="104" t="s">
        <v>363</v>
      </c>
      <c r="B65" s="66"/>
      <c r="C65" s="66"/>
      <c r="D65" s="66"/>
      <c r="E65" s="154">
        <f>E49+E60+E62+E63</f>
        <v>473068.79948906275</v>
      </c>
      <c r="F65" s="127"/>
      <c r="G65" s="94"/>
      <c r="H65" s="104"/>
      <c r="I65" s="66"/>
      <c r="J65" s="66"/>
      <c r="K65" s="66"/>
      <c r="L65" s="128"/>
      <c r="M65" s="66"/>
      <c r="N65" s="66"/>
      <c r="O65" s="66"/>
      <c r="P65" s="66"/>
      <c r="Q65" s="66"/>
      <c r="R65" s="66"/>
      <c r="S65" s="66"/>
    </row>
    <row r="66" spans="1:19" ht="15" customHeight="1" thickBot="1" x14ac:dyDescent="0.25">
      <c r="A66" s="104"/>
      <c r="B66" s="66"/>
      <c r="C66" s="66"/>
      <c r="D66" s="66"/>
      <c r="E66" s="127"/>
      <c r="F66" s="127"/>
      <c r="G66" s="94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1:19" ht="15" customHeight="1" thickBot="1" x14ac:dyDescent="0.25">
      <c r="A67" s="104" t="s">
        <v>364</v>
      </c>
      <c r="B67" s="66"/>
      <c r="C67" s="66"/>
      <c r="D67" s="66"/>
      <c r="E67" s="130">
        <f>E35-E65</f>
        <v>44789585.690510936</v>
      </c>
      <c r="F67" s="147"/>
      <c r="G67" s="94"/>
      <c r="H67" s="104"/>
      <c r="I67" s="66"/>
      <c r="J67" s="66"/>
      <c r="K67" s="66"/>
      <c r="L67" s="130"/>
      <c r="M67" s="66"/>
      <c r="N67" s="66"/>
      <c r="O67" s="66"/>
      <c r="P67" s="66"/>
      <c r="Q67" s="66"/>
      <c r="R67" s="66"/>
      <c r="S67" s="66"/>
    </row>
    <row r="68" spans="1:19" ht="15" customHeight="1" x14ac:dyDescent="0.2">
      <c r="A68" s="104"/>
      <c r="B68" s="66"/>
      <c r="C68" s="66"/>
      <c r="D68" s="66"/>
      <c r="E68" s="127"/>
      <c r="F68" s="127"/>
      <c r="G68" s="94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1:19" ht="15" customHeight="1" x14ac:dyDescent="0.2">
      <c r="A69" s="66"/>
      <c r="B69" s="66"/>
      <c r="C69" s="66"/>
      <c r="D69" s="103"/>
      <c r="E69" s="127"/>
      <c r="F69" s="127"/>
      <c r="G69" s="94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</row>
    <row r="70" spans="1:19" ht="15" customHeight="1" x14ac:dyDescent="0.2">
      <c r="A70" s="66"/>
      <c r="B70" s="66"/>
      <c r="C70" s="66"/>
      <c r="D70" s="66"/>
      <c r="E70" s="127"/>
      <c r="F70" s="127"/>
      <c r="G70" s="94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spans="1:19" ht="15" customHeight="1" x14ac:dyDescent="0.2">
      <c r="A71" s="66"/>
      <c r="B71" s="66"/>
      <c r="C71" s="66"/>
      <c r="D71" s="66"/>
      <c r="E71" s="155"/>
      <c r="F71" s="127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ht="15" customHeight="1" x14ac:dyDescent="0.2">
      <c r="A72" s="66"/>
      <c r="B72" s="66"/>
      <c r="C72" s="66"/>
      <c r="D72" s="66"/>
      <c r="E72" s="127"/>
      <c r="F72" s="127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ht="15" customHeight="1" x14ac:dyDescent="0.2">
      <c r="A73" s="66"/>
      <c r="B73" s="66"/>
      <c r="C73" s="66"/>
      <c r="D73" s="66"/>
      <c r="E73" s="127"/>
      <c r="F73" s="127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ht="15" customHeight="1" x14ac:dyDescent="0.2">
      <c r="A74" s="66"/>
      <c r="B74" s="66"/>
      <c r="C74" s="66"/>
      <c r="E74" s="106"/>
      <c r="F74" s="127"/>
      <c r="G74" s="66"/>
      <c r="H74" s="128"/>
      <c r="I74" s="66"/>
      <c r="J74" s="66"/>
      <c r="K74" s="66"/>
      <c r="L74" s="107"/>
      <c r="M74" s="131"/>
      <c r="N74" s="66"/>
      <c r="O74" s="66"/>
      <c r="P74" s="66"/>
      <c r="Q74" s="66"/>
      <c r="R74" s="66"/>
      <c r="S74" s="66"/>
    </row>
    <row r="75" spans="1:19" ht="15" customHeight="1" x14ac:dyDescent="0.2">
      <c r="A75" s="66"/>
      <c r="B75" s="103"/>
      <c r="C75" s="66"/>
      <c r="D75" s="66"/>
      <c r="E75" s="127"/>
      <c r="F75" s="127"/>
      <c r="G75" s="66"/>
      <c r="H75" s="128"/>
      <c r="I75" s="66"/>
      <c r="J75" s="66"/>
      <c r="K75" s="66"/>
      <c r="L75" s="107"/>
      <c r="M75" s="66"/>
      <c r="N75" s="66"/>
      <c r="O75" s="66"/>
      <c r="P75" s="66"/>
      <c r="Q75" s="66"/>
      <c r="R75" s="66"/>
      <c r="S75" s="66"/>
    </row>
    <row r="76" spans="1:19" ht="15" customHeight="1" x14ac:dyDescent="0.2">
      <c r="A76" s="66"/>
      <c r="B76" s="103"/>
      <c r="C76" s="66"/>
      <c r="D76" s="66"/>
      <c r="E76" s="127"/>
      <c r="F76" s="127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1:19" ht="15" customHeight="1" x14ac:dyDescent="0.2">
      <c r="A77" s="66"/>
      <c r="B77" s="103"/>
      <c r="C77" s="66"/>
      <c r="D77" s="66"/>
      <c r="E77" s="127"/>
      <c r="F77" s="127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1:19" ht="15" customHeight="1" x14ac:dyDescent="0.2">
      <c r="A78" s="66"/>
      <c r="B78" s="103"/>
      <c r="C78" s="66"/>
      <c r="D78" s="66"/>
      <c r="E78" s="127"/>
      <c r="F78" s="127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</row>
    <row r="79" spans="1:19" ht="15" customHeight="1" x14ac:dyDescent="0.2">
      <c r="A79" s="123"/>
      <c r="B79" s="103"/>
      <c r="C79" s="66"/>
      <c r="D79" s="66"/>
      <c r="E79" s="127"/>
      <c r="F79" s="127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spans="1:19" ht="15" customHeight="1" x14ac:dyDescent="0.2">
      <c r="A80" s="66"/>
      <c r="B80" s="103"/>
      <c r="C80" s="66"/>
      <c r="D80" s="66"/>
      <c r="E80" s="127"/>
      <c r="F80" s="127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1:19" ht="15" customHeight="1" x14ac:dyDescent="0.2">
      <c r="A81" s="66"/>
      <c r="B81" s="103"/>
      <c r="C81" s="66"/>
      <c r="D81" s="66"/>
      <c r="E81" s="127"/>
      <c r="F81" s="127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1:19" ht="15" customHeight="1" x14ac:dyDescent="0.2">
      <c r="A82" s="66"/>
      <c r="B82" s="103"/>
      <c r="C82" s="66"/>
      <c r="D82" s="66"/>
      <c r="E82" s="127"/>
      <c r="F82" s="127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spans="1:19" ht="15" customHeight="1" x14ac:dyDescent="0.2">
      <c r="A83" s="66"/>
      <c r="B83" s="103"/>
      <c r="C83" s="66"/>
      <c r="D83" s="66"/>
      <c r="E83" s="127"/>
      <c r="F83" s="127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spans="1:19" ht="15" customHeight="1" x14ac:dyDescent="0.2">
      <c r="A84" s="66"/>
      <c r="B84" s="103"/>
      <c r="C84" s="66"/>
      <c r="D84" s="66"/>
      <c r="E84" s="127"/>
      <c r="F84" s="127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spans="1:19" ht="15" customHeight="1" x14ac:dyDescent="0.2">
      <c r="A85" s="66"/>
      <c r="B85" s="103"/>
      <c r="C85" s="66"/>
      <c r="D85" s="66"/>
      <c r="E85" s="127"/>
      <c r="F85" s="127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spans="1:19" ht="15" customHeight="1" x14ac:dyDescent="0.2">
      <c r="A86" s="66"/>
      <c r="B86" s="103"/>
      <c r="C86" s="66"/>
      <c r="D86" s="66"/>
      <c r="E86" s="127"/>
      <c r="F86" s="127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spans="1:19" ht="15" customHeight="1" x14ac:dyDescent="0.2">
      <c r="A87" s="66"/>
      <c r="B87" s="103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spans="1:19" ht="15" customHeight="1" x14ac:dyDescent="0.2">
      <c r="A88" s="66"/>
      <c r="B88" s="103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spans="1:19" ht="15" customHeight="1" x14ac:dyDescent="0.2">
      <c r="A89" s="66"/>
      <c r="B89" s="103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spans="1:19" ht="15" customHeight="1" x14ac:dyDescent="0.2">
      <c r="A90" s="66"/>
      <c r="B90" s="103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spans="1:19" ht="15" customHeight="1" x14ac:dyDescent="0.2">
      <c r="A91" s="66"/>
      <c r="B91" s="103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spans="1:19" ht="15" customHeight="1" x14ac:dyDescent="0.2">
      <c r="A92" s="66"/>
      <c r="B92" s="103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spans="1:19" ht="15" customHeight="1" x14ac:dyDescent="0.2">
      <c r="A93" s="66"/>
      <c r="B93" s="103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19" ht="15" customHeight="1" x14ac:dyDescent="0.2">
      <c r="A94" s="66"/>
      <c r="B94" s="103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spans="1:19" ht="15" customHeight="1" x14ac:dyDescent="0.2">
      <c r="A95" s="66"/>
      <c r="B95" s="103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ht="15" customHeight="1" x14ac:dyDescent="0.2">
      <c r="A96" s="66"/>
      <c r="B96" s="103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ht="15" customHeight="1" x14ac:dyDescent="0.2">
      <c r="A97" s="66"/>
      <c r="B97" s="103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ht="15" customHeight="1" x14ac:dyDescent="0.2">
      <c r="A98" s="66"/>
      <c r="B98" s="103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5" customHeight="1" x14ac:dyDescent="0.2">
      <c r="A99" s="66"/>
      <c r="B99" s="103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5" customHeight="1" x14ac:dyDescent="0.2">
      <c r="A100" s="66"/>
      <c r="B100" s="10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ht="15" customHeight="1" x14ac:dyDescent="0.2">
      <c r="A101" s="66"/>
      <c r="B101" s="103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ht="15" customHeight="1" x14ac:dyDescent="0.2">
      <c r="A102" s="66"/>
      <c r="B102" s="103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" customHeight="1" x14ac:dyDescent="0.2">
      <c r="A103" s="66"/>
      <c r="B103" s="103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ht="15" customHeight="1" x14ac:dyDescent="0.2">
      <c r="A104" s="66"/>
      <c r="B104" s="103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spans="1:19" ht="15" customHeight="1" x14ac:dyDescent="0.2">
      <c r="A105" s="66"/>
      <c r="B105" s="103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spans="1:19" ht="15" customHeight="1" x14ac:dyDescent="0.2">
      <c r="A106" s="66"/>
      <c r="B106" s="103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spans="1:19" ht="15" customHeight="1" x14ac:dyDescent="0.2">
      <c r="A107" s="66"/>
      <c r="B107" s="103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spans="1:19" ht="15" customHeight="1" x14ac:dyDescent="0.2">
      <c r="A108" s="66"/>
      <c r="B108" s="103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spans="1:19" ht="15" customHeight="1" x14ac:dyDescent="0.2">
      <c r="A109" s="66"/>
      <c r="B109" s="103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spans="1:19" ht="15" customHeight="1" x14ac:dyDescent="0.2">
      <c r="A110" s="66"/>
      <c r="B110" s="103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spans="1:19" ht="15" customHeight="1" x14ac:dyDescent="0.2">
      <c r="A111" s="66"/>
      <c r="B111" s="103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spans="1:19" ht="15" customHeight="1" x14ac:dyDescent="0.2">
      <c r="A112" s="66"/>
      <c r="B112" s="103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spans="1:19" ht="15" customHeight="1" x14ac:dyDescent="0.2">
      <c r="A113" s="66"/>
      <c r="B113" s="103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spans="1:19" ht="15" customHeight="1" x14ac:dyDescent="0.2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spans="1:19" ht="15" customHeight="1" x14ac:dyDescent="0.2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spans="1:19" ht="15" customHeight="1" x14ac:dyDescent="0.2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</row>
    <row r="117" spans="1:19" ht="15" customHeight="1" x14ac:dyDescent="0.2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</row>
    <row r="118" spans="1:19" ht="15" customHeight="1" x14ac:dyDescent="0.2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</row>
    <row r="119" spans="1:19" ht="15" customHeight="1" x14ac:dyDescent="0.2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N119" s="66"/>
      <c r="O119" s="66"/>
      <c r="P119" s="66"/>
      <c r="Q119" s="66"/>
      <c r="R119" s="66"/>
      <c r="S119" s="66"/>
    </row>
  </sheetData>
  <mergeCells count="3">
    <mergeCell ref="B8:E8"/>
    <mergeCell ref="I8:L8"/>
    <mergeCell ref="B26:E2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sqref="A1:IP181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6.42578125" bestFit="1" customWidth="1"/>
    <col min="4" max="4" width="13.28515625" bestFit="1" customWidth="1"/>
    <col min="5" max="5" width="21.5703125" bestFit="1" customWidth="1"/>
    <col min="6" max="6" width="14" bestFit="1" customWidth="1"/>
    <col min="7" max="7" width="11" bestFit="1" customWidth="1"/>
    <col min="8" max="8" width="21.5703125" bestFit="1" customWidth="1"/>
    <col min="9" max="9" width="10.42578125" bestFit="1" customWidth="1"/>
    <col min="10" max="10" width="8.42578125" bestFit="1" customWidth="1"/>
    <col min="11" max="11" width="28.28515625" bestFit="1" customWidth="1"/>
    <col min="12" max="12" width="17.28515625" bestFit="1" customWidth="1"/>
    <col min="13" max="13" width="14.140625" bestFit="1" customWidth="1"/>
    <col min="14" max="14" width="37.7109375" bestFit="1" customWidth="1"/>
    <col min="15" max="15" width="22.85546875" bestFit="1" customWidth="1"/>
    <col min="16" max="16" width="19.85546875" bestFit="1" customWidth="1"/>
    <col min="17" max="17" width="37.7109375" bestFit="1" customWidth="1"/>
    <col min="18" max="18" width="10.7109375" bestFit="1" customWidth="1"/>
    <col min="19" max="19" width="13.42578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8.42578125" bestFit="1" customWidth="1"/>
    <col min="25" max="25" width="7.5703125" bestFit="1" customWidth="1"/>
    <col min="26" max="26" width="8.42578125" bestFit="1" customWidth="1"/>
    <col min="27" max="27" width="7.5703125" bestFit="1" customWidth="1"/>
    <col min="28" max="28" width="8.42578125" bestFit="1" customWidth="1"/>
    <col min="29" max="29" width="7.5703125" bestFit="1" customWidth="1"/>
    <col min="30" max="30" width="8.42578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9.42578125" bestFit="1" customWidth="1"/>
    <col min="37" max="37" width="8.5703125" bestFit="1" customWidth="1"/>
    <col min="38" max="38" width="9.42578125" bestFit="1" customWidth="1"/>
    <col min="39" max="39" width="8.5703125" bestFit="1" customWidth="1"/>
    <col min="40" max="40" width="9.42578125" bestFit="1" customWidth="1"/>
    <col min="41" max="41" width="8.5703125" bestFit="1" customWidth="1"/>
    <col min="42" max="42" width="9.42578125" bestFit="1" customWidth="1"/>
    <col min="43" max="43" width="8.5703125" bestFit="1" customWidth="1"/>
    <col min="44" max="44" width="9.42578125" bestFit="1" customWidth="1"/>
    <col min="45" max="45" width="8.5703125" bestFit="1" customWidth="1"/>
    <col min="46" max="46" width="9.42578125" bestFit="1" customWidth="1"/>
    <col min="47" max="47" width="8.5703125" bestFit="1" customWidth="1"/>
    <col min="48" max="48" width="9.42578125" bestFit="1" customWidth="1"/>
    <col min="49" max="49" width="8.5703125" bestFit="1" customWidth="1"/>
    <col min="50" max="50" width="9.42578125" bestFit="1" customWidth="1"/>
    <col min="51" max="51" width="8.5703125" bestFit="1" customWidth="1"/>
    <col min="52" max="52" width="9.42578125" bestFit="1" customWidth="1"/>
    <col min="53" max="53" width="8.5703125" bestFit="1" customWidth="1"/>
    <col min="54" max="54" width="9.42578125" bestFit="1" customWidth="1"/>
    <col min="55" max="55" width="8.5703125" bestFit="1" customWidth="1"/>
    <col min="56" max="56" width="9.42578125" bestFit="1" customWidth="1"/>
    <col min="57" max="57" width="8.5703125" bestFit="1" customWidth="1"/>
    <col min="58" max="58" width="9.42578125" bestFit="1" customWidth="1"/>
    <col min="59" max="59" width="8.5703125" bestFit="1" customWidth="1"/>
    <col min="60" max="60" width="9.42578125" bestFit="1" customWidth="1"/>
    <col min="61" max="61" width="8.5703125" bestFit="1" customWidth="1"/>
    <col min="62" max="62" width="9.42578125" bestFit="1" customWidth="1"/>
    <col min="63" max="63" width="8.5703125" bestFit="1" customWidth="1"/>
    <col min="64" max="64" width="9.42578125" bestFit="1" customWidth="1"/>
    <col min="65" max="65" width="8.5703125" bestFit="1" customWidth="1"/>
    <col min="66" max="66" width="9.42578125" bestFit="1" customWidth="1"/>
    <col min="67" max="67" width="8.5703125" bestFit="1" customWidth="1"/>
    <col min="68" max="68" width="9.42578125" bestFit="1" customWidth="1"/>
    <col min="69" max="69" width="8.5703125" bestFit="1" customWidth="1"/>
    <col min="70" max="70" width="9.42578125" bestFit="1" customWidth="1"/>
    <col min="71" max="71" width="8.5703125" bestFit="1" customWidth="1"/>
    <col min="72" max="72" width="9.42578125" bestFit="1" customWidth="1"/>
    <col min="73" max="73" width="8.5703125" bestFit="1" customWidth="1"/>
    <col min="74" max="74" width="9.42578125" bestFit="1" customWidth="1"/>
    <col min="75" max="75" width="8.5703125" bestFit="1" customWidth="1"/>
    <col min="76" max="76" width="9.42578125" bestFit="1" customWidth="1"/>
    <col min="77" max="77" width="8.5703125" bestFit="1" customWidth="1"/>
    <col min="78" max="78" width="9.42578125" bestFit="1" customWidth="1"/>
    <col min="79" max="79" width="8.5703125" bestFit="1" customWidth="1"/>
    <col min="80" max="80" width="9.42578125" bestFit="1" customWidth="1"/>
    <col min="81" max="81" width="8.5703125" bestFit="1" customWidth="1"/>
    <col min="82" max="82" width="9.42578125" bestFit="1" customWidth="1"/>
    <col min="83" max="83" width="8.5703125" bestFit="1" customWidth="1"/>
    <col min="84" max="84" width="9.42578125" bestFit="1" customWidth="1"/>
    <col min="85" max="85" width="8.5703125" bestFit="1" customWidth="1"/>
    <col min="86" max="86" width="9.42578125" bestFit="1" customWidth="1"/>
    <col min="87" max="87" width="8.5703125" bestFit="1" customWidth="1"/>
    <col min="88" max="88" width="9.42578125" bestFit="1" customWidth="1"/>
    <col min="89" max="89" width="8.5703125" bestFit="1" customWidth="1"/>
    <col min="90" max="90" width="9.42578125" bestFit="1" customWidth="1"/>
    <col min="91" max="91" width="8.5703125" bestFit="1" customWidth="1"/>
    <col min="92" max="92" width="9.42578125" bestFit="1" customWidth="1"/>
    <col min="93" max="93" width="8.5703125" bestFit="1" customWidth="1"/>
    <col min="94" max="94" width="9.42578125" bestFit="1" customWidth="1"/>
    <col min="95" max="95" width="8.5703125" bestFit="1" customWidth="1"/>
    <col min="96" max="96" width="9.42578125" bestFit="1" customWidth="1"/>
    <col min="97" max="97" width="8.5703125" bestFit="1" customWidth="1"/>
    <col min="98" max="98" width="9.42578125" bestFit="1" customWidth="1"/>
    <col min="99" max="99" width="8.5703125" bestFit="1" customWidth="1"/>
    <col min="100" max="100" width="9.42578125" bestFit="1" customWidth="1"/>
    <col min="101" max="101" width="8.5703125" bestFit="1" customWidth="1"/>
    <col min="102" max="102" width="9.42578125" bestFit="1" customWidth="1"/>
    <col min="103" max="103" width="8.5703125" bestFit="1" customWidth="1"/>
    <col min="104" max="104" width="9.42578125" bestFit="1" customWidth="1"/>
    <col min="105" max="105" width="8.5703125" bestFit="1" customWidth="1"/>
    <col min="106" max="106" width="9.42578125" bestFit="1" customWidth="1"/>
    <col min="107" max="107" width="8.5703125" bestFit="1" customWidth="1"/>
    <col min="108" max="108" width="9.42578125" bestFit="1" customWidth="1"/>
    <col min="109" max="109" width="8.5703125" bestFit="1" customWidth="1"/>
    <col min="110" max="110" width="9.42578125" bestFit="1" customWidth="1"/>
    <col min="111" max="111" width="8.5703125" bestFit="1" customWidth="1"/>
    <col min="112" max="112" width="9.42578125" bestFit="1" customWidth="1"/>
    <col min="113" max="113" width="8.5703125" bestFit="1" customWidth="1"/>
    <col min="114" max="114" width="9.42578125" bestFit="1" customWidth="1"/>
    <col min="115" max="115" width="8.5703125" bestFit="1" customWidth="1"/>
    <col min="116" max="116" width="9.42578125" bestFit="1" customWidth="1"/>
    <col min="117" max="117" width="8.5703125" bestFit="1" customWidth="1"/>
    <col min="118" max="118" width="9.42578125" bestFit="1" customWidth="1"/>
    <col min="119" max="119" width="8.5703125" bestFit="1" customWidth="1"/>
    <col min="120" max="120" width="9.42578125" bestFit="1" customWidth="1"/>
    <col min="121" max="121" width="8.5703125" bestFit="1" customWidth="1"/>
    <col min="122" max="122" width="9.42578125" bestFit="1" customWidth="1"/>
    <col min="123" max="123" width="8.5703125" bestFit="1" customWidth="1"/>
    <col min="124" max="124" width="9.42578125" bestFit="1" customWidth="1"/>
    <col min="125" max="125" width="8.5703125" bestFit="1" customWidth="1"/>
    <col min="126" max="126" width="9.42578125" bestFit="1" customWidth="1"/>
    <col min="127" max="127" width="8.5703125" bestFit="1" customWidth="1"/>
    <col min="128" max="128" width="9.42578125" bestFit="1" customWidth="1"/>
    <col min="129" max="129" width="8.5703125" bestFit="1" customWidth="1"/>
    <col min="130" max="130" width="9.42578125" bestFit="1" customWidth="1"/>
    <col min="131" max="131" width="8.5703125" bestFit="1" customWidth="1"/>
    <col min="132" max="132" width="9.42578125" bestFit="1" customWidth="1"/>
    <col min="133" max="133" width="8.5703125" bestFit="1" customWidth="1"/>
    <col min="134" max="134" width="9.42578125" bestFit="1" customWidth="1"/>
    <col min="135" max="135" width="8.5703125" bestFit="1" customWidth="1"/>
    <col min="136" max="136" width="9.42578125" bestFit="1" customWidth="1"/>
    <col min="137" max="137" width="8.5703125" bestFit="1" customWidth="1"/>
    <col min="138" max="138" width="9.42578125" bestFit="1" customWidth="1"/>
    <col min="139" max="139" width="8.5703125" bestFit="1" customWidth="1"/>
    <col min="140" max="140" width="9.42578125" bestFit="1" customWidth="1"/>
    <col min="141" max="141" width="8.5703125" bestFit="1" customWidth="1"/>
    <col min="142" max="142" width="9.42578125" bestFit="1" customWidth="1"/>
    <col min="143" max="143" width="8.5703125" bestFit="1" customWidth="1"/>
    <col min="144" max="144" width="9.42578125" bestFit="1" customWidth="1"/>
    <col min="145" max="145" width="8.5703125" bestFit="1" customWidth="1"/>
    <col min="146" max="146" width="9.42578125" bestFit="1" customWidth="1"/>
    <col min="147" max="147" width="8.5703125" bestFit="1" customWidth="1"/>
    <col min="148" max="148" width="9.42578125" bestFit="1" customWidth="1"/>
    <col min="149" max="149" width="8.5703125" bestFit="1" customWidth="1"/>
    <col min="150" max="150" width="9.42578125" bestFit="1" customWidth="1"/>
    <col min="151" max="151" width="8.5703125" bestFit="1" customWidth="1"/>
    <col min="152" max="152" width="9.42578125" bestFit="1" customWidth="1"/>
    <col min="153" max="153" width="8.5703125" bestFit="1" customWidth="1"/>
    <col min="154" max="154" width="9.42578125" bestFit="1" customWidth="1"/>
    <col min="155" max="155" width="8.5703125" bestFit="1" customWidth="1"/>
    <col min="156" max="156" width="9.42578125" bestFit="1" customWidth="1"/>
    <col min="157" max="157" width="8.5703125" bestFit="1" customWidth="1"/>
    <col min="158" max="158" width="9.42578125" bestFit="1" customWidth="1"/>
    <col min="159" max="159" width="8.5703125" bestFit="1" customWidth="1"/>
    <col min="160" max="160" width="9.42578125" bestFit="1" customWidth="1"/>
    <col min="161" max="161" width="8.5703125" bestFit="1" customWidth="1"/>
    <col min="162" max="162" width="9.42578125" bestFit="1" customWidth="1"/>
    <col min="163" max="163" width="8.5703125" bestFit="1" customWidth="1"/>
    <col min="164" max="164" width="9.42578125" bestFit="1" customWidth="1"/>
    <col min="165" max="165" width="8.5703125" bestFit="1" customWidth="1"/>
    <col min="166" max="166" width="9.42578125" bestFit="1" customWidth="1"/>
    <col min="167" max="167" width="8.5703125" bestFit="1" customWidth="1"/>
    <col min="168" max="168" width="9.42578125" bestFit="1" customWidth="1"/>
    <col min="169" max="169" width="8.5703125" bestFit="1" customWidth="1"/>
    <col min="170" max="170" width="9.42578125" bestFit="1" customWidth="1"/>
    <col min="171" max="171" width="8.5703125" bestFit="1" customWidth="1"/>
    <col min="172" max="172" width="9.42578125" bestFit="1" customWidth="1"/>
    <col min="173" max="173" width="8.5703125" bestFit="1" customWidth="1"/>
    <col min="174" max="174" width="9.42578125" bestFit="1" customWidth="1"/>
    <col min="175" max="175" width="8.5703125" bestFit="1" customWidth="1"/>
    <col min="176" max="176" width="9.42578125" bestFit="1" customWidth="1"/>
    <col min="177" max="177" width="8.5703125" bestFit="1" customWidth="1"/>
    <col min="178" max="178" width="9.42578125" bestFit="1" customWidth="1"/>
    <col min="179" max="179" width="8.5703125" bestFit="1" customWidth="1"/>
    <col min="180" max="180" width="9.42578125" bestFit="1" customWidth="1"/>
    <col min="181" max="181" width="8.5703125" bestFit="1" customWidth="1"/>
    <col min="182" max="182" width="9.42578125" bestFit="1" customWidth="1"/>
    <col min="183" max="183" width="8.5703125" bestFit="1" customWidth="1"/>
    <col min="184" max="184" width="9.42578125" bestFit="1" customWidth="1"/>
    <col min="185" max="185" width="8.5703125" bestFit="1" customWidth="1"/>
    <col min="186" max="186" width="9.42578125" bestFit="1" customWidth="1"/>
    <col min="187" max="187" width="8.5703125" bestFit="1" customWidth="1"/>
    <col min="188" max="188" width="9.42578125" bestFit="1" customWidth="1"/>
    <col min="189" max="189" width="8.5703125" bestFit="1" customWidth="1"/>
    <col min="190" max="190" width="9.42578125" bestFit="1" customWidth="1"/>
    <col min="191" max="191" width="8.5703125" bestFit="1" customWidth="1"/>
    <col min="192" max="192" width="9.42578125" bestFit="1" customWidth="1"/>
    <col min="193" max="193" width="8.5703125" bestFit="1" customWidth="1"/>
    <col min="194" max="194" width="9.42578125" bestFit="1" customWidth="1"/>
    <col min="195" max="195" width="8.5703125" bestFit="1" customWidth="1"/>
    <col min="196" max="196" width="9.42578125" bestFit="1" customWidth="1"/>
    <col min="197" max="197" width="8.5703125" bestFit="1" customWidth="1"/>
    <col min="198" max="198" width="9.42578125" bestFit="1" customWidth="1"/>
    <col min="199" max="199" width="8.5703125" bestFit="1" customWidth="1"/>
    <col min="200" max="200" width="9.42578125" bestFit="1" customWidth="1"/>
    <col min="201" max="201" width="8.5703125" bestFit="1" customWidth="1"/>
    <col min="202" max="202" width="9.42578125" bestFit="1" customWidth="1"/>
    <col min="203" max="203" width="8.5703125" bestFit="1" customWidth="1"/>
    <col min="204" max="204" width="9.42578125" bestFit="1" customWidth="1"/>
    <col min="205" max="205" width="8.5703125" bestFit="1" customWidth="1"/>
    <col min="206" max="206" width="9.42578125" bestFit="1" customWidth="1"/>
    <col min="207" max="207" width="8.5703125" bestFit="1" customWidth="1"/>
    <col min="208" max="208" width="9.42578125" bestFit="1" customWidth="1"/>
    <col min="209" max="209" width="8.5703125" bestFit="1" customWidth="1"/>
    <col min="210" max="210" width="9.42578125" bestFit="1" customWidth="1"/>
    <col min="211" max="211" width="8.5703125" bestFit="1" customWidth="1"/>
    <col min="212" max="212" width="9.42578125" bestFit="1" customWidth="1"/>
    <col min="213" max="213" width="8.5703125" bestFit="1" customWidth="1"/>
    <col min="214" max="214" width="9.42578125" bestFit="1" customWidth="1"/>
    <col min="215" max="215" width="8.5703125" bestFit="1" customWidth="1"/>
    <col min="216" max="216" width="10.42578125" bestFit="1" customWidth="1"/>
    <col min="217" max="217" width="9.5703125" bestFit="1" customWidth="1"/>
    <col min="218" max="218" width="10.42578125" bestFit="1" customWidth="1"/>
    <col min="219" max="219" width="9.5703125" bestFit="1" customWidth="1"/>
    <col min="220" max="220" width="10.42578125" bestFit="1" customWidth="1"/>
    <col min="221" max="221" width="9.5703125" bestFit="1" customWidth="1"/>
    <col min="222" max="222" width="10.42578125" bestFit="1" customWidth="1"/>
    <col min="223" max="223" width="9.5703125" bestFit="1" customWidth="1"/>
    <col min="224" max="224" width="10.42578125" bestFit="1" customWidth="1"/>
    <col min="225" max="225" width="9.5703125" bestFit="1" customWidth="1"/>
    <col min="226" max="226" width="10.42578125" bestFit="1" customWidth="1"/>
    <col min="227" max="227" width="9.5703125" bestFit="1" customWidth="1"/>
    <col min="228" max="228" width="10.42578125" bestFit="1" customWidth="1"/>
    <col min="229" max="229" width="9.5703125" bestFit="1" customWidth="1"/>
    <col min="230" max="230" width="10.42578125" bestFit="1" customWidth="1"/>
    <col min="231" max="231" width="9.5703125" bestFit="1" customWidth="1"/>
    <col min="232" max="232" width="10.42578125" bestFit="1" customWidth="1"/>
    <col min="233" max="233" width="9.5703125" bestFit="1" customWidth="1"/>
    <col min="234" max="234" width="10.42578125" bestFit="1" customWidth="1"/>
    <col min="235" max="235" width="9.5703125" bestFit="1" customWidth="1"/>
    <col min="236" max="236" width="10.42578125" bestFit="1" customWidth="1"/>
    <col min="237" max="237" width="9.5703125" bestFit="1" customWidth="1"/>
    <col min="238" max="238" width="11.85546875" bestFit="1" customWidth="1"/>
    <col min="239" max="239" width="10.42578125" bestFit="1" customWidth="1"/>
    <col min="240" max="240" width="18.85546875" bestFit="1" customWidth="1"/>
    <col min="241" max="241" width="15.85546875" bestFit="1" customWidth="1"/>
    <col min="242" max="242" width="7.28515625" bestFit="1" customWidth="1"/>
    <col min="243" max="243" width="8" bestFit="1" customWidth="1"/>
    <col min="244" max="244" width="14.42578125" bestFit="1" customWidth="1"/>
    <col min="245" max="245" width="15.85546875" bestFit="1" customWidth="1"/>
    <col min="246" max="246" width="18.28515625" bestFit="1" customWidth="1"/>
    <col min="247" max="247" width="23.5703125" bestFit="1" customWidth="1"/>
    <col min="248" max="248" width="17.85546875" bestFit="1" customWidth="1"/>
    <col min="249" max="249" width="18.5703125" bestFit="1" customWidth="1"/>
    <col min="250" max="250" width="20.57031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385</v>
      </c>
      <c r="B2">
        <v>1303652864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459</v>
      </c>
      <c r="J2" t="s">
        <v>413</v>
      </c>
      <c r="K2" t="s">
        <v>414</v>
      </c>
      <c r="L2">
        <v>22342</v>
      </c>
      <c r="M2" t="s">
        <v>301</v>
      </c>
      <c r="N2" t="s">
        <v>302</v>
      </c>
      <c r="O2">
        <v>22342</v>
      </c>
      <c r="P2" t="s">
        <v>301</v>
      </c>
      <c r="Q2" t="s">
        <v>302</v>
      </c>
      <c r="R2" t="s">
        <v>280</v>
      </c>
      <c r="S2" s="30">
        <v>20803216.440000001</v>
      </c>
      <c r="U2" s="30">
        <v>1</v>
      </c>
      <c r="IF2">
        <v>22342</v>
      </c>
      <c r="IG2" t="s">
        <v>301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385</v>
      </c>
    </row>
    <row r="3" spans="1:250" x14ac:dyDescent="0.25">
      <c r="A3">
        <v>386</v>
      </c>
      <c r="B3">
        <v>1303652864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454</v>
      </c>
      <c r="J3" t="s">
        <v>394</v>
      </c>
      <c r="K3" t="s">
        <v>395</v>
      </c>
      <c r="L3">
        <v>22342</v>
      </c>
      <c r="M3" t="s">
        <v>301</v>
      </c>
      <c r="N3" t="s">
        <v>302</v>
      </c>
      <c r="O3">
        <v>22342</v>
      </c>
      <c r="P3" t="s">
        <v>301</v>
      </c>
      <c r="Q3" t="s">
        <v>302</v>
      </c>
      <c r="R3" t="s">
        <v>280</v>
      </c>
      <c r="S3" s="30">
        <v>20758980.940000001</v>
      </c>
      <c r="U3" s="30">
        <v>1</v>
      </c>
      <c r="IF3">
        <v>22342</v>
      </c>
      <c r="IG3" t="s">
        <v>301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385</v>
      </c>
    </row>
    <row r="4" spans="1:250" x14ac:dyDescent="0.25">
      <c r="A4">
        <v>387</v>
      </c>
      <c r="B4">
        <v>1303652864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449</v>
      </c>
      <c r="J4" t="s">
        <v>396</v>
      </c>
      <c r="K4" t="s">
        <v>397</v>
      </c>
      <c r="L4">
        <v>22342</v>
      </c>
      <c r="M4" t="s">
        <v>301</v>
      </c>
      <c r="N4" t="s">
        <v>302</v>
      </c>
      <c r="O4">
        <v>22342</v>
      </c>
      <c r="P4" t="s">
        <v>301</v>
      </c>
      <c r="Q4" t="s">
        <v>302</v>
      </c>
      <c r="R4" t="s">
        <v>280</v>
      </c>
      <c r="S4" s="30">
        <v>20779397.260000002</v>
      </c>
      <c r="U4" s="30">
        <v>1</v>
      </c>
      <c r="IF4">
        <v>22342</v>
      </c>
      <c r="IG4" t="s">
        <v>301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385</v>
      </c>
    </row>
    <row r="5" spans="1:250" x14ac:dyDescent="0.25">
      <c r="A5">
        <v>388</v>
      </c>
      <c r="B5">
        <v>1303652864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446</v>
      </c>
      <c r="J5" t="s">
        <v>398</v>
      </c>
      <c r="K5" t="s">
        <v>399</v>
      </c>
      <c r="L5">
        <v>22342</v>
      </c>
      <c r="M5" t="s">
        <v>301</v>
      </c>
      <c r="N5" t="s">
        <v>302</v>
      </c>
      <c r="O5">
        <v>22342</v>
      </c>
      <c r="P5" t="s">
        <v>301</v>
      </c>
      <c r="Q5" t="s">
        <v>302</v>
      </c>
      <c r="R5" t="s">
        <v>280</v>
      </c>
      <c r="S5" s="30">
        <v>20748205.530000001</v>
      </c>
      <c r="U5" s="30">
        <v>1</v>
      </c>
      <c r="IF5">
        <v>22342</v>
      </c>
      <c r="IG5" t="s">
        <v>301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385</v>
      </c>
    </row>
    <row r="6" spans="1:250" x14ac:dyDescent="0.25">
      <c r="A6">
        <v>389</v>
      </c>
      <c r="B6">
        <v>1303652864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444</v>
      </c>
      <c r="J6" t="s">
        <v>400</v>
      </c>
      <c r="K6" t="s">
        <v>401</v>
      </c>
      <c r="L6">
        <v>22342</v>
      </c>
      <c r="M6" t="s">
        <v>301</v>
      </c>
      <c r="N6" t="s">
        <v>302</v>
      </c>
      <c r="O6">
        <v>22342</v>
      </c>
      <c r="P6" t="s">
        <v>301</v>
      </c>
      <c r="Q6" t="s">
        <v>302</v>
      </c>
      <c r="R6" t="s">
        <v>280</v>
      </c>
      <c r="S6" s="30">
        <v>20796269.170000002</v>
      </c>
      <c r="U6" s="30">
        <v>1</v>
      </c>
      <c r="IF6">
        <v>22342</v>
      </c>
      <c r="IG6" t="s">
        <v>301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385</v>
      </c>
    </row>
    <row r="7" spans="1:250" x14ac:dyDescent="0.25">
      <c r="A7">
        <v>390</v>
      </c>
      <c r="B7">
        <v>1303652864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439</v>
      </c>
      <c r="J7" t="s">
        <v>402</v>
      </c>
      <c r="K7" t="s">
        <v>403</v>
      </c>
      <c r="L7">
        <v>22342</v>
      </c>
      <c r="M7" t="s">
        <v>301</v>
      </c>
      <c r="N7" t="s">
        <v>302</v>
      </c>
      <c r="O7">
        <v>22342</v>
      </c>
      <c r="P7" t="s">
        <v>301</v>
      </c>
      <c r="Q7" t="s">
        <v>302</v>
      </c>
      <c r="R7" t="s">
        <v>280</v>
      </c>
      <c r="S7" s="30">
        <v>20760512.100000001</v>
      </c>
      <c r="U7" s="30">
        <v>1</v>
      </c>
      <c r="IF7">
        <v>22342</v>
      </c>
      <c r="IG7" t="s">
        <v>301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385</v>
      </c>
    </row>
    <row r="8" spans="1:250" x14ac:dyDescent="0.25">
      <c r="A8">
        <v>391</v>
      </c>
      <c r="B8">
        <v>1303652864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382</v>
      </c>
      <c r="K8" t="s">
        <v>383</v>
      </c>
      <c r="L8">
        <v>22342</v>
      </c>
      <c r="M8" t="s">
        <v>301</v>
      </c>
      <c r="N8" t="s">
        <v>302</v>
      </c>
      <c r="O8">
        <v>22342</v>
      </c>
      <c r="P8" t="s">
        <v>301</v>
      </c>
      <c r="Q8" t="s">
        <v>302</v>
      </c>
      <c r="R8" t="s">
        <v>280</v>
      </c>
      <c r="S8" s="30">
        <v>20774921.530000001</v>
      </c>
      <c r="U8" s="30">
        <v>1</v>
      </c>
      <c r="IF8">
        <v>22342</v>
      </c>
      <c r="IG8" t="s">
        <v>301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385</v>
      </c>
    </row>
    <row r="9" spans="1:250" x14ac:dyDescent="0.25">
      <c r="A9">
        <v>392</v>
      </c>
      <c r="B9">
        <v>1303652864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380</v>
      </c>
      <c r="K9" t="s">
        <v>381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280</v>
      </c>
      <c r="S9" s="30">
        <v>20751335.850000001</v>
      </c>
      <c r="U9" s="30">
        <v>1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25">
      <c r="A10">
        <v>393</v>
      </c>
      <c r="B10">
        <v>1303652864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304</v>
      </c>
      <c r="K10" t="s">
        <v>305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280</v>
      </c>
      <c r="S10" s="30">
        <v>20770504.77</v>
      </c>
      <c r="U10" s="30">
        <v>1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25">
      <c r="A11">
        <v>394</v>
      </c>
      <c r="B11">
        <v>1303652864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306</v>
      </c>
      <c r="K11" t="s">
        <v>307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280</v>
      </c>
      <c r="S11" s="30">
        <v>20747842.559999999</v>
      </c>
      <c r="U11" s="30">
        <v>1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25">
      <c r="A12">
        <v>395</v>
      </c>
      <c r="B12">
        <v>1303652864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308</v>
      </c>
      <c r="K12" t="s">
        <v>309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280</v>
      </c>
      <c r="S12" s="30">
        <v>20784558.09</v>
      </c>
      <c r="U12" s="30">
        <v>1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25">
      <c r="A13">
        <v>396</v>
      </c>
      <c r="B13">
        <v>1303652864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310</v>
      </c>
      <c r="K13" t="s">
        <v>311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280</v>
      </c>
      <c r="S13" s="30">
        <v>20755567.34</v>
      </c>
      <c r="U13" s="30">
        <v>1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25">
      <c r="A14">
        <v>397</v>
      </c>
      <c r="B14">
        <v>1303652864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459</v>
      </c>
      <c r="J14" t="s">
        <v>413</v>
      </c>
      <c r="K14" t="s">
        <v>414</v>
      </c>
      <c r="L14">
        <v>1736</v>
      </c>
      <c r="M14" t="s">
        <v>273</v>
      </c>
      <c r="N14" t="s">
        <v>274</v>
      </c>
      <c r="O14">
        <v>1736</v>
      </c>
      <c r="P14" t="s">
        <v>273</v>
      </c>
      <c r="Q14" t="s">
        <v>274</v>
      </c>
      <c r="R14" t="s">
        <v>280</v>
      </c>
      <c r="S14" s="30">
        <v>23889456.780000001</v>
      </c>
      <c r="U14" s="30">
        <v>1</v>
      </c>
      <c r="IF14">
        <v>1736</v>
      </c>
      <c r="IG14" t="s">
        <v>273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386</v>
      </c>
    </row>
    <row r="15" spans="1:250" x14ac:dyDescent="0.25">
      <c r="A15">
        <v>398</v>
      </c>
      <c r="B15">
        <v>1303652864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454</v>
      </c>
      <c r="J15" t="s">
        <v>394</v>
      </c>
      <c r="K15" t="s">
        <v>395</v>
      </c>
      <c r="L15">
        <v>1736</v>
      </c>
      <c r="M15" t="s">
        <v>273</v>
      </c>
      <c r="N15" t="s">
        <v>274</v>
      </c>
      <c r="O15">
        <v>1736</v>
      </c>
      <c r="P15" t="s">
        <v>273</v>
      </c>
      <c r="Q15" t="s">
        <v>274</v>
      </c>
      <c r="R15" t="s">
        <v>280</v>
      </c>
      <c r="S15" s="30">
        <v>23838658.609999999</v>
      </c>
      <c r="U15" s="30">
        <v>1</v>
      </c>
      <c r="IF15">
        <v>1736</v>
      </c>
      <c r="IG15" t="s">
        <v>273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386</v>
      </c>
    </row>
    <row r="16" spans="1:250" x14ac:dyDescent="0.25">
      <c r="A16">
        <v>399</v>
      </c>
      <c r="B16">
        <v>1303652864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449</v>
      </c>
      <c r="J16" t="s">
        <v>396</v>
      </c>
      <c r="K16" t="s">
        <v>397</v>
      </c>
      <c r="L16">
        <v>1736</v>
      </c>
      <c r="M16" t="s">
        <v>273</v>
      </c>
      <c r="N16" t="s">
        <v>274</v>
      </c>
      <c r="O16">
        <v>1736</v>
      </c>
      <c r="P16" t="s">
        <v>273</v>
      </c>
      <c r="Q16" t="s">
        <v>274</v>
      </c>
      <c r="R16" t="s">
        <v>280</v>
      </c>
      <c r="S16" s="30">
        <v>23770927.620000001</v>
      </c>
      <c r="U16" s="30">
        <v>1</v>
      </c>
      <c r="IF16">
        <v>1736</v>
      </c>
      <c r="IG16" t="s">
        <v>273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386</v>
      </c>
    </row>
    <row r="17" spans="1:250" x14ac:dyDescent="0.25">
      <c r="A17">
        <v>400</v>
      </c>
      <c r="B17">
        <v>1303652864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446</v>
      </c>
      <c r="J17" t="s">
        <v>398</v>
      </c>
      <c r="K17" t="s">
        <v>399</v>
      </c>
      <c r="L17">
        <v>1736</v>
      </c>
      <c r="M17" t="s">
        <v>273</v>
      </c>
      <c r="N17" t="s">
        <v>274</v>
      </c>
      <c r="O17">
        <v>1736</v>
      </c>
      <c r="P17" t="s">
        <v>273</v>
      </c>
      <c r="Q17" t="s">
        <v>274</v>
      </c>
      <c r="R17" t="s">
        <v>280</v>
      </c>
      <c r="S17" s="30">
        <v>23735245.280000001</v>
      </c>
      <c r="U17" s="30">
        <v>1</v>
      </c>
      <c r="IF17">
        <v>1736</v>
      </c>
      <c r="IG17" t="s">
        <v>273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386</v>
      </c>
    </row>
    <row r="18" spans="1:250" x14ac:dyDescent="0.25">
      <c r="A18">
        <v>401</v>
      </c>
      <c r="B18">
        <v>1303652864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444</v>
      </c>
      <c r="J18" t="s">
        <v>400</v>
      </c>
      <c r="K18" t="s">
        <v>401</v>
      </c>
      <c r="L18">
        <v>1736</v>
      </c>
      <c r="M18" t="s">
        <v>273</v>
      </c>
      <c r="N18" t="s">
        <v>274</v>
      </c>
      <c r="O18">
        <v>1736</v>
      </c>
      <c r="P18" t="s">
        <v>273</v>
      </c>
      <c r="Q18" t="s">
        <v>274</v>
      </c>
      <c r="R18" t="s">
        <v>280</v>
      </c>
      <c r="S18" s="30">
        <v>23680099.800000001</v>
      </c>
      <c r="U18" s="30">
        <v>1</v>
      </c>
      <c r="IF18">
        <v>1736</v>
      </c>
      <c r="IG18" t="s">
        <v>273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386</v>
      </c>
    </row>
    <row r="19" spans="1:250" x14ac:dyDescent="0.25">
      <c r="A19">
        <v>402</v>
      </c>
      <c r="B19">
        <v>1303652864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439</v>
      </c>
      <c r="J19" t="s">
        <v>402</v>
      </c>
      <c r="K19" t="s">
        <v>403</v>
      </c>
      <c r="L19">
        <v>1736</v>
      </c>
      <c r="M19" t="s">
        <v>273</v>
      </c>
      <c r="N19" t="s">
        <v>274</v>
      </c>
      <c r="O19">
        <v>1736</v>
      </c>
      <c r="P19" t="s">
        <v>273</v>
      </c>
      <c r="Q19" t="s">
        <v>274</v>
      </c>
      <c r="R19" t="s">
        <v>280</v>
      </c>
      <c r="S19" s="30">
        <v>23639384.260000002</v>
      </c>
      <c r="U19" s="30">
        <v>1</v>
      </c>
      <c r="IF19">
        <v>1736</v>
      </c>
      <c r="IG19" t="s">
        <v>273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386</v>
      </c>
    </row>
    <row r="20" spans="1:250" x14ac:dyDescent="0.25">
      <c r="A20">
        <v>403</v>
      </c>
      <c r="B20">
        <v>1303652864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382</v>
      </c>
      <c r="K20" t="s">
        <v>383</v>
      </c>
      <c r="L20">
        <v>1736</v>
      </c>
      <c r="M20" t="s">
        <v>273</v>
      </c>
      <c r="N20" t="s">
        <v>274</v>
      </c>
      <c r="O20">
        <v>1736</v>
      </c>
      <c r="P20" t="s">
        <v>273</v>
      </c>
      <c r="Q20" t="s">
        <v>274</v>
      </c>
      <c r="R20" t="s">
        <v>280</v>
      </c>
      <c r="S20" s="30">
        <v>23570480.920000002</v>
      </c>
      <c r="U20" s="30">
        <v>1</v>
      </c>
      <c r="IF20">
        <v>1736</v>
      </c>
      <c r="IG20" t="s">
        <v>273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386</v>
      </c>
    </row>
    <row r="21" spans="1:250" x14ac:dyDescent="0.25">
      <c r="A21">
        <v>404</v>
      </c>
      <c r="B21">
        <v>1303652864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380</v>
      </c>
      <c r="K21" t="s">
        <v>381</v>
      </c>
      <c r="L21">
        <v>1736</v>
      </c>
      <c r="M21" t="s">
        <v>273</v>
      </c>
      <c r="N21" t="s">
        <v>274</v>
      </c>
      <c r="O21">
        <v>1736</v>
      </c>
      <c r="P21" t="s">
        <v>273</v>
      </c>
      <c r="Q21" t="s">
        <v>274</v>
      </c>
      <c r="R21" t="s">
        <v>280</v>
      </c>
      <c r="S21" s="30">
        <v>23543721.52</v>
      </c>
      <c r="U21" s="30">
        <v>1</v>
      </c>
      <c r="IF21">
        <v>1736</v>
      </c>
      <c r="IG21" t="s">
        <v>273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386</v>
      </c>
    </row>
    <row r="22" spans="1:250" x14ac:dyDescent="0.25">
      <c r="A22">
        <v>405</v>
      </c>
      <c r="B22">
        <v>1303652864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304</v>
      </c>
      <c r="K22" t="s">
        <v>305</v>
      </c>
      <c r="L22">
        <v>1736</v>
      </c>
      <c r="M22" t="s">
        <v>273</v>
      </c>
      <c r="N22" t="s">
        <v>274</v>
      </c>
      <c r="O22">
        <v>1736</v>
      </c>
      <c r="P22" t="s">
        <v>273</v>
      </c>
      <c r="Q22" t="s">
        <v>274</v>
      </c>
      <c r="R22" t="s">
        <v>280</v>
      </c>
      <c r="S22" s="30">
        <v>23485477.699999999</v>
      </c>
      <c r="U22" s="30">
        <v>1</v>
      </c>
      <c r="IF22">
        <v>1736</v>
      </c>
      <c r="IG22" t="s">
        <v>273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386</v>
      </c>
    </row>
    <row r="23" spans="1:250" x14ac:dyDescent="0.25">
      <c r="A23">
        <v>406</v>
      </c>
      <c r="B23">
        <v>1303652864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306</v>
      </c>
      <c r="K23" t="s">
        <v>307</v>
      </c>
      <c r="L23">
        <v>1736</v>
      </c>
      <c r="M23" t="s">
        <v>273</v>
      </c>
      <c r="N23" t="s">
        <v>274</v>
      </c>
      <c r="O23">
        <v>1736</v>
      </c>
      <c r="P23" t="s">
        <v>273</v>
      </c>
      <c r="Q23" t="s">
        <v>274</v>
      </c>
      <c r="R23" t="s">
        <v>280</v>
      </c>
      <c r="S23" s="30">
        <v>23459853.219999999</v>
      </c>
      <c r="U23" s="30">
        <v>1</v>
      </c>
      <c r="IF23">
        <v>1736</v>
      </c>
      <c r="IG23" t="s">
        <v>273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386</v>
      </c>
    </row>
    <row r="24" spans="1:250" x14ac:dyDescent="0.25">
      <c r="A24">
        <v>407</v>
      </c>
      <c r="B24">
        <v>1303652864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308</v>
      </c>
      <c r="K24" t="s">
        <v>309</v>
      </c>
      <c r="L24">
        <v>1736</v>
      </c>
      <c r="M24" t="s">
        <v>273</v>
      </c>
      <c r="N24" t="s">
        <v>274</v>
      </c>
      <c r="O24">
        <v>1736</v>
      </c>
      <c r="P24" t="s">
        <v>273</v>
      </c>
      <c r="Q24" t="s">
        <v>274</v>
      </c>
      <c r="R24" t="s">
        <v>280</v>
      </c>
      <c r="S24" s="30">
        <v>23405757.039999999</v>
      </c>
      <c r="U24" s="30">
        <v>1</v>
      </c>
      <c r="IF24">
        <v>1736</v>
      </c>
      <c r="IG24" t="s">
        <v>273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386</v>
      </c>
    </row>
    <row r="25" spans="1:250" x14ac:dyDescent="0.25">
      <c r="A25">
        <v>408</v>
      </c>
      <c r="B25">
        <v>1303652864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310</v>
      </c>
      <c r="K25" t="s">
        <v>311</v>
      </c>
      <c r="L25">
        <v>1736</v>
      </c>
      <c r="M25" t="s">
        <v>273</v>
      </c>
      <c r="N25" t="s">
        <v>274</v>
      </c>
      <c r="O25">
        <v>1736</v>
      </c>
      <c r="P25" t="s">
        <v>273</v>
      </c>
      <c r="Q25" t="s">
        <v>274</v>
      </c>
      <c r="R25" t="s">
        <v>280</v>
      </c>
      <c r="S25" s="30">
        <v>23373110.190000001</v>
      </c>
      <c r="U25" s="30">
        <v>1</v>
      </c>
      <c r="IF25">
        <v>1736</v>
      </c>
      <c r="IG25" t="s">
        <v>273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386</v>
      </c>
    </row>
    <row r="26" spans="1:250" x14ac:dyDescent="0.25">
      <c r="A26">
        <v>409</v>
      </c>
      <c r="B26">
        <v>1303652864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459</v>
      </c>
      <c r="J26" t="s">
        <v>413</v>
      </c>
      <c r="K26" t="s">
        <v>414</v>
      </c>
      <c r="L26">
        <v>1471</v>
      </c>
      <c r="M26" t="s">
        <v>267</v>
      </c>
      <c r="N26" t="s">
        <v>268</v>
      </c>
      <c r="O26">
        <v>1471</v>
      </c>
      <c r="P26" t="s">
        <v>267</v>
      </c>
      <c r="Q26" t="s">
        <v>268</v>
      </c>
      <c r="R26" t="s">
        <v>280</v>
      </c>
      <c r="S26" s="30">
        <v>104068.443</v>
      </c>
      <c r="U26" s="30">
        <v>1</v>
      </c>
      <c r="IF26">
        <v>1471</v>
      </c>
      <c r="IG26" t="s">
        <v>267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387</v>
      </c>
    </row>
    <row r="27" spans="1:250" x14ac:dyDescent="0.25">
      <c r="A27">
        <v>410</v>
      </c>
      <c r="B27">
        <v>1303652864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454</v>
      </c>
      <c r="J27" t="s">
        <v>394</v>
      </c>
      <c r="K27" t="s">
        <v>395</v>
      </c>
      <c r="L27">
        <v>1471</v>
      </c>
      <c r="M27" t="s">
        <v>267</v>
      </c>
      <c r="N27" t="s">
        <v>268</v>
      </c>
      <c r="O27">
        <v>1471</v>
      </c>
      <c r="P27" t="s">
        <v>267</v>
      </c>
      <c r="Q27" t="s">
        <v>268</v>
      </c>
      <c r="R27" t="s">
        <v>280</v>
      </c>
      <c r="S27" s="30">
        <v>103847.12300000001</v>
      </c>
      <c r="U27" s="30">
        <v>1</v>
      </c>
      <c r="IF27">
        <v>1471</v>
      </c>
      <c r="IG27" t="s">
        <v>267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387</v>
      </c>
    </row>
    <row r="28" spans="1:250" x14ac:dyDescent="0.25">
      <c r="A28">
        <v>411</v>
      </c>
      <c r="B28">
        <v>1303652864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449</v>
      </c>
      <c r="J28" t="s">
        <v>396</v>
      </c>
      <c r="K28" t="s">
        <v>397</v>
      </c>
      <c r="L28">
        <v>1471</v>
      </c>
      <c r="M28" t="s">
        <v>267</v>
      </c>
      <c r="N28" t="s">
        <v>268</v>
      </c>
      <c r="O28">
        <v>1471</v>
      </c>
      <c r="P28" t="s">
        <v>267</v>
      </c>
      <c r="Q28" t="s">
        <v>268</v>
      </c>
      <c r="R28" t="s">
        <v>280</v>
      </c>
      <c r="S28" s="30">
        <v>103552.083</v>
      </c>
      <c r="U28" s="30">
        <v>1</v>
      </c>
      <c r="IF28">
        <v>1471</v>
      </c>
      <c r="IG28" t="s">
        <v>267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387</v>
      </c>
    </row>
    <row r="29" spans="1:250" x14ac:dyDescent="0.25">
      <c r="A29">
        <v>412</v>
      </c>
      <c r="B29">
        <v>1303652864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446</v>
      </c>
      <c r="J29" t="s">
        <v>398</v>
      </c>
      <c r="K29" t="s">
        <v>399</v>
      </c>
      <c r="L29">
        <v>1471</v>
      </c>
      <c r="M29" t="s">
        <v>267</v>
      </c>
      <c r="N29" t="s">
        <v>268</v>
      </c>
      <c r="O29">
        <v>1471</v>
      </c>
      <c r="P29" t="s">
        <v>267</v>
      </c>
      <c r="Q29" t="s">
        <v>268</v>
      </c>
      <c r="R29" t="s">
        <v>280</v>
      </c>
      <c r="S29" s="30">
        <v>103396.633</v>
      </c>
      <c r="U29" s="30">
        <v>1</v>
      </c>
      <c r="IF29">
        <v>1471</v>
      </c>
      <c r="IG29" t="s">
        <v>267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387</v>
      </c>
    </row>
    <row r="30" spans="1:250" x14ac:dyDescent="0.25">
      <c r="A30">
        <v>413</v>
      </c>
      <c r="B30">
        <v>1303652864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444</v>
      </c>
      <c r="J30" t="s">
        <v>400</v>
      </c>
      <c r="K30" t="s">
        <v>401</v>
      </c>
      <c r="L30">
        <v>1471</v>
      </c>
      <c r="M30" t="s">
        <v>267</v>
      </c>
      <c r="N30" t="s">
        <v>268</v>
      </c>
      <c r="O30">
        <v>1471</v>
      </c>
      <c r="P30" t="s">
        <v>267</v>
      </c>
      <c r="Q30" t="s">
        <v>268</v>
      </c>
      <c r="R30" t="s">
        <v>280</v>
      </c>
      <c r="S30" s="30">
        <v>103156.40300000001</v>
      </c>
      <c r="U30" s="30">
        <v>1</v>
      </c>
      <c r="IF30">
        <v>1471</v>
      </c>
      <c r="IG30" t="s">
        <v>267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387</v>
      </c>
    </row>
    <row r="31" spans="1:250" x14ac:dyDescent="0.25">
      <c r="A31">
        <v>414</v>
      </c>
      <c r="B31">
        <v>1303652864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439</v>
      </c>
      <c r="J31" t="s">
        <v>402</v>
      </c>
      <c r="K31" t="s">
        <v>403</v>
      </c>
      <c r="L31">
        <v>1471</v>
      </c>
      <c r="M31" t="s">
        <v>267</v>
      </c>
      <c r="N31" t="s">
        <v>268</v>
      </c>
      <c r="O31">
        <v>1471</v>
      </c>
      <c r="P31" t="s">
        <v>267</v>
      </c>
      <c r="Q31" t="s">
        <v>268</v>
      </c>
      <c r="R31" t="s">
        <v>280</v>
      </c>
      <c r="S31" s="30">
        <v>102979.023</v>
      </c>
      <c r="U31" s="30">
        <v>1</v>
      </c>
      <c r="IF31">
        <v>1471</v>
      </c>
      <c r="IG31" t="s">
        <v>267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387</v>
      </c>
    </row>
    <row r="32" spans="1:250" x14ac:dyDescent="0.25">
      <c r="A32">
        <v>415</v>
      </c>
      <c r="B32">
        <v>1303652864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382</v>
      </c>
      <c r="K32" t="s">
        <v>383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280</v>
      </c>
      <c r="S32" s="30">
        <v>177678.86300000001</v>
      </c>
      <c r="U32" s="30">
        <v>1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387</v>
      </c>
    </row>
    <row r="33" spans="1:250" x14ac:dyDescent="0.25">
      <c r="A33">
        <v>416</v>
      </c>
      <c r="B33">
        <v>1303652864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380</v>
      </c>
      <c r="K33" t="s">
        <v>381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280</v>
      </c>
      <c r="S33" s="30">
        <v>177477.17300000001</v>
      </c>
      <c r="U33" s="30">
        <v>1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387</v>
      </c>
    </row>
    <row r="34" spans="1:250" x14ac:dyDescent="0.25">
      <c r="A34">
        <v>417</v>
      </c>
      <c r="B34">
        <v>1303652864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304</v>
      </c>
      <c r="K34" t="s">
        <v>305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280</v>
      </c>
      <c r="S34" s="30">
        <v>177038.12299999999</v>
      </c>
      <c r="U34" s="30">
        <v>1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387</v>
      </c>
    </row>
    <row r="35" spans="1:250" x14ac:dyDescent="0.25">
      <c r="A35">
        <v>418</v>
      </c>
      <c r="B35">
        <v>1303652864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306</v>
      </c>
      <c r="K35" t="s">
        <v>307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280</v>
      </c>
      <c r="S35" s="30">
        <v>176844.943</v>
      </c>
      <c r="U35" s="30">
        <v>1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387</v>
      </c>
    </row>
    <row r="36" spans="1:250" x14ac:dyDescent="0.25">
      <c r="A36">
        <v>419</v>
      </c>
      <c r="B36">
        <v>1303652864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308</v>
      </c>
      <c r="K36" t="s">
        <v>309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280</v>
      </c>
      <c r="S36" s="30">
        <v>176437.15299999999</v>
      </c>
      <c r="U36" s="30">
        <v>1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387</v>
      </c>
    </row>
    <row r="37" spans="1:250" x14ac:dyDescent="0.25">
      <c r="A37">
        <v>420</v>
      </c>
      <c r="B37">
        <v>1303652864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310</v>
      </c>
      <c r="K37" t="s">
        <v>311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280</v>
      </c>
      <c r="S37" s="30">
        <v>176191.04300000001</v>
      </c>
      <c r="U37" s="30">
        <v>1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387</v>
      </c>
    </row>
    <row r="38" spans="1:250" x14ac:dyDescent="0.25">
      <c r="A38">
        <v>421</v>
      </c>
      <c r="B38">
        <v>1303652864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459</v>
      </c>
      <c r="J38" t="s">
        <v>413</v>
      </c>
      <c r="K38" t="s">
        <v>414</v>
      </c>
      <c r="L38">
        <v>22342</v>
      </c>
      <c r="M38" t="s">
        <v>301</v>
      </c>
      <c r="N38" t="s">
        <v>302</v>
      </c>
      <c r="O38">
        <v>22342</v>
      </c>
      <c r="P38" t="s">
        <v>301</v>
      </c>
      <c r="Q38" t="s">
        <v>302</v>
      </c>
      <c r="R38" t="s">
        <v>278</v>
      </c>
      <c r="S38" s="30">
        <v>20803216.440000001</v>
      </c>
      <c r="U38" s="30">
        <v>2</v>
      </c>
      <c r="IF38">
        <v>22342</v>
      </c>
      <c r="IG38" t="s">
        <v>301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385</v>
      </c>
    </row>
    <row r="39" spans="1:250" x14ac:dyDescent="0.25">
      <c r="A39">
        <v>422</v>
      </c>
      <c r="B39">
        <v>1303652864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454</v>
      </c>
      <c r="J39" t="s">
        <v>394</v>
      </c>
      <c r="K39" t="s">
        <v>395</v>
      </c>
      <c r="L39">
        <v>22342</v>
      </c>
      <c r="M39" t="s">
        <v>301</v>
      </c>
      <c r="N39" t="s">
        <v>302</v>
      </c>
      <c r="O39">
        <v>22342</v>
      </c>
      <c r="P39" t="s">
        <v>301</v>
      </c>
      <c r="Q39" t="s">
        <v>302</v>
      </c>
      <c r="R39" t="s">
        <v>278</v>
      </c>
      <c r="S39" s="30">
        <v>20758980.940000001</v>
      </c>
      <c r="U39" s="30">
        <v>2</v>
      </c>
      <c r="IF39">
        <v>22342</v>
      </c>
      <c r="IG39" t="s">
        <v>301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385</v>
      </c>
    </row>
    <row r="40" spans="1:250" x14ac:dyDescent="0.25">
      <c r="A40">
        <v>423</v>
      </c>
      <c r="B40">
        <v>1303652864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449</v>
      </c>
      <c r="J40" t="s">
        <v>396</v>
      </c>
      <c r="K40" t="s">
        <v>397</v>
      </c>
      <c r="L40">
        <v>22342</v>
      </c>
      <c r="M40" t="s">
        <v>301</v>
      </c>
      <c r="N40" t="s">
        <v>302</v>
      </c>
      <c r="O40">
        <v>22342</v>
      </c>
      <c r="P40" t="s">
        <v>301</v>
      </c>
      <c r="Q40" t="s">
        <v>302</v>
      </c>
      <c r="R40" t="s">
        <v>278</v>
      </c>
      <c r="S40" s="30">
        <v>20779397.260000002</v>
      </c>
      <c r="U40" s="30">
        <v>2</v>
      </c>
      <c r="IF40">
        <v>22342</v>
      </c>
      <c r="IG40" t="s">
        <v>301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385</v>
      </c>
    </row>
    <row r="41" spans="1:250" x14ac:dyDescent="0.25">
      <c r="A41">
        <v>424</v>
      </c>
      <c r="B41">
        <v>1303652864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446</v>
      </c>
      <c r="J41" t="s">
        <v>398</v>
      </c>
      <c r="K41" t="s">
        <v>399</v>
      </c>
      <c r="L41">
        <v>22342</v>
      </c>
      <c r="M41" t="s">
        <v>301</v>
      </c>
      <c r="N41" t="s">
        <v>302</v>
      </c>
      <c r="O41">
        <v>22342</v>
      </c>
      <c r="P41" t="s">
        <v>301</v>
      </c>
      <c r="Q41" t="s">
        <v>302</v>
      </c>
      <c r="R41" t="s">
        <v>278</v>
      </c>
      <c r="S41" s="30">
        <v>20748205.530000001</v>
      </c>
      <c r="U41" s="30">
        <v>2</v>
      </c>
      <c r="IF41">
        <v>22342</v>
      </c>
      <c r="IG41" t="s">
        <v>301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385</v>
      </c>
    </row>
    <row r="42" spans="1:250" x14ac:dyDescent="0.25">
      <c r="A42">
        <v>425</v>
      </c>
      <c r="B42">
        <v>1303652864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444</v>
      </c>
      <c r="J42" t="s">
        <v>400</v>
      </c>
      <c r="K42" t="s">
        <v>401</v>
      </c>
      <c r="L42">
        <v>22342</v>
      </c>
      <c r="M42" t="s">
        <v>301</v>
      </c>
      <c r="N42" t="s">
        <v>302</v>
      </c>
      <c r="O42">
        <v>22342</v>
      </c>
      <c r="P42" t="s">
        <v>301</v>
      </c>
      <c r="Q42" t="s">
        <v>302</v>
      </c>
      <c r="R42" t="s">
        <v>278</v>
      </c>
      <c r="S42" s="30">
        <v>20796269.170000002</v>
      </c>
      <c r="U42" s="30">
        <v>2</v>
      </c>
      <c r="IF42">
        <v>22342</v>
      </c>
      <c r="IG42" t="s">
        <v>301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385</v>
      </c>
    </row>
    <row r="43" spans="1:250" x14ac:dyDescent="0.25">
      <c r="A43">
        <v>426</v>
      </c>
      <c r="B43">
        <v>1303652864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439</v>
      </c>
      <c r="J43" t="s">
        <v>402</v>
      </c>
      <c r="K43" t="s">
        <v>403</v>
      </c>
      <c r="L43">
        <v>22342</v>
      </c>
      <c r="M43" t="s">
        <v>301</v>
      </c>
      <c r="N43" t="s">
        <v>302</v>
      </c>
      <c r="O43">
        <v>22342</v>
      </c>
      <c r="P43" t="s">
        <v>301</v>
      </c>
      <c r="Q43" t="s">
        <v>302</v>
      </c>
      <c r="R43" t="s">
        <v>278</v>
      </c>
      <c r="S43" s="30">
        <v>20760512.100000001</v>
      </c>
      <c r="U43" s="30">
        <v>2</v>
      </c>
      <c r="IF43">
        <v>22342</v>
      </c>
      <c r="IG43" t="s">
        <v>301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385</v>
      </c>
    </row>
    <row r="44" spans="1:250" x14ac:dyDescent="0.25">
      <c r="A44">
        <v>427</v>
      </c>
      <c r="B44">
        <v>1303652864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434</v>
      </c>
      <c r="J44" t="s">
        <v>382</v>
      </c>
      <c r="K44" t="s">
        <v>383</v>
      </c>
      <c r="L44">
        <v>22342</v>
      </c>
      <c r="M44" t="s">
        <v>301</v>
      </c>
      <c r="N44" t="s">
        <v>302</v>
      </c>
      <c r="O44">
        <v>22342</v>
      </c>
      <c r="P44" t="s">
        <v>301</v>
      </c>
      <c r="Q44" t="s">
        <v>302</v>
      </c>
      <c r="R44" t="s">
        <v>278</v>
      </c>
      <c r="S44" s="30">
        <v>20774921.530000001</v>
      </c>
      <c r="U44" s="30">
        <v>2</v>
      </c>
      <c r="IF44">
        <v>22342</v>
      </c>
      <c r="IG44" t="s">
        <v>301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385</v>
      </c>
    </row>
    <row r="45" spans="1:250" x14ac:dyDescent="0.25">
      <c r="A45">
        <v>428</v>
      </c>
      <c r="B45">
        <v>1303652864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430</v>
      </c>
      <c r="J45" t="s">
        <v>380</v>
      </c>
      <c r="K45" t="s">
        <v>381</v>
      </c>
      <c r="L45">
        <v>22342</v>
      </c>
      <c r="M45" t="s">
        <v>301</v>
      </c>
      <c r="N45" t="s">
        <v>302</v>
      </c>
      <c r="O45">
        <v>22342</v>
      </c>
      <c r="P45" t="s">
        <v>301</v>
      </c>
      <c r="Q45" t="s">
        <v>302</v>
      </c>
      <c r="R45" t="s">
        <v>278</v>
      </c>
      <c r="S45" s="30">
        <v>20751335.850000001</v>
      </c>
      <c r="U45" s="30">
        <v>2</v>
      </c>
      <c r="IF45">
        <v>22342</v>
      </c>
      <c r="IG45" t="s">
        <v>301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385</v>
      </c>
    </row>
    <row r="46" spans="1:250" x14ac:dyDescent="0.25">
      <c r="A46">
        <v>429</v>
      </c>
      <c r="B46">
        <v>1303652864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428</v>
      </c>
      <c r="J46" t="s">
        <v>304</v>
      </c>
      <c r="K46" t="s">
        <v>305</v>
      </c>
      <c r="L46">
        <v>22342</v>
      </c>
      <c r="M46" t="s">
        <v>301</v>
      </c>
      <c r="N46" t="s">
        <v>302</v>
      </c>
      <c r="O46">
        <v>22342</v>
      </c>
      <c r="P46" t="s">
        <v>301</v>
      </c>
      <c r="Q46" t="s">
        <v>302</v>
      </c>
      <c r="R46" t="s">
        <v>278</v>
      </c>
      <c r="S46" s="30">
        <v>20770504.77</v>
      </c>
      <c r="U46" s="30">
        <v>2</v>
      </c>
      <c r="IF46">
        <v>22342</v>
      </c>
      <c r="IG46" t="s">
        <v>301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385</v>
      </c>
    </row>
    <row r="47" spans="1:250" x14ac:dyDescent="0.25">
      <c r="A47">
        <v>430</v>
      </c>
      <c r="B47">
        <v>1303652864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423</v>
      </c>
      <c r="J47" t="s">
        <v>306</v>
      </c>
      <c r="K47" t="s">
        <v>307</v>
      </c>
      <c r="L47">
        <v>22342</v>
      </c>
      <c r="M47" t="s">
        <v>301</v>
      </c>
      <c r="N47" t="s">
        <v>302</v>
      </c>
      <c r="O47">
        <v>22342</v>
      </c>
      <c r="P47" t="s">
        <v>301</v>
      </c>
      <c r="Q47" t="s">
        <v>302</v>
      </c>
      <c r="R47" t="s">
        <v>278</v>
      </c>
      <c r="S47" s="30">
        <v>20747842.559999999</v>
      </c>
      <c r="U47" s="30">
        <v>2</v>
      </c>
      <c r="IF47">
        <v>22342</v>
      </c>
      <c r="IG47" t="s">
        <v>301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385</v>
      </c>
    </row>
    <row r="48" spans="1:250" x14ac:dyDescent="0.25">
      <c r="A48">
        <v>431</v>
      </c>
      <c r="B48">
        <v>1303652864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421</v>
      </c>
      <c r="J48" t="s">
        <v>308</v>
      </c>
      <c r="K48" t="s">
        <v>309</v>
      </c>
      <c r="L48">
        <v>22342</v>
      </c>
      <c r="M48" t="s">
        <v>301</v>
      </c>
      <c r="N48" t="s">
        <v>302</v>
      </c>
      <c r="O48">
        <v>22342</v>
      </c>
      <c r="P48" t="s">
        <v>301</v>
      </c>
      <c r="Q48" t="s">
        <v>302</v>
      </c>
      <c r="R48" t="s">
        <v>278</v>
      </c>
      <c r="S48" s="30">
        <v>20784558.09</v>
      </c>
      <c r="U48" s="30">
        <v>2</v>
      </c>
      <c r="IF48">
        <v>22342</v>
      </c>
      <c r="IG48" t="s">
        <v>301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385</v>
      </c>
    </row>
    <row r="49" spans="1:250" x14ac:dyDescent="0.25">
      <c r="A49">
        <v>432</v>
      </c>
      <c r="B49">
        <v>1303652864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417</v>
      </c>
      <c r="J49" t="s">
        <v>310</v>
      </c>
      <c r="K49" t="s">
        <v>311</v>
      </c>
      <c r="L49">
        <v>22342</v>
      </c>
      <c r="M49" t="s">
        <v>301</v>
      </c>
      <c r="N49" t="s">
        <v>302</v>
      </c>
      <c r="O49">
        <v>22342</v>
      </c>
      <c r="P49" t="s">
        <v>301</v>
      </c>
      <c r="Q49" t="s">
        <v>302</v>
      </c>
      <c r="R49" t="s">
        <v>278</v>
      </c>
      <c r="S49" s="30">
        <v>20755567.34</v>
      </c>
      <c r="U49" s="30">
        <v>2</v>
      </c>
      <c r="IF49">
        <v>22342</v>
      </c>
      <c r="IG49" t="s">
        <v>301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385</v>
      </c>
    </row>
    <row r="50" spans="1:250" x14ac:dyDescent="0.25">
      <c r="A50">
        <v>433</v>
      </c>
      <c r="B50">
        <v>1303652864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459</v>
      </c>
      <c r="J50" t="s">
        <v>413</v>
      </c>
      <c r="K50" t="s">
        <v>414</v>
      </c>
      <c r="L50">
        <v>1736</v>
      </c>
      <c r="M50" t="s">
        <v>273</v>
      </c>
      <c r="N50" t="s">
        <v>274</v>
      </c>
      <c r="O50">
        <v>1736</v>
      </c>
      <c r="P50" t="s">
        <v>273</v>
      </c>
      <c r="Q50" t="s">
        <v>274</v>
      </c>
      <c r="R50" t="s">
        <v>278</v>
      </c>
      <c r="S50" s="30">
        <v>23889456.780000001</v>
      </c>
      <c r="U50" s="30">
        <v>2</v>
      </c>
      <c r="IF50">
        <v>1736</v>
      </c>
      <c r="IG50" t="s">
        <v>273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386</v>
      </c>
    </row>
    <row r="51" spans="1:250" x14ac:dyDescent="0.25">
      <c r="A51">
        <v>434</v>
      </c>
      <c r="B51">
        <v>1303652864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454</v>
      </c>
      <c r="J51" t="s">
        <v>394</v>
      </c>
      <c r="K51" t="s">
        <v>395</v>
      </c>
      <c r="L51">
        <v>1736</v>
      </c>
      <c r="M51" t="s">
        <v>273</v>
      </c>
      <c r="N51" t="s">
        <v>274</v>
      </c>
      <c r="O51">
        <v>1736</v>
      </c>
      <c r="P51" t="s">
        <v>273</v>
      </c>
      <c r="Q51" t="s">
        <v>274</v>
      </c>
      <c r="R51" t="s">
        <v>278</v>
      </c>
      <c r="S51" s="30">
        <v>23838658.609999999</v>
      </c>
      <c r="U51" s="30">
        <v>2</v>
      </c>
      <c r="IF51">
        <v>1736</v>
      </c>
      <c r="IG51" t="s">
        <v>273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386</v>
      </c>
    </row>
    <row r="52" spans="1:250" x14ac:dyDescent="0.25">
      <c r="A52">
        <v>435</v>
      </c>
      <c r="B52">
        <v>1303652864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449</v>
      </c>
      <c r="J52" t="s">
        <v>396</v>
      </c>
      <c r="K52" t="s">
        <v>397</v>
      </c>
      <c r="L52">
        <v>1736</v>
      </c>
      <c r="M52" t="s">
        <v>273</v>
      </c>
      <c r="N52" t="s">
        <v>274</v>
      </c>
      <c r="O52">
        <v>1736</v>
      </c>
      <c r="P52" t="s">
        <v>273</v>
      </c>
      <c r="Q52" t="s">
        <v>274</v>
      </c>
      <c r="R52" t="s">
        <v>278</v>
      </c>
      <c r="S52" s="30">
        <v>23770927.620000001</v>
      </c>
      <c r="U52" s="30">
        <v>2</v>
      </c>
      <c r="IF52">
        <v>1736</v>
      </c>
      <c r="IG52" t="s">
        <v>273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386</v>
      </c>
    </row>
    <row r="53" spans="1:250" x14ac:dyDescent="0.25">
      <c r="A53">
        <v>436</v>
      </c>
      <c r="B53">
        <v>1303652864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446</v>
      </c>
      <c r="J53" t="s">
        <v>398</v>
      </c>
      <c r="K53" t="s">
        <v>399</v>
      </c>
      <c r="L53">
        <v>1736</v>
      </c>
      <c r="M53" t="s">
        <v>273</v>
      </c>
      <c r="N53" t="s">
        <v>274</v>
      </c>
      <c r="O53">
        <v>1736</v>
      </c>
      <c r="P53" t="s">
        <v>273</v>
      </c>
      <c r="Q53" t="s">
        <v>274</v>
      </c>
      <c r="R53" t="s">
        <v>278</v>
      </c>
      <c r="S53" s="30">
        <v>23735245.280000001</v>
      </c>
      <c r="U53" s="30">
        <v>2</v>
      </c>
      <c r="IF53">
        <v>1736</v>
      </c>
      <c r="IG53" t="s">
        <v>273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386</v>
      </c>
    </row>
    <row r="54" spans="1:250" x14ac:dyDescent="0.25">
      <c r="A54">
        <v>437</v>
      </c>
      <c r="B54">
        <v>1303652864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444</v>
      </c>
      <c r="J54" t="s">
        <v>400</v>
      </c>
      <c r="K54" t="s">
        <v>401</v>
      </c>
      <c r="L54">
        <v>1736</v>
      </c>
      <c r="M54" t="s">
        <v>273</v>
      </c>
      <c r="N54" t="s">
        <v>274</v>
      </c>
      <c r="O54">
        <v>1736</v>
      </c>
      <c r="P54" t="s">
        <v>273</v>
      </c>
      <c r="Q54" t="s">
        <v>274</v>
      </c>
      <c r="R54" t="s">
        <v>278</v>
      </c>
      <c r="S54" s="30">
        <v>23680099.800000001</v>
      </c>
      <c r="U54" s="30">
        <v>2</v>
      </c>
      <c r="IF54">
        <v>1736</v>
      </c>
      <c r="IG54" t="s">
        <v>273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386</v>
      </c>
    </row>
    <row r="55" spans="1:250" x14ac:dyDescent="0.25">
      <c r="A55">
        <v>438</v>
      </c>
      <c r="B55">
        <v>1303652864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439</v>
      </c>
      <c r="J55" t="s">
        <v>402</v>
      </c>
      <c r="K55" t="s">
        <v>403</v>
      </c>
      <c r="L55">
        <v>1736</v>
      </c>
      <c r="M55" t="s">
        <v>273</v>
      </c>
      <c r="N55" t="s">
        <v>274</v>
      </c>
      <c r="O55">
        <v>1736</v>
      </c>
      <c r="P55" t="s">
        <v>273</v>
      </c>
      <c r="Q55" t="s">
        <v>274</v>
      </c>
      <c r="R55" t="s">
        <v>278</v>
      </c>
      <c r="S55" s="30">
        <v>23639384.260000002</v>
      </c>
      <c r="U55" s="30">
        <v>2</v>
      </c>
      <c r="IF55">
        <v>1736</v>
      </c>
      <c r="IG55" t="s">
        <v>273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386</v>
      </c>
    </row>
    <row r="56" spans="1:250" x14ac:dyDescent="0.25">
      <c r="A56">
        <v>439</v>
      </c>
      <c r="B56">
        <v>1303652864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434</v>
      </c>
      <c r="J56" t="s">
        <v>382</v>
      </c>
      <c r="K56" t="s">
        <v>383</v>
      </c>
      <c r="L56">
        <v>1736</v>
      </c>
      <c r="M56" t="s">
        <v>273</v>
      </c>
      <c r="N56" t="s">
        <v>274</v>
      </c>
      <c r="O56">
        <v>1736</v>
      </c>
      <c r="P56" t="s">
        <v>273</v>
      </c>
      <c r="Q56" t="s">
        <v>274</v>
      </c>
      <c r="R56" t="s">
        <v>278</v>
      </c>
      <c r="S56" s="30">
        <v>23570480.920000002</v>
      </c>
      <c r="U56" s="30">
        <v>2</v>
      </c>
      <c r="IF56">
        <v>1736</v>
      </c>
      <c r="IG56" t="s">
        <v>273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386</v>
      </c>
    </row>
    <row r="57" spans="1:250" x14ac:dyDescent="0.25">
      <c r="A57">
        <v>440</v>
      </c>
      <c r="B57">
        <v>1303652864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430</v>
      </c>
      <c r="J57" t="s">
        <v>380</v>
      </c>
      <c r="K57" t="s">
        <v>381</v>
      </c>
      <c r="L57">
        <v>1736</v>
      </c>
      <c r="M57" t="s">
        <v>273</v>
      </c>
      <c r="N57" t="s">
        <v>274</v>
      </c>
      <c r="O57">
        <v>1736</v>
      </c>
      <c r="P57" t="s">
        <v>273</v>
      </c>
      <c r="Q57" t="s">
        <v>274</v>
      </c>
      <c r="R57" t="s">
        <v>278</v>
      </c>
      <c r="S57" s="30">
        <v>23543721.52</v>
      </c>
      <c r="U57" s="30">
        <v>2</v>
      </c>
      <c r="IF57">
        <v>1736</v>
      </c>
      <c r="IG57" t="s">
        <v>273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386</v>
      </c>
    </row>
    <row r="58" spans="1:250" x14ac:dyDescent="0.25">
      <c r="A58">
        <v>441</v>
      </c>
      <c r="B58">
        <v>1303652864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428</v>
      </c>
      <c r="J58" t="s">
        <v>304</v>
      </c>
      <c r="K58" t="s">
        <v>305</v>
      </c>
      <c r="L58">
        <v>1736</v>
      </c>
      <c r="M58" t="s">
        <v>273</v>
      </c>
      <c r="N58" t="s">
        <v>274</v>
      </c>
      <c r="O58">
        <v>1736</v>
      </c>
      <c r="P58" t="s">
        <v>273</v>
      </c>
      <c r="Q58" t="s">
        <v>274</v>
      </c>
      <c r="R58" t="s">
        <v>278</v>
      </c>
      <c r="S58" s="30">
        <v>23485477.699999999</v>
      </c>
      <c r="U58" s="30">
        <v>2</v>
      </c>
      <c r="IF58">
        <v>1736</v>
      </c>
      <c r="IG58" t="s">
        <v>273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386</v>
      </c>
    </row>
    <row r="59" spans="1:250" x14ac:dyDescent="0.25">
      <c r="A59">
        <v>442</v>
      </c>
      <c r="B59">
        <v>1303652864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423</v>
      </c>
      <c r="J59" t="s">
        <v>306</v>
      </c>
      <c r="K59" t="s">
        <v>307</v>
      </c>
      <c r="L59">
        <v>1736</v>
      </c>
      <c r="M59" t="s">
        <v>273</v>
      </c>
      <c r="N59" t="s">
        <v>274</v>
      </c>
      <c r="O59">
        <v>1736</v>
      </c>
      <c r="P59" t="s">
        <v>273</v>
      </c>
      <c r="Q59" t="s">
        <v>274</v>
      </c>
      <c r="R59" t="s">
        <v>278</v>
      </c>
      <c r="S59" s="30">
        <v>23459853.219999999</v>
      </c>
      <c r="U59" s="30">
        <v>2</v>
      </c>
      <c r="IF59">
        <v>1736</v>
      </c>
      <c r="IG59" t="s">
        <v>273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386</v>
      </c>
    </row>
    <row r="60" spans="1:250" x14ac:dyDescent="0.25">
      <c r="A60">
        <v>443</v>
      </c>
      <c r="B60">
        <v>1303652864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421</v>
      </c>
      <c r="J60" t="s">
        <v>308</v>
      </c>
      <c r="K60" t="s">
        <v>309</v>
      </c>
      <c r="L60">
        <v>1736</v>
      </c>
      <c r="M60" t="s">
        <v>273</v>
      </c>
      <c r="N60" t="s">
        <v>274</v>
      </c>
      <c r="O60">
        <v>1736</v>
      </c>
      <c r="P60" t="s">
        <v>273</v>
      </c>
      <c r="Q60" t="s">
        <v>274</v>
      </c>
      <c r="R60" t="s">
        <v>278</v>
      </c>
      <c r="S60" s="30">
        <v>23405757.039999999</v>
      </c>
      <c r="U60" s="30">
        <v>2</v>
      </c>
      <c r="IF60">
        <v>1736</v>
      </c>
      <c r="IG60" t="s">
        <v>273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386</v>
      </c>
    </row>
    <row r="61" spans="1:250" x14ac:dyDescent="0.25">
      <c r="A61">
        <v>444</v>
      </c>
      <c r="B61">
        <v>1303652864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417</v>
      </c>
      <c r="J61" t="s">
        <v>310</v>
      </c>
      <c r="K61" t="s">
        <v>311</v>
      </c>
      <c r="L61">
        <v>1736</v>
      </c>
      <c r="M61" t="s">
        <v>273</v>
      </c>
      <c r="N61" t="s">
        <v>274</v>
      </c>
      <c r="O61">
        <v>1736</v>
      </c>
      <c r="P61" t="s">
        <v>273</v>
      </c>
      <c r="Q61" t="s">
        <v>274</v>
      </c>
      <c r="R61" t="s">
        <v>278</v>
      </c>
      <c r="S61" s="30">
        <v>23373110.190000001</v>
      </c>
      <c r="U61" s="30">
        <v>2</v>
      </c>
      <c r="IF61">
        <v>1736</v>
      </c>
      <c r="IG61" t="s">
        <v>273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386</v>
      </c>
    </row>
    <row r="62" spans="1:250" x14ac:dyDescent="0.25">
      <c r="A62">
        <v>445</v>
      </c>
      <c r="B62">
        <v>1303652864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459</v>
      </c>
      <c r="J62" t="s">
        <v>413</v>
      </c>
      <c r="K62" t="s">
        <v>414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278</v>
      </c>
      <c r="S62" s="30">
        <v>104068.443</v>
      </c>
      <c r="U62" s="30">
        <v>2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25">
      <c r="A63">
        <v>446</v>
      </c>
      <c r="B63">
        <v>1303652864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454</v>
      </c>
      <c r="J63" t="s">
        <v>394</v>
      </c>
      <c r="K63" t="s">
        <v>395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278</v>
      </c>
      <c r="S63" s="30">
        <v>103847.12300000001</v>
      </c>
      <c r="U63" s="30">
        <v>2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25">
      <c r="A64">
        <v>447</v>
      </c>
      <c r="B64">
        <v>1303652864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449</v>
      </c>
      <c r="J64" t="s">
        <v>396</v>
      </c>
      <c r="K64" t="s">
        <v>397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278</v>
      </c>
      <c r="S64" s="30">
        <v>103552.083</v>
      </c>
      <c r="U64" s="30">
        <v>2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25">
      <c r="A65">
        <v>448</v>
      </c>
      <c r="B65">
        <v>1303652864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446</v>
      </c>
      <c r="J65" t="s">
        <v>398</v>
      </c>
      <c r="K65" t="s">
        <v>399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278</v>
      </c>
      <c r="S65" s="30">
        <v>103396.633</v>
      </c>
      <c r="U65" s="30">
        <v>2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25">
      <c r="A66">
        <v>449</v>
      </c>
      <c r="B66">
        <v>1303652864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444</v>
      </c>
      <c r="J66" t="s">
        <v>400</v>
      </c>
      <c r="K66" t="s">
        <v>401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278</v>
      </c>
      <c r="S66" s="30">
        <v>103156.40300000001</v>
      </c>
      <c r="U66" s="30">
        <v>2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25">
      <c r="A67">
        <v>450</v>
      </c>
      <c r="B67">
        <v>1303652864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439</v>
      </c>
      <c r="J67" t="s">
        <v>402</v>
      </c>
      <c r="K67" t="s">
        <v>403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278</v>
      </c>
      <c r="S67" s="30">
        <v>102979.023</v>
      </c>
      <c r="U67" s="30">
        <v>2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25">
      <c r="A68">
        <v>451</v>
      </c>
      <c r="B68">
        <v>1303652864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434</v>
      </c>
      <c r="J68" t="s">
        <v>382</v>
      </c>
      <c r="K68" t="s">
        <v>383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278</v>
      </c>
      <c r="S68" s="30">
        <v>177678.86300000001</v>
      </c>
      <c r="U68" s="30">
        <v>2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25">
      <c r="A69">
        <v>452</v>
      </c>
      <c r="B69">
        <v>1303652864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430</v>
      </c>
      <c r="J69" t="s">
        <v>380</v>
      </c>
      <c r="K69" t="s">
        <v>381</v>
      </c>
      <c r="L69">
        <v>1471</v>
      </c>
      <c r="M69" t="s">
        <v>267</v>
      </c>
      <c r="N69" t="s">
        <v>268</v>
      </c>
      <c r="O69">
        <v>1471</v>
      </c>
      <c r="P69" t="s">
        <v>267</v>
      </c>
      <c r="Q69" t="s">
        <v>268</v>
      </c>
      <c r="R69" t="s">
        <v>278</v>
      </c>
      <c r="S69" s="30">
        <v>177477.17300000001</v>
      </c>
      <c r="U69" s="30">
        <v>2</v>
      </c>
      <c r="IF69">
        <v>1471</v>
      </c>
      <c r="IG69" t="s">
        <v>267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387</v>
      </c>
    </row>
    <row r="70" spans="1:250" x14ac:dyDescent="0.25">
      <c r="A70">
        <v>453</v>
      </c>
      <c r="B70">
        <v>1303652864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428</v>
      </c>
      <c r="J70" t="s">
        <v>304</v>
      </c>
      <c r="K70" t="s">
        <v>305</v>
      </c>
      <c r="L70">
        <v>1471</v>
      </c>
      <c r="M70" t="s">
        <v>267</v>
      </c>
      <c r="N70" t="s">
        <v>268</v>
      </c>
      <c r="O70">
        <v>1471</v>
      </c>
      <c r="P70" t="s">
        <v>267</v>
      </c>
      <c r="Q70" t="s">
        <v>268</v>
      </c>
      <c r="R70" t="s">
        <v>278</v>
      </c>
      <c r="S70" s="30">
        <v>177038.12299999999</v>
      </c>
      <c r="U70" s="30">
        <v>2</v>
      </c>
      <c r="IF70">
        <v>1471</v>
      </c>
      <c r="IG70" t="s">
        <v>267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387</v>
      </c>
    </row>
    <row r="71" spans="1:250" x14ac:dyDescent="0.25">
      <c r="A71">
        <v>454</v>
      </c>
      <c r="B71">
        <v>1303652864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423</v>
      </c>
      <c r="J71" t="s">
        <v>306</v>
      </c>
      <c r="K71" t="s">
        <v>307</v>
      </c>
      <c r="L71">
        <v>1471</v>
      </c>
      <c r="M71" t="s">
        <v>267</v>
      </c>
      <c r="N71" t="s">
        <v>268</v>
      </c>
      <c r="O71">
        <v>1471</v>
      </c>
      <c r="P71" t="s">
        <v>267</v>
      </c>
      <c r="Q71" t="s">
        <v>268</v>
      </c>
      <c r="R71" t="s">
        <v>278</v>
      </c>
      <c r="S71" s="30">
        <v>176844.943</v>
      </c>
      <c r="U71" s="30">
        <v>2</v>
      </c>
      <c r="IF71">
        <v>1471</v>
      </c>
      <c r="IG71" t="s">
        <v>267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387</v>
      </c>
    </row>
    <row r="72" spans="1:250" x14ac:dyDescent="0.25">
      <c r="A72">
        <v>455</v>
      </c>
      <c r="B72">
        <v>1303652864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421</v>
      </c>
      <c r="J72" t="s">
        <v>308</v>
      </c>
      <c r="K72" t="s">
        <v>309</v>
      </c>
      <c r="L72">
        <v>1471</v>
      </c>
      <c r="M72" t="s">
        <v>267</v>
      </c>
      <c r="N72" t="s">
        <v>268</v>
      </c>
      <c r="O72">
        <v>1471</v>
      </c>
      <c r="P72" t="s">
        <v>267</v>
      </c>
      <c r="Q72" t="s">
        <v>268</v>
      </c>
      <c r="R72" t="s">
        <v>278</v>
      </c>
      <c r="S72" s="30">
        <v>176437.15299999999</v>
      </c>
      <c r="U72" s="30">
        <v>2</v>
      </c>
      <c r="IF72">
        <v>1471</v>
      </c>
      <c r="IG72" t="s">
        <v>267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387</v>
      </c>
    </row>
    <row r="73" spans="1:250" x14ac:dyDescent="0.25">
      <c r="A73">
        <v>456</v>
      </c>
      <c r="B73">
        <v>1303652864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417</v>
      </c>
      <c r="J73" t="s">
        <v>310</v>
      </c>
      <c r="K73" t="s">
        <v>311</v>
      </c>
      <c r="L73">
        <v>1471</v>
      </c>
      <c r="M73" t="s">
        <v>267</v>
      </c>
      <c r="N73" t="s">
        <v>268</v>
      </c>
      <c r="O73">
        <v>1471</v>
      </c>
      <c r="P73" t="s">
        <v>267</v>
      </c>
      <c r="Q73" t="s">
        <v>268</v>
      </c>
      <c r="R73" t="s">
        <v>278</v>
      </c>
      <c r="S73" s="30">
        <v>176191.04300000001</v>
      </c>
      <c r="U73" s="30">
        <v>2</v>
      </c>
      <c r="IF73">
        <v>1471</v>
      </c>
      <c r="IG73" t="s">
        <v>267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387</v>
      </c>
    </row>
    <row r="74" spans="1:250" x14ac:dyDescent="0.25">
      <c r="A74">
        <v>457</v>
      </c>
      <c r="B74">
        <v>1303652864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459</v>
      </c>
      <c r="J74" t="s">
        <v>413</v>
      </c>
      <c r="K74" t="s">
        <v>414</v>
      </c>
      <c r="L74">
        <v>22342</v>
      </c>
      <c r="M74" t="s">
        <v>301</v>
      </c>
      <c r="N74" t="s">
        <v>302</v>
      </c>
      <c r="O74">
        <v>22342</v>
      </c>
      <c r="P74" t="s">
        <v>301</v>
      </c>
      <c r="Q74" t="s">
        <v>302</v>
      </c>
      <c r="R74" t="s">
        <v>282</v>
      </c>
      <c r="S74" s="30">
        <v>-103216.44</v>
      </c>
      <c r="U74" s="30">
        <v>3</v>
      </c>
      <c r="IF74">
        <v>22342</v>
      </c>
      <c r="IG74" t="s">
        <v>301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385</v>
      </c>
    </row>
    <row r="75" spans="1:250" x14ac:dyDescent="0.25">
      <c r="A75">
        <v>458</v>
      </c>
      <c r="B75">
        <v>1303652864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454</v>
      </c>
      <c r="J75" t="s">
        <v>394</v>
      </c>
      <c r="K75" t="s">
        <v>395</v>
      </c>
      <c r="L75">
        <v>22342</v>
      </c>
      <c r="M75" t="s">
        <v>301</v>
      </c>
      <c r="N75" t="s">
        <v>302</v>
      </c>
      <c r="O75">
        <v>22342</v>
      </c>
      <c r="P75" t="s">
        <v>301</v>
      </c>
      <c r="Q75" t="s">
        <v>302</v>
      </c>
      <c r="R75" t="s">
        <v>282</v>
      </c>
      <c r="S75" s="30">
        <v>0</v>
      </c>
      <c r="U75" s="30">
        <v>3</v>
      </c>
      <c r="IF75">
        <v>22342</v>
      </c>
      <c r="IG75" t="s">
        <v>301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385</v>
      </c>
    </row>
    <row r="76" spans="1:250" x14ac:dyDescent="0.25">
      <c r="A76">
        <v>459</v>
      </c>
      <c r="B76">
        <v>1303652864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449</v>
      </c>
      <c r="J76" t="s">
        <v>396</v>
      </c>
      <c r="K76" t="s">
        <v>397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282</v>
      </c>
      <c r="S76" s="30">
        <v>-79397.259999999995</v>
      </c>
      <c r="U76" s="30">
        <v>3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25">
      <c r="A77">
        <v>460</v>
      </c>
      <c r="B77">
        <v>1303652864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446</v>
      </c>
      <c r="J77" t="s">
        <v>398</v>
      </c>
      <c r="K77" t="s">
        <v>399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282</v>
      </c>
      <c r="S77" s="30">
        <v>0</v>
      </c>
      <c r="U77" s="30">
        <v>3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25">
      <c r="A78">
        <v>461</v>
      </c>
      <c r="B78">
        <v>1303652864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444</v>
      </c>
      <c r="J78" t="s">
        <v>400</v>
      </c>
      <c r="K78" t="s">
        <v>401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282</v>
      </c>
      <c r="S78" s="30">
        <v>-96269.17</v>
      </c>
      <c r="U78" s="30">
        <v>3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25">
      <c r="A79">
        <v>462</v>
      </c>
      <c r="B79">
        <v>1303652864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439</v>
      </c>
      <c r="J79" t="s">
        <v>402</v>
      </c>
      <c r="K79" t="s">
        <v>403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282</v>
      </c>
      <c r="S79" s="30">
        <v>0</v>
      </c>
      <c r="U79" s="30">
        <v>3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25">
      <c r="A80">
        <v>463</v>
      </c>
      <c r="B80">
        <v>1303652864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434</v>
      </c>
      <c r="J80" t="s">
        <v>382</v>
      </c>
      <c r="K80" t="s">
        <v>383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282</v>
      </c>
      <c r="S80" s="30">
        <v>-74921.53</v>
      </c>
      <c r="U80" s="30">
        <v>3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25">
      <c r="A81">
        <v>464</v>
      </c>
      <c r="B81">
        <v>1303652864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430</v>
      </c>
      <c r="J81" t="s">
        <v>380</v>
      </c>
      <c r="K81" t="s">
        <v>381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282</v>
      </c>
      <c r="S81" s="30">
        <v>0</v>
      </c>
      <c r="U81" s="30">
        <v>3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25">
      <c r="A82">
        <v>465</v>
      </c>
      <c r="B82">
        <v>1303652864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428</v>
      </c>
      <c r="J82" t="s">
        <v>304</v>
      </c>
      <c r="K82" t="s">
        <v>305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282</v>
      </c>
      <c r="S82" s="30">
        <v>-70504.77</v>
      </c>
      <c r="U82" s="30">
        <v>3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25">
      <c r="A83">
        <v>466</v>
      </c>
      <c r="B83">
        <v>1303652864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423</v>
      </c>
      <c r="J83" t="s">
        <v>306</v>
      </c>
      <c r="K83" t="s">
        <v>307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282</v>
      </c>
      <c r="S83" s="30">
        <v>0</v>
      </c>
      <c r="U83" s="30">
        <v>3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25">
      <c r="A84">
        <v>467</v>
      </c>
      <c r="B84">
        <v>1303652864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421</v>
      </c>
      <c r="J84" t="s">
        <v>308</v>
      </c>
      <c r="K84" t="s">
        <v>309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282</v>
      </c>
      <c r="S84" s="30">
        <v>-84558.09</v>
      </c>
      <c r="U84" s="30">
        <v>3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25">
      <c r="A85">
        <v>468</v>
      </c>
      <c r="B85">
        <v>1303652864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417</v>
      </c>
      <c r="J85" t="s">
        <v>310</v>
      </c>
      <c r="K85" t="s">
        <v>311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282</v>
      </c>
      <c r="S85" s="30">
        <v>0</v>
      </c>
      <c r="U85" s="30">
        <v>3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25">
      <c r="A86">
        <v>469</v>
      </c>
      <c r="B86">
        <v>1303652864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459</v>
      </c>
      <c r="J86" t="s">
        <v>413</v>
      </c>
      <c r="K86" t="s">
        <v>414</v>
      </c>
      <c r="L86">
        <v>1736</v>
      </c>
      <c r="M86" t="s">
        <v>273</v>
      </c>
      <c r="N86" t="s">
        <v>274</v>
      </c>
      <c r="O86">
        <v>1736</v>
      </c>
      <c r="P86" t="s">
        <v>273</v>
      </c>
      <c r="Q86" t="s">
        <v>274</v>
      </c>
      <c r="R86" t="s">
        <v>282</v>
      </c>
      <c r="S86" s="30">
        <v>0</v>
      </c>
      <c r="U86" s="30">
        <v>3</v>
      </c>
      <c r="IF86">
        <v>1736</v>
      </c>
      <c r="IG86" t="s">
        <v>273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386</v>
      </c>
    </row>
    <row r="87" spans="1:250" x14ac:dyDescent="0.25">
      <c r="A87">
        <v>470</v>
      </c>
      <c r="B87">
        <v>1303652864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454</v>
      </c>
      <c r="J87" t="s">
        <v>394</v>
      </c>
      <c r="K87" t="s">
        <v>395</v>
      </c>
      <c r="L87">
        <v>1736</v>
      </c>
      <c r="M87" t="s">
        <v>273</v>
      </c>
      <c r="N87" t="s">
        <v>274</v>
      </c>
      <c r="O87">
        <v>1736</v>
      </c>
      <c r="P87" t="s">
        <v>273</v>
      </c>
      <c r="Q87" t="s">
        <v>274</v>
      </c>
      <c r="R87" t="s">
        <v>282</v>
      </c>
      <c r="S87" s="30">
        <v>0</v>
      </c>
      <c r="U87" s="30">
        <v>3</v>
      </c>
      <c r="IF87">
        <v>1736</v>
      </c>
      <c r="IG87" t="s">
        <v>273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386</v>
      </c>
    </row>
    <row r="88" spans="1:250" x14ac:dyDescent="0.25">
      <c r="A88">
        <v>471</v>
      </c>
      <c r="B88">
        <v>1303652864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449</v>
      </c>
      <c r="J88" t="s">
        <v>396</v>
      </c>
      <c r="K88" t="s">
        <v>397</v>
      </c>
      <c r="L88">
        <v>1736</v>
      </c>
      <c r="M88" t="s">
        <v>273</v>
      </c>
      <c r="N88" t="s">
        <v>274</v>
      </c>
      <c r="O88">
        <v>1736</v>
      </c>
      <c r="P88" t="s">
        <v>273</v>
      </c>
      <c r="Q88" t="s">
        <v>274</v>
      </c>
      <c r="R88" t="s">
        <v>282</v>
      </c>
      <c r="S88" s="30">
        <v>0</v>
      </c>
      <c r="U88" s="30">
        <v>3</v>
      </c>
      <c r="IF88">
        <v>1736</v>
      </c>
      <c r="IG88" t="s">
        <v>273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386</v>
      </c>
    </row>
    <row r="89" spans="1:250" x14ac:dyDescent="0.25">
      <c r="A89">
        <v>472</v>
      </c>
      <c r="B89">
        <v>1303652864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446</v>
      </c>
      <c r="J89" t="s">
        <v>398</v>
      </c>
      <c r="K89" t="s">
        <v>399</v>
      </c>
      <c r="L89">
        <v>1736</v>
      </c>
      <c r="M89" t="s">
        <v>273</v>
      </c>
      <c r="N89" t="s">
        <v>274</v>
      </c>
      <c r="O89">
        <v>1736</v>
      </c>
      <c r="P89" t="s">
        <v>273</v>
      </c>
      <c r="Q89" t="s">
        <v>274</v>
      </c>
      <c r="R89" t="s">
        <v>282</v>
      </c>
      <c r="S89" s="30">
        <v>0</v>
      </c>
      <c r="U89" s="30">
        <v>3</v>
      </c>
      <c r="IF89">
        <v>1736</v>
      </c>
      <c r="IG89" t="s">
        <v>273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386</v>
      </c>
    </row>
    <row r="90" spans="1:250" x14ac:dyDescent="0.25">
      <c r="A90">
        <v>473</v>
      </c>
      <c r="B90">
        <v>1303652864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444</v>
      </c>
      <c r="J90" t="s">
        <v>400</v>
      </c>
      <c r="K90" t="s">
        <v>401</v>
      </c>
      <c r="L90">
        <v>1736</v>
      </c>
      <c r="M90" t="s">
        <v>273</v>
      </c>
      <c r="N90" t="s">
        <v>274</v>
      </c>
      <c r="O90">
        <v>1736</v>
      </c>
      <c r="P90" t="s">
        <v>273</v>
      </c>
      <c r="Q90" t="s">
        <v>274</v>
      </c>
      <c r="R90" t="s">
        <v>282</v>
      </c>
      <c r="S90" s="30">
        <v>0</v>
      </c>
      <c r="U90" s="30">
        <v>3</v>
      </c>
      <c r="IF90">
        <v>1736</v>
      </c>
      <c r="IG90" t="s">
        <v>273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386</v>
      </c>
    </row>
    <row r="91" spans="1:250" x14ac:dyDescent="0.25">
      <c r="A91">
        <v>474</v>
      </c>
      <c r="B91">
        <v>1303652864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439</v>
      </c>
      <c r="J91" t="s">
        <v>402</v>
      </c>
      <c r="K91" t="s">
        <v>403</v>
      </c>
      <c r="L91">
        <v>1736</v>
      </c>
      <c r="M91" t="s">
        <v>273</v>
      </c>
      <c r="N91" t="s">
        <v>274</v>
      </c>
      <c r="O91">
        <v>1736</v>
      </c>
      <c r="P91" t="s">
        <v>273</v>
      </c>
      <c r="Q91" t="s">
        <v>274</v>
      </c>
      <c r="R91" t="s">
        <v>282</v>
      </c>
      <c r="S91" s="30">
        <v>0</v>
      </c>
      <c r="U91" s="30">
        <v>3</v>
      </c>
      <c r="IF91">
        <v>1736</v>
      </c>
      <c r="IG91" t="s">
        <v>273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386</v>
      </c>
    </row>
    <row r="92" spans="1:250" x14ac:dyDescent="0.25">
      <c r="A92">
        <v>475</v>
      </c>
      <c r="B92">
        <v>1303652864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434</v>
      </c>
      <c r="J92" t="s">
        <v>382</v>
      </c>
      <c r="K92" t="s">
        <v>383</v>
      </c>
      <c r="L92">
        <v>1736</v>
      </c>
      <c r="M92" t="s">
        <v>273</v>
      </c>
      <c r="N92" t="s">
        <v>274</v>
      </c>
      <c r="O92">
        <v>1736</v>
      </c>
      <c r="P92" t="s">
        <v>273</v>
      </c>
      <c r="Q92" t="s">
        <v>274</v>
      </c>
      <c r="R92" t="s">
        <v>282</v>
      </c>
      <c r="S92" s="30">
        <v>0</v>
      </c>
      <c r="U92" s="30">
        <v>3</v>
      </c>
      <c r="IF92">
        <v>1736</v>
      </c>
      <c r="IG92" t="s">
        <v>273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386</v>
      </c>
    </row>
    <row r="93" spans="1:250" x14ac:dyDescent="0.25">
      <c r="A93">
        <v>476</v>
      </c>
      <c r="B93">
        <v>1303652864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430</v>
      </c>
      <c r="J93" t="s">
        <v>380</v>
      </c>
      <c r="K93" t="s">
        <v>381</v>
      </c>
      <c r="L93">
        <v>1736</v>
      </c>
      <c r="M93" t="s">
        <v>273</v>
      </c>
      <c r="N93" t="s">
        <v>274</v>
      </c>
      <c r="O93">
        <v>1736</v>
      </c>
      <c r="P93" t="s">
        <v>273</v>
      </c>
      <c r="Q93" t="s">
        <v>274</v>
      </c>
      <c r="R93" t="s">
        <v>282</v>
      </c>
      <c r="S93" s="30">
        <v>0</v>
      </c>
      <c r="U93" s="30">
        <v>3</v>
      </c>
      <c r="IF93">
        <v>1736</v>
      </c>
      <c r="IG93" t="s">
        <v>273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386</v>
      </c>
    </row>
    <row r="94" spans="1:250" x14ac:dyDescent="0.25">
      <c r="A94">
        <v>477</v>
      </c>
      <c r="B94">
        <v>1303652864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428</v>
      </c>
      <c r="J94" t="s">
        <v>304</v>
      </c>
      <c r="K94" t="s">
        <v>305</v>
      </c>
      <c r="L94">
        <v>1736</v>
      </c>
      <c r="M94" t="s">
        <v>273</v>
      </c>
      <c r="N94" t="s">
        <v>274</v>
      </c>
      <c r="O94">
        <v>1736</v>
      </c>
      <c r="P94" t="s">
        <v>273</v>
      </c>
      <c r="Q94" t="s">
        <v>274</v>
      </c>
      <c r="R94" t="s">
        <v>282</v>
      </c>
      <c r="S94" s="30">
        <v>0</v>
      </c>
      <c r="U94" s="30">
        <v>3</v>
      </c>
      <c r="IF94">
        <v>1736</v>
      </c>
      <c r="IG94" t="s">
        <v>273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386</v>
      </c>
    </row>
    <row r="95" spans="1:250" x14ac:dyDescent="0.25">
      <c r="A95">
        <v>478</v>
      </c>
      <c r="B95">
        <v>1303652864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423</v>
      </c>
      <c r="J95" t="s">
        <v>306</v>
      </c>
      <c r="K95" t="s">
        <v>307</v>
      </c>
      <c r="L95">
        <v>1736</v>
      </c>
      <c r="M95" t="s">
        <v>273</v>
      </c>
      <c r="N95" t="s">
        <v>274</v>
      </c>
      <c r="O95">
        <v>1736</v>
      </c>
      <c r="P95" t="s">
        <v>273</v>
      </c>
      <c r="Q95" t="s">
        <v>274</v>
      </c>
      <c r="R95" t="s">
        <v>282</v>
      </c>
      <c r="S95" s="30">
        <v>0</v>
      </c>
      <c r="U95" s="30">
        <v>3</v>
      </c>
      <c r="IF95">
        <v>1736</v>
      </c>
      <c r="IG95" t="s">
        <v>273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386</v>
      </c>
    </row>
    <row r="96" spans="1:250" x14ac:dyDescent="0.25">
      <c r="A96">
        <v>479</v>
      </c>
      <c r="B96">
        <v>1303652864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421</v>
      </c>
      <c r="J96" t="s">
        <v>308</v>
      </c>
      <c r="K96" t="s">
        <v>309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282</v>
      </c>
      <c r="S96" s="30">
        <v>0</v>
      </c>
      <c r="U96" s="30">
        <v>3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25">
      <c r="A97">
        <v>480</v>
      </c>
      <c r="B97">
        <v>1303652864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417</v>
      </c>
      <c r="J97" t="s">
        <v>310</v>
      </c>
      <c r="K97" t="s">
        <v>311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282</v>
      </c>
      <c r="S97" s="30">
        <v>0</v>
      </c>
      <c r="U97" s="30">
        <v>3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25">
      <c r="A98">
        <v>481</v>
      </c>
      <c r="B98">
        <v>1303652864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459</v>
      </c>
      <c r="J98" t="s">
        <v>413</v>
      </c>
      <c r="K98" t="s">
        <v>414</v>
      </c>
      <c r="L98">
        <v>1471</v>
      </c>
      <c r="M98" t="s">
        <v>267</v>
      </c>
      <c r="N98" t="s">
        <v>268</v>
      </c>
      <c r="O98">
        <v>1471</v>
      </c>
      <c r="P98" t="s">
        <v>267</v>
      </c>
      <c r="Q98" t="s">
        <v>268</v>
      </c>
      <c r="R98" t="s">
        <v>282</v>
      </c>
      <c r="S98" s="30">
        <v>0</v>
      </c>
      <c r="U98" s="30">
        <v>3</v>
      </c>
      <c r="IF98">
        <v>1471</v>
      </c>
      <c r="IG98" t="s">
        <v>267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387</v>
      </c>
    </row>
    <row r="99" spans="1:250" x14ac:dyDescent="0.25">
      <c r="A99">
        <v>482</v>
      </c>
      <c r="B99">
        <v>1303652864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454</v>
      </c>
      <c r="J99" t="s">
        <v>394</v>
      </c>
      <c r="K99" t="s">
        <v>395</v>
      </c>
      <c r="L99">
        <v>1471</v>
      </c>
      <c r="M99" t="s">
        <v>267</v>
      </c>
      <c r="N99" t="s">
        <v>268</v>
      </c>
      <c r="O99">
        <v>1471</v>
      </c>
      <c r="P99" t="s">
        <v>267</v>
      </c>
      <c r="Q99" t="s">
        <v>268</v>
      </c>
      <c r="R99" t="s">
        <v>282</v>
      </c>
      <c r="S99" s="30">
        <v>0</v>
      </c>
      <c r="U99" s="30">
        <v>3</v>
      </c>
      <c r="IF99">
        <v>1471</v>
      </c>
      <c r="IG99" t="s">
        <v>267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387</v>
      </c>
    </row>
    <row r="100" spans="1:250" x14ac:dyDescent="0.25">
      <c r="A100">
        <v>483</v>
      </c>
      <c r="B100">
        <v>1303652864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449</v>
      </c>
      <c r="J100" t="s">
        <v>396</v>
      </c>
      <c r="K100" t="s">
        <v>397</v>
      </c>
      <c r="L100">
        <v>1471</v>
      </c>
      <c r="M100" t="s">
        <v>267</v>
      </c>
      <c r="N100" t="s">
        <v>268</v>
      </c>
      <c r="O100">
        <v>1471</v>
      </c>
      <c r="P100" t="s">
        <v>267</v>
      </c>
      <c r="Q100" t="s">
        <v>268</v>
      </c>
      <c r="R100" t="s">
        <v>282</v>
      </c>
      <c r="S100" s="30">
        <v>0</v>
      </c>
      <c r="U100" s="30">
        <v>3</v>
      </c>
      <c r="IF100">
        <v>1471</v>
      </c>
      <c r="IG100" t="s">
        <v>267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387</v>
      </c>
    </row>
    <row r="101" spans="1:250" x14ac:dyDescent="0.25">
      <c r="A101">
        <v>484</v>
      </c>
      <c r="B101">
        <v>1303652864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446</v>
      </c>
      <c r="J101" t="s">
        <v>398</v>
      </c>
      <c r="K101" t="s">
        <v>399</v>
      </c>
      <c r="L101">
        <v>1471</v>
      </c>
      <c r="M101" t="s">
        <v>267</v>
      </c>
      <c r="N101" t="s">
        <v>268</v>
      </c>
      <c r="O101">
        <v>1471</v>
      </c>
      <c r="P101" t="s">
        <v>267</v>
      </c>
      <c r="Q101" t="s">
        <v>268</v>
      </c>
      <c r="R101" t="s">
        <v>282</v>
      </c>
      <c r="S101" s="30">
        <v>0</v>
      </c>
      <c r="U101" s="30">
        <v>3</v>
      </c>
      <c r="IF101">
        <v>1471</v>
      </c>
      <c r="IG101" t="s">
        <v>267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387</v>
      </c>
    </row>
    <row r="102" spans="1:250" x14ac:dyDescent="0.25">
      <c r="A102">
        <v>485</v>
      </c>
      <c r="B102">
        <v>1303652864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444</v>
      </c>
      <c r="J102" t="s">
        <v>400</v>
      </c>
      <c r="K102" t="s">
        <v>401</v>
      </c>
      <c r="L102">
        <v>1471</v>
      </c>
      <c r="M102" t="s">
        <v>267</v>
      </c>
      <c r="N102" t="s">
        <v>268</v>
      </c>
      <c r="O102">
        <v>1471</v>
      </c>
      <c r="P102" t="s">
        <v>267</v>
      </c>
      <c r="Q102" t="s">
        <v>268</v>
      </c>
      <c r="R102" t="s">
        <v>282</v>
      </c>
      <c r="S102" s="30">
        <v>0</v>
      </c>
      <c r="U102" s="30">
        <v>3</v>
      </c>
      <c r="IF102">
        <v>1471</v>
      </c>
      <c r="IG102" t="s">
        <v>267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387</v>
      </c>
    </row>
    <row r="103" spans="1:250" x14ac:dyDescent="0.25">
      <c r="A103">
        <v>486</v>
      </c>
      <c r="B103">
        <v>1303652864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439</v>
      </c>
      <c r="J103" t="s">
        <v>402</v>
      </c>
      <c r="K103" t="s">
        <v>403</v>
      </c>
      <c r="L103">
        <v>1471</v>
      </c>
      <c r="M103" t="s">
        <v>267</v>
      </c>
      <c r="N103" t="s">
        <v>268</v>
      </c>
      <c r="O103">
        <v>1471</v>
      </c>
      <c r="P103" t="s">
        <v>267</v>
      </c>
      <c r="Q103" t="s">
        <v>268</v>
      </c>
      <c r="R103" t="s">
        <v>282</v>
      </c>
      <c r="S103" s="30">
        <v>0</v>
      </c>
      <c r="U103" s="30">
        <v>3</v>
      </c>
      <c r="IF103">
        <v>1471</v>
      </c>
      <c r="IG103" t="s">
        <v>267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387</v>
      </c>
    </row>
    <row r="104" spans="1:250" x14ac:dyDescent="0.25">
      <c r="A104">
        <v>487</v>
      </c>
      <c r="B104">
        <v>1303652864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434</v>
      </c>
      <c r="J104" t="s">
        <v>382</v>
      </c>
      <c r="K104" t="s">
        <v>383</v>
      </c>
      <c r="L104">
        <v>1471</v>
      </c>
      <c r="M104" t="s">
        <v>267</v>
      </c>
      <c r="N104" t="s">
        <v>268</v>
      </c>
      <c r="O104">
        <v>1471</v>
      </c>
      <c r="P104" t="s">
        <v>267</v>
      </c>
      <c r="Q104" t="s">
        <v>268</v>
      </c>
      <c r="R104" t="s">
        <v>282</v>
      </c>
      <c r="S104" s="30">
        <v>-75000</v>
      </c>
      <c r="U104" s="30">
        <v>3</v>
      </c>
      <c r="IF104">
        <v>1471</v>
      </c>
      <c r="IG104" t="s">
        <v>267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387</v>
      </c>
    </row>
    <row r="105" spans="1:250" x14ac:dyDescent="0.25">
      <c r="A105">
        <v>488</v>
      </c>
      <c r="B105">
        <v>1303652864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430</v>
      </c>
      <c r="J105" t="s">
        <v>380</v>
      </c>
      <c r="K105" t="s">
        <v>381</v>
      </c>
      <c r="L105">
        <v>1471</v>
      </c>
      <c r="M105" t="s">
        <v>267</v>
      </c>
      <c r="N105" t="s">
        <v>268</v>
      </c>
      <c r="O105">
        <v>1471</v>
      </c>
      <c r="P105" t="s">
        <v>267</v>
      </c>
      <c r="Q105" t="s">
        <v>268</v>
      </c>
      <c r="R105" t="s">
        <v>282</v>
      </c>
      <c r="S105" s="30">
        <v>0</v>
      </c>
      <c r="U105" s="30">
        <v>3</v>
      </c>
      <c r="IF105">
        <v>1471</v>
      </c>
      <c r="IG105" t="s">
        <v>267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387</v>
      </c>
    </row>
    <row r="106" spans="1:250" x14ac:dyDescent="0.25">
      <c r="A106">
        <v>489</v>
      </c>
      <c r="B106">
        <v>1303652864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428</v>
      </c>
      <c r="J106" t="s">
        <v>304</v>
      </c>
      <c r="K106" t="s">
        <v>305</v>
      </c>
      <c r="L106">
        <v>1471</v>
      </c>
      <c r="M106" t="s">
        <v>267</v>
      </c>
      <c r="N106" t="s">
        <v>268</v>
      </c>
      <c r="O106">
        <v>1471</v>
      </c>
      <c r="P106" t="s">
        <v>267</v>
      </c>
      <c r="Q106" t="s">
        <v>268</v>
      </c>
      <c r="R106" t="s">
        <v>282</v>
      </c>
      <c r="S106" s="30">
        <v>0</v>
      </c>
      <c r="U106" s="30">
        <v>3</v>
      </c>
      <c r="IF106">
        <v>1471</v>
      </c>
      <c r="IG106" t="s">
        <v>267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387</v>
      </c>
    </row>
    <row r="107" spans="1:250" x14ac:dyDescent="0.25">
      <c r="A107">
        <v>490</v>
      </c>
      <c r="B107">
        <v>1303652864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423</v>
      </c>
      <c r="J107" t="s">
        <v>306</v>
      </c>
      <c r="K107" t="s">
        <v>307</v>
      </c>
      <c r="L107">
        <v>1471</v>
      </c>
      <c r="M107" t="s">
        <v>267</v>
      </c>
      <c r="N107" t="s">
        <v>268</v>
      </c>
      <c r="O107">
        <v>1471</v>
      </c>
      <c r="P107" t="s">
        <v>267</v>
      </c>
      <c r="Q107" t="s">
        <v>268</v>
      </c>
      <c r="R107" t="s">
        <v>282</v>
      </c>
      <c r="S107" s="30">
        <v>0</v>
      </c>
      <c r="U107" s="30">
        <v>3</v>
      </c>
      <c r="IF107">
        <v>1471</v>
      </c>
      <c r="IG107" t="s">
        <v>267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387</v>
      </c>
    </row>
    <row r="108" spans="1:250" x14ac:dyDescent="0.25">
      <c r="A108">
        <v>491</v>
      </c>
      <c r="B108">
        <v>1303652864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421</v>
      </c>
      <c r="J108" t="s">
        <v>308</v>
      </c>
      <c r="K108" t="s">
        <v>309</v>
      </c>
      <c r="L108">
        <v>1471</v>
      </c>
      <c r="M108" t="s">
        <v>267</v>
      </c>
      <c r="N108" t="s">
        <v>268</v>
      </c>
      <c r="O108">
        <v>1471</v>
      </c>
      <c r="P108" t="s">
        <v>267</v>
      </c>
      <c r="Q108" t="s">
        <v>268</v>
      </c>
      <c r="R108" t="s">
        <v>282</v>
      </c>
      <c r="S108" s="30">
        <v>0</v>
      </c>
      <c r="U108" s="30">
        <v>3</v>
      </c>
      <c r="IF108">
        <v>1471</v>
      </c>
      <c r="IG108" t="s">
        <v>267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387</v>
      </c>
    </row>
    <row r="109" spans="1:250" x14ac:dyDescent="0.25">
      <c r="A109">
        <v>492</v>
      </c>
      <c r="B109">
        <v>1303652864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417</v>
      </c>
      <c r="J109" t="s">
        <v>310</v>
      </c>
      <c r="K109" t="s">
        <v>311</v>
      </c>
      <c r="L109">
        <v>1471</v>
      </c>
      <c r="M109" t="s">
        <v>267</v>
      </c>
      <c r="N109" t="s">
        <v>268</v>
      </c>
      <c r="O109">
        <v>1471</v>
      </c>
      <c r="P109" t="s">
        <v>267</v>
      </c>
      <c r="Q109" t="s">
        <v>268</v>
      </c>
      <c r="R109" t="s">
        <v>282</v>
      </c>
      <c r="S109" s="30">
        <v>0</v>
      </c>
      <c r="U109" s="30">
        <v>3</v>
      </c>
      <c r="IF109">
        <v>1471</v>
      </c>
      <c r="IG109" t="s">
        <v>267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387</v>
      </c>
    </row>
    <row r="110" spans="1:250" x14ac:dyDescent="0.25">
      <c r="A110">
        <v>925</v>
      </c>
      <c r="B110">
        <v>1303652864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459</v>
      </c>
      <c r="J110" t="s">
        <v>413</v>
      </c>
      <c r="K110" t="s">
        <v>414</v>
      </c>
      <c r="L110">
        <v>22342</v>
      </c>
      <c r="M110" t="s">
        <v>301</v>
      </c>
      <c r="N110" t="s">
        <v>302</v>
      </c>
      <c r="O110">
        <v>22342</v>
      </c>
      <c r="P110" t="s">
        <v>301</v>
      </c>
      <c r="Q110" t="s">
        <v>302</v>
      </c>
      <c r="R110" t="s">
        <v>279</v>
      </c>
      <c r="S110" s="30">
        <v>20744490.879999999</v>
      </c>
      <c r="U110" s="30">
        <v>16</v>
      </c>
      <c r="IF110">
        <v>22342</v>
      </c>
      <c r="IG110" t="s">
        <v>301</v>
      </c>
      <c r="IH110" t="s">
        <v>270</v>
      </c>
      <c r="IK110">
        <v>-2</v>
      </c>
      <c r="IL110" t="s">
        <v>271</v>
      </c>
      <c r="IM110" t="s">
        <v>272</v>
      </c>
      <c r="IN110" t="s">
        <v>384</v>
      </c>
      <c r="IP110" t="s">
        <v>385</v>
      </c>
    </row>
    <row r="111" spans="1:250" x14ac:dyDescent="0.25">
      <c r="A111">
        <v>926</v>
      </c>
      <c r="B111">
        <v>1303652864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454</v>
      </c>
      <c r="J111" t="s">
        <v>394</v>
      </c>
      <c r="K111" t="s">
        <v>395</v>
      </c>
      <c r="L111">
        <v>22342</v>
      </c>
      <c r="M111" t="s">
        <v>301</v>
      </c>
      <c r="N111" t="s">
        <v>302</v>
      </c>
      <c r="O111">
        <v>22342</v>
      </c>
      <c r="P111" t="s">
        <v>301</v>
      </c>
      <c r="Q111" t="s">
        <v>302</v>
      </c>
      <c r="R111" t="s">
        <v>279</v>
      </c>
      <c r="S111" s="30">
        <v>20803216.440000001</v>
      </c>
      <c r="U111" s="30">
        <v>16</v>
      </c>
      <c r="IF111">
        <v>22342</v>
      </c>
      <c r="IG111" t="s">
        <v>301</v>
      </c>
      <c r="IH111" t="s">
        <v>270</v>
      </c>
      <c r="IK111">
        <v>-2</v>
      </c>
      <c r="IL111" t="s">
        <v>271</v>
      </c>
      <c r="IM111" t="s">
        <v>272</v>
      </c>
      <c r="IN111" t="s">
        <v>384</v>
      </c>
      <c r="IP111" t="s">
        <v>385</v>
      </c>
    </row>
    <row r="112" spans="1:250" x14ac:dyDescent="0.25">
      <c r="A112">
        <v>927</v>
      </c>
      <c r="B112">
        <v>1303652864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449</v>
      </c>
      <c r="J112" t="s">
        <v>396</v>
      </c>
      <c r="K112" t="s">
        <v>397</v>
      </c>
      <c r="L112">
        <v>22342</v>
      </c>
      <c r="M112" t="s">
        <v>301</v>
      </c>
      <c r="N112" t="s">
        <v>302</v>
      </c>
      <c r="O112">
        <v>22342</v>
      </c>
      <c r="P112" t="s">
        <v>301</v>
      </c>
      <c r="Q112" t="s">
        <v>302</v>
      </c>
      <c r="R112" t="s">
        <v>279</v>
      </c>
      <c r="S112" s="30">
        <v>20758980.940000001</v>
      </c>
      <c r="U112" s="30">
        <v>16</v>
      </c>
      <c r="IF112">
        <v>22342</v>
      </c>
      <c r="IG112" t="s">
        <v>301</v>
      </c>
      <c r="IH112" t="s">
        <v>270</v>
      </c>
      <c r="IK112">
        <v>-2</v>
      </c>
      <c r="IL112" t="s">
        <v>271</v>
      </c>
      <c r="IM112" t="s">
        <v>272</v>
      </c>
      <c r="IN112" t="s">
        <v>384</v>
      </c>
      <c r="IP112" t="s">
        <v>385</v>
      </c>
    </row>
    <row r="113" spans="1:250" x14ac:dyDescent="0.25">
      <c r="A113">
        <v>928</v>
      </c>
      <c r="B113">
        <v>1303652864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446</v>
      </c>
      <c r="J113" t="s">
        <v>398</v>
      </c>
      <c r="K113" t="s">
        <v>399</v>
      </c>
      <c r="L113">
        <v>22342</v>
      </c>
      <c r="M113" t="s">
        <v>301</v>
      </c>
      <c r="N113" t="s">
        <v>302</v>
      </c>
      <c r="O113">
        <v>22342</v>
      </c>
      <c r="P113" t="s">
        <v>301</v>
      </c>
      <c r="Q113" t="s">
        <v>302</v>
      </c>
      <c r="R113" t="s">
        <v>279</v>
      </c>
      <c r="S113" s="30">
        <v>20779397.260000002</v>
      </c>
      <c r="U113" s="30">
        <v>16</v>
      </c>
      <c r="IF113">
        <v>22342</v>
      </c>
      <c r="IG113" t="s">
        <v>301</v>
      </c>
      <c r="IH113" t="s">
        <v>270</v>
      </c>
      <c r="IK113">
        <v>-2</v>
      </c>
      <c r="IL113" t="s">
        <v>271</v>
      </c>
      <c r="IM113" t="s">
        <v>272</v>
      </c>
      <c r="IN113" t="s">
        <v>384</v>
      </c>
      <c r="IP113" t="s">
        <v>385</v>
      </c>
    </row>
    <row r="114" spans="1:250" x14ac:dyDescent="0.25">
      <c r="A114">
        <v>929</v>
      </c>
      <c r="B114">
        <v>1303652864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444</v>
      </c>
      <c r="J114" t="s">
        <v>400</v>
      </c>
      <c r="K114" t="s">
        <v>401</v>
      </c>
      <c r="L114">
        <v>22342</v>
      </c>
      <c r="M114" t="s">
        <v>301</v>
      </c>
      <c r="N114" t="s">
        <v>302</v>
      </c>
      <c r="O114">
        <v>22342</v>
      </c>
      <c r="P114" t="s">
        <v>301</v>
      </c>
      <c r="Q114" t="s">
        <v>302</v>
      </c>
      <c r="R114" t="s">
        <v>279</v>
      </c>
      <c r="S114" s="30">
        <v>20748205.530000001</v>
      </c>
      <c r="U114" s="30">
        <v>16</v>
      </c>
      <c r="IF114">
        <v>22342</v>
      </c>
      <c r="IG114" t="s">
        <v>301</v>
      </c>
      <c r="IH114" t="s">
        <v>270</v>
      </c>
      <c r="IK114">
        <v>-2</v>
      </c>
      <c r="IL114" t="s">
        <v>271</v>
      </c>
      <c r="IM114" t="s">
        <v>272</v>
      </c>
      <c r="IN114" t="s">
        <v>384</v>
      </c>
      <c r="IP114" t="s">
        <v>385</v>
      </c>
    </row>
    <row r="115" spans="1:250" x14ac:dyDescent="0.25">
      <c r="A115">
        <v>930</v>
      </c>
      <c r="B115">
        <v>1303652864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439</v>
      </c>
      <c r="J115" t="s">
        <v>402</v>
      </c>
      <c r="K115" t="s">
        <v>403</v>
      </c>
      <c r="L115">
        <v>22342</v>
      </c>
      <c r="M115" t="s">
        <v>301</v>
      </c>
      <c r="N115" t="s">
        <v>302</v>
      </c>
      <c r="O115">
        <v>22342</v>
      </c>
      <c r="P115" t="s">
        <v>301</v>
      </c>
      <c r="Q115" t="s">
        <v>302</v>
      </c>
      <c r="R115" t="s">
        <v>279</v>
      </c>
      <c r="S115" s="30">
        <v>20796269.170000002</v>
      </c>
      <c r="U115" s="30">
        <v>16</v>
      </c>
      <c r="IF115">
        <v>22342</v>
      </c>
      <c r="IG115" t="s">
        <v>301</v>
      </c>
      <c r="IH115" t="s">
        <v>270</v>
      </c>
      <c r="IK115">
        <v>-2</v>
      </c>
      <c r="IL115" t="s">
        <v>271</v>
      </c>
      <c r="IM115" t="s">
        <v>272</v>
      </c>
      <c r="IN115" t="s">
        <v>384</v>
      </c>
      <c r="IP115" t="s">
        <v>385</v>
      </c>
    </row>
    <row r="116" spans="1:250" x14ac:dyDescent="0.25">
      <c r="A116">
        <v>931</v>
      </c>
      <c r="B116">
        <v>1303652864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434</v>
      </c>
      <c r="J116" t="s">
        <v>382</v>
      </c>
      <c r="K116" t="s">
        <v>383</v>
      </c>
      <c r="L116">
        <v>22342</v>
      </c>
      <c r="M116" t="s">
        <v>301</v>
      </c>
      <c r="N116" t="s">
        <v>302</v>
      </c>
      <c r="O116">
        <v>22342</v>
      </c>
      <c r="P116" t="s">
        <v>301</v>
      </c>
      <c r="Q116" t="s">
        <v>302</v>
      </c>
      <c r="R116" t="s">
        <v>279</v>
      </c>
      <c r="S116" s="30">
        <v>20760512.100000001</v>
      </c>
      <c r="U116" s="30">
        <v>16</v>
      </c>
      <c r="IF116">
        <v>22342</v>
      </c>
      <c r="IG116" t="s">
        <v>301</v>
      </c>
      <c r="IH116" t="s">
        <v>270</v>
      </c>
      <c r="IK116">
        <v>-2</v>
      </c>
      <c r="IL116" t="s">
        <v>271</v>
      </c>
      <c r="IM116" t="s">
        <v>272</v>
      </c>
      <c r="IN116" t="s">
        <v>384</v>
      </c>
      <c r="IP116" t="s">
        <v>385</v>
      </c>
    </row>
    <row r="117" spans="1:250" x14ac:dyDescent="0.25">
      <c r="A117">
        <v>932</v>
      </c>
      <c r="B117">
        <v>1303652864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430</v>
      </c>
      <c r="J117" t="s">
        <v>380</v>
      </c>
      <c r="K117" t="s">
        <v>381</v>
      </c>
      <c r="L117">
        <v>22342</v>
      </c>
      <c r="M117" t="s">
        <v>301</v>
      </c>
      <c r="N117" t="s">
        <v>302</v>
      </c>
      <c r="O117">
        <v>22342</v>
      </c>
      <c r="P117" t="s">
        <v>301</v>
      </c>
      <c r="Q117" t="s">
        <v>302</v>
      </c>
      <c r="R117" t="s">
        <v>279</v>
      </c>
      <c r="S117" s="30">
        <v>20774921.530000001</v>
      </c>
      <c r="U117" s="30">
        <v>16</v>
      </c>
      <c r="IF117">
        <v>22342</v>
      </c>
      <c r="IG117" t="s">
        <v>301</v>
      </c>
      <c r="IH117" t="s">
        <v>270</v>
      </c>
      <c r="IK117">
        <v>-2</v>
      </c>
      <c r="IL117" t="s">
        <v>271</v>
      </c>
      <c r="IM117" t="s">
        <v>272</v>
      </c>
      <c r="IN117" t="s">
        <v>384</v>
      </c>
      <c r="IP117" t="s">
        <v>385</v>
      </c>
    </row>
    <row r="118" spans="1:250" x14ac:dyDescent="0.25">
      <c r="A118">
        <v>933</v>
      </c>
      <c r="B118">
        <v>1303652864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428</v>
      </c>
      <c r="J118" t="s">
        <v>304</v>
      </c>
      <c r="K118" t="s">
        <v>305</v>
      </c>
      <c r="L118">
        <v>22342</v>
      </c>
      <c r="M118" t="s">
        <v>301</v>
      </c>
      <c r="N118" t="s">
        <v>302</v>
      </c>
      <c r="O118">
        <v>22342</v>
      </c>
      <c r="P118" t="s">
        <v>301</v>
      </c>
      <c r="Q118" t="s">
        <v>302</v>
      </c>
      <c r="R118" t="s">
        <v>279</v>
      </c>
      <c r="S118" s="30">
        <v>20751335.850000001</v>
      </c>
      <c r="U118" s="30">
        <v>16</v>
      </c>
      <c r="IF118">
        <v>22342</v>
      </c>
      <c r="IG118" t="s">
        <v>301</v>
      </c>
      <c r="IH118" t="s">
        <v>270</v>
      </c>
      <c r="IK118">
        <v>-2</v>
      </c>
      <c r="IL118" t="s">
        <v>271</v>
      </c>
      <c r="IM118" t="s">
        <v>272</v>
      </c>
      <c r="IN118" t="s">
        <v>384</v>
      </c>
      <c r="IP118" t="s">
        <v>385</v>
      </c>
    </row>
    <row r="119" spans="1:250" x14ac:dyDescent="0.25">
      <c r="A119">
        <v>934</v>
      </c>
      <c r="B119">
        <v>1303652864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423</v>
      </c>
      <c r="J119" t="s">
        <v>306</v>
      </c>
      <c r="K119" t="s">
        <v>307</v>
      </c>
      <c r="L119">
        <v>22342</v>
      </c>
      <c r="M119" t="s">
        <v>301</v>
      </c>
      <c r="N119" t="s">
        <v>302</v>
      </c>
      <c r="O119">
        <v>22342</v>
      </c>
      <c r="P119" t="s">
        <v>301</v>
      </c>
      <c r="Q119" t="s">
        <v>302</v>
      </c>
      <c r="R119" t="s">
        <v>279</v>
      </c>
      <c r="S119" s="30">
        <v>20770504.77</v>
      </c>
      <c r="U119" s="30">
        <v>16</v>
      </c>
      <c r="IF119">
        <v>22342</v>
      </c>
      <c r="IG119" t="s">
        <v>301</v>
      </c>
      <c r="IH119" t="s">
        <v>270</v>
      </c>
      <c r="IK119">
        <v>-2</v>
      </c>
      <c r="IL119" t="s">
        <v>271</v>
      </c>
      <c r="IM119" t="s">
        <v>272</v>
      </c>
      <c r="IN119" t="s">
        <v>384</v>
      </c>
      <c r="IP119" t="s">
        <v>385</v>
      </c>
    </row>
    <row r="120" spans="1:250" x14ac:dyDescent="0.25">
      <c r="A120">
        <v>935</v>
      </c>
      <c r="B120">
        <v>1303652864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421</v>
      </c>
      <c r="J120" t="s">
        <v>308</v>
      </c>
      <c r="K120" t="s">
        <v>309</v>
      </c>
      <c r="L120">
        <v>22342</v>
      </c>
      <c r="M120" t="s">
        <v>301</v>
      </c>
      <c r="N120" t="s">
        <v>302</v>
      </c>
      <c r="O120">
        <v>22342</v>
      </c>
      <c r="P120" t="s">
        <v>301</v>
      </c>
      <c r="Q120" t="s">
        <v>302</v>
      </c>
      <c r="R120" t="s">
        <v>279</v>
      </c>
      <c r="S120" s="30">
        <v>20747842.559999999</v>
      </c>
      <c r="U120" s="30">
        <v>16</v>
      </c>
      <c r="IF120">
        <v>22342</v>
      </c>
      <c r="IG120" t="s">
        <v>301</v>
      </c>
      <c r="IH120" t="s">
        <v>270</v>
      </c>
      <c r="IK120">
        <v>-2</v>
      </c>
      <c r="IL120" t="s">
        <v>271</v>
      </c>
      <c r="IM120" t="s">
        <v>272</v>
      </c>
      <c r="IN120" t="s">
        <v>384</v>
      </c>
      <c r="IP120" t="s">
        <v>385</v>
      </c>
    </row>
    <row r="121" spans="1:250" x14ac:dyDescent="0.25">
      <c r="A121">
        <v>936</v>
      </c>
      <c r="B121">
        <v>1303652864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417</v>
      </c>
      <c r="J121" t="s">
        <v>310</v>
      </c>
      <c r="K121" t="s">
        <v>311</v>
      </c>
      <c r="L121">
        <v>22342</v>
      </c>
      <c r="M121" t="s">
        <v>301</v>
      </c>
      <c r="N121" t="s">
        <v>302</v>
      </c>
      <c r="O121">
        <v>22342</v>
      </c>
      <c r="P121" t="s">
        <v>301</v>
      </c>
      <c r="Q121" t="s">
        <v>302</v>
      </c>
      <c r="R121" t="s">
        <v>279</v>
      </c>
      <c r="S121" s="30">
        <v>20784558.09</v>
      </c>
      <c r="U121" s="30">
        <v>16</v>
      </c>
      <c r="IF121">
        <v>22342</v>
      </c>
      <c r="IG121" t="s">
        <v>301</v>
      </c>
      <c r="IH121" t="s">
        <v>270</v>
      </c>
      <c r="IK121">
        <v>-2</v>
      </c>
      <c r="IL121" t="s">
        <v>271</v>
      </c>
      <c r="IM121" t="s">
        <v>272</v>
      </c>
      <c r="IN121" t="s">
        <v>384</v>
      </c>
      <c r="IP121" t="s">
        <v>385</v>
      </c>
    </row>
    <row r="122" spans="1:250" x14ac:dyDescent="0.25">
      <c r="A122">
        <v>937</v>
      </c>
      <c r="B122">
        <v>1303652864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459</v>
      </c>
      <c r="J122" t="s">
        <v>413</v>
      </c>
      <c r="K122" t="s">
        <v>414</v>
      </c>
      <c r="L122">
        <v>1736</v>
      </c>
      <c r="M122" t="s">
        <v>273</v>
      </c>
      <c r="N122" t="s">
        <v>274</v>
      </c>
      <c r="O122">
        <v>1736</v>
      </c>
      <c r="P122" t="s">
        <v>273</v>
      </c>
      <c r="Q122" t="s">
        <v>274</v>
      </c>
      <c r="R122" t="s">
        <v>279</v>
      </c>
      <c r="S122" s="30">
        <v>23940802.829999998</v>
      </c>
      <c r="U122" s="30">
        <v>16</v>
      </c>
      <c r="IF122">
        <v>1736</v>
      </c>
      <c r="IG122" t="s">
        <v>273</v>
      </c>
      <c r="IH122" t="s">
        <v>270</v>
      </c>
      <c r="IK122">
        <v>-2</v>
      </c>
      <c r="IL122" t="s">
        <v>271</v>
      </c>
      <c r="IM122" t="s">
        <v>272</v>
      </c>
      <c r="IN122" t="s">
        <v>384</v>
      </c>
      <c r="IP122" t="s">
        <v>386</v>
      </c>
    </row>
    <row r="123" spans="1:250" x14ac:dyDescent="0.25">
      <c r="A123">
        <v>938</v>
      </c>
      <c r="B123">
        <v>1303652864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454</v>
      </c>
      <c r="J123" t="s">
        <v>394</v>
      </c>
      <c r="K123" t="s">
        <v>395</v>
      </c>
      <c r="L123">
        <v>1736</v>
      </c>
      <c r="M123" t="s">
        <v>273</v>
      </c>
      <c r="N123" t="s">
        <v>274</v>
      </c>
      <c r="O123">
        <v>1736</v>
      </c>
      <c r="P123" t="s">
        <v>273</v>
      </c>
      <c r="Q123" t="s">
        <v>274</v>
      </c>
      <c r="R123" t="s">
        <v>279</v>
      </c>
      <c r="S123" s="30">
        <v>23889456.780000001</v>
      </c>
      <c r="U123" s="30">
        <v>16</v>
      </c>
      <c r="IF123">
        <v>1736</v>
      </c>
      <c r="IG123" t="s">
        <v>273</v>
      </c>
      <c r="IH123" t="s">
        <v>270</v>
      </c>
      <c r="IK123">
        <v>-2</v>
      </c>
      <c r="IL123" t="s">
        <v>271</v>
      </c>
      <c r="IM123" t="s">
        <v>272</v>
      </c>
      <c r="IN123" t="s">
        <v>384</v>
      </c>
      <c r="IP123" t="s">
        <v>386</v>
      </c>
    </row>
    <row r="124" spans="1:250" x14ac:dyDescent="0.25">
      <c r="A124">
        <v>939</v>
      </c>
      <c r="B124">
        <v>1303652864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449</v>
      </c>
      <c r="J124" t="s">
        <v>396</v>
      </c>
      <c r="K124" t="s">
        <v>397</v>
      </c>
      <c r="L124">
        <v>1736</v>
      </c>
      <c r="M124" t="s">
        <v>273</v>
      </c>
      <c r="N124" t="s">
        <v>274</v>
      </c>
      <c r="O124">
        <v>1736</v>
      </c>
      <c r="P124" t="s">
        <v>273</v>
      </c>
      <c r="Q124" t="s">
        <v>274</v>
      </c>
      <c r="R124" t="s">
        <v>279</v>
      </c>
      <c r="S124" s="30">
        <v>23838658.609999999</v>
      </c>
      <c r="U124" s="30">
        <v>16</v>
      </c>
      <c r="IF124">
        <v>1736</v>
      </c>
      <c r="IG124" t="s">
        <v>273</v>
      </c>
      <c r="IH124" t="s">
        <v>270</v>
      </c>
      <c r="IK124">
        <v>-2</v>
      </c>
      <c r="IL124" t="s">
        <v>271</v>
      </c>
      <c r="IM124" t="s">
        <v>272</v>
      </c>
      <c r="IN124" t="s">
        <v>384</v>
      </c>
      <c r="IP124" t="s">
        <v>386</v>
      </c>
    </row>
    <row r="125" spans="1:250" x14ac:dyDescent="0.25">
      <c r="A125">
        <v>940</v>
      </c>
      <c r="B125">
        <v>1303652864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446</v>
      </c>
      <c r="J125" t="s">
        <v>398</v>
      </c>
      <c r="K125" t="s">
        <v>399</v>
      </c>
      <c r="L125">
        <v>1736</v>
      </c>
      <c r="M125" t="s">
        <v>273</v>
      </c>
      <c r="N125" t="s">
        <v>274</v>
      </c>
      <c r="O125">
        <v>1736</v>
      </c>
      <c r="P125" t="s">
        <v>273</v>
      </c>
      <c r="Q125" t="s">
        <v>274</v>
      </c>
      <c r="R125" t="s">
        <v>279</v>
      </c>
      <c r="S125" s="30">
        <v>23770927.620000001</v>
      </c>
      <c r="U125" s="30">
        <v>16</v>
      </c>
      <c r="IF125">
        <v>1736</v>
      </c>
      <c r="IG125" t="s">
        <v>273</v>
      </c>
      <c r="IH125" t="s">
        <v>270</v>
      </c>
      <c r="IK125">
        <v>-2</v>
      </c>
      <c r="IL125" t="s">
        <v>271</v>
      </c>
      <c r="IM125" t="s">
        <v>272</v>
      </c>
      <c r="IN125" t="s">
        <v>384</v>
      </c>
      <c r="IP125" t="s">
        <v>386</v>
      </c>
    </row>
    <row r="126" spans="1:250" x14ac:dyDescent="0.25">
      <c r="A126">
        <v>941</v>
      </c>
      <c r="B126">
        <v>1303652864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444</v>
      </c>
      <c r="J126" t="s">
        <v>400</v>
      </c>
      <c r="K126" t="s">
        <v>401</v>
      </c>
      <c r="L126">
        <v>1736</v>
      </c>
      <c r="M126" t="s">
        <v>273</v>
      </c>
      <c r="N126" t="s">
        <v>274</v>
      </c>
      <c r="O126">
        <v>1736</v>
      </c>
      <c r="P126" t="s">
        <v>273</v>
      </c>
      <c r="Q126" t="s">
        <v>274</v>
      </c>
      <c r="R126" t="s">
        <v>279</v>
      </c>
      <c r="S126" s="30">
        <v>23735245.280000001</v>
      </c>
      <c r="U126" s="30">
        <v>16</v>
      </c>
      <c r="IF126">
        <v>1736</v>
      </c>
      <c r="IG126" t="s">
        <v>273</v>
      </c>
      <c r="IH126" t="s">
        <v>270</v>
      </c>
      <c r="IK126">
        <v>-2</v>
      </c>
      <c r="IL126" t="s">
        <v>271</v>
      </c>
      <c r="IM126" t="s">
        <v>272</v>
      </c>
      <c r="IN126" t="s">
        <v>384</v>
      </c>
      <c r="IP126" t="s">
        <v>386</v>
      </c>
    </row>
    <row r="127" spans="1:250" x14ac:dyDescent="0.25">
      <c r="A127">
        <v>942</v>
      </c>
      <c r="B127">
        <v>1303652864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439</v>
      </c>
      <c r="J127" t="s">
        <v>402</v>
      </c>
      <c r="K127" t="s">
        <v>403</v>
      </c>
      <c r="L127">
        <v>1736</v>
      </c>
      <c r="M127" t="s">
        <v>273</v>
      </c>
      <c r="N127" t="s">
        <v>274</v>
      </c>
      <c r="O127">
        <v>1736</v>
      </c>
      <c r="P127" t="s">
        <v>273</v>
      </c>
      <c r="Q127" t="s">
        <v>274</v>
      </c>
      <c r="R127" t="s">
        <v>279</v>
      </c>
      <c r="S127" s="30">
        <v>23680099.800000001</v>
      </c>
      <c r="U127" s="30">
        <v>16</v>
      </c>
      <c r="IF127">
        <v>1736</v>
      </c>
      <c r="IG127" t="s">
        <v>273</v>
      </c>
      <c r="IH127" t="s">
        <v>270</v>
      </c>
      <c r="IK127">
        <v>-2</v>
      </c>
      <c r="IL127" t="s">
        <v>271</v>
      </c>
      <c r="IM127" t="s">
        <v>272</v>
      </c>
      <c r="IN127" t="s">
        <v>384</v>
      </c>
      <c r="IP127" t="s">
        <v>386</v>
      </c>
    </row>
    <row r="128" spans="1:250" x14ac:dyDescent="0.25">
      <c r="A128">
        <v>943</v>
      </c>
      <c r="B128">
        <v>1303652864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434</v>
      </c>
      <c r="J128" t="s">
        <v>382</v>
      </c>
      <c r="K128" t="s">
        <v>383</v>
      </c>
      <c r="L128">
        <v>1736</v>
      </c>
      <c r="M128" t="s">
        <v>273</v>
      </c>
      <c r="N128" t="s">
        <v>274</v>
      </c>
      <c r="O128">
        <v>1736</v>
      </c>
      <c r="P128" t="s">
        <v>273</v>
      </c>
      <c r="Q128" t="s">
        <v>274</v>
      </c>
      <c r="R128" t="s">
        <v>279</v>
      </c>
      <c r="S128" s="30">
        <v>23639384.260000002</v>
      </c>
      <c r="U128" s="30">
        <v>16</v>
      </c>
      <c r="IF128">
        <v>1736</v>
      </c>
      <c r="IG128" t="s">
        <v>273</v>
      </c>
      <c r="IH128" t="s">
        <v>270</v>
      </c>
      <c r="IK128">
        <v>-2</v>
      </c>
      <c r="IL128" t="s">
        <v>271</v>
      </c>
      <c r="IM128" t="s">
        <v>272</v>
      </c>
      <c r="IN128" t="s">
        <v>384</v>
      </c>
      <c r="IP128" t="s">
        <v>386</v>
      </c>
    </row>
    <row r="129" spans="1:250" x14ac:dyDescent="0.25">
      <c r="A129">
        <v>944</v>
      </c>
      <c r="B129">
        <v>1303652864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430</v>
      </c>
      <c r="J129" t="s">
        <v>380</v>
      </c>
      <c r="K129" t="s">
        <v>381</v>
      </c>
      <c r="L129">
        <v>1736</v>
      </c>
      <c r="M129" t="s">
        <v>273</v>
      </c>
      <c r="N129" t="s">
        <v>274</v>
      </c>
      <c r="O129">
        <v>1736</v>
      </c>
      <c r="P129" t="s">
        <v>273</v>
      </c>
      <c r="Q129" t="s">
        <v>274</v>
      </c>
      <c r="R129" t="s">
        <v>279</v>
      </c>
      <c r="S129" s="30">
        <v>23570480.920000002</v>
      </c>
      <c r="U129" s="30">
        <v>16</v>
      </c>
      <c r="IF129">
        <v>1736</v>
      </c>
      <c r="IG129" t="s">
        <v>273</v>
      </c>
      <c r="IH129" t="s">
        <v>270</v>
      </c>
      <c r="IK129">
        <v>-2</v>
      </c>
      <c r="IL129" t="s">
        <v>271</v>
      </c>
      <c r="IM129" t="s">
        <v>272</v>
      </c>
      <c r="IN129" t="s">
        <v>384</v>
      </c>
      <c r="IP129" t="s">
        <v>386</v>
      </c>
    </row>
    <row r="130" spans="1:250" x14ac:dyDescent="0.25">
      <c r="A130">
        <v>945</v>
      </c>
      <c r="B130">
        <v>1303652864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428</v>
      </c>
      <c r="J130" t="s">
        <v>304</v>
      </c>
      <c r="K130" t="s">
        <v>305</v>
      </c>
      <c r="L130">
        <v>1736</v>
      </c>
      <c r="M130" t="s">
        <v>273</v>
      </c>
      <c r="N130" t="s">
        <v>274</v>
      </c>
      <c r="O130">
        <v>1736</v>
      </c>
      <c r="P130" t="s">
        <v>273</v>
      </c>
      <c r="Q130" t="s">
        <v>274</v>
      </c>
      <c r="R130" t="s">
        <v>279</v>
      </c>
      <c r="S130" s="30">
        <v>23543721.52</v>
      </c>
      <c r="U130" s="30">
        <v>16</v>
      </c>
      <c r="IF130">
        <v>1736</v>
      </c>
      <c r="IG130" t="s">
        <v>273</v>
      </c>
      <c r="IH130" t="s">
        <v>270</v>
      </c>
      <c r="IK130">
        <v>-2</v>
      </c>
      <c r="IL130" t="s">
        <v>271</v>
      </c>
      <c r="IM130" t="s">
        <v>272</v>
      </c>
      <c r="IN130" t="s">
        <v>384</v>
      </c>
      <c r="IP130" t="s">
        <v>386</v>
      </c>
    </row>
    <row r="131" spans="1:250" x14ac:dyDescent="0.25">
      <c r="A131">
        <v>946</v>
      </c>
      <c r="B131">
        <v>1303652864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423</v>
      </c>
      <c r="J131" t="s">
        <v>306</v>
      </c>
      <c r="K131" t="s">
        <v>307</v>
      </c>
      <c r="L131">
        <v>1736</v>
      </c>
      <c r="M131" t="s">
        <v>273</v>
      </c>
      <c r="N131" t="s">
        <v>274</v>
      </c>
      <c r="O131">
        <v>1736</v>
      </c>
      <c r="P131" t="s">
        <v>273</v>
      </c>
      <c r="Q131" t="s">
        <v>274</v>
      </c>
      <c r="R131" t="s">
        <v>279</v>
      </c>
      <c r="S131" s="30">
        <v>23485477.699999999</v>
      </c>
      <c r="U131" s="30">
        <v>16</v>
      </c>
      <c r="IF131">
        <v>1736</v>
      </c>
      <c r="IG131" t="s">
        <v>273</v>
      </c>
      <c r="IH131" t="s">
        <v>270</v>
      </c>
      <c r="IK131">
        <v>-2</v>
      </c>
      <c r="IL131" t="s">
        <v>271</v>
      </c>
      <c r="IM131" t="s">
        <v>272</v>
      </c>
      <c r="IN131" t="s">
        <v>384</v>
      </c>
      <c r="IP131" t="s">
        <v>386</v>
      </c>
    </row>
    <row r="132" spans="1:250" x14ac:dyDescent="0.25">
      <c r="A132">
        <v>947</v>
      </c>
      <c r="B132">
        <v>1303652864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421</v>
      </c>
      <c r="J132" t="s">
        <v>308</v>
      </c>
      <c r="K132" t="s">
        <v>309</v>
      </c>
      <c r="L132">
        <v>1736</v>
      </c>
      <c r="M132" t="s">
        <v>273</v>
      </c>
      <c r="N132" t="s">
        <v>274</v>
      </c>
      <c r="O132">
        <v>1736</v>
      </c>
      <c r="P132" t="s">
        <v>273</v>
      </c>
      <c r="Q132" t="s">
        <v>274</v>
      </c>
      <c r="R132" t="s">
        <v>279</v>
      </c>
      <c r="S132" s="30">
        <v>23459853.219999999</v>
      </c>
      <c r="U132" s="30">
        <v>16</v>
      </c>
      <c r="IF132">
        <v>1736</v>
      </c>
      <c r="IG132" t="s">
        <v>273</v>
      </c>
      <c r="IH132" t="s">
        <v>270</v>
      </c>
      <c r="IK132">
        <v>-2</v>
      </c>
      <c r="IL132" t="s">
        <v>271</v>
      </c>
      <c r="IM132" t="s">
        <v>272</v>
      </c>
      <c r="IN132" t="s">
        <v>384</v>
      </c>
      <c r="IP132" t="s">
        <v>386</v>
      </c>
    </row>
    <row r="133" spans="1:250" x14ac:dyDescent="0.25">
      <c r="A133">
        <v>948</v>
      </c>
      <c r="B133">
        <v>1303652864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417</v>
      </c>
      <c r="J133" t="s">
        <v>310</v>
      </c>
      <c r="K133" t="s">
        <v>311</v>
      </c>
      <c r="L133">
        <v>1736</v>
      </c>
      <c r="M133" t="s">
        <v>273</v>
      </c>
      <c r="N133" t="s">
        <v>274</v>
      </c>
      <c r="O133">
        <v>1736</v>
      </c>
      <c r="P133" t="s">
        <v>273</v>
      </c>
      <c r="Q133" t="s">
        <v>274</v>
      </c>
      <c r="R133" t="s">
        <v>279</v>
      </c>
      <c r="S133" s="30">
        <v>23405757.039999999</v>
      </c>
      <c r="U133" s="30">
        <v>16</v>
      </c>
      <c r="IF133">
        <v>1736</v>
      </c>
      <c r="IG133" t="s">
        <v>273</v>
      </c>
      <c r="IH133" t="s">
        <v>270</v>
      </c>
      <c r="IK133">
        <v>-2</v>
      </c>
      <c r="IL133" t="s">
        <v>271</v>
      </c>
      <c r="IM133" t="s">
        <v>272</v>
      </c>
      <c r="IN133" t="s">
        <v>384</v>
      </c>
      <c r="IP133" t="s">
        <v>386</v>
      </c>
    </row>
    <row r="134" spans="1:250" x14ac:dyDescent="0.25">
      <c r="A134">
        <v>949</v>
      </c>
      <c r="B134">
        <v>1303652864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459</v>
      </c>
      <c r="J134" t="s">
        <v>413</v>
      </c>
      <c r="K134" t="s">
        <v>414</v>
      </c>
      <c r="L134">
        <v>1471</v>
      </c>
      <c r="M134" t="s">
        <v>267</v>
      </c>
      <c r="N134" t="s">
        <v>268</v>
      </c>
      <c r="O134">
        <v>1471</v>
      </c>
      <c r="P134" t="s">
        <v>267</v>
      </c>
      <c r="Q134" t="s">
        <v>268</v>
      </c>
      <c r="R134" t="s">
        <v>279</v>
      </c>
      <c r="S134" s="30">
        <v>104292.103</v>
      </c>
      <c r="U134" s="30">
        <v>16</v>
      </c>
      <c r="IF134">
        <v>1471</v>
      </c>
      <c r="IG134" t="s">
        <v>267</v>
      </c>
      <c r="IH134" t="s">
        <v>270</v>
      </c>
      <c r="IK134">
        <v>-2</v>
      </c>
      <c r="IL134" t="s">
        <v>271</v>
      </c>
      <c r="IM134" t="s">
        <v>272</v>
      </c>
      <c r="IN134" t="s">
        <v>384</v>
      </c>
      <c r="IP134" t="s">
        <v>387</v>
      </c>
    </row>
    <row r="135" spans="1:250" x14ac:dyDescent="0.25">
      <c r="A135">
        <v>950</v>
      </c>
      <c r="B135">
        <v>1303652864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454</v>
      </c>
      <c r="J135" t="s">
        <v>394</v>
      </c>
      <c r="K135" t="s">
        <v>395</v>
      </c>
      <c r="L135">
        <v>1471</v>
      </c>
      <c r="M135" t="s">
        <v>267</v>
      </c>
      <c r="N135" t="s">
        <v>268</v>
      </c>
      <c r="O135">
        <v>1471</v>
      </c>
      <c r="P135" t="s">
        <v>267</v>
      </c>
      <c r="Q135" t="s">
        <v>268</v>
      </c>
      <c r="R135" t="s">
        <v>279</v>
      </c>
      <c r="S135" s="30">
        <v>104068.443</v>
      </c>
      <c r="U135" s="30">
        <v>16</v>
      </c>
      <c r="IF135">
        <v>1471</v>
      </c>
      <c r="IG135" t="s">
        <v>267</v>
      </c>
      <c r="IH135" t="s">
        <v>270</v>
      </c>
      <c r="IK135">
        <v>-2</v>
      </c>
      <c r="IL135" t="s">
        <v>271</v>
      </c>
      <c r="IM135" t="s">
        <v>272</v>
      </c>
      <c r="IN135" t="s">
        <v>384</v>
      </c>
      <c r="IP135" t="s">
        <v>387</v>
      </c>
    </row>
    <row r="136" spans="1:250" x14ac:dyDescent="0.25">
      <c r="A136">
        <v>951</v>
      </c>
      <c r="B136">
        <v>1303652864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449</v>
      </c>
      <c r="J136" t="s">
        <v>396</v>
      </c>
      <c r="K136" t="s">
        <v>397</v>
      </c>
      <c r="L136">
        <v>1471</v>
      </c>
      <c r="M136" t="s">
        <v>267</v>
      </c>
      <c r="N136" t="s">
        <v>268</v>
      </c>
      <c r="O136">
        <v>1471</v>
      </c>
      <c r="P136" t="s">
        <v>267</v>
      </c>
      <c r="Q136" t="s">
        <v>268</v>
      </c>
      <c r="R136" t="s">
        <v>279</v>
      </c>
      <c r="S136" s="30">
        <v>103847.12300000001</v>
      </c>
      <c r="U136" s="30">
        <v>16</v>
      </c>
      <c r="IF136">
        <v>1471</v>
      </c>
      <c r="IG136" t="s">
        <v>267</v>
      </c>
      <c r="IH136" t="s">
        <v>270</v>
      </c>
      <c r="IK136">
        <v>-2</v>
      </c>
      <c r="IL136" t="s">
        <v>271</v>
      </c>
      <c r="IM136" t="s">
        <v>272</v>
      </c>
      <c r="IN136" t="s">
        <v>384</v>
      </c>
      <c r="IP136" t="s">
        <v>387</v>
      </c>
    </row>
    <row r="137" spans="1:250" x14ac:dyDescent="0.25">
      <c r="A137">
        <v>952</v>
      </c>
      <c r="B137">
        <v>1303652864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446</v>
      </c>
      <c r="J137" t="s">
        <v>398</v>
      </c>
      <c r="K137" t="s">
        <v>399</v>
      </c>
      <c r="L137">
        <v>1471</v>
      </c>
      <c r="M137" t="s">
        <v>267</v>
      </c>
      <c r="N137" t="s">
        <v>268</v>
      </c>
      <c r="O137">
        <v>1471</v>
      </c>
      <c r="P137" t="s">
        <v>267</v>
      </c>
      <c r="Q137" t="s">
        <v>268</v>
      </c>
      <c r="R137" t="s">
        <v>279</v>
      </c>
      <c r="S137" s="30">
        <v>103552.083</v>
      </c>
      <c r="U137" s="30">
        <v>16</v>
      </c>
      <c r="IF137">
        <v>1471</v>
      </c>
      <c r="IG137" t="s">
        <v>267</v>
      </c>
      <c r="IH137" t="s">
        <v>270</v>
      </c>
      <c r="IK137">
        <v>-2</v>
      </c>
      <c r="IL137" t="s">
        <v>271</v>
      </c>
      <c r="IM137" t="s">
        <v>272</v>
      </c>
      <c r="IN137" t="s">
        <v>384</v>
      </c>
      <c r="IP137" t="s">
        <v>387</v>
      </c>
    </row>
    <row r="138" spans="1:250" x14ac:dyDescent="0.25">
      <c r="A138">
        <v>953</v>
      </c>
      <c r="B138">
        <v>1303652864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444</v>
      </c>
      <c r="J138" t="s">
        <v>400</v>
      </c>
      <c r="K138" t="s">
        <v>401</v>
      </c>
      <c r="L138">
        <v>1471</v>
      </c>
      <c r="M138" t="s">
        <v>267</v>
      </c>
      <c r="N138" t="s">
        <v>268</v>
      </c>
      <c r="O138">
        <v>1471</v>
      </c>
      <c r="P138" t="s">
        <v>267</v>
      </c>
      <c r="Q138" t="s">
        <v>268</v>
      </c>
      <c r="R138" t="s">
        <v>279</v>
      </c>
      <c r="S138" s="30">
        <v>103396.633</v>
      </c>
      <c r="U138" s="30">
        <v>16</v>
      </c>
      <c r="IF138">
        <v>1471</v>
      </c>
      <c r="IG138" t="s">
        <v>267</v>
      </c>
      <c r="IH138" t="s">
        <v>270</v>
      </c>
      <c r="IK138">
        <v>-2</v>
      </c>
      <c r="IL138" t="s">
        <v>271</v>
      </c>
      <c r="IM138" t="s">
        <v>272</v>
      </c>
      <c r="IN138" t="s">
        <v>384</v>
      </c>
      <c r="IP138" t="s">
        <v>387</v>
      </c>
    </row>
    <row r="139" spans="1:250" x14ac:dyDescent="0.25">
      <c r="A139">
        <v>954</v>
      </c>
      <c r="B139">
        <v>1303652864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439</v>
      </c>
      <c r="J139" t="s">
        <v>402</v>
      </c>
      <c r="K139" t="s">
        <v>403</v>
      </c>
      <c r="L139">
        <v>1471</v>
      </c>
      <c r="M139" t="s">
        <v>267</v>
      </c>
      <c r="N139" t="s">
        <v>268</v>
      </c>
      <c r="O139">
        <v>1471</v>
      </c>
      <c r="P139" t="s">
        <v>267</v>
      </c>
      <c r="Q139" t="s">
        <v>268</v>
      </c>
      <c r="R139" t="s">
        <v>279</v>
      </c>
      <c r="S139" s="30">
        <v>103156.40300000001</v>
      </c>
      <c r="U139" s="30">
        <v>16</v>
      </c>
      <c r="IF139">
        <v>1471</v>
      </c>
      <c r="IG139" t="s">
        <v>267</v>
      </c>
      <c r="IH139" t="s">
        <v>270</v>
      </c>
      <c r="IK139">
        <v>-2</v>
      </c>
      <c r="IL139" t="s">
        <v>271</v>
      </c>
      <c r="IM139" t="s">
        <v>272</v>
      </c>
      <c r="IN139" t="s">
        <v>384</v>
      </c>
      <c r="IP139" t="s">
        <v>387</v>
      </c>
    </row>
    <row r="140" spans="1:250" x14ac:dyDescent="0.25">
      <c r="A140">
        <v>955</v>
      </c>
      <c r="B140">
        <v>1303652864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434</v>
      </c>
      <c r="J140" t="s">
        <v>382</v>
      </c>
      <c r="K140" t="s">
        <v>383</v>
      </c>
      <c r="L140">
        <v>1471</v>
      </c>
      <c r="M140" t="s">
        <v>267</v>
      </c>
      <c r="N140" t="s">
        <v>268</v>
      </c>
      <c r="O140">
        <v>1471</v>
      </c>
      <c r="P140" t="s">
        <v>267</v>
      </c>
      <c r="Q140" t="s">
        <v>268</v>
      </c>
      <c r="R140" t="s">
        <v>279</v>
      </c>
      <c r="S140" s="30">
        <v>102979.023</v>
      </c>
      <c r="U140" s="30">
        <v>16</v>
      </c>
      <c r="IF140">
        <v>1471</v>
      </c>
      <c r="IG140" t="s">
        <v>267</v>
      </c>
      <c r="IH140" t="s">
        <v>270</v>
      </c>
      <c r="IK140">
        <v>-2</v>
      </c>
      <c r="IL140" t="s">
        <v>271</v>
      </c>
      <c r="IM140" t="s">
        <v>272</v>
      </c>
      <c r="IN140" t="s">
        <v>384</v>
      </c>
      <c r="IP140" t="s">
        <v>387</v>
      </c>
    </row>
    <row r="141" spans="1:250" x14ac:dyDescent="0.25">
      <c r="A141">
        <v>956</v>
      </c>
      <c r="B141">
        <v>1303652864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430</v>
      </c>
      <c r="J141" t="s">
        <v>380</v>
      </c>
      <c r="K141" t="s">
        <v>381</v>
      </c>
      <c r="L141">
        <v>1471</v>
      </c>
      <c r="M141" t="s">
        <v>267</v>
      </c>
      <c r="N141" t="s">
        <v>268</v>
      </c>
      <c r="O141">
        <v>1471</v>
      </c>
      <c r="P141" t="s">
        <v>267</v>
      </c>
      <c r="Q141" t="s">
        <v>268</v>
      </c>
      <c r="R141" t="s">
        <v>279</v>
      </c>
      <c r="S141" s="30">
        <v>177678.86300000001</v>
      </c>
      <c r="U141" s="30">
        <v>16</v>
      </c>
      <c r="IF141">
        <v>1471</v>
      </c>
      <c r="IG141" t="s">
        <v>267</v>
      </c>
      <c r="IH141" t="s">
        <v>270</v>
      </c>
      <c r="IK141">
        <v>-2</v>
      </c>
      <c r="IL141" t="s">
        <v>271</v>
      </c>
      <c r="IM141" t="s">
        <v>272</v>
      </c>
      <c r="IN141" t="s">
        <v>384</v>
      </c>
      <c r="IP141" t="s">
        <v>387</v>
      </c>
    </row>
    <row r="142" spans="1:250" x14ac:dyDescent="0.25">
      <c r="A142">
        <v>957</v>
      </c>
      <c r="B142">
        <v>1303652864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428</v>
      </c>
      <c r="J142" t="s">
        <v>304</v>
      </c>
      <c r="K142" t="s">
        <v>305</v>
      </c>
      <c r="L142">
        <v>1471</v>
      </c>
      <c r="M142" t="s">
        <v>267</v>
      </c>
      <c r="N142" t="s">
        <v>268</v>
      </c>
      <c r="O142">
        <v>1471</v>
      </c>
      <c r="P142" t="s">
        <v>267</v>
      </c>
      <c r="Q142" t="s">
        <v>268</v>
      </c>
      <c r="R142" t="s">
        <v>279</v>
      </c>
      <c r="S142" s="30">
        <v>177477.17300000001</v>
      </c>
      <c r="U142" s="30">
        <v>16</v>
      </c>
      <c r="IF142">
        <v>1471</v>
      </c>
      <c r="IG142" t="s">
        <v>267</v>
      </c>
      <c r="IH142" t="s">
        <v>270</v>
      </c>
      <c r="IK142">
        <v>-2</v>
      </c>
      <c r="IL142" t="s">
        <v>271</v>
      </c>
      <c r="IM142" t="s">
        <v>272</v>
      </c>
      <c r="IN142" t="s">
        <v>384</v>
      </c>
      <c r="IP142" t="s">
        <v>387</v>
      </c>
    </row>
    <row r="143" spans="1:250" x14ac:dyDescent="0.25">
      <c r="A143">
        <v>958</v>
      </c>
      <c r="B143">
        <v>1303652864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423</v>
      </c>
      <c r="J143" t="s">
        <v>306</v>
      </c>
      <c r="K143" t="s">
        <v>307</v>
      </c>
      <c r="L143">
        <v>1471</v>
      </c>
      <c r="M143" t="s">
        <v>267</v>
      </c>
      <c r="N143" t="s">
        <v>268</v>
      </c>
      <c r="O143">
        <v>1471</v>
      </c>
      <c r="P143" t="s">
        <v>267</v>
      </c>
      <c r="Q143" t="s">
        <v>268</v>
      </c>
      <c r="R143" t="s">
        <v>279</v>
      </c>
      <c r="S143" s="30">
        <v>177038.12299999999</v>
      </c>
      <c r="U143" s="30">
        <v>16</v>
      </c>
      <c r="IF143">
        <v>1471</v>
      </c>
      <c r="IG143" t="s">
        <v>267</v>
      </c>
      <c r="IH143" t="s">
        <v>270</v>
      </c>
      <c r="IK143">
        <v>-2</v>
      </c>
      <c r="IL143" t="s">
        <v>271</v>
      </c>
      <c r="IM143" t="s">
        <v>272</v>
      </c>
      <c r="IN143" t="s">
        <v>384</v>
      </c>
      <c r="IP143" t="s">
        <v>387</v>
      </c>
    </row>
    <row r="144" spans="1:250" x14ac:dyDescent="0.25">
      <c r="A144">
        <v>959</v>
      </c>
      <c r="B144">
        <v>1303652864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421</v>
      </c>
      <c r="J144" t="s">
        <v>308</v>
      </c>
      <c r="K144" t="s">
        <v>309</v>
      </c>
      <c r="L144">
        <v>1471</v>
      </c>
      <c r="M144" t="s">
        <v>267</v>
      </c>
      <c r="N144" t="s">
        <v>268</v>
      </c>
      <c r="O144">
        <v>1471</v>
      </c>
      <c r="P144" t="s">
        <v>267</v>
      </c>
      <c r="Q144" t="s">
        <v>268</v>
      </c>
      <c r="R144" t="s">
        <v>279</v>
      </c>
      <c r="S144" s="30">
        <v>176844.943</v>
      </c>
      <c r="U144" s="30">
        <v>16</v>
      </c>
      <c r="IF144">
        <v>1471</v>
      </c>
      <c r="IG144" t="s">
        <v>267</v>
      </c>
      <c r="IH144" t="s">
        <v>270</v>
      </c>
      <c r="IK144">
        <v>-2</v>
      </c>
      <c r="IL144" t="s">
        <v>271</v>
      </c>
      <c r="IM144" t="s">
        <v>272</v>
      </c>
      <c r="IN144" t="s">
        <v>384</v>
      </c>
      <c r="IP144" t="s">
        <v>387</v>
      </c>
    </row>
    <row r="145" spans="1:250" x14ac:dyDescent="0.25">
      <c r="A145">
        <v>960</v>
      </c>
      <c r="B145">
        <v>1303652864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417</v>
      </c>
      <c r="J145" t="s">
        <v>310</v>
      </c>
      <c r="K145" t="s">
        <v>311</v>
      </c>
      <c r="L145">
        <v>1471</v>
      </c>
      <c r="M145" t="s">
        <v>267</v>
      </c>
      <c r="N145" t="s">
        <v>268</v>
      </c>
      <c r="O145">
        <v>1471</v>
      </c>
      <c r="P145" t="s">
        <v>267</v>
      </c>
      <c r="Q145" t="s">
        <v>268</v>
      </c>
      <c r="R145" t="s">
        <v>279</v>
      </c>
      <c r="S145" s="30">
        <v>176437.15299999999</v>
      </c>
      <c r="U145" s="30">
        <v>16</v>
      </c>
      <c r="IF145">
        <v>1471</v>
      </c>
      <c r="IG145" t="s">
        <v>267</v>
      </c>
      <c r="IH145" t="s">
        <v>270</v>
      </c>
      <c r="IK145">
        <v>-2</v>
      </c>
      <c r="IL145" t="s">
        <v>271</v>
      </c>
      <c r="IM145" t="s">
        <v>272</v>
      </c>
      <c r="IN145" t="s">
        <v>384</v>
      </c>
      <c r="IP145" t="s">
        <v>387</v>
      </c>
    </row>
    <row r="146" spans="1:250" x14ac:dyDescent="0.25">
      <c r="A146">
        <v>961</v>
      </c>
      <c r="B146">
        <v>1303652864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459</v>
      </c>
      <c r="J146" t="s">
        <v>413</v>
      </c>
      <c r="K146" t="s">
        <v>414</v>
      </c>
      <c r="L146">
        <v>22342</v>
      </c>
      <c r="M146" t="s">
        <v>301</v>
      </c>
      <c r="N146" t="s">
        <v>302</v>
      </c>
      <c r="O146">
        <v>22342</v>
      </c>
      <c r="P146" t="s">
        <v>301</v>
      </c>
      <c r="Q146" t="s">
        <v>302</v>
      </c>
      <c r="R146" t="s">
        <v>283</v>
      </c>
      <c r="S146" s="30">
        <v>20744490.879999999</v>
      </c>
      <c r="U146" s="30">
        <v>17</v>
      </c>
      <c r="IF146">
        <v>22342</v>
      </c>
      <c r="IG146" t="s">
        <v>301</v>
      </c>
      <c r="IH146" t="s">
        <v>270</v>
      </c>
      <c r="IK146">
        <v>-2</v>
      </c>
      <c r="IL146" t="s">
        <v>271</v>
      </c>
      <c r="IM146" t="s">
        <v>272</v>
      </c>
      <c r="IN146" t="s">
        <v>384</v>
      </c>
      <c r="IP146" t="s">
        <v>385</v>
      </c>
    </row>
    <row r="147" spans="1:250" x14ac:dyDescent="0.25">
      <c r="A147">
        <v>962</v>
      </c>
      <c r="B147">
        <v>1303652864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454</v>
      </c>
      <c r="J147" t="s">
        <v>394</v>
      </c>
      <c r="K147" t="s">
        <v>395</v>
      </c>
      <c r="L147">
        <v>22342</v>
      </c>
      <c r="M147" t="s">
        <v>301</v>
      </c>
      <c r="N147" t="s">
        <v>302</v>
      </c>
      <c r="O147">
        <v>22342</v>
      </c>
      <c r="P147" t="s">
        <v>301</v>
      </c>
      <c r="Q147" t="s">
        <v>302</v>
      </c>
      <c r="R147" t="s">
        <v>283</v>
      </c>
      <c r="S147" s="30">
        <v>20803216.440000001</v>
      </c>
      <c r="U147" s="30">
        <v>17</v>
      </c>
      <c r="IF147">
        <v>22342</v>
      </c>
      <c r="IG147" t="s">
        <v>301</v>
      </c>
      <c r="IH147" t="s">
        <v>270</v>
      </c>
      <c r="IK147">
        <v>-2</v>
      </c>
      <c r="IL147" t="s">
        <v>271</v>
      </c>
      <c r="IM147" t="s">
        <v>272</v>
      </c>
      <c r="IN147" t="s">
        <v>384</v>
      </c>
      <c r="IP147" t="s">
        <v>385</v>
      </c>
    </row>
    <row r="148" spans="1:250" x14ac:dyDescent="0.25">
      <c r="A148">
        <v>963</v>
      </c>
      <c r="B148">
        <v>1303652864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449</v>
      </c>
      <c r="J148" t="s">
        <v>396</v>
      </c>
      <c r="K148" t="s">
        <v>397</v>
      </c>
      <c r="L148">
        <v>22342</v>
      </c>
      <c r="M148" t="s">
        <v>301</v>
      </c>
      <c r="N148" t="s">
        <v>302</v>
      </c>
      <c r="O148">
        <v>22342</v>
      </c>
      <c r="P148" t="s">
        <v>301</v>
      </c>
      <c r="Q148" t="s">
        <v>302</v>
      </c>
      <c r="R148" t="s">
        <v>283</v>
      </c>
      <c r="S148" s="30">
        <v>20758980.940000001</v>
      </c>
      <c r="U148" s="30">
        <v>17</v>
      </c>
      <c r="IF148">
        <v>22342</v>
      </c>
      <c r="IG148" t="s">
        <v>301</v>
      </c>
      <c r="IH148" t="s">
        <v>270</v>
      </c>
      <c r="IK148">
        <v>-2</v>
      </c>
      <c r="IL148" t="s">
        <v>271</v>
      </c>
      <c r="IM148" t="s">
        <v>272</v>
      </c>
      <c r="IN148" t="s">
        <v>384</v>
      </c>
      <c r="IP148" t="s">
        <v>385</v>
      </c>
    </row>
    <row r="149" spans="1:250" x14ac:dyDescent="0.25">
      <c r="A149">
        <v>964</v>
      </c>
      <c r="B149">
        <v>1303652864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446</v>
      </c>
      <c r="J149" t="s">
        <v>398</v>
      </c>
      <c r="K149" t="s">
        <v>399</v>
      </c>
      <c r="L149">
        <v>22342</v>
      </c>
      <c r="M149" t="s">
        <v>301</v>
      </c>
      <c r="N149" t="s">
        <v>302</v>
      </c>
      <c r="O149">
        <v>22342</v>
      </c>
      <c r="P149" t="s">
        <v>301</v>
      </c>
      <c r="Q149" t="s">
        <v>302</v>
      </c>
      <c r="R149" t="s">
        <v>283</v>
      </c>
      <c r="S149" s="30">
        <v>20779397.260000002</v>
      </c>
      <c r="U149" s="30">
        <v>17</v>
      </c>
      <c r="IF149">
        <v>22342</v>
      </c>
      <c r="IG149" t="s">
        <v>301</v>
      </c>
      <c r="IH149" t="s">
        <v>270</v>
      </c>
      <c r="IK149">
        <v>-2</v>
      </c>
      <c r="IL149" t="s">
        <v>271</v>
      </c>
      <c r="IM149" t="s">
        <v>272</v>
      </c>
      <c r="IN149" t="s">
        <v>384</v>
      </c>
      <c r="IP149" t="s">
        <v>385</v>
      </c>
    </row>
    <row r="150" spans="1:250" x14ac:dyDescent="0.25">
      <c r="A150">
        <v>965</v>
      </c>
      <c r="B150">
        <v>1303652864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444</v>
      </c>
      <c r="J150" t="s">
        <v>400</v>
      </c>
      <c r="K150" t="s">
        <v>401</v>
      </c>
      <c r="L150">
        <v>22342</v>
      </c>
      <c r="M150" t="s">
        <v>301</v>
      </c>
      <c r="N150" t="s">
        <v>302</v>
      </c>
      <c r="O150">
        <v>22342</v>
      </c>
      <c r="P150" t="s">
        <v>301</v>
      </c>
      <c r="Q150" t="s">
        <v>302</v>
      </c>
      <c r="R150" t="s">
        <v>283</v>
      </c>
      <c r="S150" s="30">
        <v>20748205.530000001</v>
      </c>
      <c r="U150" s="30">
        <v>17</v>
      </c>
      <c r="IF150">
        <v>22342</v>
      </c>
      <c r="IG150" t="s">
        <v>301</v>
      </c>
      <c r="IH150" t="s">
        <v>270</v>
      </c>
      <c r="IK150">
        <v>-2</v>
      </c>
      <c r="IL150" t="s">
        <v>271</v>
      </c>
      <c r="IM150" t="s">
        <v>272</v>
      </c>
      <c r="IN150" t="s">
        <v>384</v>
      </c>
      <c r="IP150" t="s">
        <v>385</v>
      </c>
    </row>
    <row r="151" spans="1:250" x14ac:dyDescent="0.25">
      <c r="A151">
        <v>966</v>
      </c>
      <c r="B151">
        <v>1303652864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439</v>
      </c>
      <c r="J151" t="s">
        <v>402</v>
      </c>
      <c r="K151" t="s">
        <v>403</v>
      </c>
      <c r="L151">
        <v>22342</v>
      </c>
      <c r="M151" t="s">
        <v>301</v>
      </c>
      <c r="N151" t="s">
        <v>302</v>
      </c>
      <c r="O151">
        <v>22342</v>
      </c>
      <c r="P151" t="s">
        <v>301</v>
      </c>
      <c r="Q151" t="s">
        <v>302</v>
      </c>
      <c r="R151" t="s">
        <v>283</v>
      </c>
      <c r="S151" s="30">
        <v>20796269.170000002</v>
      </c>
      <c r="U151" s="30">
        <v>17</v>
      </c>
      <c r="IF151">
        <v>22342</v>
      </c>
      <c r="IG151" t="s">
        <v>301</v>
      </c>
      <c r="IH151" t="s">
        <v>270</v>
      </c>
      <c r="IK151">
        <v>-2</v>
      </c>
      <c r="IL151" t="s">
        <v>271</v>
      </c>
      <c r="IM151" t="s">
        <v>272</v>
      </c>
      <c r="IN151" t="s">
        <v>384</v>
      </c>
      <c r="IP151" t="s">
        <v>385</v>
      </c>
    </row>
    <row r="152" spans="1:250" x14ac:dyDescent="0.25">
      <c r="A152">
        <v>967</v>
      </c>
      <c r="B152">
        <v>1303652864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434</v>
      </c>
      <c r="J152" t="s">
        <v>382</v>
      </c>
      <c r="K152" t="s">
        <v>383</v>
      </c>
      <c r="L152">
        <v>22342</v>
      </c>
      <c r="M152" t="s">
        <v>301</v>
      </c>
      <c r="N152" t="s">
        <v>302</v>
      </c>
      <c r="O152">
        <v>22342</v>
      </c>
      <c r="P152" t="s">
        <v>301</v>
      </c>
      <c r="Q152" t="s">
        <v>302</v>
      </c>
      <c r="R152" t="s">
        <v>283</v>
      </c>
      <c r="S152" s="30">
        <v>20760512.100000001</v>
      </c>
      <c r="U152" s="30">
        <v>17</v>
      </c>
      <c r="IF152">
        <v>22342</v>
      </c>
      <c r="IG152" t="s">
        <v>301</v>
      </c>
      <c r="IH152" t="s">
        <v>270</v>
      </c>
      <c r="IK152">
        <v>-2</v>
      </c>
      <c r="IL152" t="s">
        <v>271</v>
      </c>
      <c r="IM152" t="s">
        <v>272</v>
      </c>
      <c r="IN152" t="s">
        <v>384</v>
      </c>
      <c r="IP152" t="s">
        <v>385</v>
      </c>
    </row>
    <row r="153" spans="1:250" x14ac:dyDescent="0.25">
      <c r="A153">
        <v>968</v>
      </c>
      <c r="B153">
        <v>1303652864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430</v>
      </c>
      <c r="J153" t="s">
        <v>380</v>
      </c>
      <c r="K153" t="s">
        <v>381</v>
      </c>
      <c r="L153">
        <v>22342</v>
      </c>
      <c r="M153" t="s">
        <v>301</v>
      </c>
      <c r="N153" t="s">
        <v>302</v>
      </c>
      <c r="O153">
        <v>22342</v>
      </c>
      <c r="P153" t="s">
        <v>301</v>
      </c>
      <c r="Q153" t="s">
        <v>302</v>
      </c>
      <c r="R153" t="s">
        <v>283</v>
      </c>
      <c r="S153" s="30">
        <v>20774921.530000001</v>
      </c>
      <c r="U153" s="30">
        <v>17</v>
      </c>
      <c r="IF153">
        <v>22342</v>
      </c>
      <c r="IG153" t="s">
        <v>301</v>
      </c>
      <c r="IH153" t="s">
        <v>270</v>
      </c>
      <c r="IK153">
        <v>-2</v>
      </c>
      <c r="IL153" t="s">
        <v>271</v>
      </c>
      <c r="IM153" t="s">
        <v>272</v>
      </c>
      <c r="IN153" t="s">
        <v>384</v>
      </c>
      <c r="IP153" t="s">
        <v>385</v>
      </c>
    </row>
    <row r="154" spans="1:250" x14ac:dyDescent="0.25">
      <c r="A154">
        <v>969</v>
      </c>
      <c r="B154">
        <v>1303652864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428</v>
      </c>
      <c r="J154" t="s">
        <v>304</v>
      </c>
      <c r="K154" t="s">
        <v>305</v>
      </c>
      <c r="L154">
        <v>22342</v>
      </c>
      <c r="M154" t="s">
        <v>301</v>
      </c>
      <c r="N154" t="s">
        <v>302</v>
      </c>
      <c r="O154">
        <v>22342</v>
      </c>
      <c r="P154" t="s">
        <v>301</v>
      </c>
      <c r="Q154" t="s">
        <v>302</v>
      </c>
      <c r="R154" t="s">
        <v>283</v>
      </c>
      <c r="S154" s="30">
        <v>20751335.850000001</v>
      </c>
      <c r="U154" s="30">
        <v>17</v>
      </c>
      <c r="IF154">
        <v>22342</v>
      </c>
      <c r="IG154" t="s">
        <v>301</v>
      </c>
      <c r="IH154" t="s">
        <v>270</v>
      </c>
      <c r="IK154">
        <v>-2</v>
      </c>
      <c r="IL154" t="s">
        <v>271</v>
      </c>
      <c r="IM154" t="s">
        <v>272</v>
      </c>
      <c r="IN154" t="s">
        <v>384</v>
      </c>
      <c r="IP154" t="s">
        <v>385</v>
      </c>
    </row>
    <row r="155" spans="1:250" x14ac:dyDescent="0.25">
      <c r="A155">
        <v>970</v>
      </c>
      <c r="B155">
        <v>1303652864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423</v>
      </c>
      <c r="J155" t="s">
        <v>306</v>
      </c>
      <c r="K155" t="s">
        <v>307</v>
      </c>
      <c r="L155">
        <v>22342</v>
      </c>
      <c r="M155" t="s">
        <v>301</v>
      </c>
      <c r="N155" t="s">
        <v>302</v>
      </c>
      <c r="O155">
        <v>22342</v>
      </c>
      <c r="P155" t="s">
        <v>301</v>
      </c>
      <c r="Q155" t="s">
        <v>302</v>
      </c>
      <c r="R155" t="s">
        <v>283</v>
      </c>
      <c r="S155" s="30">
        <v>20770504.77</v>
      </c>
      <c r="U155" s="30">
        <v>17</v>
      </c>
      <c r="IF155">
        <v>22342</v>
      </c>
      <c r="IG155" t="s">
        <v>301</v>
      </c>
      <c r="IH155" t="s">
        <v>270</v>
      </c>
      <c r="IK155">
        <v>-2</v>
      </c>
      <c r="IL155" t="s">
        <v>271</v>
      </c>
      <c r="IM155" t="s">
        <v>272</v>
      </c>
      <c r="IN155" t="s">
        <v>384</v>
      </c>
      <c r="IP155" t="s">
        <v>385</v>
      </c>
    </row>
    <row r="156" spans="1:250" x14ac:dyDescent="0.25">
      <c r="A156">
        <v>971</v>
      </c>
      <c r="B156">
        <v>1303652864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421</v>
      </c>
      <c r="J156" t="s">
        <v>308</v>
      </c>
      <c r="K156" t="s">
        <v>309</v>
      </c>
      <c r="L156">
        <v>22342</v>
      </c>
      <c r="M156" t="s">
        <v>301</v>
      </c>
      <c r="N156" t="s">
        <v>302</v>
      </c>
      <c r="O156">
        <v>22342</v>
      </c>
      <c r="P156" t="s">
        <v>301</v>
      </c>
      <c r="Q156" t="s">
        <v>302</v>
      </c>
      <c r="R156" t="s">
        <v>283</v>
      </c>
      <c r="S156" s="30">
        <v>20747842.559999999</v>
      </c>
      <c r="U156" s="30">
        <v>17</v>
      </c>
      <c r="IF156">
        <v>22342</v>
      </c>
      <c r="IG156" t="s">
        <v>301</v>
      </c>
      <c r="IH156" t="s">
        <v>270</v>
      </c>
      <c r="IK156">
        <v>-2</v>
      </c>
      <c r="IL156" t="s">
        <v>271</v>
      </c>
      <c r="IM156" t="s">
        <v>272</v>
      </c>
      <c r="IN156" t="s">
        <v>384</v>
      </c>
      <c r="IP156" t="s">
        <v>385</v>
      </c>
    </row>
    <row r="157" spans="1:250" x14ac:dyDescent="0.25">
      <c r="A157">
        <v>972</v>
      </c>
      <c r="B157">
        <v>1303652864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417</v>
      </c>
      <c r="J157" t="s">
        <v>310</v>
      </c>
      <c r="K157" t="s">
        <v>311</v>
      </c>
      <c r="L157">
        <v>22342</v>
      </c>
      <c r="M157" t="s">
        <v>301</v>
      </c>
      <c r="N157" t="s">
        <v>302</v>
      </c>
      <c r="O157">
        <v>22342</v>
      </c>
      <c r="P157" t="s">
        <v>301</v>
      </c>
      <c r="Q157" t="s">
        <v>302</v>
      </c>
      <c r="R157" t="s">
        <v>283</v>
      </c>
      <c r="S157" s="30">
        <v>20784558.09</v>
      </c>
      <c r="U157" s="30">
        <v>17</v>
      </c>
      <c r="IF157">
        <v>22342</v>
      </c>
      <c r="IG157" t="s">
        <v>301</v>
      </c>
      <c r="IH157" t="s">
        <v>270</v>
      </c>
      <c r="IK157">
        <v>-2</v>
      </c>
      <c r="IL157" t="s">
        <v>271</v>
      </c>
      <c r="IM157" t="s">
        <v>272</v>
      </c>
      <c r="IN157" t="s">
        <v>384</v>
      </c>
      <c r="IP157" t="s">
        <v>385</v>
      </c>
    </row>
    <row r="158" spans="1:250" x14ac:dyDescent="0.25">
      <c r="A158">
        <v>973</v>
      </c>
      <c r="B158">
        <v>1303652864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459</v>
      </c>
      <c r="J158" t="s">
        <v>413</v>
      </c>
      <c r="K158" t="s">
        <v>414</v>
      </c>
      <c r="L158">
        <v>1736</v>
      </c>
      <c r="M158" t="s">
        <v>273</v>
      </c>
      <c r="N158" t="s">
        <v>274</v>
      </c>
      <c r="O158">
        <v>1736</v>
      </c>
      <c r="P158" t="s">
        <v>273</v>
      </c>
      <c r="Q158" t="s">
        <v>274</v>
      </c>
      <c r="R158" t="s">
        <v>283</v>
      </c>
      <c r="S158" s="30">
        <v>23940802.829999998</v>
      </c>
      <c r="U158" s="30">
        <v>17</v>
      </c>
      <c r="IF158">
        <v>1736</v>
      </c>
      <c r="IG158" t="s">
        <v>273</v>
      </c>
      <c r="IH158" t="s">
        <v>270</v>
      </c>
      <c r="IK158">
        <v>-2</v>
      </c>
      <c r="IL158" t="s">
        <v>271</v>
      </c>
      <c r="IM158" t="s">
        <v>272</v>
      </c>
      <c r="IN158" t="s">
        <v>384</v>
      </c>
      <c r="IP158" t="s">
        <v>386</v>
      </c>
    </row>
    <row r="159" spans="1:250" x14ac:dyDescent="0.25">
      <c r="A159">
        <v>974</v>
      </c>
      <c r="B159">
        <v>1303652864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454</v>
      </c>
      <c r="J159" t="s">
        <v>394</v>
      </c>
      <c r="K159" t="s">
        <v>395</v>
      </c>
      <c r="L159">
        <v>1736</v>
      </c>
      <c r="M159" t="s">
        <v>273</v>
      </c>
      <c r="N159" t="s">
        <v>274</v>
      </c>
      <c r="O159">
        <v>1736</v>
      </c>
      <c r="P159" t="s">
        <v>273</v>
      </c>
      <c r="Q159" t="s">
        <v>274</v>
      </c>
      <c r="R159" t="s">
        <v>283</v>
      </c>
      <c r="S159" s="30">
        <v>23889456.780000001</v>
      </c>
      <c r="U159" s="30">
        <v>17</v>
      </c>
      <c r="IF159">
        <v>1736</v>
      </c>
      <c r="IG159" t="s">
        <v>273</v>
      </c>
      <c r="IH159" t="s">
        <v>270</v>
      </c>
      <c r="IK159">
        <v>-2</v>
      </c>
      <c r="IL159" t="s">
        <v>271</v>
      </c>
      <c r="IM159" t="s">
        <v>272</v>
      </c>
      <c r="IN159" t="s">
        <v>384</v>
      </c>
      <c r="IP159" t="s">
        <v>386</v>
      </c>
    </row>
    <row r="160" spans="1:250" x14ac:dyDescent="0.25">
      <c r="A160">
        <v>975</v>
      </c>
      <c r="B160">
        <v>1303652864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449</v>
      </c>
      <c r="J160" t="s">
        <v>396</v>
      </c>
      <c r="K160" t="s">
        <v>397</v>
      </c>
      <c r="L160">
        <v>1736</v>
      </c>
      <c r="M160" t="s">
        <v>273</v>
      </c>
      <c r="N160" t="s">
        <v>274</v>
      </c>
      <c r="O160">
        <v>1736</v>
      </c>
      <c r="P160" t="s">
        <v>273</v>
      </c>
      <c r="Q160" t="s">
        <v>274</v>
      </c>
      <c r="R160" t="s">
        <v>283</v>
      </c>
      <c r="S160" s="30">
        <v>23838658.609999999</v>
      </c>
      <c r="U160" s="30">
        <v>17</v>
      </c>
      <c r="IF160">
        <v>1736</v>
      </c>
      <c r="IG160" t="s">
        <v>273</v>
      </c>
      <c r="IH160" t="s">
        <v>270</v>
      </c>
      <c r="IK160">
        <v>-2</v>
      </c>
      <c r="IL160" t="s">
        <v>271</v>
      </c>
      <c r="IM160" t="s">
        <v>272</v>
      </c>
      <c r="IN160" t="s">
        <v>384</v>
      </c>
      <c r="IP160" t="s">
        <v>386</v>
      </c>
    </row>
    <row r="161" spans="1:250" x14ac:dyDescent="0.25">
      <c r="A161">
        <v>976</v>
      </c>
      <c r="B161">
        <v>1303652864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446</v>
      </c>
      <c r="J161" t="s">
        <v>398</v>
      </c>
      <c r="K161" t="s">
        <v>399</v>
      </c>
      <c r="L161">
        <v>1736</v>
      </c>
      <c r="M161" t="s">
        <v>273</v>
      </c>
      <c r="N161" t="s">
        <v>274</v>
      </c>
      <c r="O161">
        <v>1736</v>
      </c>
      <c r="P161" t="s">
        <v>273</v>
      </c>
      <c r="Q161" t="s">
        <v>274</v>
      </c>
      <c r="R161" t="s">
        <v>283</v>
      </c>
      <c r="S161" s="30">
        <v>23770927.620000001</v>
      </c>
      <c r="U161" s="30">
        <v>17</v>
      </c>
      <c r="IF161">
        <v>1736</v>
      </c>
      <c r="IG161" t="s">
        <v>273</v>
      </c>
      <c r="IH161" t="s">
        <v>270</v>
      </c>
      <c r="IK161">
        <v>-2</v>
      </c>
      <c r="IL161" t="s">
        <v>271</v>
      </c>
      <c r="IM161" t="s">
        <v>272</v>
      </c>
      <c r="IN161" t="s">
        <v>384</v>
      </c>
      <c r="IP161" t="s">
        <v>386</v>
      </c>
    </row>
    <row r="162" spans="1:250" x14ac:dyDescent="0.25">
      <c r="A162">
        <v>977</v>
      </c>
      <c r="B162">
        <v>1303652864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444</v>
      </c>
      <c r="J162" t="s">
        <v>400</v>
      </c>
      <c r="K162" t="s">
        <v>401</v>
      </c>
      <c r="L162">
        <v>1736</v>
      </c>
      <c r="M162" t="s">
        <v>273</v>
      </c>
      <c r="N162" t="s">
        <v>274</v>
      </c>
      <c r="O162">
        <v>1736</v>
      </c>
      <c r="P162" t="s">
        <v>273</v>
      </c>
      <c r="Q162" t="s">
        <v>274</v>
      </c>
      <c r="R162" t="s">
        <v>283</v>
      </c>
      <c r="S162" s="30">
        <v>23735245.280000001</v>
      </c>
      <c r="U162" s="30">
        <v>17</v>
      </c>
      <c r="IF162">
        <v>1736</v>
      </c>
      <c r="IG162" t="s">
        <v>273</v>
      </c>
      <c r="IH162" t="s">
        <v>270</v>
      </c>
      <c r="IK162">
        <v>-2</v>
      </c>
      <c r="IL162" t="s">
        <v>271</v>
      </c>
      <c r="IM162" t="s">
        <v>272</v>
      </c>
      <c r="IN162" t="s">
        <v>384</v>
      </c>
      <c r="IP162" t="s">
        <v>386</v>
      </c>
    </row>
    <row r="163" spans="1:250" x14ac:dyDescent="0.25">
      <c r="A163">
        <v>978</v>
      </c>
      <c r="B163">
        <v>1303652864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439</v>
      </c>
      <c r="J163" t="s">
        <v>402</v>
      </c>
      <c r="K163" t="s">
        <v>403</v>
      </c>
      <c r="L163">
        <v>1736</v>
      </c>
      <c r="M163" t="s">
        <v>273</v>
      </c>
      <c r="N163" t="s">
        <v>274</v>
      </c>
      <c r="O163">
        <v>1736</v>
      </c>
      <c r="P163" t="s">
        <v>273</v>
      </c>
      <c r="Q163" t="s">
        <v>274</v>
      </c>
      <c r="R163" t="s">
        <v>283</v>
      </c>
      <c r="S163" s="30">
        <v>23680099.800000001</v>
      </c>
      <c r="U163" s="30">
        <v>17</v>
      </c>
      <c r="IF163">
        <v>1736</v>
      </c>
      <c r="IG163" t="s">
        <v>273</v>
      </c>
      <c r="IH163" t="s">
        <v>270</v>
      </c>
      <c r="IK163">
        <v>-2</v>
      </c>
      <c r="IL163" t="s">
        <v>271</v>
      </c>
      <c r="IM163" t="s">
        <v>272</v>
      </c>
      <c r="IN163" t="s">
        <v>384</v>
      </c>
      <c r="IP163" t="s">
        <v>386</v>
      </c>
    </row>
    <row r="164" spans="1:250" x14ac:dyDescent="0.25">
      <c r="A164">
        <v>979</v>
      </c>
      <c r="B164">
        <v>1303652864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434</v>
      </c>
      <c r="J164" t="s">
        <v>382</v>
      </c>
      <c r="K164" t="s">
        <v>383</v>
      </c>
      <c r="L164">
        <v>1736</v>
      </c>
      <c r="M164" t="s">
        <v>273</v>
      </c>
      <c r="N164" t="s">
        <v>274</v>
      </c>
      <c r="O164">
        <v>1736</v>
      </c>
      <c r="P164" t="s">
        <v>273</v>
      </c>
      <c r="Q164" t="s">
        <v>274</v>
      </c>
      <c r="R164" t="s">
        <v>283</v>
      </c>
      <c r="S164" s="30">
        <v>23639384.260000002</v>
      </c>
      <c r="U164" s="30">
        <v>17</v>
      </c>
      <c r="IF164">
        <v>1736</v>
      </c>
      <c r="IG164" t="s">
        <v>273</v>
      </c>
      <c r="IH164" t="s">
        <v>270</v>
      </c>
      <c r="IK164">
        <v>-2</v>
      </c>
      <c r="IL164" t="s">
        <v>271</v>
      </c>
      <c r="IM164" t="s">
        <v>272</v>
      </c>
      <c r="IN164" t="s">
        <v>384</v>
      </c>
      <c r="IP164" t="s">
        <v>386</v>
      </c>
    </row>
    <row r="165" spans="1:250" x14ac:dyDescent="0.25">
      <c r="A165">
        <v>980</v>
      </c>
      <c r="B165">
        <v>1303652864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430</v>
      </c>
      <c r="J165" t="s">
        <v>380</v>
      </c>
      <c r="K165" t="s">
        <v>381</v>
      </c>
      <c r="L165">
        <v>1736</v>
      </c>
      <c r="M165" t="s">
        <v>273</v>
      </c>
      <c r="N165" t="s">
        <v>274</v>
      </c>
      <c r="O165">
        <v>1736</v>
      </c>
      <c r="P165" t="s">
        <v>273</v>
      </c>
      <c r="Q165" t="s">
        <v>274</v>
      </c>
      <c r="R165" t="s">
        <v>283</v>
      </c>
      <c r="S165" s="30">
        <v>23570480.920000002</v>
      </c>
      <c r="U165" s="30">
        <v>17</v>
      </c>
      <c r="IF165">
        <v>1736</v>
      </c>
      <c r="IG165" t="s">
        <v>273</v>
      </c>
      <c r="IH165" t="s">
        <v>270</v>
      </c>
      <c r="IK165">
        <v>-2</v>
      </c>
      <c r="IL165" t="s">
        <v>271</v>
      </c>
      <c r="IM165" t="s">
        <v>272</v>
      </c>
      <c r="IN165" t="s">
        <v>384</v>
      </c>
      <c r="IP165" t="s">
        <v>386</v>
      </c>
    </row>
    <row r="166" spans="1:250" x14ac:dyDescent="0.25">
      <c r="A166">
        <v>981</v>
      </c>
      <c r="B166">
        <v>1303652864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428</v>
      </c>
      <c r="J166" t="s">
        <v>304</v>
      </c>
      <c r="K166" t="s">
        <v>305</v>
      </c>
      <c r="L166">
        <v>1736</v>
      </c>
      <c r="M166" t="s">
        <v>273</v>
      </c>
      <c r="N166" t="s">
        <v>274</v>
      </c>
      <c r="O166">
        <v>1736</v>
      </c>
      <c r="P166" t="s">
        <v>273</v>
      </c>
      <c r="Q166" t="s">
        <v>274</v>
      </c>
      <c r="R166" t="s">
        <v>283</v>
      </c>
      <c r="S166" s="30">
        <v>23543721.52</v>
      </c>
      <c r="U166" s="30">
        <v>17</v>
      </c>
      <c r="IF166">
        <v>1736</v>
      </c>
      <c r="IG166" t="s">
        <v>273</v>
      </c>
      <c r="IH166" t="s">
        <v>270</v>
      </c>
      <c r="IK166">
        <v>-2</v>
      </c>
      <c r="IL166" t="s">
        <v>271</v>
      </c>
      <c r="IM166" t="s">
        <v>272</v>
      </c>
      <c r="IN166" t="s">
        <v>384</v>
      </c>
      <c r="IP166" t="s">
        <v>386</v>
      </c>
    </row>
    <row r="167" spans="1:250" x14ac:dyDescent="0.25">
      <c r="A167">
        <v>982</v>
      </c>
      <c r="B167">
        <v>1303652864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423</v>
      </c>
      <c r="J167" t="s">
        <v>306</v>
      </c>
      <c r="K167" t="s">
        <v>307</v>
      </c>
      <c r="L167">
        <v>1736</v>
      </c>
      <c r="M167" t="s">
        <v>273</v>
      </c>
      <c r="N167" t="s">
        <v>274</v>
      </c>
      <c r="O167">
        <v>1736</v>
      </c>
      <c r="P167" t="s">
        <v>273</v>
      </c>
      <c r="Q167" t="s">
        <v>274</v>
      </c>
      <c r="R167" t="s">
        <v>283</v>
      </c>
      <c r="S167" s="30">
        <v>23485477.699999999</v>
      </c>
      <c r="U167" s="30">
        <v>17</v>
      </c>
      <c r="IF167">
        <v>1736</v>
      </c>
      <c r="IG167" t="s">
        <v>273</v>
      </c>
      <c r="IH167" t="s">
        <v>270</v>
      </c>
      <c r="IK167">
        <v>-2</v>
      </c>
      <c r="IL167" t="s">
        <v>271</v>
      </c>
      <c r="IM167" t="s">
        <v>272</v>
      </c>
      <c r="IN167" t="s">
        <v>384</v>
      </c>
      <c r="IP167" t="s">
        <v>386</v>
      </c>
    </row>
    <row r="168" spans="1:250" x14ac:dyDescent="0.25">
      <c r="A168">
        <v>983</v>
      </c>
      <c r="B168">
        <v>1303652864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421</v>
      </c>
      <c r="J168" t="s">
        <v>308</v>
      </c>
      <c r="K168" t="s">
        <v>309</v>
      </c>
      <c r="L168">
        <v>1736</v>
      </c>
      <c r="M168" t="s">
        <v>273</v>
      </c>
      <c r="N168" t="s">
        <v>274</v>
      </c>
      <c r="O168">
        <v>1736</v>
      </c>
      <c r="P168" t="s">
        <v>273</v>
      </c>
      <c r="Q168" t="s">
        <v>274</v>
      </c>
      <c r="R168" t="s">
        <v>283</v>
      </c>
      <c r="S168" s="30">
        <v>23459853.219999999</v>
      </c>
      <c r="U168" s="30">
        <v>17</v>
      </c>
      <c r="IF168">
        <v>1736</v>
      </c>
      <c r="IG168" t="s">
        <v>273</v>
      </c>
      <c r="IH168" t="s">
        <v>270</v>
      </c>
      <c r="IK168">
        <v>-2</v>
      </c>
      <c r="IL168" t="s">
        <v>271</v>
      </c>
      <c r="IM168" t="s">
        <v>272</v>
      </c>
      <c r="IN168" t="s">
        <v>384</v>
      </c>
      <c r="IP168" t="s">
        <v>386</v>
      </c>
    </row>
    <row r="169" spans="1:250" x14ac:dyDescent="0.25">
      <c r="A169">
        <v>984</v>
      </c>
      <c r="B169">
        <v>1303652864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417</v>
      </c>
      <c r="J169" t="s">
        <v>310</v>
      </c>
      <c r="K169" t="s">
        <v>311</v>
      </c>
      <c r="L169">
        <v>1736</v>
      </c>
      <c r="M169" t="s">
        <v>273</v>
      </c>
      <c r="N169" t="s">
        <v>274</v>
      </c>
      <c r="O169">
        <v>1736</v>
      </c>
      <c r="P169" t="s">
        <v>273</v>
      </c>
      <c r="Q169" t="s">
        <v>274</v>
      </c>
      <c r="R169" t="s">
        <v>283</v>
      </c>
      <c r="S169" s="30">
        <v>23405757.039999999</v>
      </c>
      <c r="U169" s="30">
        <v>17</v>
      </c>
      <c r="IF169">
        <v>1736</v>
      </c>
      <c r="IG169" t="s">
        <v>273</v>
      </c>
      <c r="IH169" t="s">
        <v>270</v>
      </c>
      <c r="IK169">
        <v>-2</v>
      </c>
      <c r="IL169" t="s">
        <v>271</v>
      </c>
      <c r="IM169" t="s">
        <v>272</v>
      </c>
      <c r="IN169" t="s">
        <v>384</v>
      </c>
      <c r="IP169" t="s">
        <v>386</v>
      </c>
    </row>
    <row r="170" spans="1:250" x14ac:dyDescent="0.25">
      <c r="A170">
        <v>985</v>
      </c>
      <c r="B170">
        <v>1303652864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459</v>
      </c>
      <c r="J170" t="s">
        <v>413</v>
      </c>
      <c r="K170" t="s">
        <v>414</v>
      </c>
      <c r="L170">
        <v>1471</v>
      </c>
      <c r="M170" t="s">
        <v>267</v>
      </c>
      <c r="N170" t="s">
        <v>268</v>
      </c>
      <c r="O170">
        <v>1471</v>
      </c>
      <c r="P170" t="s">
        <v>267</v>
      </c>
      <c r="Q170" t="s">
        <v>268</v>
      </c>
      <c r="R170" t="s">
        <v>283</v>
      </c>
      <c r="S170" s="30">
        <v>104292.103</v>
      </c>
      <c r="U170" s="30">
        <v>17</v>
      </c>
      <c r="IF170">
        <v>1471</v>
      </c>
      <c r="IG170" t="s">
        <v>267</v>
      </c>
      <c r="IH170" t="s">
        <v>270</v>
      </c>
      <c r="IK170">
        <v>-2</v>
      </c>
      <c r="IL170" t="s">
        <v>271</v>
      </c>
      <c r="IM170" t="s">
        <v>272</v>
      </c>
      <c r="IN170" t="s">
        <v>384</v>
      </c>
      <c r="IP170" t="s">
        <v>387</v>
      </c>
    </row>
    <row r="171" spans="1:250" x14ac:dyDescent="0.25">
      <c r="A171">
        <v>986</v>
      </c>
      <c r="B171">
        <v>1303652864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454</v>
      </c>
      <c r="J171" t="s">
        <v>394</v>
      </c>
      <c r="K171" t="s">
        <v>395</v>
      </c>
      <c r="L171">
        <v>1471</v>
      </c>
      <c r="M171" t="s">
        <v>267</v>
      </c>
      <c r="N171" t="s">
        <v>268</v>
      </c>
      <c r="O171">
        <v>1471</v>
      </c>
      <c r="P171" t="s">
        <v>267</v>
      </c>
      <c r="Q171" t="s">
        <v>268</v>
      </c>
      <c r="R171" t="s">
        <v>283</v>
      </c>
      <c r="S171" s="30">
        <v>104068.443</v>
      </c>
      <c r="U171" s="30">
        <v>17</v>
      </c>
      <c r="IF171">
        <v>1471</v>
      </c>
      <c r="IG171" t="s">
        <v>267</v>
      </c>
      <c r="IH171" t="s">
        <v>270</v>
      </c>
      <c r="IK171">
        <v>-2</v>
      </c>
      <c r="IL171" t="s">
        <v>271</v>
      </c>
      <c r="IM171" t="s">
        <v>272</v>
      </c>
      <c r="IN171" t="s">
        <v>384</v>
      </c>
      <c r="IP171" t="s">
        <v>387</v>
      </c>
    </row>
    <row r="172" spans="1:250" x14ac:dyDescent="0.25">
      <c r="A172">
        <v>987</v>
      </c>
      <c r="B172">
        <v>1303652864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449</v>
      </c>
      <c r="J172" t="s">
        <v>396</v>
      </c>
      <c r="K172" t="s">
        <v>397</v>
      </c>
      <c r="L172">
        <v>1471</v>
      </c>
      <c r="M172" t="s">
        <v>267</v>
      </c>
      <c r="N172" t="s">
        <v>268</v>
      </c>
      <c r="O172">
        <v>1471</v>
      </c>
      <c r="P172" t="s">
        <v>267</v>
      </c>
      <c r="Q172" t="s">
        <v>268</v>
      </c>
      <c r="R172" t="s">
        <v>283</v>
      </c>
      <c r="S172" s="30">
        <v>103847.12300000001</v>
      </c>
      <c r="U172" s="30">
        <v>17</v>
      </c>
      <c r="IF172">
        <v>1471</v>
      </c>
      <c r="IG172" t="s">
        <v>267</v>
      </c>
      <c r="IH172" t="s">
        <v>270</v>
      </c>
      <c r="IK172">
        <v>-2</v>
      </c>
      <c r="IL172" t="s">
        <v>271</v>
      </c>
      <c r="IM172" t="s">
        <v>272</v>
      </c>
      <c r="IN172" t="s">
        <v>384</v>
      </c>
      <c r="IP172" t="s">
        <v>387</v>
      </c>
    </row>
    <row r="173" spans="1:250" x14ac:dyDescent="0.25">
      <c r="A173">
        <v>988</v>
      </c>
      <c r="B173">
        <v>1303652864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446</v>
      </c>
      <c r="J173" t="s">
        <v>398</v>
      </c>
      <c r="K173" t="s">
        <v>399</v>
      </c>
      <c r="L173">
        <v>1471</v>
      </c>
      <c r="M173" t="s">
        <v>267</v>
      </c>
      <c r="N173" t="s">
        <v>268</v>
      </c>
      <c r="O173">
        <v>1471</v>
      </c>
      <c r="P173" t="s">
        <v>267</v>
      </c>
      <c r="Q173" t="s">
        <v>268</v>
      </c>
      <c r="R173" t="s">
        <v>283</v>
      </c>
      <c r="S173" s="30">
        <v>103552.083</v>
      </c>
      <c r="U173" s="30">
        <v>17</v>
      </c>
      <c r="IF173">
        <v>1471</v>
      </c>
      <c r="IG173" t="s">
        <v>267</v>
      </c>
      <c r="IH173" t="s">
        <v>270</v>
      </c>
      <c r="IK173">
        <v>-2</v>
      </c>
      <c r="IL173" t="s">
        <v>271</v>
      </c>
      <c r="IM173" t="s">
        <v>272</v>
      </c>
      <c r="IN173" t="s">
        <v>384</v>
      </c>
      <c r="IP173" t="s">
        <v>387</v>
      </c>
    </row>
    <row r="174" spans="1:250" x14ac:dyDescent="0.25">
      <c r="A174">
        <v>989</v>
      </c>
      <c r="B174">
        <v>1303652864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444</v>
      </c>
      <c r="J174" t="s">
        <v>400</v>
      </c>
      <c r="K174" t="s">
        <v>401</v>
      </c>
      <c r="L174">
        <v>1471</v>
      </c>
      <c r="M174" t="s">
        <v>267</v>
      </c>
      <c r="N174" t="s">
        <v>268</v>
      </c>
      <c r="O174">
        <v>1471</v>
      </c>
      <c r="P174" t="s">
        <v>267</v>
      </c>
      <c r="Q174" t="s">
        <v>268</v>
      </c>
      <c r="R174" t="s">
        <v>283</v>
      </c>
      <c r="S174" s="30">
        <v>103396.633</v>
      </c>
      <c r="U174" s="30">
        <v>17</v>
      </c>
      <c r="IF174">
        <v>1471</v>
      </c>
      <c r="IG174" t="s">
        <v>267</v>
      </c>
      <c r="IH174" t="s">
        <v>270</v>
      </c>
      <c r="IK174">
        <v>-2</v>
      </c>
      <c r="IL174" t="s">
        <v>271</v>
      </c>
      <c r="IM174" t="s">
        <v>272</v>
      </c>
      <c r="IN174" t="s">
        <v>384</v>
      </c>
      <c r="IP174" t="s">
        <v>387</v>
      </c>
    </row>
    <row r="175" spans="1:250" x14ac:dyDescent="0.25">
      <c r="A175">
        <v>990</v>
      </c>
      <c r="B175">
        <v>1303652864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439</v>
      </c>
      <c r="J175" t="s">
        <v>402</v>
      </c>
      <c r="K175" t="s">
        <v>403</v>
      </c>
      <c r="L175">
        <v>1471</v>
      </c>
      <c r="M175" t="s">
        <v>267</v>
      </c>
      <c r="N175" t="s">
        <v>268</v>
      </c>
      <c r="O175">
        <v>1471</v>
      </c>
      <c r="P175" t="s">
        <v>267</v>
      </c>
      <c r="Q175" t="s">
        <v>268</v>
      </c>
      <c r="R175" t="s">
        <v>283</v>
      </c>
      <c r="S175" s="30">
        <v>103156.40300000001</v>
      </c>
      <c r="U175" s="30">
        <v>17</v>
      </c>
      <c r="IF175">
        <v>1471</v>
      </c>
      <c r="IG175" t="s">
        <v>267</v>
      </c>
      <c r="IH175" t="s">
        <v>270</v>
      </c>
      <c r="IK175">
        <v>-2</v>
      </c>
      <c r="IL175" t="s">
        <v>271</v>
      </c>
      <c r="IM175" t="s">
        <v>272</v>
      </c>
      <c r="IN175" t="s">
        <v>384</v>
      </c>
      <c r="IP175" t="s">
        <v>387</v>
      </c>
    </row>
    <row r="176" spans="1:250" x14ac:dyDescent="0.25">
      <c r="A176">
        <v>991</v>
      </c>
      <c r="B176">
        <v>1303652864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434</v>
      </c>
      <c r="J176" t="s">
        <v>382</v>
      </c>
      <c r="K176" t="s">
        <v>383</v>
      </c>
      <c r="L176">
        <v>1471</v>
      </c>
      <c r="M176" t="s">
        <v>267</v>
      </c>
      <c r="N176" t="s">
        <v>268</v>
      </c>
      <c r="O176">
        <v>1471</v>
      </c>
      <c r="P176" t="s">
        <v>267</v>
      </c>
      <c r="Q176" t="s">
        <v>268</v>
      </c>
      <c r="R176" t="s">
        <v>283</v>
      </c>
      <c r="S176" s="30">
        <v>102979.023</v>
      </c>
      <c r="U176" s="30">
        <v>17</v>
      </c>
      <c r="IF176">
        <v>1471</v>
      </c>
      <c r="IG176" t="s">
        <v>267</v>
      </c>
      <c r="IH176" t="s">
        <v>270</v>
      </c>
      <c r="IK176">
        <v>-2</v>
      </c>
      <c r="IL176" t="s">
        <v>271</v>
      </c>
      <c r="IM176" t="s">
        <v>272</v>
      </c>
      <c r="IN176" t="s">
        <v>384</v>
      </c>
      <c r="IP176" t="s">
        <v>387</v>
      </c>
    </row>
    <row r="177" spans="1:250" x14ac:dyDescent="0.25">
      <c r="A177">
        <v>992</v>
      </c>
      <c r="B177">
        <v>1303652864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430</v>
      </c>
      <c r="J177" t="s">
        <v>380</v>
      </c>
      <c r="K177" t="s">
        <v>381</v>
      </c>
      <c r="L177">
        <v>1471</v>
      </c>
      <c r="M177" t="s">
        <v>267</v>
      </c>
      <c r="N177" t="s">
        <v>268</v>
      </c>
      <c r="O177">
        <v>1471</v>
      </c>
      <c r="P177" t="s">
        <v>267</v>
      </c>
      <c r="Q177" t="s">
        <v>268</v>
      </c>
      <c r="R177" t="s">
        <v>283</v>
      </c>
      <c r="S177" s="30">
        <v>177678.86300000001</v>
      </c>
      <c r="U177" s="30">
        <v>17</v>
      </c>
      <c r="IF177">
        <v>1471</v>
      </c>
      <c r="IG177" t="s">
        <v>267</v>
      </c>
      <c r="IH177" t="s">
        <v>270</v>
      </c>
      <c r="IK177">
        <v>-2</v>
      </c>
      <c r="IL177" t="s">
        <v>271</v>
      </c>
      <c r="IM177" t="s">
        <v>272</v>
      </c>
      <c r="IN177" t="s">
        <v>384</v>
      </c>
      <c r="IP177" t="s">
        <v>387</v>
      </c>
    </row>
    <row r="178" spans="1:250" x14ac:dyDescent="0.25">
      <c r="A178">
        <v>993</v>
      </c>
      <c r="B178">
        <v>1303652864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428</v>
      </c>
      <c r="J178" t="s">
        <v>304</v>
      </c>
      <c r="K178" t="s">
        <v>305</v>
      </c>
      <c r="L178">
        <v>1471</v>
      </c>
      <c r="M178" t="s">
        <v>267</v>
      </c>
      <c r="N178" t="s">
        <v>268</v>
      </c>
      <c r="O178">
        <v>1471</v>
      </c>
      <c r="P178" t="s">
        <v>267</v>
      </c>
      <c r="Q178" t="s">
        <v>268</v>
      </c>
      <c r="R178" t="s">
        <v>283</v>
      </c>
      <c r="S178" s="30">
        <v>177477.17300000001</v>
      </c>
      <c r="U178" s="30">
        <v>17</v>
      </c>
      <c r="IF178">
        <v>1471</v>
      </c>
      <c r="IG178" t="s">
        <v>267</v>
      </c>
      <c r="IH178" t="s">
        <v>270</v>
      </c>
      <c r="IK178">
        <v>-2</v>
      </c>
      <c r="IL178" t="s">
        <v>271</v>
      </c>
      <c r="IM178" t="s">
        <v>272</v>
      </c>
      <c r="IN178" t="s">
        <v>384</v>
      </c>
      <c r="IP178" t="s">
        <v>387</v>
      </c>
    </row>
    <row r="179" spans="1:250" x14ac:dyDescent="0.25">
      <c r="A179">
        <v>994</v>
      </c>
      <c r="B179">
        <v>1303652864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423</v>
      </c>
      <c r="J179" t="s">
        <v>306</v>
      </c>
      <c r="K179" t="s">
        <v>307</v>
      </c>
      <c r="L179">
        <v>1471</v>
      </c>
      <c r="M179" t="s">
        <v>267</v>
      </c>
      <c r="N179" t="s">
        <v>268</v>
      </c>
      <c r="O179">
        <v>1471</v>
      </c>
      <c r="P179" t="s">
        <v>267</v>
      </c>
      <c r="Q179" t="s">
        <v>268</v>
      </c>
      <c r="R179" t="s">
        <v>283</v>
      </c>
      <c r="S179" s="30">
        <v>177038.12299999999</v>
      </c>
      <c r="U179" s="30">
        <v>17</v>
      </c>
      <c r="IF179">
        <v>1471</v>
      </c>
      <c r="IG179" t="s">
        <v>267</v>
      </c>
      <c r="IH179" t="s">
        <v>270</v>
      </c>
      <c r="IK179">
        <v>-2</v>
      </c>
      <c r="IL179" t="s">
        <v>271</v>
      </c>
      <c r="IM179" t="s">
        <v>272</v>
      </c>
      <c r="IN179" t="s">
        <v>384</v>
      </c>
      <c r="IP179" t="s">
        <v>387</v>
      </c>
    </row>
    <row r="180" spans="1:250" x14ac:dyDescent="0.25">
      <c r="A180">
        <v>995</v>
      </c>
      <c r="B180">
        <v>1303652864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421</v>
      </c>
      <c r="J180" t="s">
        <v>308</v>
      </c>
      <c r="K180" t="s">
        <v>309</v>
      </c>
      <c r="L180">
        <v>1471</v>
      </c>
      <c r="M180" t="s">
        <v>267</v>
      </c>
      <c r="N180" t="s">
        <v>268</v>
      </c>
      <c r="O180">
        <v>1471</v>
      </c>
      <c r="P180" t="s">
        <v>267</v>
      </c>
      <c r="Q180" t="s">
        <v>268</v>
      </c>
      <c r="R180" t="s">
        <v>283</v>
      </c>
      <c r="S180" s="30">
        <v>176844.943</v>
      </c>
      <c r="U180" s="30">
        <v>17</v>
      </c>
      <c r="IF180">
        <v>1471</v>
      </c>
      <c r="IG180" t="s">
        <v>267</v>
      </c>
      <c r="IH180" t="s">
        <v>270</v>
      </c>
      <c r="IK180">
        <v>-2</v>
      </c>
      <c r="IL180" t="s">
        <v>271</v>
      </c>
      <c r="IM180" t="s">
        <v>272</v>
      </c>
      <c r="IN180" t="s">
        <v>384</v>
      </c>
      <c r="IP180" t="s">
        <v>387</v>
      </c>
    </row>
    <row r="181" spans="1:250" x14ac:dyDescent="0.25">
      <c r="A181">
        <v>996</v>
      </c>
      <c r="B181">
        <v>1303652864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417</v>
      </c>
      <c r="J181" t="s">
        <v>310</v>
      </c>
      <c r="K181" t="s">
        <v>311</v>
      </c>
      <c r="L181">
        <v>1471</v>
      </c>
      <c r="M181" t="s">
        <v>267</v>
      </c>
      <c r="N181" t="s">
        <v>268</v>
      </c>
      <c r="O181">
        <v>1471</v>
      </c>
      <c r="P181" t="s">
        <v>267</v>
      </c>
      <c r="Q181" t="s">
        <v>268</v>
      </c>
      <c r="R181" t="s">
        <v>283</v>
      </c>
      <c r="S181" s="30">
        <v>176437.15299999999</v>
      </c>
      <c r="U181" s="30">
        <v>17</v>
      </c>
      <c r="IF181">
        <v>1471</v>
      </c>
      <c r="IG181" t="s">
        <v>267</v>
      </c>
      <c r="IH181" t="s">
        <v>270</v>
      </c>
      <c r="IK181">
        <v>-2</v>
      </c>
      <c r="IL181" t="s">
        <v>271</v>
      </c>
      <c r="IM181" t="s">
        <v>272</v>
      </c>
      <c r="IN181" t="s">
        <v>384</v>
      </c>
      <c r="IP181" t="s">
        <v>387</v>
      </c>
    </row>
    <row r="182" spans="1:250" x14ac:dyDescent="0.25">
      <c r="S182" s="30"/>
      <c r="U182" s="30"/>
    </row>
    <row r="183" spans="1:250" x14ac:dyDescent="0.25">
      <c r="S183" s="30"/>
      <c r="U183" s="30"/>
    </row>
    <row r="184" spans="1:250" x14ac:dyDescent="0.25">
      <c r="S184" s="30"/>
      <c r="U184" s="30"/>
    </row>
    <row r="185" spans="1:250" x14ac:dyDescent="0.25">
      <c r="S185" s="30"/>
      <c r="U185" s="30"/>
    </row>
    <row r="186" spans="1:250" x14ac:dyDescent="0.25">
      <c r="S186" s="30"/>
      <c r="U186" s="30"/>
    </row>
    <row r="187" spans="1:250" x14ac:dyDescent="0.25">
      <c r="S187" s="30"/>
      <c r="U187" s="30"/>
    </row>
    <row r="188" spans="1:250" x14ac:dyDescent="0.25">
      <c r="S188" s="30"/>
      <c r="U188" s="30"/>
    </row>
    <row r="189" spans="1:250" x14ac:dyDescent="0.25">
      <c r="S189" s="30"/>
      <c r="U189" s="30"/>
    </row>
    <row r="190" spans="1:250" x14ac:dyDescent="0.25">
      <c r="S190" s="30"/>
      <c r="U190" s="30"/>
    </row>
    <row r="191" spans="1:250" x14ac:dyDescent="0.25">
      <c r="S191" s="30"/>
      <c r="U191" s="30"/>
    </row>
    <row r="192" spans="1:250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  <row r="238" spans="19:21" x14ac:dyDescent="0.25">
      <c r="S238" s="30"/>
      <c r="U238" s="30"/>
    </row>
    <row r="239" spans="19:21" x14ac:dyDescent="0.25">
      <c r="S239" s="30"/>
      <c r="U239" s="30"/>
    </row>
    <row r="240" spans="19:21" x14ac:dyDescent="0.25">
      <c r="S240" s="30"/>
      <c r="U240" s="30"/>
    </row>
    <row r="241" spans="19:21" x14ac:dyDescent="0.25">
      <c r="S241" s="30"/>
      <c r="U241" s="30"/>
    </row>
    <row r="242" spans="19:21" x14ac:dyDescent="0.25">
      <c r="S242" s="30"/>
      <c r="U242" s="30"/>
    </row>
    <row r="243" spans="19:21" x14ac:dyDescent="0.25">
      <c r="S243" s="30"/>
      <c r="U243" s="30"/>
    </row>
    <row r="244" spans="19:21" x14ac:dyDescent="0.25">
      <c r="S244" s="30"/>
      <c r="U244" s="30"/>
    </row>
    <row r="245" spans="19:21" x14ac:dyDescent="0.25">
      <c r="S245" s="30"/>
      <c r="U245" s="30"/>
    </row>
    <row r="246" spans="19:21" x14ac:dyDescent="0.25">
      <c r="S246" s="30"/>
      <c r="U246" s="30"/>
    </row>
    <row r="247" spans="19:21" x14ac:dyDescent="0.25">
      <c r="S247" s="30"/>
      <c r="U247" s="30"/>
    </row>
    <row r="248" spans="19:21" x14ac:dyDescent="0.25">
      <c r="S248" s="30"/>
      <c r="U248" s="30"/>
    </row>
    <row r="249" spans="19:21" x14ac:dyDescent="0.25">
      <c r="S249" s="30"/>
      <c r="U249" s="30"/>
    </row>
    <row r="250" spans="19:21" x14ac:dyDescent="0.25">
      <c r="S250" s="30"/>
      <c r="U250" s="30"/>
    </row>
    <row r="251" spans="19:21" x14ac:dyDescent="0.25">
      <c r="S251" s="30"/>
      <c r="U251" s="30"/>
    </row>
    <row r="252" spans="19:21" x14ac:dyDescent="0.25">
      <c r="S252" s="30"/>
      <c r="U252" s="30"/>
    </row>
    <row r="253" spans="19:21" x14ac:dyDescent="0.25">
      <c r="S253" s="30"/>
      <c r="U253" s="30"/>
    </row>
    <row r="254" spans="19:21" x14ac:dyDescent="0.25">
      <c r="S254" s="30"/>
      <c r="U254" s="30"/>
    </row>
    <row r="255" spans="19:21" x14ac:dyDescent="0.25">
      <c r="S255" s="30"/>
      <c r="U255" s="30"/>
    </row>
    <row r="256" spans="19:21" x14ac:dyDescent="0.25">
      <c r="S256" s="30"/>
      <c r="U256" s="30"/>
    </row>
    <row r="257" spans="19:21" x14ac:dyDescent="0.25">
      <c r="S257" s="30"/>
      <c r="U257" s="30"/>
    </row>
    <row r="258" spans="19:21" x14ac:dyDescent="0.25">
      <c r="S258" s="30"/>
      <c r="U258" s="30"/>
    </row>
    <row r="259" spans="19:21" x14ac:dyDescent="0.25">
      <c r="S259" s="30"/>
      <c r="U259" s="30"/>
    </row>
    <row r="260" spans="19:21" x14ac:dyDescent="0.25">
      <c r="S260" s="30"/>
      <c r="U260" s="30"/>
    </row>
    <row r="261" spans="19:21" x14ac:dyDescent="0.25">
      <c r="S261" s="30"/>
      <c r="U261" s="30"/>
    </row>
    <row r="262" spans="19:21" x14ac:dyDescent="0.25">
      <c r="S262" s="30"/>
      <c r="U262" s="30"/>
    </row>
    <row r="263" spans="19:21" x14ac:dyDescent="0.25">
      <c r="S263" s="30"/>
      <c r="U263" s="30"/>
    </row>
    <row r="264" spans="19:21" x14ac:dyDescent="0.25">
      <c r="S264" s="30"/>
      <c r="U264" s="30"/>
    </row>
    <row r="265" spans="19:21" x14ac:dyDescent="0.25">
      <c r="S265" s="30"/>
      <c r="U265" s="30"/>
    </row>
    <row r="266" spans="19:21" x14ac:dyDescent="0.25">
      <c r="S266" s="30"/>
      <c r="U266" s="30"/>
    </row>
    <row r="267" spans="19:21" x14ac:dyDescent="0.25">
      <c r="S267" s="30"/>
      <c r="U267" s="30"/>
    </row>
    <row r="268" spans="19:21" x14ac:dyDescent="0.25">
      <c r="S268" s="30"/>
      <c r="U268" s="30"/>
    </row>
    <row r="269" spans="19:21" x14ac:dyDescent="0.25">
      <c r="S269" s="30"/>
      <c r="U269" s="30"/>
    </row>
    <row r="270" spans="19:21" x14ac:dyDescent="0.25">
      <c r="S270" s="30"/>
      <c r="U270" s="30"/>
    </row>
    <row r="271" spans="19:21" x14ac:dyDescent="0.25">
      <c r="S271" s="30"/>
      <c r="U271" s="30"/>
    </row>
    <row r="272" spans="19:21" x14ac:dyDescent="0.25">
      <c r="S272" s="30"/>
      <c r="U272" s="30"/>
    </row>
    <row r="273" spans="19:21" x14ac:dyDescent="0.25">
      <c r="S273" s="30"/>
      <c r="U273" s="30"/>
    </row>
    <row r="274" spans="19:21" x14ac:dyDescent="0.25">
      <c r="S274" s="30"/>
      <c r="U274" s="30"/>
    </row>
    <row r="275" spans="19:21" x14ac:dyDescent="0.25">
      <c r="S275" s="30"/>
      <c r="U275" s="30"/>
    </row>
    <row r="276" spans="19:21" x14ac:dyDescent="0.25">
      <c r="S276" s="30"/>
      <c r="U276" s="30"/>
    </row>
    <row r="277" spans="19:21" x14ac:dyDescent="0.25">
      <c r="S277" s="30"/>
      <c r="U277" s="30"/>
    </row>
    <row r="278" spans="19:21" x14ac:dyDescent="0.25">
      <c r="S278" s="30"/>
      <c r="U278" s="30"/>
    </row>
    <row r="279" spans="19:21" x14ac:dyDescent="0.25">
      <c r="S279" s="30"/>
      <c r="U279" s="30"/>
    </row>
    <row r="280" spans="19:21" x14ac:dyDescent="0.25">
      <c r="S280" s="30"/>
      <c r="U280" s="30"/>
    </row>
    <row r="281" spans="19:21" x14ac:dyDescent="0.25">
      <c r="S281" s="30"/>
      <c r="U281" s="30"/>
    </row>
    <row r="282" spans="19:21" x14ac:dyDescent="0.25">
      <c r="S282" s="30"/>
      <c r="U282" s="30"/>
    </row>
    <row r="283" spans="19:21" x14ac:dyDescent="0.25">
      <c r="S283" s="30"/>
      <c r="U283" s="30"/>
    </row>
    <row r="284" spans="19:21" x14ac:dyDescent="0.25">
      <c r="S284" s="30"/>
      <c r="U284" s="30"/>
    </row>
    <row r="285" spans="19:21" x14ac:dyDescent="0.25">
      <c r="S285" s="30"/>
      <c r="U285" s="30"/>
    </row>
    <row r="286" spans="19:21" x14ac:dyDescent="0.25">
      <c r="S286" s="30"/>
      <c r="U286" s="30"/>
    </row>
    <row r="287" spans="19:21" x14ac:dyDescent="0.25">
      <c r="S287" s="30"/>
      <c r="U287" s="30"/>
    </row>
    <row r="288" spans="19:21" x14ac:dyDescent="0.25">
      <c r="S288" s="30"/>
      <c r="U288" s="30"/>
    </row>
    <row r="289" spans="19:21" x14ac:dyDescent="0.25">
      <c r="S289" s="30"/>
      <c r="U289" s="30"/>
    </row>
    <row r="290" spans="19:21" x14ac:dyDescent="0.25">
      <c r="S290" s="30"/>
      <c r="U290" s="30"/>
    </row>
    <row r="291" spans="19:21" x14ac:dyDescent="0.25">
      <c r="S291" s="30"/>
      <c r="U291" s="30"/>
    </row>
    <row r="292" spans="19:21" x14ac:dyDescent="0.25">
      <c r="S292" s="30"/>
      <c r="U292" s="30"/>
    </row>
    <row r="293" spans="19:21" x14ac:dyDescent="0.25">
      <c r="S293" s="30"/>
      <c r="U293" s="30"/>
    </row>
    <row r="294" spans="19:21" x14ac:dyDescent="0.25">
      <c r="S294" s="30"/>
      <c r="U294" s="30"/>
    </row>
    <row r="295" spans="19:21" x14ac:dyDescent="0.25">
      <c r="S295" s="30"/>
      <c r="U295" s="30"/>
    </row>
    <row r="296" spans="19:21" x14ac:dyDescent="0.25">
      <c r="S296" s="30"/>
      <c r="U296" s="30"/>
    </row>
    <row r="297" spans="19:21" x14ac:dyDescent="0.25">
      <c r="S297" s="30"/>
      <c r="U297" s="30"/>
    </row>
    <row r="298" spans="19:21" x14ac:dyDescent="0.25">
      <c r="S298" s="30"/>
      <c r="U298" s="30"/>
    </row>
    <row r="299" spans="19:21" x14ac:dyDescent="0.25">
      <c r="S299" s="30"/>
      <c r="U299" s="30"/>
    </row>
    <row r="300" spans="19:21" x14ac:dyDescent="0.25">
      <c r="S300" s="30"/>
      <c r="U300" s="30"/>
    </row>
    <row r="301" spans="19:21" x14ac:dyDescent="0.25">
      <c r="S301" s="30"/>
      <c r="U301" s="30"/>
    </row>
    <row r="302" spans="19:21" x14ac:dyDescent="0.25">
      <c r="S302" s="30"/>
      <c r="U302" s="30"/>
    </row>
    <row r="303" spans="19:21" x14ac:dyDescent="0.25">
      <c r="S303" s="30"/>
      <c r="U303" s="30"/>
    </row>
    <row r="304" spans="19:21" x14ac:dyDescent="0.25">
      <c r="S304" s="30"/>
      <c r="U304" s="30"/>
    </row>
    <row r="305" spans="19:21" x14ac:dyDescent="0.25">
      <c r="S305" s="30"/>
      <c r="U305" s="30"/>
    </row>
    <row r="306" spans="19:21" x14ac:dyDescent="0.25">
      <c r="S306" s="30"/>
      <c r="U306" s="30"/>
    </row>
    <row r="307" spans="19:21" x14ac:dyDescent="0.25">
      <c r="S307" s="30"/>
      <c r="U307" s="30"/>
    </row>
    <row r="308" spans="19:21" x14ac:dyDescent="0.25">
      <c r="S308" s="30"/>
      <c r="U308" s="30"/>
    </row>
    <row r="309" spans="19:21" x14ac:dyDescent="0.25">
      <c r="S309" s="30"/>
      <c r="U309" s="30"/>
    </row>
    <row r="310" spans="19:21" x14ac:dyDescent="0.25">
      <c r="S310" s="30"/>
      <c r="U310" s="30"/>
    </row>
    <row r="311" spans="19:21" x14ac:dyDescent="0.25">
      <c r="S311" s="30"/>
      <c r="U311" s="30"/>
    </row>
    <row r="312" spans="19:21" x14ac:dyDescent="0.25">
      <c r="S312" s="30"/>
      <c r="U312" s="30"/>
    </row>
    <row r="313" spans="19:21" x14ac:dyDescent="0.25">
      <c r="S313" s="30"/>
      <c r="U313" s="30"/>
    </row>
    <row r="314" spans="19:21" x14ac:dyDescent="0.25">
      <c r="S314" s="30"/>
      <c r="U314" s="30"/>
    </row>
    <row r="315" spans="19:21" x14ac:dyDescent="0.25">
      <c r="S315" s="30"/>
      <c r="U315" s="30"/>
    </row>
    <row r="316" spans="19:21" x14ac:dyDescent="0.25">
      <c r="S316" s="30"/>
      <c r="U316" s="30"/>
    </row>
    <row r="317" spans="19:21" x14ac:dyDescent="0.25">
      <c r="S317" s="30"/>
      <c r="U317" s="30"/>
    </row>
    <row r="318" spans="19:21" x14ac:dyDescent="0.25">
      <c r="S318" s="30"/>
      <c r="U318" s="30"/>
    </row>
    <row r="319" spans="19:21" x14ac:dyDescent="0.25">
      <c r="S319" s="30"/>
      <c r="U319" s="30"/>
    </row>
    <row r="320" spans="19:21" x14ac:dyDescent="0.25">
      <c r="S320" s="30"/>
      <c r="U320" s="30"/>
    </row>
    <row r="321" spans="19:21" x14ac:dyDescent="0.25">
      <c r="S321" s="30"/>
      <c r="U321" s="30"/>
    </row>
    <row r="322" spans="19:21" x14ac:dyDescent="0.25">
      <c r="S322" s="30"/>
      <c r="U322" s="30"/>
    </row>
    <row r="323" spans="19:21" x14ac:dyDescent="0.25">
      <c r="S323" s="30"/>
      <c r="U323" s="30"/>
    </row>
    <row r="324" spans="19:21" x14ac:dyDescent="0.25">
      <c r="S324" s="30"/>
      <c r="U324" s="30"/>
    </row>
    <row r="325" spans="19:21" x14ac:dyDescent="0.25">
      <c r="S325" s="30"/>
      <c r="U325" s="30"/>
    </row>
    <row r="326" spans="19:21" x14ac:dyDescent="0.25">
      <c r="S326" s="30"/>
      <c r="U326" s="30"/>
    </row>
    <row r="327" spans="19:21" x14ac:dyDescent="0.25">
      <c r="S327" s="30"/>
      <c r="U327" s="30"/>
    </row>
    <row r="328" spans="19:21" x14ac:dyDescent="0.25">
      <c r="S328" s="30"/>
      <c r="U328" s="30"/>
    </row>
    <row r="329" spans="19:21" x14ac:dyDescent="0.25">
      <c r="S329" s="30"/>
      <c r="U329" s="30"/>
    </row>
    <row r="330" spans="19:21" x14ac:dyDescent="0.25">
      <c r="S330" s="30"/>
      <c r="U330" s="30"/>
    </row>
    <row r="331" spans="19:21" x14ac:dyDescent="0.25">
      <c r="S331" s="30"/>
      <c r="U331" s="30"/>
    </row>
    <row r="332" spans="19:21" x14ac:dyDescent="0.25">
      <c r="S332" s="30"/>
      <c r="U332" s="30"/>
    </row>
    <row r="333" spans="19:21" x14ac:dyDescent="0.25">
      <c r="S333" s="30"/>
      <c r="U333" s="30"/>
    </row>
    <row r="334" spans="19:21" x14ac:dyDescent="0.25">
      <c r="S334" s="30"/>
      <c r="U334" s="30"/>
    </row>
    <row r="335" spans="19:21" x14ac:dyDescent="0.25">
      <c r="S335" s="30"/>
      <c r="U335" s="30"/>
    </row>
    <row r="336" spans="19:21" x14ac:dyDescent="0.25">
      <c r="S336" s="30"/>
      <c r="U336" s="30"/>
    </row>
    <row r="337" spans="19:21" x14ac:dyDescent="0.25">
      <c r="S337" s="30"/>
      <c r="U337" s="30"/>
    </row>
    <row r="338" spans="19:21" x14ac:dyDescent="0.25">
      <c r="S338" s="30"/>
      <c r="U338" s="30"/>
    </row>
    <row r="339" spans="19:21" x14ac:dyDescent="0.25">
      <c r="S339" s="30"/>
      <c r="U339" s="30"/>
    </row>
    <row r="340" spans="19:21" x14ac:dyDescent="0.25">
      <c r="S340" s="30"/>
      <c r="U340" s="30"/>
    </row>
    <row r="341" spans="19:21" x14ac:dyDescent="0.25">
      <c r="S341" s="30"/>
      <c r="U341" s="30"/>
    </row>
    <row r="342" spans="19:21" x14ac:dyDescent="0.25">
      <c r="S342" s="30"/>
      <c r="U342" s="30"/>
    </row>
    <row r="343" spans="19:21" x14ac:dyDescent="0.25">
      <c r="S343" s="30"/>
      <c r="U343" s="30"/>
    </row>
    <row r="344" spans="19:21" x14ac:dyDescent="0.25">
      <c r="S344" s="30"/>
      <c r="U344" s="30"/>
    </row>
    <row r="345" spans="19:21" x14ac:dyDescent="0.25">
      <c r="S345" s="30"/>
      <c r="U345" s="30"/>
    </row>
    <row r="346" spans="19:21" x14ac:dyDescent="0.25">
      <c r="S346" s="30"/>
      <c r="U346" s="30"/>
    </row>
    <row r="347" spans="19:21" x14ac:dyDescent="0.25">
      <c r="S347" s="30"/>
      <c r="U347" s="30"/>
    </row>
    <row r="348" spans="19:21" x14ac:dyDescent="0.25">
      <c r="S348" s="30"/>
      <c r="U348" s="30"/>
    </row>
    <row r="349" spans="19:21" x14ac:dyDescent="0.25">
      <c r="S349" s="30"/>
      <c r="U349" s="30"/>
    </row>
    <row r="350" spans="19:21" x14ac:dyDescent="0.25">
      <c r="S350" s="30"/>
      <c r="U350" s="30"/>
    </row>
    <row r="351" spans="19:21" x14ac:dyDescent="0.25">
      <c r="S351" s="30"/>
      <c r="U351" s="30"/>
    </row>
    <row r="352" spans="19:21" x14ac:dyDescent="0.25">
      <c r="S352" s="30"/>
      <c r="U352" s="30"/>
    </row>
    <row r="353" spans="19:21" x14ac:dyDescent="0.25">
      <c r="S353" s="30"/>
      <c r="U353" s="30"/>
    </row>
    <row r="354" spans="19:21" x14ac:dyDescent="0.25">
      <c r="S354" s="30"/>
      <c r="U354" s="30"/>
    </row>
    <row r="355" spans="19:21" x14ac:dyDescent="0.25">
      <c r="S355" s="30"/>
      <c r="U355" s="30"/>
    </row>
    <row r="356" spans="19:21" x14ac:dyDescent="0.25">
      <c r="S356" s="30"/>
      <c r="U356" s="30"/>
    </row>
    <row r="357" spans="19:21" x14ac:dyDescent="0.25">
      <c r="S357" s="30"/>
      <c r="U357" s="30"/>
    </row>
    <row r="358" spans="19:21" x14ac:dyDescent="0.25">
      <c r="S358" s="30"/>
      <c r="U358" s="30"/>
    </row>
    <row r="359" spans="19:21" x14ac:dyDescent="0.25">
      <c r="S359" s="30"/>
      <c r="U359" s="30"/>
    </row>
    <row r="360" spans="19:21" x14ac:dyDescent="0.25">
      <c r="S360" s="30"/>
      <c r="U360" s="30"/>
    </row>
    <row r="361" spans="19:21" x14ac:dyDescent="0.25">
      <c r="S361" s="30"/>
      <c r="U361" s="30"/>
    </row>
    <row r="362" spans="19:21" x14ac:dyDescent="0.25">
      <c r="S362" s="30"/>
      <c r="U362" s="30"/>
    </row>
    <row r="363" spans="19:21" x14ac:dyDescent="0.25">
      <c r="S363" s="30"/>
      <c r="U363" s="30"/>
    </row>
    <row r="364" spans="19:21" x14ac:dyDescent="0.25">
      <c r="S364" s="30"/>
      <c r="U364" s="30"/>
    </row>
    <row r="365" spans="19:21" x14ac:dyDescent="0.25">
      <c r="S365" s="30"/>
      <c r="U365" s="30"/>
    </row>
    <row r="366" spans="19:21" x14ac:dyDescent="0.25">
      <c r="S366" s="30"/>
      <c r="U366" s="30"/>
    </row>
    <row r="367" spans="19:21" x14ac:dyDescent="0.25">
      <c r="S367" s="30"/>
      <c r="U367" s="30"/>
    </row>
    <row r="368" spans="19:21" x14ac:dyDescent="0.25">
      <c r="S368" s="30"/>
      <c r="U368" s="30"/>
    </row>
    <row r="369" spans="19:21" x14ac:dyDescent="0.25">
      <c r="S369" s="30"/>
      <c r="U369" s="30"/>
    </row>
    <row r="370" spans="19:21" x14ac:dyDescent="0.25">
      <c r="S370" s="30"/>
      <c r="U370" s="30"/>
    </row>
    <row r="371" spans="19:21" x14ac:dyDescent="0.25">
      <c r="S371" s="30"/>
      <c r="U371" s="30"/>
    </row>
    <row r="372" spans="19:21" x14ac:dyDescent="0.25">
      <c r="S372" s="30"/>
      <c r="U372" s="30"/>
    </row>
    <row r="373" spans="19:21" x14ac:dyDescent="0.25">
      <c r="S373" s="30"/>
      <c r="U373" s="30"/>
    </row>
    <row r="374" spans="19:21" x14ac:dyDescent="0.25">
      <c r="S374" s="30"/>
      <c r="U374" s="30"/>
    </row>
    <row r="375" spans="19:21" x14ac:dyDescent="0.25">
      <c r="S375" s="30"/>
      <c r="U375" s="30"/>
    </row>
    <row r="376" spans="19:21" x14ac:dyDescent="0.25">
      <c r="S376" s="30"/>
      <c r="U376" s="30"/>
    </row>
    <row r="377" spans="19:21" x14ac:dyDescent="0.25">
      <c r="S377" s="30"/>
      <c r="U377" s="30"/>
    </row>
    <row r="378" spans="19:21" x14ac:dyDescent="0.25">
      <c r="S378" s="30"/>
      <c r="U378" s="30"/>
    </row>
    <row r="379" spans="19:21" x14ac:dyDescent="0.25">
      <c r="S379" s="30"/>
      <c r="U379" s="30"/>
    </row>
    <row r="380" spans="19:21" x14ac:dyDescent="0.25">
      <c r="S380" s="30"/>
      <c r="U380" s="30"/>
    </row>
    <row r="381" spans="19:21" x14ac:dyDescent="0.25">
      <c r="S381" s="30"/>
      <c r="U381" s="30"/>
    </row>
    <row r="382" spans="19:21" x14ac:dyDescent="0.25">
      <c r="S382" s="30"/>
      <c r="U382" s="30"/>
    </row>
    <row r="383" spans="19:21" x14ac:dyDescent="0.25">
      <c r="S383" s="30"/>
      <c r="U383" s="30"/>
    </row>
    <row r="384" spans="19:21" x14ac:dyDescent="0.25">
      <c r="S384" s="30"/>
      <c r="U384" s="30"/>
    </row>
    <row r="385" spans="19:21" x14ac:dyDescent="0.25">
      <c r="S385" s="30"/>
      <c r="U385" s="30"/>
    </row>
    <row r="386" spans="19:21" x14ac:dyDescent="0.25">
      <c r="S386" s="30"/>
      <c r="U386" s="30"/>
    </row>
    <row r="387" spans="19:21" x14ac:dyDescent="0.25">
      <c r="S387" s="30"/>
      <c r="U387" s="30"/>
    </row>
    <row r="388" spans="19:21" x14ac:dyDescent="0.25">
      <c r="S388" s="30"/>
      <c r="U388" s="30"/>
    </row>
    <row r="389" spans="19:21" x14ac:dyDescent="0.25">
      <c r="S389" s="30"/>
      <c r="U389" s="30"/>
    </row>
    <row r="390" spans="19:21" x14ac:dyDescent="0.25">
      <c r="S390" s="30"/>
      <c r="U390" s="30"/>
    </row>
    <row r="391" spans="19:21" x14ac:dyDescent="0.25">
      <c r="S391" s="30"/>
      <c r="U391" s="30"/>
    </row>
    <row r="392" spans="19:21" x14ac:dyDescent="0.25">
      <c r="S392" s="30"/>
      <c r="U392" s="30"/>
    </row>
    <row r="393" spans="19:21" x14ac:dyDescent="0.25">
      <c r="S393" s="30"/>
      <c r="U393" s="30"/>
    </row>
    <row r="394" spans="19:21" x14ac:dyDescent="0.25">
      <c r="S394" s="30"/>
      <c r="U394" s="30"/>
    </row>
    <row r="395" spans="19:21" x14ac:dyDescent="0.25">
      <c r="S395" s="30"/>
      <c r="U395" s="30"/>
    </row>
    <row r="396" spans="19:21" x14ac:dyDescent="0.25">
      <c r="S396" s="30"/>
      <c r="U396" s="30"/>
    </row>
    <row r="397" spans="19:21" x14ac:dyDescent="0.25">
      <c r="S397" s="30"/>
      <c r="U397" s="30"/>
    </row>
    <row r="398" spans="19:21" x14ac:dyDescent="0.25">
      <c r="S398" s="30"/>
      <c r="U398" s="30"/>
    </row>
    <row r="399" spans="19:21" x14ac:dyDescent="0.25">
      <c r="S399" s="30"/>
      <c r="U399" s="30"/>
    </row>
    <row r="400" spans="19:21" x14ac:dyDescent="0.25">
      <c r="S400" s="30"/>
      <c r="U400" s="30"/>
    </row>
    <row r="401" spans="19:21" x14ac:dyDescent="0.25">
      <c r="S401" s="30"/>
      <c r="U401" s="30"/>
    </row>
    <row r="402" spans="19:21" x14ac:dyDescent="0.25">
      <c r="S402" s="30"/>
      <c r="U402" s="30"/>
    </row>
    <row r="403" spans="19:21" x14ac:dyDescent="0.25">
      <c r="S403" s="30"/>
      <c r="U403" s="30"/>
    </row>
    <row r="404" spans="19:21" x14ac:dyDescent="0.25">
      <c r="S404" s="30"/>
      <c r="U404" s="30"/>
    </row>
    <row r="405" spans="19:21" x14ac:dyDescent="0.25">
      <c r="S405" s="30"/>
      <c r="U405" s="30"/>
    </row>
    <row r="406" spans="19:21" x14ac:dyDescent="0.25">
      <c r="S406" s="30"/>
      <c r="U406" s="30"/>
    </row>
    <row r="407" spans="19:21" x14ac:dyDescent="0.25">
      <c r="S407" s="30"/>
      <c r="U407" s="30"/>
    </row>
    <row r="408" spans="19:21" x14ac:dyDescent="0.25">
      <c r="S408" s="30"/>
      <c r="U408" s="30"/>
    </row>
    <row r="409" spans="19:21" x14ac:dyDescent="0.25">
      <c r="S409" s="30"/>
      <c r="U409" s="30"/>
    </row>
    <row r="410" spans="19:21" x14ac:dyDescent="0.25">
      <c r="S410" s="30"/>
      <c r="U410" s="30"/>
    </row>
    <row r="411" spans="19:21" x14ac:dyDescent="0.25">
      <c r="S411" s="30"/>
      <c r="U411" s="30"/>
    </row>
    <row r="412" spans="19:21" x14ac:dyDescent="0.25">
      <c r="S412" s="30"/>
      <c r="U412" s="30"/>
    </row>
    <row r="413" spans="19:21" x14ac:dyDescent="0.25">
      <c r="S413" s="30"/>
      <c r="U413" s="30"/>
    </row>
    <row r="414" spans="19:21" x14ac:dyDescent="0.25">
      <c r="S414" s="30"/>
      <c r="U414" s="30"/>
    </row>
    <row r="415" spans="19:21" x14ac:dyDescent="0.25">
      <c r="S415" s="30"/>
      <c r="U415" s="30"/>
    </row>
    <row r="416" spans="19:21" x14ac:dyDescent="0.25">
      <c r="S416" s="30"/>
      <c r="U416" s="30"/>
    </row>
    <row r="417" spans="19:21" x14ac:dyDescent="0.25">
      <c r="S417" s="30"/>
      <c r="U417" s="30"/>
    </row>
    <row r="418" spans="19:21" x14ac:dyDescent="0.25">
      <c r="S418" s="30"/>
      <c r="U418" s="30"/>
    </row>
    <row r="419" spans="19:21" x14ac:dyDescent="0.25">
      <c r="S419" s="30"/>
      <c r="U419" s="30"/>
    </row>
    <row r="420" spans="19:21" x14ac:dyDescent="0.25">
      <c r="S420" s="30"/>
      <c r="U420" s="30"/>
    </row>
    <row r="421" spans="19:21" x14ac:dyDescent="0.25">
      <c r="S421" s="30"/>
      <c r="U421" s="30"/>
    </row>
    <row r="422" spans="19:21" x14ac:dyDescent="0.25">
      <c r="S422" s="30"/>
      <c r="U422" s="30"/>
    </row>
    <row r="423" spans="19:21" x14ac:dyDescent="0.25">
      <c r="S423" s="30"/>
      <c r="U423" s="30"/>
    </row>
    <row r="424" spans="19:21" x14ac:dyDescent="0.25">
      <c r="S424" s="30"/>
      <c r="U424" s="30"/>
    </row>
    <row r="425" spans="19:21" x14ac:dyDescent="0.25">
      <c r="S425" s="30"/>
      <c r="U425" s="30"/>
    </row>
    <row r="426" spans="19:21" x14ac:dyDescent="0.25">
      <c r="S426" s="30"/>
      <c r="U426" s="30"/>
    </row>
    <row r="427" spans="19:21" x14ac:dyDescent="0.25">
      <c r="S427" s="30"/>
      <c r="U427" s="30"/>
    </row>
    <row r="428" spans="19:21" x14ac:dyDescent="0.25">
      <c r="S428" s="30"/>
      <c r="U428" s="30"/>
    </row>
    <row r="429" spans="19:21" x14ac:dyDescent="0.25">
      <c r="S429" s="30"/>
      <c r="U429" s="30"/>
    </row>
    <row r="430" spans="19:21" x14ac:dyDescent="0.25">
      <c r="S430" s="30"/>
      <c r="U430" s="30"/>
    </row>
    <row r="431" spans="19:21" x14ac:dyDescent="0.25">
      <c r="S431" s="30"/>
      <c r="U431" s="30"/>
    </row>
    <row r="432" spans="19:21" x14ac:dyDescent="0.25">
      <c r="S432" s="30"/>
      <c r="U432" s="30"/>
    </row>
    <row r="433" spans="19:21" x14ac:dyDescent="0.25">
      <c r="S433" s="30"/>
      <c r="U433" s="30"/>
    </row>
    <row r="434" spans="19:21" x14ac:dyDescent="0.25">
      <c r="S434" s="30"/>
      <c r="U434" s="30"/>
    </row>
    <row r="435" spans="19:21" x14ac:dyDescent="0.25">
      <c r="S435" s="30"/>
      <c r="U435" s="30"/>
    </row>
    <row r="436" spans="19:21" x14ac:dyDescent="0.25">
      <c r="S436" s="30"/>
      <c r="U436" s="30"/>
    </row>
    <row r="437" spans="19:21" x14ac:dyDescent="0.25">
      <c r="S437" s="30"/>
      <c r="U437" s="30"/>
    </row>
    <row r="438" spans="19:21" x14ac:dyDescent="0.25">
      <c r="S438" s="30"/>
      <c r="U438" s="30"/>
    </row>
    <row r="439" spans="19:21" x14ac:dyDescent="0.25">
      <c r="S439" s="30"/>
      <c r="U439" s="30"/>
    </row>
    <row r="440" spans="19:21" x14ac:dyDescent="0.25">
      <c r="S440" s="30"/>
      <c r="U440" s="30"/>
    </row>
    <row r="441" spans="19:21" x14ac:dyDescent="0.25">
      <c r="S441" s="30"/>
      <c r="U441" s="30"/>
    </row>
    <row r="442" spans="19:21" x14ac:dyDescent="0.25">
      <c r="S442" s="30"/>
      <c r="U442" s="30"/>
    </row>
    <row r="443" spans="19:21" x14ac:dyDescent="0.25">
      <c r="S443" s="30"/>
      <c r="U443" s="30"/>
    </row>
    <row r="444" spans="19:21" x14ac:dyDescent="0.25">
      <c r="S444" s="30"/>
      <c r="U444" s="30"/>
    </row>
    <row r="445" spans="19:21" x14ac:dyDescent="0.25">
      <c r="S445" s="30"/>
      <c r="U445" s="30"/>
    </row>
    <row r="446" spans="19:21" x14ac:dyDescent="0.25">
      <c r="S446" s="30"/>
      <c r="U446" s="30"/>
    </row>
    <row r="447" spans="19:21" x14ac:dyDescent="0.25">
      <c r="S447" s="30"/>
      <c r="U447" s="30"/>
    </row>
    <row r="448" spans="19:21" x14ac:dyDescent="0.25">
      <c r="S448" s="30"/>
      <c r="U448" s="30"/>
    </row>
    <row r="449" spans="19:21" x14ac:dyDescent="0.25">
      <c r="S449" s="30"/>
      <c r="U449" s="30"/>
    </row>
    <row r="450" spans="19:21" x14ac:dyDescent="0.25">
      <c r="S450" s="30"/>
      <c r="U450" s="30"/>
    </row>
    <row r="451" spans="19:21" x14ac:dyDescent="0.25">
      <c r="S451" s="30"/>
      <c r="U451" s="30"/>
    </row>
    <row r="452" spans="19:21" x14ac:dyDescent="0.25">
      <c r="S452" s="30"/>
      <c r="U452" s="30"/>
    </row>
    <row r="453" spans="19:21" x14ac:dyDescent="0.25">
      <c r="S453" s="30"/>
      <c r="U453" s="30"/>
    </row>
    <row r="454" spans="19:21" x14ac:dyDescent="0.25">
      <c r="S454" s="30"/>
      <c r="U454" s="30"/>
    </row>
    <row r="455" spans="19:21" x14ac:dyDescent="0.25">
      <c r="S455" s="30"/>
      <c r="U455" s="30"/>
    </row>
    <row r="456" spans="19:21" x14ac:dyDescent="0.25">
      <c r="S456" s="30"/>
      <c r="U456" s="30"/>
    </row>
    <row r="457" spans="19:21" x14ac:dyDescent="0.25">
      <c r="S457" s="30"/>
      <c r="U457" s="30"/>
    </row>
    <row r="458" spans="19:21" x14ac:dyDescent="0.25">
      <c r="S458" s="30"/>
      <c r="U458" s="30"/>
    </row>
    <row r="459" spans="19:21" x14ac:dyDescent="0.25">
      <c r="S459" s="30"/>
      <c r="U459" s="30"/>
    </row>
    <row r="460" spans="19:21" x14ac:dyDescent="0.25">
      <c r="S460" s="30"/>
      <c r="U460" s="30"/>
    </row>
    <row r="461" spans="19:21" x14ac:dyDescent="0.25">
      <c r="S461" s="30"/>
      <c r="U461" s="30"/>
    </row>
    <row r="462" spans="19:21" x14ac:dyDescent="0.25">
      <c r="S462" s="30"/>
      <c r="U462" s="30"/>
    </row>
    <row r="463" spans="19:21" x14ac:dyDescent="0.25">
      <c r="S463" s="30"/>
      <c r="U463" s="30"/>
    </row>
    <row r="464" spans="19:21" x14ac:dyDescent="0.25">
      <c r="S464" s="30"/>
      <c r="U464" s="30"/>
    </row>
    <row r="465" spans="19:21" x14ac:dyDescent="0.25">
      <c r="S465" s="30"/>
      <c r="U465" s="30"/>
    </row>
    <row r="466" spans="19:21" x14ac:dyDescent="0.25">
      <c r="S466" s="30"/>
      <c r="U466" s="30"/>
    </row>
    <row r="467" spans="19:21" x14ac:dyDescent="0.25">
      <c r="S467" s="30"/>
      <c r="U467" s="30"/>
    </row>
    <row r="468" spans="19:21" x14ac:dyDescent="0.25">
      <c r="S468" s="30"/>
      <c r="U468" s="30"/>
    </row>
    <row r="469" spans="19:21" x14ac:dyDescent="0.25">
      <c r="S469" s="30"/>
      <c r="U469" s="30"/>
    </row>
    <row r="470" spans="19:21" x14ac:dyDescent="0.25">
      <c r="S470" s="30"/>
      <c r="U470" s="30"/>
    </row>
    <row r="471" spans="19:21" x14ac:dyDescent="0.25">
      <c r="S471" s="30"/>
      <c r="U471" s="30"/>
    </row>
    <row r="472" spans="19:21" x14ac:dyDescent="0.25">
      <c r="S472" s="30"/>
      <c r="U472" s="30"/>
    </row>
    <row r="473" spans="19:21" x14ac:dyDescent="0.25">
      <c r="S473" s="30"/>
      <c r="U473" s="30"/>
    </row>
    <row r="474" spans="19:21" x14ac:dyDescent="0.25">
      <c r="S474" s="30"/>
      <c r="U474" s="30"/>
    </row>
    <row r="475" spans="19:21" x14ac:dyDescent="0.25">
      <c r="S475" s="30"/>
      <c r="U475" s="30"/>
    </row>
    <row r="476" spans="19:21" x14ac:dyDescent="0.25">
      <c r="S476" s="30"/>
      <c r="U476" s="30"/>
    </row>
    <row r="477" spans="19:21" x14ac:dyDescent="0.25">
      <c r="S477" s="30"/>
      <c r="U477" s="30"/>
    </row>
    <row r="478" spans="19:21" x14ac:dyDescent="0.25">
      <c r="S478" s="30"/>
      <c r="U478" s="30"/>
    </row>
    <row r="479" spans="19:21" x14ac:dyDescent="0.25">
      <c r="S479" s="30"/>
      <c r="U479" s="30"/>
    </row>
    <row r="480" spans="19:21" x14ac:dyDescent="0.25">
      <c r="S480" s="30"/>
      <c r="U480" s="30"/>
    </row>
    <row r="481" spans="19:21" x14ac:dyDescent="0.25">
      <c r="S481" s="30"/>
      <c r="U481" s="30"/>
    </row>
    <row r="482" spans="19:21" x14ac:dyDescent="0.25">
      <c r="S482" s="30"/>
      <c r="U482" s="30"/>
    </row>
    <row r="483" spans="19:21" x14ac:dyDescent="0.25">
      <c r="S483" s="30"/>
      <c r="U483" s="30"/>
    </row>
    <row r="484" spans="19:21" x14ac:dyDescent="0.25">
      <c r="S484" s="30"/>
      <c r="U484" s="30"/>
    </row>
    <row r="485" spans="19:21" x14ac:dyDescent="0.25">
      <c r="S485" s="30"/>
      <c r="U485" s="30"/>
    </row>
    <row r="486" spans="19:21" x14ac:dyDescent="0.25">
      <c r="S486" s="30"/>
      <c r="U486" s="30"/>
    </row>
    <row r="487" spans="19:21" x14ac:dyDescent="0.25">
      <c r="S487" s="30"/>
      <c r="U487" s="30"/>
    </row>
    <row r="488" spans="19:21" x14ac:dyDescent="0.25">
      <c r="S488" s="30"/>
      <c r="U488" s="30"/>
    </row>
    <row r="489" spans="19:21" x14ac:dyDescent="0.25">
      <c r="S489" s="30"/>
      <c r="U489" s="30"/>
    </row>
    <row r="490" spans="19:21" x14ac:dyDescent="0.25">
      <c r="S490" s="30"/>
      <c r="U490" s="30"/>
    </row>
    <row r="491" spans="19:21" x14ac:dyDescent="0.25">
      <c r="S491" s="30"/>
      <c r="U491" s="30"/>
    </row>
    <row r="492" spans="19:21" x14ac:dyDescent="0.25">
      <c r="S492" s="30"/>
      <c r="U492" s="30"/>
    </row>
    <row r="493" spans="19:21" x14ac:dyDescent="0.25">
      <c r="S493" s="30"/>
      <c r="U493" s="30"/>
    </row>
    <row r="494" spans="19:21" x14ac:dyDescent="0.25">
      <c r="S494" s="30"/>
      <c r="U494" s="30"/>
    </row>
    <row r="495" spans="19:21" x14ac:dyDescent="0.25">
      <c r="S495" s="30"/>
      <c r="U495" s="30"/>
    </row>
    <row r="496" spans="19:21" x14ac:dyDescent="0.25">
      <c r="S496" s="30"/>
      <c r="U496" s="30"/>
    </row>
    <row r="497" spans="19:21" x14ac:dyDescent="0.25">
      <c r="S497" s="30"/>
      <c r="U497" s="30"/>
    </row>
    <row r="498" spans="19:21" x14ac:dyDescent="0.25">
      <c r="S498" s="30"/>
      <c r="U498" s="30"/>
    </row>
    <row r="499" spans="19:21" x14ac:dyDescent="0.25">
      <c r="S499" s="30"/>
      <c r="U499" s="30"/>
    </row>
    <row r="500" spans="19:21" x14ac:dyDescent="0.25">
      <c r="S500" s="30"/>
      <c r="U500" s="30"/>
    </row>
    <row r="501" spans="19:21" x14ac:dyDescent="0.25">
      <c r="S501" s="30"/>
      <c r="U501" s="30"/>
    </row>
    <row r="502" spans="19:21" x14ac:dyDescent="0.25">
      <c r="S502" s="30"/>
      <c r="U502" s="30"/>
    </row>
    <row r="503" spans="19:21" x14ac:dyDescent="0.25">
      <c r="S503" s="30"/>
      <c r="U503" s="30"/>
    </row>
    <row r="504" spans="19:21" x14ac:dyDescent="0.25">
      <c r="S504" s="30"/>
      <c r="U504" s="30"/>
    </row>
    <row r="505" spans="19:21" x14ac:dyDescent="0.25">
      <c r="S505" s="30"/>
      <c r="U505" s="30"/>
    </row>
    <row r="506" spans="19:21" x14ac:dyDescent="0.25">
      <c r="S506" s="30"/>
      <c r="U506" s="30"/>
    </row>
    <row r="507" spans="19:21" x14ac:dyDescent="0.25">
      <c r="S507" s="30"/>
      <c r="U507" s="30"/>
    </row>
    <row r="508" spans="19:21" x14ac:dyDescent="0.25">
      <c r="S508" s="30"/>
      <c r="U508" s="30"/>
    </row>
    <row r="509" spans="19:21" x14ac:dyDescent="0.25">
      <c r="S509" s="30"/>
      <c r="U509" s="30"/>
    </row>
    <row r="510" spans="19:21" x14ac:dyDescent="0.25">
      <c r="S510" s="30"/>
      <c r="U510" s="30"/>
    </row>
    <row r="511" spans="19:21" x14ac:dyDescent="0.25">
      <c r="S511" s="30"/>
      <c r="U511" s="30"/>
    </row>
    <row r="512" spans="19:21" x14ac:dyDescent="0.25">
      <c r="S512" s="30"/>
      <c r="U512" s="30"/>
    </row>
    <row r="513" spans="19:21" x14ac:dyDescent="0.25">
      <c r="S513" s="30"/>
      <c r="U513" s="30"/>
    </row>
    <row r="514" spans="19:21" x14ac:dyDescent="0.25">
      <c r="S514" s="30"/>
      <c r="U514" s="30"/>
    </row>
    <row r="515" spans="19:21" x14ac:dyDescent="0.25">
      <c r="S515" s="30"/>
      <c r="U515" s="30"/>
    </row>
    <row r="516" spans="19:21" x14ac:dyDescent="0.25">
      <c r="S516" s="30"/>
      <c r="U516" s="30"/>
    </row>
    <row r="517" spans="19:21" x14ac:dyDescent="0.25">
      <c r="S517" s="30"/>
      <c r="U517" s="30"/>
    </row>
    <row r="518" spans="19:21" x14ac:dyDescent="0.25">
      <c r="S518" s="30"/>
      <c r="U518" s="30"/>
    </row>
    <row r="519" spans="19:21" x14ac:dyDescent="0.25">
      <c r="S519" s="30"/>
      <c r="U519" s="30"/>
    </row>
    <row r="520" spans="19:21" x14ac:dyDescent="0.25">
      <c r="S520" s="30"/>
      <c r="U520" s="30"/>
    </row>
    <row r="521" spans="19:21" x14ac:dyDescent="0.25">
      <c r="S521" s="30"/>
      <c r="U521" s="30"/>
    </row>
    <row r="522" spans="19:21" x14ac:dyDescent="0.25">
      <c r="S522" s="30"/>
      <c r="U522" s="30"/>
    </row>
    <row r="523" spans="19:21" x14ac:dyDescent="0.25">
      <c r="S523" s="30"/>
      <c r="U523" s="30"/>
    </row>
    <row r="524" spans="19:21" x14ac:dyDescent="0.25">
      <c r="S524" s="30"/>
      <c r="U524" s="30"/>
    </row>
    <row r="525" spans="19:21" x14ac:dyDescent="0.25">
      <c r="S525" s="30"/>
      <c r="U525" s="30"/>
    </row>
    <row r="526" spans="19:21" x14ac:dyDescent="0.25">
      <c r="S526" s="30"/>
      <c r="U526" s="30"/>
    </row>
    <row r="527" spans="19:21" x14ac:dyDescent="0.25">
      <c r="S527" s="30"/>
      <c r="U527" s="30"/>
    </row>
    <row r="528" spans="19:21" x14ac:dyDescent="0.25">
      <c r="S528" s="30"/>
      <c r="U528" s="30"/>
    </row>
    <row r="529" spans="19:21" x14ac:dyDescent="0.25">
      <c r="S529" s="30"/>
      <c r="U529" s="30"/>
    </row>
    <row r="530" spans="19:21" x14ac:dyDescent="0.25">
      <c r="S530" s="30"/>
      <c r="U530" s="30"/>
    </row>
    <row r="531" spans="19:21" x14ac:dyDescent="0.25">
      <c r="S531" s="30"/>
      <c r="U531" s="30"/>
    </row>
    <row r="532" spans="19:21" x14ac:dyDescent="0.25">
      <c r="S532" s="30"/>
      <c r="U532" s="30"/>
    </row>
    <row r="533" spans="19:21" x14ac:dyDescent="0.25">
      <c r="S533" s="30"/>
      <c r="U533" s="30"/>
    </row>
    <row r="534" spans="19:21" x14ac:dyDescent="0.25">
      <c r="S534" s="30"/>
      <c r="U534" s="30"/>
    </row>
    <row r="535" spans="19:21" x14ac:dyDescent="0.25">
      <c r="S535" s="30"/>
      <c r="U535" s="30"/>
    </row>
    <row r="536" spans="19:21" x14ac:dyDescent="0.25">
      <c r="S536" s="30"/>
      <c r="U536" s="30"/>
    </row>
    <row r="537" spans="19:21" x14ac:dyDescent="0.25">
      <c r="S537" s="30"/>
      <c r="U537" s="30"/>
    </row>
    <row r="538" spans="19:21" x14ac:dyDescent="0.25">
      <c r="S538" s="30"/>
      <c r="U538" s="30"/>
    </row>
    <row r="539" spans="19:21" x14ac:dyDescent="0.25">
      <c r="S539" s="30"/>
      <c r="U539" s="30"/>
    </row>
    <row r="540" spans="19:21" x14ac:dyDescent="0.25">
      <c r="S540" s="30"/>
      <c r="U540" s="30"/>
    </row>
    <row r="541" spans="19:21" x14ac:dyDescent="0.25">
      <c r="S541" s="30"/>
      <c r="U541" s="30"/>
    </row>
    <row r="542" spans="19:21" x14ac:dyDescent="0.25">
      <c r="S542" s="30"/>
      <c r="U542" s="30"/>
    </row>
    <row r="543" spans="19:21" x14ac:dyDescent="0.25">
      <c r="S543" s="30"/>
      <c r="U543" s="30"/>
    </row>
    <row r="544" spans="19:21" x14ac:dyDescent="0.25">
      <c r="S544" s="30"/>
      <c r="U544" s="30"/>
    </row>
    <row r="545" spans="19:21" x14ac:dyDescent="0.25">
      <c r="S545" s="30"/>
      <c r="U545" s="30"/>
    </row>
    <row r="546" spans="19:21" x14ac:dyDescent="0.25">
      <c r="S546" s="30"/>
      <c r="U546" s="30"/>
    </row>
    <row r="547" spans="19:21" x14ac:dyDescent="0.25">
      <c r="S547" s="30"/>
      <c r="U547" s="30"/>
    </row>
    <row r="548" spans="19:21" x14ac:dyDescent="0.25">
      <c r="S548" s="30"/>
      <c r="U548" s="30"/>
    </row>
    <row r="549" spans="19:21" x14ac:dyDescent="0.25">
      <c r="S549" s="30"/>
      <c r="U549" s="30"/>
    </row>
    <row r="550" spans="19:21" x14ac:dyDescent="0.25">
      <c r="S550" s="30"/>
      <c r="U550" s="30"/>
    </row>
    <row r="551" spans="19:21" x14ac:dyDescent="0.25">
      <c r="S551" s="30"/>
      <c r="U551" s="30"/>
    </row>
    <row r="552" spans="19:21" x14ac:dyDescent="0.25">
      <c r="S552" s="30"/>
      <c r="U552" s="30"/>
    </row>
    <row r="553" spans="19:21" x14ac:dyDescent="0.25">
      <c r="S553" s="30"/>
      <c r="U553" s="30"/>
    </row>
    <row r="554" spans="19:21" x14ac:dyDescent="0.25">
      <c r="S554" s="30"/>
      <c r="U554" s="30"/>
    </row>
    <row r="555" spans="19:21" x14ac:dyDescent="0.25">
      <c r="S555" s="30"/>
      <c r="U555" s="30"/>
    </row>
    <row r="556" spans="19:21" x14ac:dyDescent="0.25">
      <c r="S556" s="30"/>
      <c r="U556" s="30"/>
    </row>
    <row r="557" spans="19:21" x14ac:dyDescent="0.25">
      <c r="S557" s="30"/>
      <c r="U557" s="30"/>
    </row>
    <row r="558" spans="19:21" x14ac:dyDescent="0.25">
      <c r="S558" s="30"/>
      <c r="U558" s="30"/>
    </row>
    <row r="559" spans="19:21" x14ac:dyDescent="0.25">
      <c r="S559" s="30"/>
      <c r="U559" s="30"/>
    </row>
    <row r="560" spans="19:21" x14ac:dyDescent="0.25">
      <c r="S560" s="30"/>
      <c r="U560" s="30"/>
    </row>
    <row r="561" spans="19:21" x14ac:dyDescent="0.25">
      <c r="S561" s="30"/>
      <c r="U561" s="30"/>
    </row>
    <row r="562" spans="19:21" x14ac:dyDescent="0.25">
      <c r="S562" s="30"/>
      <c r="U562" s="30"/>
    </row>
    <row r="563" spans="19:21" x14ac:dyDescent="0.25">
      <c r="S563" s="30"/>
      <c r="U563" s="30"/>
    </row>
    <row r="564" spans="19:21" x14ac:dyDescent="0.25">
      <c r="S564" s="30"/>
      <c r="U564" s="30"/>
    </row>
    <row r="565" spans="19:21" x14ac:dyDescent="0.25">
      <c r="S565" s="30"/>
      <c r="U565" s="30"/>
    </row>
    <row r="566" spans="19:21" x14ac:dyDescent="0.25">
      <c r="S566" s="30"/>
      <c r="U566" s="30"/>
    </row>
    <row r="567" spans="19:21" x14ac:dyDescent="0.25">
      <c r="S567" s="30"/>
      <c r="U567" s="30"/>
    </row>
    <row r="568" spans="19:21" x14ac:dyDescent="0.25">
      <c r="S568" s="30"/>
      <c r="U568" s="30"/>
    </row>
    <row r="569" spans="19:21" x14ac:dyDescent="0.25">
      <c r="S569" s="30"/>
      <c r="U569" s="30"/>
    </row>
    <row r="570" spans="19:21" x14ac:dyDescent="0.25">
      <c r="S570" s="30"/>
      <c r="U570" s="30"/>
    </row>
    <row r="571" spans="19:21" x14ac:dyDescent="0.25">
      <c r="S571" s="30"/>
      <c r="U571" s="30"/>
    </row>
    <row r="572" spans="19:21" x14ac:dyDescent="0.25">
      <c r="S572" s="30"/>
      <c r="U572" s="30"/>
    </row>
    <row r="573" spans="19:21" x14ac:dyDescent="0.25">
      <c r="S573" s="30"/>
      <c r="U573" s="30"/>
    </row>
    <row r="574" spans="19:21" x14ac:dyDescent="0.25">
      <c r="S574" s="30"/>
      <c r="U574" s="30"/>
    </row>
    <row r="575" spans="19:21" x14ac:dyDescent="0.25">
      <c r="S575" s="30"/>
      <c r="U575" s="30"/>
    </row>
    <row r="576" spans="19:21" x14ac:dyDescent="0.25">
      <c r="S576" s="30"/>
      <c r="U576" s="30"/>
    </row>
    <row r="577" spans="19:21" x14ac:dyDescent="0.25">
      <c r="S577" s="30"/>
      <c r="U577" s="30"/>
    </row>
    <row r="578" spans="19:21" x14ac:dyDescent="0.25">
      <c r="S578" s="30"/>
      <c r="U578" s="30"/>
    </row>
    <row r="579" spans="19:21" x14ac:dyDescent="0.25">
      <c r="S579" s="30"/>
      <c r="U579" s="30"/>
    </row>
    <row r="580" spans="19:21" x14ac:dyDescent="0.25">
      <c r="S580" s="30"/>
      <c r="U580" s="30"/>
    </row>
    <row r="581" spans="19:21" x14ac:dyDescent="0.25">
      <c r="S581" s="30"/>
      <c r="U581" s="30"/>
    </row>
    <row r="582" spans="19:21" x14ac:dyDescent="0.25">
      <c r="S582" s="30"/>
      <c r="U582" s="30"/>
    </row>
    <row r="583" spans="19:21" x14ac:dyDescent="0.25">
      <c r="S583" s="30"/>
      <c r="U583" s="30"/>
    </row>
    <row r="584" spans="19:21" x14ac:dyDescent="0.25">
      <c r="S584" s="30"/>
      <c r="U584" s="30"/>
    </row>
    <row r="585" spans="19:21" x14ac:dyDescent="0.25">
      <c r="S585" s="30"/>
      <c r="U585" s="30"/>
    </row>
    <row r="586" spans="19:21" x14ac:dyDescent="0.25">
      <c r="S586" s="30"/>
      <c r="U586" s="30"/>
    </row>
    <row r="587" spans="19:21" x14ac:dyDescent="0.25">
      <c r="S587" s="30"/>
      <c r="U587" s="30"/>
    </row>
    <row r="588" spans="19:21" x14ac:dyDescent="0.25">
      <c r="S588" s="30"/>
      <c r="U588" s="30"/>
    </row>
    <row r="589" spans="19:21" x14ac:dyDescent="0.25">
      <c r="S589" s="30"/>
      <c r="U589" s="30"/>
    </row>
    <row r="590" spans="19:21" x14ac:dyDescent="0.25">
      <c r="S590" s="30"/>
      <c r="U590" s="30"/>
    </row>
    <row r="591" spans="19:21" x14ac:dyDescent="0.25">
      <c r="S591" s="30"/>
      <c r="U591" s="30"/>
    </row>
    <row r="592" spans="19:21" x14ac:dyDescent="0.25">
      <c r="S592" s="30"/>
      <c r="U592" s="30"/>
    </row>
    <row r="593" spans="19:21" x14ac:dyDescent="0.25">
      <c r="S593" s="30"/>
      <c r="U593" s="30"/>
    </row>
    <row r="594" spans="19:21" x14ac:dyDescent="0.25">
      <c r="S594" s="30"/>
      <c r="U594" s="30"/>
    </row>
    <row r="595" spans="19:21" x14ac:dyDescent="0.25">
      <c r="S595" s="30"/>
      <c r="U595" s="30"/>
    </row>
    <row r="596" spans="19:21" x14ac:dyDescent="0.25">
      <c r="S596" s="30"/>
      <c r="U596" s="30"/>
    </row>
    <row r="597" spans="19:21" x14ac:dyDescent="0.25">
      <c r="S597" s="30"/>
      <c r="U597" s="30"/>
    </row>
    <row r="598" spans="19:21" x14ac:dyDescent="0.25">
      <c r="S598" s="30"/>
      <c r="U598" s="30"/>
    </row>
    <row r="599" spans="19:21" x14ac:dyDescent="0.25">
      <c r="S599" s="30"/>
      <c r="U599" s="30"/>
    </row>
    <row r="600" spans="19:21" x14ac:dyDescent="0.25">
      <c r="S600" s="30"/>
      <c r="U600" s="30"/>
    </row>
    <row r="601" spans="19:21" x14ac:dyDescent="0.25">
      <c r="S601" s="30"/>
      <c r="U601" s="30"/>
    </row>
    <row r="602" spans="19:21" x14ac:dyDescent="0.25">
      <c r="S602" s="30"/>
      <c r="U602" s="30"/>
    </row>
    <row r="603" spans="19:21" x14ac:dyDescent="0.25">
      <c r="S603" s="30"/>
      <c r="U603" s="30"/>
    </row>
    <row r="604" spans="19:21" x14ac:dyDescent="0.25">
      <c r="S604" s="30"/>
      <c r="U604" s="30"/>
    </row>
    <row r="605" spans="19:21" x14ac:dyDescent="0.25">
      <c r="S605" s="30"/>
      <c r="U605" s="30"/>
    </row>
    <row r="606" spans="19:21" x14ac:dyDescent="0.25">
      <c r="S606" s="30"/>
      <c r="U606" s="30"/>
    </row>
    <row r="607" spans="19:21" x14ac:dyDescent="0.25">
      <c r="S607" s="30"/>
      <c r="U607" s="30"/>
    </row>
    <row r="608" spans="19:21" x14ac:dyDescent="0.25">
      <c r="S608" s="30"/>
      <c r="U608" s="30"/>
    </row>
    <row r="609" spans="19:21" x14ac:dyDescent="0.25">
      <c r="S609" s="30"/>
      <c r="U609" s="30"/>
    </row>
    <row r="610" spans="19:21" x14ac:dyDescent="0.25">
      <c r="S610" s="30"/>
      <c r="U610" s="30"/>
    </row>
    <row r="611" spans="19:21" x14ac:dyDescent="0.25">
      <c r="S611" s="30"/>
      <c r="U611" s="30"/>
    </row>
    <row r="612" spans="19:21" x14ac:dyDescent="0.25">
      <c r="S612" s="30"/>
      <c r="U612" s="30"/>
    </row>
    <row r="613" spans="19:21" x14ac:dyDescent="0.25">
      <c r="S613" s="30"/>
      <c r="U613" s="30"/>
    </row>
    <row r="614" spans="19:21" x14ac:dyDescent="0.25">
      <c r="S614" s="30"/>
      <c r="U614" s="30"/>
    </row>
    <row r="615" spans="19:21" x14ac:dyDescent="0.25">
      <c r="S615" s="30"/>
      <c r="U615" s="30"/>
    </row>
    <row r="616" spans="19:21" x14ac:dyDescent="0.25">
      <c r="S616" s="30"/>
      <c r="U616" s="30"/>
    </row>
    <row r="617" spans="19:21" x14ac:dyDescent="0.25">
      <c r="S617" s="30"/>
      <c r="U617" s="30"/>
    </row>
    <row r="618" spans="19:21" x14ac:dyDescent="0.25">
      <c r="S618" s="30"/>
      <c r="U618" s="30"/>
    </row>
    <row r="619" spans="19:21" x14ac:dyDescent="0.25">
      <c r="S619" s="30"/>
      <c r="U619" s="30"/>
    </row>
    <row r="620" spans="19:21" x14ac:dyDescent="0.25">
      <c r="S620" s="30"/>
      <c r="U620" s="30"/>
    </row>
    <row r="621" spans="19:21" x14ac:dyDescent="0.25">
      <c r="S621" s="30"/>
      <c r="U621" s="30"/>
    </row>
    <row r="622" spans="19:21" x14ac:dyDescent="0.25">
      <c r="S622" s="30"/>
      <c r="U622" s="30"/>
    </row>
    <row r="623" spans="19:21" x14ac:dyDescent="0.25">
      <c r="S623" s="30"/>
      <c r="U623" s="30"/>
    </row>
    <row r="624" spans="19:21" x14ac:dyDescent="0.25">
      <c r="S624" s="30"/>
      <c r="U624" s="30"/>
    </row>
    <row r="625" spans="19:21" x14ac:dyDescent="0.25">
      <c r="S625" s="30"/>
      <c r="U625" s="30"/>
    </row>
    <row r="626" spans="19:21" x14ac:dyDescent="0.25">
      <c r="S626" s="30"/>
      <c r="U626" s="30"/>
    </row>
    <row r="627" spans="19:21" x14ac:dyDescent="0.25">
      <c r="S627" s="30"/>
      <c r="U627" s="30"/>
    </row>
    <row r="628" spans="19:21" x14ac:dyDescent="0.25">
      <c r="S628" s="30"/>
      <c r="U628" s="30"/>
    </row>
    <row r="629" spans="19:21" x14ac:dyDescent="0.25">
      <c r="S629" s="30"/>
      <c r="U629" s="30"/>
    </row>
    <row r="630" spans="19:21" x14ac:dyDescent="0.25">
      <c r="S630" s="30"/>
      <c r="U630" s="30"/>
    </row>
    <row r="631" spans="19:21" x14ac:dyDescent="0.25">
      <c r="S631" s="30"/>
      <c r="U631" s="30"/>
    </row>
    <row r="632" spans="19:21" x14ac:dyDescent="0.25">
      <c r="S632" s="30"/>
      <c r="U632" s="30"/>
    </row>
    <row r="633" spans="19:21" x14ac:dyDescent="0.25">
      <c r="S633" s="30"/>
      <c r="U633" s="30"/>
    </row>
    <row r="634" spans="19:21" x14ac:dyDescent="0.25">
      <c r="S634" s="30"/>
      <c r="U634" s="30"/>
    </row>
    <row r="635" spans="19:21" x14ac:dyDescent="0.25">
      <c r="S635" s="30"/>
      <c r="U635" s="30"/>
    </row>
    <row r="636" spans="19:21" x14ac:dyDescent="0.25">
      <c r="S636" s="30"/>
      <c r="U636" s="30"/>
    </row>
    <row r="637" spans="19:21" x14ac:dyDescent="0.25">
      <c r="S637" s="30"/>
      <c r="U637" s="30"/>
    </row>
    <row r="638" spans="19:21" x14ac:dyDescent="0.25">
      <c r="S638" s="30"/>
      <c r="U638" s="30"/>
    </row>
    <row r="639" spans="19:21" x14ac:dyDescent="0.25">
      <c r="S639" s="30"/>
      <c r="U639" s="30"/>
    </row>
    <row r="640" spans="19:21" x14ac:dyDescent="0.25">
      <c r="S640" s="30"/>
      <c r="U640" s="30"/>
    </row>
    <row r="641" spans="19:21" x14ac:dyDescent="0.25">
      <c r="S641" s="30"/>
      <c r="U641" s="30"/>
    </row>
    <row r="642" spans="19:21" x14ac:dyDescent="0.25">
      <c r="S642" s="30"/>
      <c r="U642" s="30"/>
    </row>
    <row r="643" spans="19:21" x14ac:dyDescent="0.25">
      <c r="S643" s="30"/>
      <c r="U643" s="30"/>
    </row>
    <row r="644" spans="19:21" x14ac:dyDescent="0.25">
      <c r="S644" s="30"/>
      <c r="U644" s="30"/>
    </row>
    <row r="645" spans="19:21" x14ac:dyDescent="0.25">
      <c r="S645" s="30"/>
      <c r="U645" s="30"/>
    </row>
    <row r="646" spans="19:21" x14ac:dyDescent="0.25">
      <c r="S646" s="30"/>
      <c r="U646" s="30"/>
    </row>
    <row r="647" spans="19:21" x14ac:dyDescent="0.25">
      <c r="S647" s="30"/>
      <c r="U647" s="30"/>
    </row>
    <row r="648" spans="19:21" x14ac:dyDescent="0.25">
      <c r="S648" s="30"/>
      <c r="U648" s="30"/>
    </row>
    <row r="649" spans="19:21" x14ac:dyDescent="0.25">
      <c r="S649" s="30"/>
      <c r="U649" s="30"/>
    </row>
    <row r="650" spans="19:21" x14ac:dyDescent="0.25">
      <c r="S650" s="30"/>
      <c r="U650" s="30"/>
    </row>
    <row r="651" spans="19:21" x14ac:dyDescent="0.25">
      <c r="S651" s="30"/>
      <c r="U651" s="30"/>
    </row>
    <row r="652" spans="19:21" x14ac:dyDescent="0.25">
      <c r="S652" s="30"/>
      <c r="U652" s="30"/>
    </row>
    <row r="653" spans="19:21" x14ac:dyDescent="0.25">
      <c r="S653" s="30"/>
      <c r="U653" s="30"/>
    </row>
    <row r="654" spans="19:21" x14ac:dyDescent="0.25">
      <c r="S654" s="30"/>
      <c r="U654" s="30"/>
    </row>
    <row r="655" spans="19:21" x14ac:dyDescent="0.25">
      <c r="S655" s="30"/>
      <c r="U655" s="30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37"/>
  <sheetViews>
    <sheetView topLeftCell="A88" workbookViewId="0">
      <selection sqref="A1:IP109"/>
    </sheetView>
  </sheetViews>
  <sheetFormatPr defaultRowHeight="15" x14ac:dyDescent="0.25"/>
  <cols>
    <col min="17" max="17" width="37.7109375" bestFit="1" customWidth="1"/>
    <col min="19" max="19" width="9.425781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817</v>
      </c>
      <c r="B2">
        <v>1303652864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459</v>
      </c>
      <c r="J2" t="s">
        <v>413</v>
      </c>
      <c r="K2" t="s">
        <v>414</v>
      </c>
      <c r="L2">
        <v>22342</v>
      </c>
      <c r="M2" t="s">
        <v>301</v>
      </c>
      <c r="N2" t="s">
        <v>302</v>
      </c>
      <c r="O2">
        <v>22342</v>
      </c>
      <c r="P2" t="s">
        <v>301</v>
      </c>
      <c r="Q2" t="s">
        <v>302</v>
      </c>
      <c r="R2" t="s">
        <v>404</v>
      </c>
      <c r="S2" s="30">
        <v>1019.16</v>
      </c>
      <c r="U2" s="30">
        <v>13</v>
      </c>
      <c r="IF2">
        <v>22342</v>
      </c>
      <c r="IG2" t="s">
        <v>301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385</v>
      </c>
    </row>
    <row r="3" spans="1:250" x14ac:dyDescent="0.25">
      <c r="A3">
        <v>818</v>
      </c>
      <c r="B3">
        <v>1303652864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454</v>
      </c>
      <c r="J3" t="s">
        <v>394</v>
      </c>
      <c r="K3" t="s">
        <v>395</v>
      </c>
      <c r="L3">
        <v>22342</v>
      </c>
      <c r="M3" t="s">
        <v>301</v>
      </c>
      <c r="N3" t="s">
        <v>302</v>
      </c>
      <c r="O3">
        <v>22342</v>
      </c>
      <c r="P3" t="s">
        <v>301</v>
      </c>
      <c r="Q3" t="s">
        <v>302</v>
      </c>
      <c r="R3" t="s">
        <v>404</v>
      </c>
      <c r="S3" s="30">
        <v>1033.27</v>
      </c>
      <c r="U3" s="30">
        <v>13</v>
      </c>
      <c r="IF3">
        <v>22342</v>
      </c>
      <c r="IG3" t="s">
        <v>301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385</v>
      </c>
    </row>
    <row r="4" spans="1:250" x14ac:dyDescent="0.25">
      <c r="A4">
        <v>819</v>
      </c>
      <c r="B4">
        <v>1303652864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449</v>
      </c>
      <c r="J4" t="s">
        <v>396</v>
      </c>
      <c r="K4" t="s">
        <v>397</v>
      </c>
      <c r="L4">
        <v>22342</v>
      </c>
      <c r="M4" t="s">
        <v>301</v>
      </c>
      <c r="N4" t="s">
        <v>302</v>
      </c>
      <c r="O4">
        <v>22342</v>
      </c>
      <c r="P4" t="s">
        <v>301</v>
      </c>
      <c r="Q4" t="s">
        <v>302</v>
      </c>
      <c r="R4" t="s">
        <v>404</v>
      </c>
      <c r="S4" s="30">
        <v>1757.16</v>
      </c>
      <c r="U4" s="30">
        <v>13</v>
      </c>
      <c r="IF4">
        <v>22342</v>
      </c>
      <c r="IG4" t="s">
        <v>301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385</v>
      </c>
    </row>
    <row r="5" spans="1:250" x14ac:dyDescent="0.25">
      <c r="A5">
        <v>820</v>
      </c>
      <c r="B5">
        <v>1303652864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446</v>
      </c>
      <c r="J5" t="s">
        <v>398</v>
      </c>
      <c r="K5" t="s">
        <v>399</v>
      </c>
      <c r="L5">
        <v>22342</v>
      </c>
      <c r="M5" t="s">
        <v>301</v>
      </c>
      <c r="N5" t="s">
        <v>302</v>
      </c>
      <c r="O5">
        <v>22342</v>
      </c>
      <c r="P5" t="s">
        <v>301</v>
      </c>
      <c r="Q5" t="s">
        <v>302</v>
      </c>
      <c r="R5" t="s">
        <v>404</v>
      </c>
      <c r="S5" s="30">
        <v>838.4</v>
      </c>
      <c r="U5" s="30">
        <v>13</v>
      </c>
      <c r="IF5">
        <v>22342</v>
      </c>
      <c r="IG5" t="s">
        <v>301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385</v>
      </c>
    </row>
    <row r="6" spans="1:250" x14ac:dyDescent="0.25">
      <c r="A6">
        <v>821</v>
      </c>
      <c r="B6">
        <v>1303652864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444</v>
      </c>
      <c r="J6" t="s">
        <v>400</v>
      </c>
      <c r="K6" t="s">
        <v>401</v>
      </c>
      <c r="L6">
        <v>22342</v>
      </c>
      <c r="M6" t="s">
        <v>301</v>
      </c>
      <c r="N6" t="s">
        <v>302</v>
      </c>
      <c r="O6">
        <v>22342</v>
      </c>
      <c r="P6" t="s">
        <v>301</v>
      </c>
      <c r="Q6" t="s">
        <v>302</v>
      </c>
      <c r="R6" t="s">
        <v>404</v>
      </c>
      <c r="S6" s="30">
        <v>1384.71</v>
      </c>
      <c r="U6" s="30">
        <v>13</v>
      </c>
      <c r="IF6">
        <v>22342</v>
      </c>
      <c r="IG6" t="s">
        <v>301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385</v>
      </c>
    </row>
    <row r="7" spans="1:250" x14ac:dyDescent="0.25">
      <c r="A7">
        <v>822</v>
      </c>
      <c r="B7">
        <v>1303652864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439</v>
      </c>
      <c r="J7" t="s">
        <v>402</v>
      </c>
      <c r="K7" t="s">
        <v>403</v>
      </c>
      <c r="L7">
        <v>22342</v>
      </c>
      <c r="M7" t="s">
        <v>301</v>
      </c>
      <c r="N7" t="s">
        <v>302</v>
      </c>
      <c r="O7">
        <v>22342</v>
      </c>
      <c r="P7" t="s">
        <v>301</v>
      </c>
      <c r="Q7" t="s">
        <v>302</v>
      </c>
      <c r="R7" t="s">
        <v>404</v>
      </c>
      <c r="S7" s="30">
        <v>0</v>
      </c>
      <c r="U7" s="30">
        <v>13</v>
      </c>
      <c r="IF7">
        <v>22342</v>
      </c>
      <c r="IG7" t="s">
        <v>301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385</v>
      </c>
    </row>
    <row r="8" spans="1:250" x14ac:dyDescent="0.25">
      <c r="A8">
        <v>823</v>
      </c>
      <c r="B8">
        <v>1303652864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382</v>
      </c>
      <c r="K8" t="s">
        <v>383</v>
      </c>
      <c r="L8">
        <v>22342</v>
      </c>
      <c r="M8" t="s">
        <v>301</v>
      </c>
      <c r="N8" t="s">
        <v>302</v>
      </c>
      <c r="O8">
        <v>22342</v>
      </c>
      <c r="P8" t="s">
        <v>301</v>
      </c>
      <c r="Q8" t="s">
        <v>302</v>
      </c>
      <c r="R8" t="s">
        <v>404</v>
      </c>
      <c r="S8" s="30">
        <v>0</v>
      </c>
      <c r="U8" s="30">
        <v>13</v>
      </c>
      <c r="IF8">
        <v>22342</v>
      </c>
      <c r="IG8" t="s">
        <v>301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385</v>
      </c>
    </row>
    <row r="9" spans="1:250" x14ac:dyDescent="0.25">
      <c r="A9">
        <v>824</v>
      </c>
      <c r="B9">
        <v>1303652864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380</v>
      </c>
      <c r="K9" t="s">
        <v>381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404</v>
      </c>
      <c r="S9" s="30">
        <v>0</v>
      </c>
      <c r="U9" s="30">
        <v>13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25">
      <c r="A10">
        <v>825</v>
      </c>
      <c r="B10">
        <v>1303652864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304</v>
      </c>
      <c r="K10" t="s">
        <v>305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404</v>
      </c>
      <c r="S10" s="30">
        <v>0</v>
      </c>
      <c r="U10" s="30">
        <v>13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25">
      <c r="A11">
        <v>826</v>
      </c>
      <c r="B11">
        <v>1303652864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306</v>
      </c>
      <c r="K11" t="s">
        <v>307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404</v>
      </c>
      <c r="S11" s="30">
        <v>0</v>
      </c>
      <c r="U11" s="30">
        <v>13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25">
      <c r="A12">
        <v>827</v>
      </c>
      <c r="B12">
        <v>1303652864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308</v>
      </c>
      <c r="K12" t="s">
        <v>309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404</v>
      </c>
      <c r="S12" s="30">
        <v>0</v>
      </c>
      <c r="U12" s="30">
        <v>13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25">
      <c r="A13">
        <v>828</v>
      </c>
      <c r="B13">
        <v>1303652864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310</v>
      </c>
      <c r="K13" t="s">
        <v>311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404</v>
      </c>
      <c r="S13" s="30">
        <v>0</v>
      </c>
      <c r="U13" s="30">
        <v>13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25">
      <c r="A14">
        <v>829</v>
      </c>
      <c r="B14">
        <v>1303652864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459</v>
      </c>
      <c r="J14" t="s">
        <v>413</v>
      </c>
      <c r="K14" t="s">
        <v>414</v>
      </c>
      <c r="L14">
        <v>1736</v>
      </c>
      <c r="M14" t="s">
        <v>273</v>
      </c>
      <c r="N14" t="s">
        <v>274</v>
      </c>
      <c r="O14">
        <v>1736</v>
      </c>
      <c r="P14" t="s">
        <v>273</v>
      </c>
      <c r="Q14" t="s">
        <v>274</v>
      </c>
      <c r="R14" t="s">
        <v>404</v>
      </c>
      <c r="S14" s="30">
        <v>1176.19</v>
      </c>
      <c r="U14" s="30">
        <v>13</v>
      </c>
      <c r="IF14">
        <v>1736</v>
      </c>
      <c r="IG14" t="s">
        <v>273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386</v>
      </c>
    </row>
    <row r="15" spans="1:250" x14ac:dyDescent="0.25">
      <c r="A15">
        <v>830</v>
      </c>
      <c r="B15">
        <v>1303652864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454</v>
      </c>
      <c r="J15" t="s">
        <v>394</v>
      </c>
      <c r="K15" t="s">
        <v>395</v>
      </c>
      <c r="L15">
        <v>1736</v>
      </c>
      <c r="M15" t="s">
        <v>273</v>
      </c>
      <c r="N15" t="s">
        <v>274</v>
      </c>
      <c r="O15">
        <v>1736</v>
      </c>
      <c r="P15" t="s">
        <v>273</v>
      </c>
      <c r="Q15" t="s">
        <v>274</v>
      </c>
      <c r="R15" t="s">
        <v>404</v>
      </c>
      <c r="S15" s="30">
        <v>1186.56</v>
      </c>
      <c r="U15" s="30">
        <v>13</v>
      </c>
      <c r="IF15">
        <v>1736</v>
      </c>
      <c r="IG15" t="s">
        <v>273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386</v>
      </c>
    </row>
    <row r="16" spans="1:250" x14ac:dyDescent="0.25">
      <c r="A16">
        <v>831</v>
      </c>
      <c r="B16">
        <v>1303652864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449</v>
      </c>
      <c r="J16" t="s">
        <v>396</v>
      </c>
      <c r="K16" t="s">
        <v>397</v>
      </c>
      <c r="L16">
        <v>1736</v>
      </c>
      <c r="M16" t="s">
        <v>273</v>
      </c>
      <c r="N16" t="s">
        <v>274</v>
      </c>
      <c r="O16">
        <v>1736</v>
      </c>
      <c r="P16" t="s">
        <v>273</v>
      </c>
      <c r="Q16" t="s">
        <v>274</v>
      </c>
      <c r="R16" t="s">
        <v>404</v>
      </c>
      <c r="S16" s="30">
        <v>2017.85</v>
      </c>
      <c r="U16" s="30">
        <v>13</v>
      </c>
      <c r="IF16">
        <v>1736</v>
      </c>
      <c r="IG16" t="s">
        <v>273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386</v>
      </c>
    </row>
    <row r="17" spans="1:250" x14ac:dyDescent="0.25">
      <c r="A17">
        <v>832</v>
      </c>
      <c r="B17">
        <v>1303652864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446</v>
      </c>
      <c r="J17" t="s">
        <v>398</v>
      </c>
      <c r="K17" t="s">
        <v>399</v>
      </c>
      <c r="L17">
        <v>1736</v>
      </c>
      <c r="M17" t="s">
        <v>273</v>
      </c>
      <c r="N17" t="s">
        <v>274</v>
      </c>
      <c r="O17">
        <v>1736</v>
      </c>
      <c r="P17" t="s">
        <v>273</v>
      </c>
      <c r="Q17" t="s">
        <v>274</v>
      </c>
      <c r="R17" t="s">
        <v>404</v>
      </c>
      <c r="S17" s="30">
        <v>959.1</v>
      </c>
      <c r="U17" s="30">
        <v>13</v>
      </c>
      <c r="IF17">
        <v>1736</v>
      </c>
      <c r="IG17" t="s">
        <v>273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386</v>
      </c>
    </row>
    <row r="18" spans="1:250" x14ac:dyDescent="0.25">
      <c r="A18">
        <v>833</v>
      </c>
      <c r="B18">
        <v>1303652864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444</v>
      </c>
      <c r="J18" t="s">
        <v>400</v>
      </c>
      <c r="K18" t="s">
        <v>401</v>
      </c>
      <c r="L18">
        <v>1736</v>
      </c>
      <c r="M18" t="s">
        <v>273</v>
      </c>
      <c r="N18" t="s">
        <v>274</v>
      </c>
      <c r="O18">
        <v>1736</v>
      </c>
      <c r="P18" t="s">
        <v>273</v>
      </c>
      <c r="Q18" t="s">
        <v>274</v>
      </c>
      <c r="R18" t="s">
        <v>404</v>
      </c>
      <c r="S18" s="30">
        <v>1584.07</v>
      </c>
      <c r="U18" s="30">
        <v>13</v>
      </c>
      <c r="IF18">
        <v>1736</v>
      </c>
      <c r="IG18" t="s">
        <v>273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386</v>
      </c>
    </row>
    <row r="19" spans="1:250" x14ac:dyDescent="0.25">
      <c r="A19">
        <v>834</v>
      </c>
      <c r="B19">
        <v>1303652864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439</v>
      </c>
      <c r="J19" t="s">
        <v>402</v>
      </c>
      <c r="K19" t="s">
        <v>403</v>
      </c>
      <c r="L19">
        <v>1736</v>
      </c>
      <c r="M19" t="s">
        <v>273</v>
      </c>
      <c r="N19" t="s">
        <v>274</v>
      </c>
      <c r="O19">
        <v>1736</v>
      </c>
      <c r="P19" t="s">
        <v>273</v>
      </c>
      <c r="Q19" t="s">
        <v>274</v>
      </c>
      <c r="R19" t="s">
        <v>404</v>
      </c>
      <c r="S19" s="30">
        <v>0</v>
      </c>
      <c r="U19" s="30">
        <v>13</v>
      </c>
      <c r="IF19">
        <v>1736</v>
      </c>
      <c r="IG19" t="s">
        <v>273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386</v>
      </c>
    </row>
    <row r="20" spans="1:250" x14ac:dyDescent="0.25">
      <c r="A20">
        <v>835</v>
      </c>
      <c r="B20">
        <v>1303652864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382</v>
      </c>
      <c r="K20" t="s">
        <v>383</v>
      </c>
      <c r="L20">
        <v>1736</v>
      </c>
      <c r="M20" t="s">
        <v>273</v>
      </c>
      <c r="N20" t="s">
        <v>274</v>
      </c>
      <c r="O20">
        <v>1736</v>
      </c>
      <c r="P20" t="s">
        <v>273</v>
      </c>
      <c r="Q20" t="s">
        <v>274</v>
      </c>
      <c r="R20" t="s">
        <v>404</v>
      </c>
      <c r="S20" s="30">
        <v>0</v>
      </c>
      <c r="U20" s="30">
        <v>13</v>
      </c>
      <c r="IF20">
        <v>1736</v>
      </c>
      <c r="IG20" t="s">
        <v>273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386</v>
      </c>
    </row>
    <row r="21" spans="1:250" x14ac:dyDescent="0.25">
      <c r="A21">
        <v>836</v>
      </c>
      <c r="B21">
        <v>1303652864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380</v>
      </c>
      <c r="K21" t="s">
        <v>381</v>
      </c>
      <c r="L21">
        <v>1736</v>
      </c>
      <c r="M21" t="s">
        <v>273</v>
      </c>
      <c r="N21" t="s">
        <v>274</v>
      </c>
      <c r="O21">
        <v>1736</v>
      </c>
      <c r="P21" t="s">
        <v>273</v>
      </c>
      <c r="Q21" t="s">
        <v>274</v>
      </c>
      <c r="R21" t="s">
        <v>404</v>
      </c>
      <c r="S21" s="30">
        <v>0</v>
      </c>
      <c r="U21" s="30">
        <v>13</v>
      </c>
      <c r="IF21">
        <v>1736</v>
      </c>
      <c r="IG21" t="s">
        <v>273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386</v>
      </c>
    </row>
    <row r="22" spans="1:250" x14ac:dyDescent="0.25">
      <c r="A22">
        <v>837</v>
      </c>
      <c r="B22">
        <v>1303652864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304</v>
      </c>
      <c r="K22" t="s">
        <v>305</v>
      </c>
      <c r="L22">
        <v>1736</v>
      </c>
      <c r="M22" t="s">
        <v>273</v>
      </c>
      <c r="N22" t="s">
        <v>274</v>
      </c>
      <c r="O22">
        <v>1736</v>
      </c>
      <c r="P22" t="s">
        <v>273</v>
      </c>
      <c r="Q22" t="s">
        <v>274</v>
      </c>
      <c r="R22" t="s">
        <v>404</v>
      </c>
      <c r="S22" s="30">
        <v>0</v>
      </c>
      <c r="U22" s="30">
        <v>13</v>
      </c>
      <c r="IF22">
        <v>1736</v>
      </c>
      <c r="IG22" t="s">
        <v>273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386</v>
      </c>
    </row>
    <row r="23" spans="1:250" x14ac:dyDescent="0.25">
      <c r="A23">
        <v>838</v>
      </c>
      <c r="B23">
        <v>1303652864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306</v>
      </c>
      <c r="K23" t="s">
        <v>307</v>
      </c>
      <c r="L23">
        <v>1736</v>
      </c>
      <c r="M23" t="s">
        <v>273</v>
      </c>
      <c r="N23" t="s">
        <v>274</v>
      </c>
      <c r="O23">
        <v>1736</v>
      </c>
      <c r="P23" t="s">
        <v>273</v>
      </c>
      <c r="Q23" t="s">
        <v>274</v>
      </c>
      <c r="R23" t="s">
        <v>404</v>
      </c>
      <c r="S23" s="30">
        <v>0</v>
      </c>
      <c r="U23" s="30">
        <v>13</v>
      </c>
      <c r="IF23">
        <v>1736</v>
      </c>
      <c r="IG23" t="s">
        <v>273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386</v>
      </c>
    </row>
    <row r="24" spans="1:250" x14ac:dyDescent="0.25">
      <c r="A24">
        <v>839</v>
      </c>
      <c r="B24">
        <v>1303652864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308</v>
      </c>
      <c r="K24" t="s">
        <v>309</v>
      </c>
      <c r="L24">
        <v>1736</v>
      </c>
      <c r="M24" t="s">
        <v>273</v>
      </c>
      <c r="N24" t="s">
        <v>274</v>
      </c>
      <c r="O24">
        <v>1736</v>
      </c>
      <c r="P24" t="s">
        <v>273</v>
      </c>
      <c r="Q24" t="s">
        <v>274</v>
      </c>
      <c r="R24" t="s">
        <v>404</v>
      </c>
      <c r="S24" s="30">
        <v>0</v>
      </c>
      <c r="U24" s="30">
        <v>13</v>
      </c>
      <c r="IF24">
        <v>1736</v>
      </c>
      <c r="IG24" t="s">
        <v>273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386</v>
      </c>
    </row>
    <row r="25" spans="1:250" x14ac:dyDescent="0.25">
      <c r="A25">
        <v>840</v>
      </c>
      <c r="B25">
        <v>1303652864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310</v>
      </c>
      <c r="K25" t="s">
        <v>311</v>
      </c>
      <c r="L25">
        <v>1736</v>
      </c>
      <c r="M25" t="s">
        <v>273</v>
      </c>
      <c r="N25" t="s">
        <v>274</v>
      </c>
      <c r="O25">
        <v>1736</v>
      </c>
      <c r="P25" t="s">
        <v>273</v>
      </c>
      <c r="Q25" t="s">
        <v>274</v>
      </c>
      <c r="R25" t="s">
        <v>404</v>
      </c>
      <c r="S25" s="30">
        <v>0</v>
      </c>
      <c r="U25" s="30">
        <v>13</v>
      </c>
      <c r="IF25">
        <v>1736</v>
      </c>
      <c r="IG25" t="s">
        <v>273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386</v>
      </c>
    </row>
    <row r="26" spans="1:250" x14ac:dyDescent="0.25">
      <c r="A26">
        <v>841</v>
      </c>
      <c r="B26">
        <v>1303652864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459</v>
      </c>
      <c r="J26" t="s">
        <v>413</v>
      </c>
      <c r="K26" t="s">
        <v>414</v>
      </c>
      <c r="L26">
        <v>1471</v>
      </c>
      <c r="M26" t="s">
        <v>267</v>
      </c>
      <c r="N26" t="s">
        <v>268</v>
      </c>
      <c r="O26">
        <v>1471</v>
      </c>
      <c r="P26" t="s">
        <v>267</v>
      </c>
      <c r="Q26" t="s">
        <v>268</v>
      </c>
      <c r="R26" t="s">
        <v>404</v>
      </c>
      <c r="S26" s="30">
        <v>5.12</v>
      </c>
      <c r="U26" s="30">
        <v>13</v>
      </c>
      <c r="IF26">
        <v>1471</v>
      </c>
      <c r="IG26" t="s">
        <v>267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387</v>
      </c>
    </row>
    <row r="27" spans="1:250" x14ac:dyDescent="0.25">
      <c r="A27">
        <v>842</v>
      </c>
      <c r="B27">
        <v>1303652864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454</v>
      </c>
      <c r="J27" t="s">
        <v>394</v>
      </c>
      <c r="K27" t="s">
        <v>395</v>
      </c>
      <c r="L27">
        <v>1471</v>
      </c>
      <c r="M27" t="s">
        <v>267</v>
      </c>
      <c r="N27" t="s">
        <v>268</v>
      </c>
      <c r="O27">
        <v>1471</v>
      </c>
      <c r="P27" t="s">
        <v>267</v>
      </c>
      <c r="Q27" t="s">
        <v>268</v>
      </c>
      <c r="R27" t="s">
        <v>404</v>
      </c>
      <c r="S27" s="30">
        <v>5.17</v>
      </c>
      <c r="U27" s="30">
        <v>13</v>
      </c>
      <c r="IF27">
        <v>1471</v>
      </c>
      <c r="IG27" t="s">
        <v>267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387</v>
      </c>
    </row>
    <row r="28" spans="1:250" x14ac:dyDescent="0.25">
      <c r="A28">
        <v>843</v>
      </c>
      <c r="B28">
        <v>1303652864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449</v>
      </c>
      <c r="J28" t="s">
        <v>396</v>
      </c>
      <c r="K28" t="s">
        <v>397</v>
      </c>
      <c r="L28">
        <v>1471</v>
      </c>
      <c r="M28" t="s">
        <v>267</v>
      </c>
      <c r="N28" t="s">
        <v>268</v>
      </c>
      <c r="O28">
        <v>1471</v>
      </c>
      <c r="P28" t="s">
        <v>267</v>
      </c>
      <c r="Q28" t="s">
        <v>268</v>
      </c>
      <c r="R28" t="s">
        <v>404</v>
      </c>
      <c r="S28" s="30">
        <v>8.7899999999999991</v>
      </c>
      <c r="U28" s="30">
        <v>13</v>
      </c>
      <c r="IF28">
        <v>1471</v>
      </c>
      <c r="IG28" t="s">
        <v>267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387</v>
      </c>
    </row>
    <row r="29" spans="1:250" x14ac:dyDescent="0.25">
      <c r="A29">
        <v>844</v>
      </c>
      <c r="B29">
        <v>1303652864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446</v>
      </c>
      <c r="J29" t="s">
        <v>398</v>
      </c>
      <c r="K29" t="s">
        <v>399</v>
      </c>
      <c r="L29">
        <v>1471</v>
      </c>
      <c r="M29" t="s">
        <v>267</v>
      </c>
      <c r="N29" t="s">
        <v>268</v>
      </c>
      <c r="O29">
        <v>1471</v>
      </c>
      <c r="P29" t="s">
        <v>267</v>
      </c>
      <c r="Q29" t="s">
        <v>268</v>
      </c>
      <c r="R29" t="s">
        <v>404</v>
      </c>
      <c r="S29" s="30">
        <v>4.18</v>
      </c>
      <c r="U29" s="30">
        <v>13</v>
      </c>
      <c r="IF29">
        <v>1471</v>
      </c>
      <c r="IG29" t="s">
        <v>267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387</v>
      </c>
    </row>
    <row r="30" spans="1:250" x14ac:dyDescent="0.25">
      <c r="A30">
        <v>845</v>
      </c>
      <c r="B30">
        <v>1303652864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444</v>
      </c>
      <c r="J30" t="s">
        <v>400</v>
      </c>
      <c r="K30" t="s">
        <v>401</v>
      </c>
      <c r="L30">
        <v>1471</v>
      </c>
      <c r="M30" t="s">
        <v>267</v>
      </c>
      <c r="N30" t="s">
        <v>268</v>
      </c>
      <c r="O30">
        <v>1471</v>
      </c>
      <c r="P30" t="s">
        <v>267</v>
      </c>
      <c r="Q30" t="s">
        <v>268</v>
      </c>
      <c r="R30" t="s">
        <v>404</v>
      </c>
      <c r="S30" s="30">
        <v>6.9</v>
      </c>
      <c r="U30" s="30">
        <v>13</v>
      </c>
      <c r="IF30">
        <v>1471</v>
      </c>
      <c r="IG30" t="s">
        <v>267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387</v>
      </c>
    </row>
    <row r="31" spans="1:250" x14ac:dyDescent="0.25">
      <c r="A31">
        <v>846</v>
      </c>
      <c r="B31">
        <v>1303652864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439</v>
      </c>
      <c r="J31" t="s">
        <v>402</v>
      </c>
      <c r="K31" t="s">
        <v>403</v>
      </c>
      <c r="L31">
        <v>1471</v>
      </c>
      <c r="M31" t="s">
        <v>267</v>
      </c>
      <c r="N31" t="s">
        <v>268</v>
      </c>
      <c r="O31">
        <v>1471</v>
      </c>
      <c r="P31" t="s">
        <v>267</v>
      </c>
      <c r="Q31" t="s">
        <v>268</v>
      </c>
      <c r="R31" t="s">
        <v>404</v>
      </c>
      <c r="S31" s="30">
        <v>0</v>
      </c>
      <c r="U31" s="30">
        <v>13</v>
      </c>
      <c r="IF31">
        <v>1471</v>
      </c>
      <c r="IG31" t="s">
        <v>267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387</v>
      </c>
    </row>
    <row r="32" spans="1:250" x14ac:dyDescent="0.25">
      <c r="A32">
        <v>847</v>
      </c>
      <c r="B32">
        <v>1303652864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382</v>
      </c>
      <c r="K32" t="s">
        <v>383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404</v>
      </c>
      <c r="S32" s="30">
        <v>0</v>
      </c>
      <c r="U32" s="30">
        <v>13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387</v>
      </c>
    </row>
    <row r="33" spans="1:250" x14ac:dyDescent="0.25">
      <c r="A33">
        <v>848</v>
      </c>
      <c r="B33">
        <v>1303652864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380</v>
      </c>
      <c r="K33" t="s">
        <v>381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404</v>
      </c>
      <c r="S33" s="30">
        <v>0</v>
      </c>
      <c r="U33" s="30">
        <v>13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387</v>
      </c>
    </row>
    <row r="34" spans="1:250" x14ac:dyDescent="0.25">
      <c r="A34">
        <v>849</v>
      </c>
      <c r="B34">
        <v>1303652864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304</v>
      </c>
      <c r="K34" t="s">
        <v>305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404</v>
      </c>
      <c r="S34" s="30">
        <v>0</v>
      </c>
      <c r="U34" s="30">
        <v>13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387</v>
      </c>
    </row>
    <row r="35" spans="1:250" x14ac:dyDescent="0.25">
      <c r="A35">
        <v>850</v>
      </c>
      <c r="B35">
        <v>1303652864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306</v>
      </c>
      <c r="K35" t="s">
        <v>307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404</v>
      </c>
      <c r="S35" s="30">
        <v>0</v>
      </c>
      <c r="U35" s="30">
        <v>13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387</v>
      </c>
    </row>
    <row r="36" spans="1:250" x14ac:dyDescent="0.25">
      <c r="A36">
        <v>851</v>
      </c>
      <c r="B36">
        <v>1303652864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308</v>
      </c>
      <c r="K36" t="s">
        <v>309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404</v>
      </c>
      <c r="S36" s="30">
        <v>0</v>
      </c>
      <c r="U36" s="30">
        <v>13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387</v>
      </c>
    </row>
    <row r="37" spans="1:250" x14ac:dyDescent="0.25">
      <c r="A37">
        <v>852</v>
      </c>
      <c r="B37">
        <v>1303652864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310</v>
      </c>
      <c r="K37" t="s">
        <v>311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404</v>
      </c>
      <c r="S37" s="30">
        <v>0</v>
      </c>
      <c r="U37" s="30">
        <v>13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387</v>
      </c>
    </row>
    <row r="38" spans="1:250" x14ac:dyDescent="0.25">
      <c r="A38">
        <v>853</v>
      </c>
      <c r="B38">
        <v>1303652864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459</v>
      </c>
      <c r="J38" t="s">
        <v>413</v>
      </c>
      <c r="K38" t="s">
        <v>414</v>
      </c>
      <c r="L38">
        <v>22342</v>
      </c>
      <c r="M38" t="s">
        <v>301</v>
      </c>
      <c r="N38" t="s">
        <v>302</v>
      </c>
      <c r="O38">
        <v>22342</v>
      </c>
      <c r="P38" t="s">
        <v>301</v>
      </c>
      <c r="Q38" t="s">
        <v>302</v>
      </c>
      <c r="R38" t="s">
        <v>284</v>
      </c>
      <c r="S38" s="30">
        <v>-1681.8</v>
      </c>
      <c r="U38" s="30">
        <v>14</v>
      </c>
      <c r="IF38">
        <v>22342</v>
      </c>
      <c r="IG38" t="s">
        <v>301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385</v>
      </c>
    </row>
    <row r="39" spans="1:250" x14ac:dyDescent="0.25">
      <c r="A39">
        <v>854</v>
      </c>
      <c r="B39">
        <v>1303652864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454</v>
      </c>
      <c r="J39" t="s">
        <v>394</v>
      </c>
      <c r="K39" t="s">
        <v>395</v>
      </c>
      <c r="L39">
        <v>22342</v>
      </c>
      <c r="M39" t="s">
        <v>301</v>
      </c>
      <c r="N39" t="s">
        <v>302</v>
      </c>
      <c r="O39">
        <v>22342</v>
      </c>
      <c r="P39" t="s">
        <v>301</v>
      </c>
      <c r="Q39" t="s">
        <v>302</v>
      </c>
      <c r="R39" t="s">
        <v>284</v>
      </c>
      <c r="S39" s="30">
        <v>-1681.92</v>
      </c>
      <c r="U39" s="30">
        <v>14</v>
      </c>
      <c r="IF39">
        <v>22342</v>
      </c>
      <c r="IG39" t="s">
        <v>301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385</v>
      </c>
    </row>
    <row r="40" spans="1:250" x14ac:dyDescent="0.25">
      <c r="A40">
        <v>855</v>
      </c>
      <c r="B40">
        <v>1303652864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449</v>
      </c>
      <c r="J40" t="s">
        <v>396</v>
      </c>
      <c r="K40" t="s">
        <v>397</v>
      </c>
      <c r="L40">
        <v>22342</v>
      </c>
      <c r="M40" t="s">
        <v>301</v>
      </c>
      <c r="N40" t="s">
        <v>302</v>
      </c>
      <c r="O40">
        <v>22342</v>
      </c>
      <c r="P40" t="s">
        <v>301</v>
      </c>
      <c r="Q40" t="s">
        <v>302</v>
      </c>
      <c r="R40" t="s">
        <v>284</v>
      </c>
      <c r="S40" s="30">
        <v>-2242.4499999999998</v>
      </c>
      <c r="U40" s="30">
        <v>14</v>
      </c>
      <c r="IF40">
        <v>22342</v>
      </c>
      <c r="IG40" t="s">
        <v>301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385</v>
      </c>
    </row>
    <row r="41" spans="1:250" x14ac:dyDescent="0.25">
      <c r="A41">
        <v>856</v>
      </c>
      <c r="B41">
        <v>1303652864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446</v>
      </c>
      <c r="J41" t="s">
        <v>398</v>
      </c>
      <c r="K41" t="s">
        <v>399</v>
      </c>
      <c r="L41">
        <v>22342</v>
      </c>
      <c r="M41" t="s">
        <v>301</v>
      </c>
      <c r="N41" t="s">
        <v>302</v>
      </c>
      <c r="O41">
        <v>22342</v>
      </c>
      <c r="P41" t="s">
        <v>301</v>
      </c>
      <c r="Q41" t="s">
        <v>302</v>
      </c>
      <c r="R41" t="s">
        <v>284</v>
      </c>
      <c r="S41" s="30">
        <v>-1233.4000000000001</v>
      </c>
      <c r="U41" s="30">
        <v>14</v>
      </c>
      <c r="IF41">
        <v>22342</v>
      </c>
      <c r="IG41" t="s">
        <v>301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385</v>
      </c>
    </row>
    <row r="42" spans="1:250" x14ac:dyDescent="0.25">
      <c r="A42">
        <v>857</v>
      </c>
      <c r="B42">
        <v>1303652864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444</v>
      </c>
      <c r="J42" t="s">
        <v>400</v>
      </c>
      <c r="K42" t="s">
        <v>401</v>
      </c>
      <c r="L42">
        <v>22342</v>
      </c>
      <c r="M42" t="s">
        <v>301</v>
      </c>
      <c r="N42" t="s">
        <v>302</v>
      </c>
      <c r="O42">
        <v>22342</v>
      </c>
      <c r="P42" t="s">
        <v>301</v>
      </c>
      <c r="Q42" t="s">
        <v>302</v>
      </c>
      <c r="R42" t="s">
        <v>284</v>
      </c>
      <c r="S42" s="30">
        <v>-1906.12</v>
      </c>
      <c r="U42" s="30">
        <v>14</v>
      </c>
      <c r="IF42">
        <v>22342</v>
      </c>
      <c r="IG42" t="s">
        <v>301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385</v>
      </c>
    </row>
    <row r="43" spans="1:250" x14ac:dyDescent="0.25">
      <c r="A43">
        <v>858</v>
      </c>
      <c r="B43">
        <v>1303652864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439</v>
      </c>
      <c r="J43" t="s">
        <v>402</v>
      </c>
      <c r="K43" t="s">
        <v>403</v>
      </c>
      <c r="L43">
        <v>22342</v>
      </c>
      <c r="M43" t="s">
        <v>301</v>
      </c>
      <c r="N43" t="s">
        <v>302</v>
      </c>
      <c r="O43">
        <v>22342</v>
      </c>
      <c r="P43" t="s">
        <v>301</v>
      </c>
      <c r="Q43" t="s">
        <v>302</v>
      </c>
      <c r="R43" t="s">
        <v>284</v>
      </c>
      <c r="S43" s="30">
        <v>-1457.6</v>
      </c>
      <c r="U43" s="30">
        <v>14</v>
      </c>
      <c r="IF43">
        <v>22342</v>
      </c>
      <c r="IG43" t="s">
        <v>301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385</v>
      </c>
    </row>
    <row r="44" spans="1:250" x14ac:dyDescent="0.25">
      <c r="A44">
        <v>859</v>
      </c>
      <c r="B44">
        <v>1303652864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434</v>
      </c>
      <c r="J44" t="s">
        <v>382</v>
      </c>
      <c r="K44" t="s">
        <v>383</v>
      </c>
      <c r="L44">
        <v>22342</v>
      </c>
      <c r="M44" t="s">
        <v>301</v>
      </c>
      <c r="N44" t="s">
        <v>302</v>
      </c>
      <c r="O44">
        <v>22342</v>
      </c>
      <c r="P44" t="s">
        <v>301</v>
      </c>
      <c r="Q44" t="s">
        <v>302</v>
      </c>
      <c r="R44" t="s">
        <v>284</v>
      </c>
      <c r="S44" s="30">
        <v>-2466.6999999999998</v>
      </c>
      <c r="U44" s="30">
        <v>14</v>
      </c>
      <c r="IF44">
        <v>22342</v>
      </c>
      <c r="IG44" t="s">
        <v>301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385</v>
      </c>
    </row>
    <row r="45" spans="1:250" x14ac:dyDescent="0.25">
      <c r="A45">
        <v>860</v>
      </c>
      <c r="B45">
        <v>1303652864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430</v>
      </c>
      <c r="J45" t="s">
        <v>380</v>
      </c>
      <c r="K45" t="s">
        <v>381</v>
      </c>
      <c r="L45">
        <v>22342</v>
      </c>
      <c r="M45" t="s">
        <v>301</v>
      </c>
      <c r="N45" t="s">
        <v>302</v>
      </c>
      <c r="O45">
        <v>22342</v>
      </c>
      <c r="P45" t="s">
        <v>301</v>
      </c>
      <c r="Q45" t="s">
        <v>302</v>
      </c>
      <c r="R45" t="s">
        <v>284</v>
      </c>
      <c r="S45" s="30">
        <v>-1009.1</v>
      </c>
      <c r="U45" s="30">
        <v>14</v>
      </c>
      <c r="IF45">
        <v>22342</v>
      </c>
      <c r="IG45" t="s">
        <v>301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385</v>
      </c>
    </row>
    <row r="46" spans="1:250" x14ac:dyDescent="0.25">
      <c r="A46">
        <v>861</v>
      </c>
      <c r="B46">
        <v>1303652864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428</v>
      </c>
      <c r="J46" t="s">
        <v>304</v>
      </c>
      <c r="K46" t="s">
        <v>305</v>
      </c>
      <c r="L46">
        <v>22342</v>
      </c>
      <c r="M46" t="s">
        <v>301</v>
      </c>
      <c r="N46" t="s">
        <v>302</v>
      </c>
      <c r="O46">
        <v>22342</v>
      </c>
      <c r="P46" t="s">
        <v>301</v>
      </c>
      <c r="Q46" t="s">
        <v>302</v>
      </c>
      <c r="R46" t="s">
        <v>284</v>
      </c>
      <c r="S46" s="30">
        <v>-2130.31</v>
      </c>
      <c r="U46" s="30">
        <v>14</v>
      </c>
      <c r="IF46">
        <v>22342</v>
      </c>
      <c r="IG46" t="s">
        <v>301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385</v>
      </c>
    </row>
    <row r="47" spans="1:250" x14ac:dyDescent="0.25">
      <c r="A47">
        <v>862</v>
      </c>
      <c r="B47">
        <v>1303652864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423</v>
      </c>
      <c r="J47" t="s">
        <v>306</v>
      </c>
      <c r="K47" t="s">
        <v>307</v>
      </c>
      <c r="L47">
        <v>22342</v>
      </c>
      <c r="M47" t="s">
        <v>301</v>
      </c>
      <c r="N47" t="s">
        <v>302</v>
      </c>
      <c r="O47">
        <v>22342</v>
      </c>
      <c r="P47" t="s">
        <v>301</v>
      </c>
      <c r="Q47" t="s">
        <v>302</v>
      </c>
      <c r="R47" t="s">
        <v>284</v>
      </c>
      <c r="S47" s="30">
        <v>-1009.12</v>
      </c>
      <c r="U47" s="30">
        <v>14</v>
      </c>
      <c r="IF47">
        <v>22342</v>
      </c>
      <c r="IG47" t="s">
        <v>301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385</v>
      </c>
    </row>
    <row r="48" spans="1:250" x14ac:dyDescent="0.25">
      <c r="A48">
        <v>863</v>
      </c>
      <c r="B48">
        <v>1303652864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421</v>
      </c>
      <c r="J48" t="s">
        <v>308</v>
      </c>
      <c r="K48" t="s">
        <v>309</v>
      </c>
      <c r="L48">
        <v>22342</v>
      </c>
      <c r="M48" t="s">
        <v>301</v>
      </c>
      <c r="N48" t="s">
        <v>302</v>
      </c>
      <c r="O48">
        <v>22342</v>
      </c>
      <c r="P48" t="s">
        <v>301</v>
      </c>
      <c r="Q48" t="s">
        <v>302</v>
      </c>
      <c r="R48" t="s">
        <v>284</v>
      </c>
      <c r="S48" s="30">
        <v>-2130.36</v>
      </c>
      <c r="U48" s="30">
        <v>14</v>
      </c>
      <c r="IF48">
        <v>22342</v>
      </c>
      <c r="IG48" t="s">
        <v>301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385</v>
      </c>
    </row>
    <row r="49" spans="1:250" x14ac:dyDescent="0.25">
      <c r="A49">
        <v>864</v>
      </c>
      <c r="B49">
        <v>1303652864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417</v>
      </c>
      <c r="J49" t="s">
        <v>310</v>
      </c>
      <c r="K49" t="s">
        <v>311</v>
      </c>
      <c r="L49">
        <v>22342</v>
      </c>
      <c r="M49" t="s">
        <v>301</v>
      </c>
      <c r="N49" t="s">
        <v>302</v>
      </c>
      <c r="O49">
        <v>22342</v>
      </c>
      <c r="P49" t="s">
        <v>301</v>
      </c>
      <c r="Q49" t="s">
        <v>302</v>
      </c>
      <c r="R49" t="s">
        <v>284</v>
      </c>
      <c r="S49" s="30">
        <v>-1345.49</v>
      </c>
      <c r="U49" s="30">
        <v>14</v>
      </c>
      <c r="IF49">
        <v>22342</v>
      </c>
      <c r="IG49" t="s">
        <v>301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385</v>
      </c>
    </row>
    <row r="50" spans="1:250" x14ac:dyDescent="0.25">
      <c r="A50">
        <v>865</v>
      </c>
      <c r="B50">
        <v>1303652864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459</v>
      </c>
      <c r="J50" t="s">
        <v>413</v>
      </c>
      <c r="K50" t="s">
        <v>414</v>
      </c>
      <c r="L50">
        <v>1736</v>
      </c>
      <c r="M50" t="s">
        <v>273</v>
      </c>
      <c r="N50" t="s">
        <v>274</v>
      </c>
      <c r="O50">
        <v>1736</v>
      </c>
      <c r="P50" t="s">
        <v>273</v>
      </c>
      <c r="Q50" t="s">
        <v>274</v>
      </c>
      <c r="R50" t="s">
        <v>284</v>
      </c>
      <c r="S50" s="30">
        <v>-1940.94</v>
      </c>
      <c r="U50" s="30">
        <v>14</v>
      </c>
      <c r="IF50">
        <v>1736</v>
      </c>
      <c r="IG50" t="s">
        <v>273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386</v>
      </c>
    </row>
    <row r="51" spans="1:250" x14ac:dyDescent="0.25">
      <c r="A51">
        <v>866</v>
      </c>
      <c r="B51">
        <v>1303652864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454</v>
      </c>
      <c r="J51" t="s">
        <v>394</v>
      </c>
      <c r="K51" t="s">
        <v>395</v>
      </c>
      <c r="L51">
        <v>1736</v>
      </c>
      <c r="M51" t="s">
        <v>273</v>
      </c>
      <c r="N51" t="s">
        <v>274</v>
      </c>
      <c r="O51">
        <v>1736</v>
      </c>
      <c r="P51" t="s">
        <v>273</v>
      </c>
      <c r="Q51" t="s">
        <v>274</v>
      </c>
      <c r="R51" t="s">
        <v>284</v>
      </c>
      <c r="S51" s="30">
        <v>-1931.29</v>
      </c>
      <c r="U51" s="30">
        <v>14</v>
      </c>
      <c r="IF51">
        <v>1736</v>
      </c>
      <c r="IG51" t="s">
        <v>273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386</v>
      </c>
    </row>
    <row r="52" spans="1:250" x14ac:dyDescent="0.25">
      <c r="A52">
        <v>867</v>
      </c>
      <c r="B52">
        <v>1303652864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449</v>
      </c>
      <c r="J52" t="s">
        <v>396</v>
      </c>
      <c r="K52" t="s">
        <v>397</v>
      </c>
      <c r="L52">
        <v>1736</v>
      </c>
      <c r="M52" t="s">
        <v>273</v>
      </c>
      <c r="N52" t="s">
        <v>274</v>
      </c>
      <c r="O52">
        <v>1736</v>
      </c>
      <c r="P52" t="s">
        <v>273</v>
      </c>
      <c r="Q52" t="s">
        <v>274</v>
      </c>
      <c r="R52" t="s">
        <v>284</v>
      </c>
      <c r="S52" s="30">
        <v>-2575.13</v>
      </c>
      <c r="U52" s="30">
        <v>14</v>
      </c>
      <c r="IF52">
        <v>1736</v>
      </c>
      <c r="IG52" t="s">
        <v>273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386</v>
      </c>
    </row>
    <row r="53" spans="1:250" x14ac:dyDescent="0.25">
      <c r="A53">
        <v>868</v>
      </c>
      <c r="B53">
        <v>1303652864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446</v>
      </c>
      <c r="J53" t="s">
        <v>398</v>
      </c>
      <c r="K53" t="s">
        <v>399</v>
      </c>
      <c r="L53">
        <v>1736</v>
      </c>
      <c r="M53" t="s">
        <v>273</v>
      </c>
      <c r="N53" t="s">
        <v>274</v>
      </c>
      <c r="O53">
        <v>1736</v>
      </c>
      <c r="P53" t="s">
        <v>273</v>
      </c>
      <c r="Q53" t="s">
        <v>274</v>
      </c>
      <c r="R53" t="s">
        <v>284</v>
      </c>
      <c r="S53" s="30">
        <v>-1410.91</v>
      </c>
      <c r="U53" s="30">
        <v>14</v>
      </c>
      <c r="IF53">
        <v>1736</v>
      </c>
      <c r="IG53" t="s">
        <v>273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386</v>
      </c>
    </row>
    <row r="54" spans="1:250" x14ac:dyDescent="0.25">
      <c r="A54">
        <v>869</v>
      </c>
      <c r="B54">
        <v>1303652864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444</v>
      </c>
      <c r="J54" t="s">
        <v>400</v>
      </c>
      <c r="K54" t="s">
        <v>401</v>
      </c>
      <c r="L54">
        <v>1736</v>
      </c>
      <c r="M54" t="s">
        <v>273</v>
      </c>
      <c r="N54" t="s">
        <v>274</v>
      </c>
      <c r="O54">
        <v>1736</v>
      </c>
      <c r="P54" t="s">
        <v>273</v>
      </c>
      <c r="Q54" t="s">
        <v>274</v>
      </c>
      <c r="R54" t="s">
        <v>284</v>
      </c>
      <c r="S54" s="30">
        <v>-2180.5300000000002</v>
      </c>
      <c r="U54" s="30">
        <v>14</v>
      </c>
      <c r="IF54">
        <v>1736</v>
      </c>
      <c r="IG54" t="s">
        <v>273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386</v>
      </c>
    </row>
    <row r="55" spans="1:250" x14ac:dyDescent="0.25">
      <c r="A55">
        <v>870</v>
      </c>
      <c r="B55">
        <v>1303652864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439</v>
      </c>
      <c r="J55" t="s">
        <v>402</v>
      </c>
      <c r="K55" t="s">
        <v>403</v>
      </c>
      <c r="L55">
        <v>1736</v>
      </c>
      <c r="M55" t="s">
        <v>273</v>
      </c>
      <c r="N55" t="s">
        <v>274</v>
      </c>
      <c r="O55">
        <v>1736</v>
      </c>
      <c r="P55" t="s">
        <v>273</v>
      </c>
      <c r="Q55" t="s">
        <v>274</v>
      </c>
      <c r="R55" t="s">
        <v>284</v>
      </c>
      <c r="S55" s="30">
        <v>-1659.72</v>
      </c>
      <c r="U55" s="30">
        <v>14</v>
      </c>
      <c r="IF55">
        <v>1736</v>
      </c>
      <c r="IG55" t="s">
        <v>273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386</v>
      </c>
    </row>
    <row r="56" spans="1:250" x14ac:dyDescent="0.25">
      <c r="A56">
        <v>871</v>
      </c>
      <c r="B56">
        <v>1303652864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434</v>
      </c>
      <c r="J56" t="s">
        <v>382</v>
      </c>
      <c r="K56" t="s">
        <v>383</v>
      </c>
      <c r="L56">
        <v>1736</v>
      </c>
      <c r="M56" t="s">
        <v>273</v>
      </c>
      <c r="N56" t="s">
        <v>274</v>
      </c>
      <c r="O56">
        <v>1736</v>
      </c>
      <c r="P56" t="s">
        <v>273</v>
      </c>
      <c r="Q56" t="s">
        <v>274</v>
      </c>
      <c r="R56" t="s">
        <v>284</v>
      </c>
      <c r="S56" s="30">
        <v>-2808.76</v>
      </c>
      <c r="U56" s="30">
        <v>14</v>
      </c>
      <c r="IF56">
        <v>1736</v>
      </c>
      <c r="IG56" t="s">
        <v>273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386</v>
      </c>
    </row>
    <row r="57" spans="1:250" x14ac:dyDescent="0.25">
      <c r="A57">
        <v>872</v>
      </c>
      <c r="B57">
        <v>1303652864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430</v>
      </c>
      <c r="J57" t="s">
        <v>380</v>
      </c>
      <c r="K57" t="s">
        <v>381</v>
      </c>
      <c r="L57">
        <v>1736</v>
      </c>
      <c r="M57" t="s">
        <v>273</v>
      </c>
      <c r="N57" t="s">
        <v>274</v>
      </c>
      <c r="O57">
        <v>1736</v>
      </c>
      <c r="P57" t="s">
        <v>273</v>
      </c>
      <c r="Q57" t="s">
        <v>274</v>
      </c>
      <c r="R57" t="s">
        <v>284</v>
      </c>
      <c r="S57" s="30">
        <v>-1144.8800000000001</v>
      </c>
      <c r="U57" s="30">
        <v>14</v>
      </c>
      <c r="IF57">
        <v>1736</v>
      </c>
      <c r="IG57" t="s">
        <v>273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386</v>
      </c>
    </row>
    <row r="58" spans="1:250" x14ac:dyDescent="0.25">
      <c r="A58">
        <v>873</v>
      </c>
      <c r="B58">
        <v>1303652864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428</v>
      </c>
      <c r="J58" t="s">
        <v>304</v>
      </c>
      <c r="K58" t="s">
        <v>305</v>
      </c>
      <c r="L58">
        <v>1736</v>
      </c>
      <c r="M58" t="s">
        <v>273</v>
      </c>
      <c r="N58" t="s">
        <v>274</v>
      </c>
      <c r="O58">
        <v>1736</v>
      </c>
      <c r="P58" t="s">
        <v>273</v>
      </c>
      <c r="Q58" t="s">
        <v>274</v>
      </c>
      <c r="R58" t="s">
        <v>284</v>
      </c>
      <c r="S58" s="30">
        <v>-2416.98</v>
      </c>
      <c r="U58" s="30">
        <v>14</v>
      </c>
      <c r="IF58">
        <v>1736</v>
      </c>
      <c r="IG58" t="s">
        <v>273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386</v>
      </c>
    </row>
    <row r="59" spans="1:250" x14ac:dyDescent="0.25">
      <c r="A59">
        <v>874</v>
      </c>
      <c r="B59">
        <v>1303652864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423</v>
      </c>
      <c r="J59" t="s">
        <v>306</v>
      </c>
      <c r="K59" t="s">
        <v>307</v>
      </c>
      <c r="L59">
        <v>1736</v>
      </c>
      <c r="M59" t="s">
        <v>273</v>
      </c>
      <c r="N59" t="s">
        <v>274</v>
      </c>
      <c r="O59">
        <v>1736</v>
      </c>
      <c r="P59" t="s">
        <v>273</v>
      </c>
      <c r="Q59" t="s">
        <v>274</v>
      </c>
      <c r="R59" t="s">
        <v>284</v>
      </c>
      <c r="S59" s="30">
        <v>-1141.02</v>
      </c>
      <c r="U59" s="30">
        <v>14</v>
      </c>
      <c r="IF59">
        <v>1736</v>
      </c>
      <c r="IG59" t="s">
        <v>273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386</v>
      </c>
    </row>
    <row r="60" spans="1:250" x14ac:dyDescent="0.25">
      <c r="A60">
        <v>875</v>
      </c>
      <c r="B60">
        <v>1303652864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421</v>
      </c>
      <c r="J60" t="s">
        <v>308</v>
      </c>
      <c r="K60" t="s">
        <v>309</v>
      </c>
      <c r="L60">
        <v>1736</v>
      </c>
      <c r="M60" t="s">
        <v>273</v>
      </c>
      <c r="N60" t="s">
        <v>274</v>
      </c>
      <c r="O60">
        <v>1736</v>
      </c>
      <c r="P60" t="s">
        <v>273</v>
      </c>
      <c r="Q60" t="s">
        <v>274</v>
      </c>
      <c r="R60" t="s">
        <v>284</v>
      </c>
      <c r="S60" s="30">
        <v>-2408.8200000000002</v>
      </c>
      <c r="U60" s="30">
        <v>14</v>
      </c>
      <c r="IF60">
        <v>1736</v>
      </c>
      <c r="IG60" t="s">
        <v>273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386</v>
      </c>
    </row>
    <row r="61" spans="1:250" x14ac:dyDescent="0.25">
      <c r="A61">
        <v>876</v>
      </c>
      <c r="B61">
        <v>1303652864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417</v>
      </c>
      <c r="J61" t="s">
        <v>310</v>
      </c>
      <c r="K61" t="s">
        <v>311</v>
      </c>
      <c r="L61">
        <v>1736</v>
      </c>
      <c r="M61" t="s">
        <v>273</v>
      </c>
      <c r="N61" t="s">
        <v>274</v>
      </c>
      <c r="O61">
        <v>1736</v>
      </c>
      <c r="P61" t="s">
        <v>273</v>
      </c>
      <c r="Q61" t="s">
        <v>274</v>
      </c>
      <c r="R61" t="s">
        <v>284</v>
      </c>
      <c r="S61" s="30">
        <v>-1515.17</v>
      </c>
      <c r="U61" s="30">
        <v>14</v>
      </c>
      <c r="IF61">
        <v>1736</v>
      </c>
      <c r="IG61" t="s">
        <v>273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386</v>
      </c>
    </row>
    <row r="62" spans="1:250" x14ac:dyDescent="0.25">
      <c r="A62">
        <v>877</v>
      </c>
      <c r="B62">
        <v>1303652864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459</v>
      </c>
      <c r="J62" t="s">
        <v>413</v>
      </c>
      <c r="K62" t="s">
        <v>414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284</v>
      </c>
      <c r="S62" s="30">
        <v>-8.4600000000000009</v>
      </c>
      <c r="U62" s="30">
        <v>14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25">
      <c r="A63">
        <v>878</v>
      </c>
      <c r="B63">
        <v>1303652864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454</v>
      </c>
      <c r="J63" t="s">
        <v>394</v>
      </c>
      <c r="K63" t="s">
        <v>395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284</v>
      </c>
      <c r="S63" s="30">
        <v>-8.39</v>
      </c>
      <c r="U63" s="30">
        <v>14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25">
      <c r="A64">
        <v>879</v>
      </c>
      <c r="B64">
        <v>1303652864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449</v>
      </c>
      <c r="J64" t="s">
        <v>396</v>
      </c>
      <c r="K64" t="s">
        <v>397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284</v>
      </c>
      <c r="S64" s="30">
        <v>-11.22</v>
      </c>
      <c r="U64" s="30">
        <v>14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25">
      <c r="A65">
        <v>880</v>
      </c>
      <c r="B65">
        <v>1303652864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446</v>
      </c>
      <c r="J65" t="s">
        <v>398</v>
      </c>
      <c r="K65" t="s">
        <v>399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284</v>
      </c>
      <c r="S65" s="30">
        <v>-6.14</v>
      </c>
      <c r="U65" s="30">
        <v>14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25">
      <c r="A66">
        <v>881</v>
      </c>
      <c r="B66">
        <v>1303652864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444</v>
      </c>
      <c r="J66" t="s">
        <v>400</v>
      </c>
      <c r="K66" t="s">
        <v>401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284</v>
      </c>
      <c r="S66" s="30">
        <v>-9.5</v>
      </c>
      <c r="U66" s="30">
        <v>14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25">
      <c r="A67">
        <v>882</v>
      </c>
      <c r="B67">
        <v>1303652864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439</v>
      </c>
      <c r="J67" t="s">
        <v>402</v>
      </c>
      <c r="K67" t="s">
        <v>403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284</v>
      </c>
      <c r="S67" s="30">
        <v>-7.23</v>
      </c>
      <c r="U67" s="30">
        <v>14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25">
      <c r="A68">
        <v>883</v>
      </c>
      <c r="B68">
        <v>1303652864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434</v>
      </c>
      <c r="J68" t="s">
        <v>382</v>
      </c>
      <c r="K68" t="s">
        <v>383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284</v>
      </c>
      <c r="S68" s="30">
        <v>-12.24</v>
      </c>
      <c r="U68" s="30">
        <v>14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25">
      <c r="A69">
        <v>884</v>
      </c>
      <c r="B69">
        <v>1303652864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430</v>
      </c>
      <c r="J69" t="s">
        <v>380</v>
      </c>
      <c r="K69" t="s">
        <v>381</v>
      </c>
      <c r="L69">
        <v>1471</v>
      </c>
      <c r="M69" t="s">
        <v>267</v>
      </c>
      <c r="N69" t="s">
        <v>268</v>
      </c>
      <c r="O69">
        <v>1471</v>
      </c>
      <c r="P69" t="s">
        <v>267</v>
      </c>
      <c r="Q69" t="s">
        <v>268</v>
      </c>
      <c r="R69" t="s">
        <v>284</v>
      </c>
      <c r="S69" s="30">
        <v>-8.6300000000000008</v>
      </c>
      <c r="U69" s="30">
        <v>14</v>
      </c>
      <c r="IF69">
        <v>1471</v>
      </c>
      <c r="IG69" t="s">
        <v>267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387</v>
      </c>
    </row>
    <row r="70" spans="1:250" x14ac:dyDescent="0.25">
      <c r="A70">
        <v>885</v>
      </c>
      <c r="B70">
        <v>1303652864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428</v>
      </c>
      <c r="J70" t="s">
        <v>304</v>
      </c>
      <c r="K70" t="s">
        <v>305</v>
      </c>
      <c r="L70">
        <v>1471</v>
      </c>
      <c r="M70" t="s">
        <v>267</v>
      </c>
      <c r="N70" t="s">
        <v>268</v>
      </c>
      <c r="O70">
        <v>1471</v>
      </c>
      <c r="P70" t="s">
        <v>267</v>
      </c>
      <c r="Q70" t="s">
        <v>268</v>
      </c>
      <c r="R70" t="s">
        <v>284</v>
      </c>
      <c r="S70" s="30">
        <v>-18.22</v>
      </c>
      <c r="U70" s="30">
        <v>14</v>
      </c>
      <c r="IF70">
        <v>1471</v>
      </c>
      <c r="IG70" t="s">
        <v>267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387</v>
      </c>
    </row>
    <row r="71" spans="1:250" x14ac:dyDescent="0.25">
      <c r="A71">
        <v>886</v>
      </c>
      <c r="B71">
        <v>1303652864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423</v>
      </c>
      <c r="J71" t="s">
        <v>306</v>
      </c>
      <c r="K71" t="s">
        <v>307</v>
      </c>
      <c r="L71">
        <v>1471</v>
      </c>
      <c r="M71" t="s">
        <v>267</v>
      </c>
      <c r="N71" t="s">
        <v>268</v>
      </c>
      <c r="O71">
        <v>1471</v>
      </c>
      <c r="P71" t="s">
        <v>267</v>
      </c>
      <c r="Q71" t="s">
        <v>268</v>
      </c>
      <c r="R71" t="s">
        <v>284</v>
      </c>
      <c r="S71" s="30">
        <v>-8.6</v>
      </c>
      <c r="U71" s="30">
        <v>14</v>
      </c>
      <c r="IF71">
        <v>1471</v>
      </c>
      <c r="IG71" t="s">
        <v>267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387</v>
      </c>
    </row>
    <row r="72" spans="1:250" x14ac:dyDescent="0.25">
      <c r="A72">
        <v>887</v>
      </c>
      <c r="B72">
        <v>1303652864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421</v>
      </c>
      <c r="J72" t="s">
        <v>308</v>
      </c>
      <c r="K72" t="s">
        <v>309</v>
      </c>
      <c r="L72">
        <v>1471</v>
      </c>
      <c r="M72" t="s">
        <v>267</v>
      </c>
      <c r="N72" t="s">
        <v>268</v>
      </c>
      <c r="O72">
        <v>1471</v>
      </c>
      <c r="P72" t="s">
        <v>267</v>
      </c>
      <c r="Q72" t="s">
        <v>268</v>
      </c>
      <c r="R72" t="s">
        <v>284</v>
      </c>
      <c r="S72" s="30">
        <v>-18.16</v>
      </c>
      <c r="U72" s="30">
        <v>14</v>
      </c>
      <c r="IF72">
        <v>1471</v>
      </c>
      <c r="IG72" t="s">
        <v>267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387</v>
      </c>
    </row>
    <row r="73" spans="1:250" x14ac:dyDescent="0.25">
      <c r="A73">
        <v>888</v>
      </c>
      <c r="B73">
        <v>1303652864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417</v>
      </c>
      <c r="J73" t="s">
        <v>310</v>
      </c>
      <c r="K73" t="s">
        <v>311</v>
      </c>
      <c r="L73">
        <v>1471</v>
      </c>
      <c r="M73" t="s">
        <v>267</v>
      </c>
      <c r="N73" t="s">
        <v>268</v>
      </c>
      <c r="O73">
        <v>1471</v>
      </c>
      <c r="P73" t="s">
        <v>267</v>
      </c>
      <c r="Q73" t="s">
        <v>268</v>
      </c>
      <c r="R73" t="s">
        <v>284</v>
      </c>
      <c r="S73" s="30">
        <v>-11.42</v>
      </c>
      <c r="U73" s="30">
        <v>14</v>
      </c>
      <c r="IF73">
        <v>1471</v>
      </c>
      <c r="IG73" t="s">
        <v>267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387</v>
      </c>
    </row>
    <row r="74" spans="1:250" x14ac:dyDescent="0.25">
      <c r="A74">
        <v>889</v>
      </c>
      <c r="B74">
        <v>1303652864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459</v>
      </c>
      <c r="J74" t="s">
        <v>413</v>
      </c>
      <c r="K74" t="s">
        <v>414</v>
      </c>
      <c r="L74">
        <v>22342</v>
      </c>
      <c r="M74" t="s">
        <v>301</v>
      </c>
      <c r="N74" t="s">
        <v>302</v>
      </c>
      <c r="O74">
        <v>22342</v>
      </c>
      <c r="P74" t="s">
        <v>301</v>
      </c>
      <c r="Q74" t="s">
        <v>302</v>
      </c>
      <c r="R74" t="s">
        <v>415</v>
      </c>
      <c r="S74" s="30">
        <v>0</v>
      </c>
      <c r="U74" s="30">
        <v>15</v>
      </c>
      <c r="IF74">
        <v>22342</v>
      </c>
      <c r="IG74" t="s">
        <v>301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385</v>
      </c>
    </row>
    <row r="75" spans="1:250" x14ac:dyDescent="0.25">
      <c r="A75">
        <v>890</v>
      </c>
      <c r="B75">
        <v>1303652864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454</v>
      </c>
      <c r="J75" t="s">
        <v>394</v>
      </c>
      <c r="K75" t="s">
        <v>395</v>
      </c>
      <c r="L75">
        <v>22342</v>
      </c>
      <c r="M75" t="s">
        <v>301</v>
      </c>
      <c r="N75" t="s">
        <v>302</v>
      </c>
      <c r="O75">
        <v>22342</v>
      </c>
      <c r="P75" t="s">
        <v>301</v>
      </c>
      <c r="Q75" t="s">
        <v>302</v>
      </c>
      <c r="R75" t="s">
        <v>415</v>
      </c>
      <c r="S75" s="30">
        <v>0</v>
      </c>
      <c r="U75" s="30">
        <v>15</v>
      </c>
      <c r="IF75">
        <v>22342</v>
      </c>
      <c r="IG75" t="s">
        <v>301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385</v>
      </c>
    </row>
    <row r="76" spans="1:250" x14ac:dyDescent="0.25">
      <c r="A76">
        <v>891</v>
      </c>
      <c r="B76">
        <v>1303652864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449</v>
      </c>
      <c r="J76" t="s">
        <v>396</v>
      </c>
      <c r="K76" t="s">
        <v>397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415</v>
      </c>
      <c r="S76" s="30">
        <v>0</v>
      </c>
      <c r="U76" s="30">
        <v>15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25">
      <c r="A77">
        <v>892</v>
      </c>
      <c r="B77">
        <v>1303652864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446</v>
      </c>
      <c r="J77" t="s">
        <v>398</v>
      </c>
      <c r="K77" t="s">
        <v>399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415</v>
      </c>
      <c r="S77" s="30">
        <v>0</v>
      </c>
      <c r="U77" s="30">
        <v>15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25">
      <c r="A78">
        <v>893</v>
      </c>
      <c r="B78">
        <v>1303652864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444</v>
      </c>
      <c r="J78" t="s">
        <v>400</v>
      </c>
      <c r="K78" t="s">
        <v>401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415</v>
      </c>
      <c r="S78" s="30">
        <v>0</v>
      </c>
      <c r="U78" s="30">
        <v>15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25">
      <c r="A79">
        <v>894</v>
      </c>
      <c r="B79">
        <v>1303652864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439</v>
      </c>
      <c r="J79" t="s">
        <v>402</v>
      </c>
      <c r="K79" t="s">
        <v>403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415</v>
      </c>
      <c r="S79" s="30">
        <v>1390.23</v>
      </c>
      <c r="U79" s="30">
        <v>15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25">
      <c r="A80">
        <v>895</v>
      </c>
      <c r="B80">
        <v>1303652864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434</v>
      </c>
      <c r="J80" t="s">
        <v>382</v>
      </c>
      <c r="K80" t="s">
        <v>383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415</v>
      </c>
      <c r="S80" s="30">
        <v>1804.54</v>
      </c>
      <c r="U80" s="30">
        <v>15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25">
      <c r="A81">
        <v>896</v>
      </c>
      <c r="B81">
        <v>1303652864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430</v>
      </c>
      <c r="J81" t="s">
        <v>380</v>
      </c>
      <c r="K81" t="s">
        <v>381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415</v>
      </c>
      <c r="S81" s="30">
        <v>-12.02</v>
      </c>
      <c r="U81" s="30">
        <v>15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25">
      <c r="A82">
        <v>897</v>
      </c>
      <c r="B82">
        <v>1303652864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428</v>
      </c>
      <c r="J82" t="s">
        <v>304</v>
      </c>
      <c r="K82" t="s">
        <v>305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415</v>
      </c>
      <c r="S82" s="30">
        <v>2269.86</v>
      </c>
      <c r="U82" s="30">
        <v>15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25">
      <c r="A83">
        <v>898</v>
      </c>
      <c r="B83">
        <v>1303652864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423</v>
      </c>
      <c r="J83" t="s">
        <v>306</v>
      </c>
      <c r="K83" t="s">
        <v>307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415</v>
      </c>
      <c r="S83" s="30">
        <v>906.26</v>
      </c>
      <c r="U83" s="30">
        <v>15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25">
      <c r="A84">
        <v>899</v>
      </c>
      <c r="B84">
        <v>1303652864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421</v>
      </c>
      <c r="J84" t="s">
        <v>308</v>
      </c>
      <c r="K84" t="s">
        <v>309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415</v>
      </c>
      <c r="S84" s="30">
        <v>1907.03</v>
      </c>
      <c r="U84" s="30">
        <v>15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25">
      <c r="A85">
        <v>900</v>
      </c>
      <c r="B85">
        <v>1303652864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417</v>
      </c>
      <c r="J85" t="s">
        <v>310</v>
      </c>
      <c r="K85" t="s">
        <v>311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415</v>
      </c>
      <c r="S85" s="30">
        <v>749.57</v>
      </c>
      <c r="U85" s="30">
        <v>15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25">
      <c r="A86">
        <v>901</v>
      </c>
      <c r="B86">
        <v>1303652864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459</v>
      </c>
      <c r="J86" t="s">
        <v>413</v>
      </c>
      <c r="K86" t="s">
        <v>414</v>
      </c>
      <c r="L86">
        <v>1736</v>
      </c>
      <c r="M86" t="s">
        <v>273</v>
      </c>
      <c r="N86" t="s">
        <v>274</v>
      </c>
      <c r="O86">
        <v>1736</v>
      </c>
      <c r="P86" t="s">
        <v>273</v>
      </c>
      <c r="Q86" t="s">
        <v>274</v>
      </c>
      <c r="R86" t="s">
        <v>415</v>
      </c>
      <c r="S86" s="30">
        <v>0</v>
      </c>
      <c r="U86" s="30">
        <v>15</v>
      </c>
      <c r="IF86">
        <v>1736</v>
      </c>
      <c r="IG86" t="s">
        <v>273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386</v>
      </c>
    </row>
    <row r="87" spans="1:250" x14ac:dyDescent="0.25">
      <c r="A87">
        <v>902</v>
      </c>
      <c r="B87">
        <v>1303652864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454</v>
      </c>
      <c r="J87" t="s">
        <v>394</v>
      </c>
      <c r="K87" t="s">
        <v>395</v>
      </c>
      <c r="L87">
        <v>1736</v>
      </c>
      <c r="M87" t="s">
        <v>273</v>
      </c>
      <c r="N87" t="s">
        <v>274</v>
      </c>
      <c r="O87">
        <v>1736</v>
      </c>
      <c r="P87" t="s">
        <v>273</v>
      </c>
      <c r="Q87" t="s">
        <v>274</v>
      </c>
      <c r="R87" t="s">
        <v>415</v>
      </c>
      <c r="S87" s="30">
        <v>0</v>
      </c>
      <c r="U87" s="30">
        <v>15</v>
      </c>
      <c r="IF87">
        <v>1736</v>
      </c>
      <c r="IG87" t="s">
        <v>273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386</v>
      </c>
    </row>
    <row r="88" spans="1:250" x14ac:dyDescent="0.25">
      <c r="A88">
        <v>903</v>
      </c>
      <c r="B88">
        <v>1303652864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449</v>
      </c>
      <c r="J88" t="s">
        <v>396</v>
      </c>
      <c r="K88" t="s">
        <v>397</v>
      </c>
      <c r="L88">
        <v>1736</v>
      </c>
      <c r="M88" t="s">
        <v>273</v>
      </c>
      <c r="N88" t="s">
        <v>274</v>
      </c>
      <c r="O88">
        <v>1736</v>
      </c>
      <c r="P88" t="s">
        <v>273</v>
      </c>
      <c r="Q88" t="s">
        <v>274</v>
      </c>
      <c r="R88" t="s">
        <v>415</v>
      </c>
      <c r="S88" s="30">
        <v>0</v>
      </c>
      <c r="U88" s="30">
        <v>15</v>
      </c>
      <c r="IF88">
        <v>1736</v>
      </c>
      <c r="IG88" t="s">
        <v>273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386</v>
      </c>
    </row>
    <row r="89" spans="1:250" x14ac:dyDescent="0.25">
      <c r="A89">
        <v>904</v>
      </c>
      <c r="B89">
        <v>1303652864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446</v>
      </c>
      <c r="J89" t="s">
        <v>398</v>
      </c>
      <c r="K89" t="s">
        <v>399</v>
      </c>
      <c r="L89">
        <v>1736</v>
      </c>
      <c r="M89" t="s">
        <v>273</v>
      </c>
      <c r="N89" t="s">
        <v>274</v>
      </c>
      <c r="O89">
        <v>1736</v>
      </c>
      <c r="P89" t="s">
        <v>273</v>
      </c>
      <c r="Q89" t="s">
        <v>274</v>
      </c>
      <c r="R89" t="s">
        <v>415</v>
      </c>
      <c r="S89" s="30">
        <v>0</v>
      </c>
      <c r="U89" s="30">
        <v>15</v>
      </c>
      <c r="IF89">
        <v>1736</v>
      </c>
      <c r="IG89" t="s">
        <v>273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386</v>
      </c>
    </row>
    <row r="90" spans="1:250" x14ac:dyDescent="0.25">
      <c r="A90">
        <v>905</v>
      </c>
      <c r="B90">
        <v>1303652864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444</v>
      </c>
      <c r="J90" t="s">
        <v>400</v>
      </c>
      <c r="K90" t="s">
        <v>401</v>
      </c>
      <c r="L90">
        <v>1736</v>
      </c>
      <c r="M90" t="s">
        <v>273</v>
      </c>
      <c r="N90" t="s">
        <v>274</v>
      </c>
      <c r="O90">
        <v>1736</v>
      </c>
      <c r="P90" t="s">
        <v>273</v>
      </c>
      <c r="Q90" t="s">
        <v>274</v>
      </c>
      <c r="R90" t="s">
        <v>415</v>
      </c>
      <c r="S90" s="30">
        <v>0</v>
      </c>
      <c r="U90" s="30">
        <v>15</v>
      </c>
      <c r="IF90">
        <v>1736</v>
      </c>
      <c r="IG90" t="s">
        <v>273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386</v>
      </c>
    </row>
    <row r="91" spans="1:250" x14ac:dyDescent="0.25">
      <c r="A91">
        <v>906</v>
      </c>
      <c r="B91">
        <v>1303652864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439</v>
      </c>
      <c r="J91" t="s">
        <v>402</v>
      </c>
      <c r="K91" t="s">
        <v>403</v>
      </c>
      <c r="L91">
        <v>1736</v>
      </c>
      <c r="M91" t="s">
        <v>273</v>
      </c>
      <c r="N91" t="s">
        <v>274</v>
      </c>
      <c r="O91">
        <v>1736</v>
      </c>
      <c r="P91" t="s">
        <v>273</v>
      </c>
      <c r="Q91" t="s">
        <v>274</v>
      </c>
      <c r="R91" t="s">
        <v>415</v>
      </c>
      <c r="S91" s="30">
        <v>1583.02</v>
      </c>
      <c r="U91" s="30">
        <v>15</v>
      </c>
      <c r="IF91">
        <v>1736</v>
      </c>
      <c r="IG91" t="s">
        <v>273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386</v>
      </c>
    </row>
    <row r="92" spans="1:250" x14ac:dyDescent="0.25">
      <c r="A92">
        <v>907</v>
      </c>
      <c r="B92">
        <v>1303652864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434</v>
      </c>
      <c r="J92" t="s">
        <v>382</v>
      </c>
      <c r="K92" t="s">
        <v>383</v>
      </c>
      <c r="L92">
        <v>1736</v>
      </c>
      <c r="M92" t="s">
        <v>273</v>
      </c>
      <c r="N92" t="s">
        <v>274</v>
      </c>
      <c r="O92">
        <v>1736</v>
      </c>
      <c r="P92" t="s">
        <v>273</v>
      </c>
      <c r="Q92" t="s">
        <v>274</v>
      </c>
      <c r="R92" t="s">
        <v>415</v>
      </c>
      <c r="S92" s="30">
        <v>2054.77</v>
      </c>
      <c r="U92" s="30">
        <v>15</v>
      </c>
      <c r="IF92">
        <v>1736</v>
      </c>
      <c r="IG92" t="s">
        <v>273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386</v>
      </c>
    </row>
    <row r="93" spans="1:250" x14ac:dyDescent="0.25">
      <c r="A93">
        <v>908</v>
      </c>
      <c r="B93">
        <v>1303652864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430</v>
      </c>
      <c r="J93" t="s">
        <v>380</v>
      </c>
      <c r="K93" t="s">
        <v>381</v>
      </c>
      <c r="L93">
        <v>1736</v>
      </c>
      <c r="M93" t="s">
        <v>273</v>
      </c>
      <c r="N93" t="s">
        <v>274</v>
      </c>
      <c r="O93">
        <v>1736</v>
      </c>
      <c r="P93" t="s">
        <v>273</v>
      </c>
      <c r="Q93" t="s">
        <v>274</v>
      </c>
      <c r="R93" t="s">
        <v>415</v>
      </c>
      <c r="S93" s="30">
        <v>-13.74</v>
      </c>
      <c r="U93" s="30">
        <v>15</v>
      </c>
      <c r="IF93">
        <v>1736</v>
      </c>
      <c r="IG93" t="s">
        <v>273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386</v>
      </c>
    </row>
    <row r="94" spans="1:250" x14ac:dyDescent="0.25">
      <c r="A94">
        <v>909</v>
      </c>
      <c r="B94">
        <v>1303652864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428</v>
      </c>
      <c r="J94" t="s">
        <v>304</v>
      </c>
      <c r="K94" t="s">
        <v>305</v>
      </c>
      <c r="L94">
        <v>1736</v>
      </c>
      <c r="M94" t="s">
        <v>273</v>
      </c>
      <c r="N94" t="s">
        <v>274</v>
      </c>
      <c r="O94">
        <v>1736</v>
      </c>
      <c r="P94" t="s">
        <v>273</v>
      </c>
      <c r="Q94" t="s">
        <v>274</v>
      </c>
      <c r="R94" t="s">
        <v>415</v>
      </c>
      <c r="S94" s="30">
        <v>2575.3000000000002</v>
      </c>
      <c r="U94" s="30">
        <v>15</v>
      </c>
      <c r="IF94">
        <v>1736</v>
      </c>
      <c r="IG94" t="s">
        <v>273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386</v>
      </c>
    </row>
    <row r="95" spans="1:250" x14ac:dyDescent="0.25">
      <c r="A95">
        <v>910</v>
      </c>
      <c r="B95">
        <v>1303652864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423</v>
      </c>
      <c r="J95" t="s">
        <v>306</v>
      </c>
      <c r="K95" t="s">
        <v>307</v>
      </c>
      <c r="L95">
        <v>1736</v>
      </c>
      <c r="M95" t="s">
        <v>273</v>
      </c>
      <c r="N95" t="s">
        <v>274</v>
      </c>
      <c r="O95">
        <v>1736</v>
      </c>
      <c r="P95" t="s">
        <v>273</v>
      </c>
      <c r="Q95" t="s">
        <v>274</v>
      </c>
      <c r="R95" t="s">
        <v>415</v>
      </c>
      <c r="S95" s="30">
        <v>1024.74</v>
      </c>
      <c r="U95" s="30">
        <v>15</v>
      </c>
      <c r="IF95">
        <v>1736</v>
      </c>
      <c r="IG95" t="s">
        <v>273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386</v>
      </c>
    </row>
    <row r="96" spans="1:250" x14ac:dyDescent="0.25">
      <c r="A96">
        <v>911</v>
      </c>
      <c r="B96">
        <v>1303652864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421</v>
      </c>
      <c r="J96" t="s">
        <v>308</v>
      </c>
      <c r="K96" t="s">
        <v>309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415</v>
      </c>
      <c r="S96" s="30">
        <v>2156.31</v>
      </c>
      <c r="U96" s="30">
        <v>15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25">
      <c r="A97">
        <v>912</v>
      </c>
      <c r="B97">
        <v>1303652864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417</v>
      </c>
      <c r="J97" t="s">
        <v>310</v>
      </c>
      <c r="K97" t="s">
        <v>311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415</v>
      </c>
      <c r="S97" s="30">
        <v>844.09</v>
      </c>
      <c r="U97" s="30">
        <v>15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25">
      <c r="A98">
        <v>913</v>
      </c>
      <c r="B98">
        <v>1303652864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459</v>
      </c>
      <c r="J98" t="s">
        <v>413</v>
      </c>
      <c r="K98" t="s">
        <v>414</v>
      </c>
      <c r="L98">
        <v>1471</v>
      </c>
      <c r="M98" t="s">
        <v>267</v>
      </c>
      <c r="N98" t="s">
        <v>268</v>
      </c>
      <c r="O98">
        <v>1471</v>
      </c>
      <c r="P98" t="s">
        <v>267</v>
      </c>
      <c r="Q98" t="s">
        <v>268</v>
      </c>
      <c r="R98" t="s">
        <v>415</v>
      </c>
      <c r="S98" s="30">
        <v>0</v>
      </c>
      <c r="U98" s="30">
        <v>15</v>
      </c>
      <c r="IF98">
        <v>1471</v>
      </c>
      <c r="IG98" t="s">
        <v>267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387</v>
      </c>
    </row>
    <row r="99" spans="1:250" x14ac:dyDescent="0.25">
      <c r="A99">
        <v>914</v>
      </c>
      <c r="B99">
        <v>1303652864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454</v>
      </c>
      <c r="J99" t="s">
        <v>394</v>
      </c>
      <c r="K99" t="s">
        <v>395</v>
      </c>
      <c r="L99">
        <v>1471</v>
      </c>
      <c r="M99" t="s">
        <v>267</v>
      </c>
      <c r="N99" t="s">
        <v>268</v>
      </c>
      <c r="O99">
        <v>1471</v>
      </c>
      <c r="P99" t="s">
        <v>267</v>
      </c>
      <c r="Q99" t="s">
        <v>268</v>
      </c>
      <c r="R99" t="s">
        <v>415</v>
      </c>
      <c r="S99" s="30">
        <v>0</v>
      </c>
      <c r="U99" s="30">
        <v>15</v>
      </c>
      <c r="IF99">
        <v>1471</v>
      </c>
      <c r="IG99" t="s">
        <v>267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387</v>
      </c>
    </row>
    <row r="100" spans="1:250" x14ac:dyDescent="0.25">
      <c r="A100">
        <v>915</v>
      </c>
      <c r="B100">
        <v>1303652864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449</v>
      </c>
      <c r="J100" t="s">
        <v>396</v>
      </c>
      <c r="K100" t="s">
        <v>397</v>
      </c>
      <c r="L100">
        <v>1471</v>
      </c>
      <c r="M100" t="s">
        <v>267</v>
      </c>
      <c r="N100" t="s">
        <v>268</v>
      </c>
      <c r="O100">
        <v>1471</v>
      </c>
      <c r="P100" t="s">
        <v>267</v>
      </c>
      <c r="Q100" t="s">
        <v>268</v>
      </c>
      <c r="R100" t="s">
        <v>415</v>
      </c>
      <c r="S100" s="30">
        <v>0</v>
      </c>
      <c r="U100" s="30">
        <v>15</v>
      </c>
      <c r="IF100">
        <v>1471</v>
      </c>
      <c r="IG100" t="s">
        <v>267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387</v>
      </c>
    </row>
    <row r="101" spans="1:250" x14ac:dyDescent="0.25">
      <c r="A101">
        <v>916</v>
      </c>
      <c r="B101">
        <v>1303652864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446</v>
      </c>
      <c r="J101" t="s">
        <v>398</v>
      </c>
      <c r="K101" t="s">
        <v>399</v>
      </c>
      <c r="L101">
        <v>1471</v>
      </c>
      <c r="M101" t="s">
        <v>267</v>
      </c>
      <c r="N101" t="s">
        <v>268</v>
      </c>
      <c r="O101">
        <v>1471</v>
      </c>
      <c r="P101" t="s">
        <v>267</v>
      </c>
      <c r="Q101" t="s">
        <v>268</v>
      </c>
      <c r="R101" t="s">
        <v>415</v>
      </c>
      <c r="S101" s="30">
        <v>0</v>
      </c>
      <c r="U101" s="30">
        <v>15</v>
      </c>
      <c r="IF101">
        <v>1471</v>
      </c>
      <c r="IG101" t="s">
        <v>267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387</v>
      </c>
    </row>
    <row r="102" spans="1:250" x14ac:dyDescent="0.25">
      <c r="A102">
        <v>917</v>
      </c>
      <c r="B102">
        <v>1303652864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444</v>
      </c>
      <c r="J102" t="s">
        <v>400</v>
      </c>
      <c r="K102" t="s">
        <v>401</v>
      </c>
      <c r="L102">
        <v>1471</v>
      </c>
      <c r="M102" t="s">
        <v>267</v>
      </c>
      <c r="N102" t="s">
        <v>268</v>
      </c>
      <c r="O102">
        <v>1471</v>
      </c>
      <c r="P102" t="s">
        <v>267</v>
      </c>
      <c r="Q102" t="s">
        <v>268</v>
      </c>
      <c r="R102" t="s">
        <v>415</v>
      </c>
      <c r="S102" s="30">
        <v>0</v>
      </c>
      <c r="U102" s="30">
        <v>15</v>
      </c>
      <c r="IF102">
        <v>1471</v>
      </c>
      <c r="IG102" t="s">
        <v>267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387</v>
      </c>
    </row>
    <row r="103" spans="1:250" x14ac:dyDescent="0.25">
      <c r="A103">
        <v>918</v>
      </c>
      <c r="B103">
        <v>1303652864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439</v>
      </c>
      <c r="J103" t="s">
        <v>402</v>
      </c>
      <c r="K103" t="s">
        <v>403</v>
      </c>
      <c r="L103">
        <v>1471</v>
      </c>
      <c r="M103" t="s">
        <v>267</v>
      </c>
      <c r="N103" t="s">
        <v>268</v>
      </c>
      <c r="O103">
        <v>1471</v>
      </c>
      <c r="P103" t="s">
        <v>267</v>
      </c>
      <c r="Q103" t="s">
        <v>268</v>
      </c>
      <c r="R103" t="s">
        <v>415</v>
      </c>
      <c r="S103" s="30">
        <v>6.9</v>
      </c>
      <c r="U103" s="30">
        <v>15</v>
      </c>
      <c r="IF103">
        <v>1471</v>
      </c>
      <c r="IG103" t="s">
        <v>267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387</v>
      </c>
    </row>
    <row r="104" spans="1:250" x14ac:dyDescent="0.25">
      <c r="A104">
        <v>919</v>
      </c>
      <c r="B104">
        <v>1303652864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434</v>
      </c>
      <c r="J104" t="s">
        <v>382</v>
      </c>
      <c r="K104" t="s">
        <v>383</v>
      </c>
      <c r="L104">
        <v>1471</v>
      </c>
      <c r="M104" t="s">
        <v>267</v>
      </c>
      <c r="N104" t="s">
        <v>268</v>
      </c>
      <c r="O104">
        <v>1471</v>
      </c>
      <c r="P104" t="s">
        <v>267</v>
      </c>
      <c r="Q104" t="s">
        <v>268</v>
      </c>
      <c r="R104" t="s">
        <v>415</v>
      </c>
      <c r="S104" s="30">
        <v>8.9499999999999993</v>
      </c>
      <c r="U104" s="30">
        <v>15</v>
      </c>
      <c r="IF104">
        <v>1471</v>
      </c>
      <c r="IG104" t="s">
        <v>267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387</v>
      </c>
    </row>
    <row r="105" spans="1:250" x14ac:dyDescent="0.25">
      <c r="A105">
        <v>920</v>
      </c>
      <c r="B105">
        <v>1303652864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430</v>
      </c>
      <c r="J105" t="s">
        <v>380</v>
      </c>
      <c r="K105" t="s">
        <v>381</v>
      </c>
      <c r="L105">
        <v>1471</v>
      </c>
      <c r="M105" t="s">
        <v>267</v>
      </c>
      <c r="N105" t="s">
        <v>268</v>
      </c>
      <c r="O105">
        <v>1471</v>
      </c>
      <c r="P105" t="s">
        <v>267</v>
      </c>
      <c r="Q105" t="s">
        <v>268</v>
      </c>
      <c r="R105" t="s">
        <v>415</v>
      </c>
      <c r="S105" s="30">
        <v>-0.12</v>
      </c>
      <c r="U105" s="30">
        <v>15</v>
      </c>
      <c r="IF105">
        <v>1471</v>
      </c>
      <c r="IG105" t="s">
        <v>267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387</v>
      </c>
    </row>
    <row r="106" spans="1:250" x14ac:dyDescent="0.25">
      <c r="A106">
        <v>921</v>
      </c>
      <c r="B106">
        <v>1303652864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428</v>
      </c>
      <c r="J106" t="s">
        <v>304</v>
      </c>
      <c r="K106" t="s">
        <v>305</v>
      </c>
      <c r="L106">
        <v>1471</v>
      </c>
      <c r="M106" t="s">
        <v>267</v>
      </c>
      <c r="N106" t="s">
        <v>268</v>
      </c>
      <c r="O106">
        <v>1471</v>
      </c>
      <c r="P106" t="s">
        <v>267</v>
      </c>
      <c r="Q106" t="s">
        <v>268</v>
      </c>
      <c r="R106" t="s">
        <v>415</v>
      </c>
      <c r="S106" s="30">
        <v>19.41</v>
      </c>
      <c r="U106" s="30">
        <v>15</v>
      </c>
      <c r="IF106">
        <v>1471</v>
      </c>
      <c r="IG106" t="s">
        <v>267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387</v>
      </c>
    </row>
    <row r="107" spans="1:250" x14ac:dyDescent="0.25">
      <c r="A107">
        <v>922</v>
      </c>
      <c r="B107">
        <v>1303652864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423</v>
      </c>
      <c r="J107" t="s">
        <v>306</v>
      </c>
      <c r="K107" t="s">
        <v>307</v>
      </c>
      <c r="L107">
        <v>1471</v>
      </c>
      <c r="M107" t="s">
        <v>267</v>
      </c>
      <c r="N107" t="s">
        <v>268</v>
      </c>
      <c r="O107">
        <v>1471</v>
      </c>
      <c r="P107" t="s">
        <v>267</v>
      </c>
      <c r="Q107" t="s">
        <v>268</v>
      </c>
      <c r="R107" t="s">
        <v>415</v>
      </c>
      <c r="S107" s="30">
        <v>7.73</v>
      </c>
      <c r="U107" s="30">
        <v>15</v>
      </c>
      <c r="IF107">
        <v>1471</v>
      </c>
      <c r="IG107" t="s">
        <v>267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387</v>
      </c>
    </row>
    <row r="108" spans="1:250" x14ac:dyDescent="0.25">
      <c r="A108">
        <v>923</v>
      </c>
      <c r="B108">
        <v>1303652864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421</v>
      </c>
      <c r="J108" t="s">
        <v>308</v>
      </c>
      <c r="K108" t="s">
        <v>309</v>
      </c>
      <c r="L108">
        <v>1471</v>
      </c>
      <c r="M108" t="s">
        <v>267</v>
      </c>
      <c r="N108" t="s">
        <v>268</v>
      </c>
      <c r="O108">
        <v>1471</v>
      </c>
      <c r="P108" t="s">
        <v>267</v>
      </c>
      <c r="Q108" t="s">
        <v>268</v>
      </c>
      <c r="R108" t="s">
        <v>415</v>
      </c>
      <c r="S108" s="30">
        <v>16.25</v>
      </c>
      <c r="U108" s="30">
        <v>15</v>
      </c>
      <c r="IF108">
        <v>1471</v>
      </c>
      <c r="IG108" t="s">
        <v>267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387</v>
      </c>
    </row>
    <row r="109" spans="1:250" x14ac:dyDescent="0.25">
      <c r="A109">
        <v>924</v>
      </c>
      <c r="B109">
        <v>1303652864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417</v>
      </c>
      <c r="J109" t="s">
        <v>310</v>
      </c>
      <c r="K109" t="s">
        <v>311</v>
      </c>
      <c r="L109">
        <v>1471</v>
      </c>
      <c r="M109" t="s">
        <v>267</v>
      </c>
      <c r="N109" t="s">
        <v>268</v>
      </c>
      <c r="O109">
        <v>1471</v>
      </c>
      <c r="P109" t="s">
        <v>267</v>
      </c>
      <c r="Q109" t="s">
        <v>268</v>
      </c>
      <c r="R109" t="s">
        <v>415</v>
      </c>
      <c r="S109" s="30">
        <v>6.36</v>
      </c>
      <c r="U109" s="30">
        <v>15</v>
      </c>
      <c r="IF109">
        <v>1471</v>
      </c>
      <c r="IG109" t="s">
        <v>267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387</v>
      </c>
    </row>
    <row r="110" spans="1:250" x14ac:dyDescent="0.25">
      <c r="S110" s="30"/>
      <c r="U110" s="30"/>
    </row>
    <row r="111" spans="1:250" x14ac:dyDescent="0.25">
      <c r="S111" s="30"/>
      <c r="U111" s="30"/>
    </row>
    <row r="112" spans="1:250" x14ac:dyDescent="0.25">
      <c r="S112" s="30"/>
      <c r="U112" s="30"/>
    </row>
    <row r="113" spans="19:21" x14ac:dyDescent="0.25">
      <c r="S113" s="30"/>
      <c r="U113" s="30"/>
    </row>
    <row r="114" spans="19:21" x14ac:dyDescent="0.25">
      <c r="S114" s="30"/>
      <c r="U114" s="30"/>
    </row>
    <row r="115" spans="19:21" x14ac:dyDescent="0.25">
      <c r="S115" s="30"/>
      <c r="U115" s="30"/>
    </row>
    <row r="116" spans="19:21" x14ac:dyDescent="0.25">
      <c r="S116" s="30"/>
      <c r="U116" s="30"/>
    </row>
    <row r="117" spans="19:21" x14ac:dyDescent="0.25">
      <c r="S117" s="30"/>
      <c r="U117" s="30"/>
    </row>
    <row r="118" spans="19:21" x14ac:dyDescent="0.25">
      <c r="S118" s="30"/>
      <c r="U118" s="30"/>
    </row>
    <row r="119" spans="19:21" x14ac:dyDescent="0.25">
      <c r="S119" s="30"/>
      <c r="U119" s="30"/>
    </row>
    <row r="120" spans="19:21" x14ac:dyDescent="0.25">
      <c r="S120" s="30"/>
      <c r="U120" s="30"/>
    </row>
    <row r="121" spans="19:21" x14ac:dyDescent="0.25">
      <c r="S121" s="30"/>
      <c r="U121" s="30"/>
    </row>
    <row r="122" spans="19:21" x14ac:dyDescent="0.25">
      <c r="S122" s="30"/>
      <c r="U122" s="30"/>
    </row>
    <row r="123" spans="19:21" x14ac:dyDescent="0.25">
      <c r="S123" s="30"/>
      <c r="U123" s="30"/>
    </row>
    <row r="124" spans="19:21" x14ac:dyDescent="0.25">
      <c r="S124" s="30"/>
      <c r="U124" s="30"/>
    </row>
    <row r="125" spans="19:21" x14ac:dyDescent="0.25">
      <c r="S125" s="30"/>
      <c r="U125" s="30"/>
    </row>
    <row r="126" spans="19:21" x14ac:dyDescent="0.25">
      <c r="S126" s="30"/>
      <c r="U126" s="30"/>
    </row>
    <row r="127" spans="19:21" x14ac:dyDescent="0.25">
      <c r="S127" s="30"/>
      <c r="U127" s="30"/>
    </row>
    <row r="128" spans="19:21" x14ac:dyDescent="0.25">
      <c r="S128" s="30"/>
      <c r="U128" s="30"/>
    </row>
    <row r="129" spans="19:21" x14ac:dyDescent="0.25">
      <c r="S129" s="30"/>
      <c r="U129" s="30"/>
    </row>
    <row r="130" spans="19:21" x14ac:dyDescent="0.25">
      <c r="S130" s="30"/>
      <c r="U130" s="30"/>
    </row>
    <row r="131" spans="19:21" x14ac:dyDescent="0.25">
      <c r="S131" s="30"/>
      <c r="U131" s="30"/>
    </row>
    <row r="132" spans="19:21" x14ac:dyDescent="0.25">
      <c r="S132" s="30"/>
      <c r="U132" s="30"/>
    </row>
    <row r="133" spans="19:21" x14ac:dyDescent="0.25">
      <c r="S133" s="30"/>
      <c r="U133" s="30"/>
    </row>
    <row r="134" spans="19:21" x14ac:dyDescent="0.25">
      <c r="S134" s="30"/>
      <c r="U134" s="30"/>
    </row>
    <row r="135" spans="19:21" x14ac:dyDescent="0.25">
      <c r="S135" s="30"/>
      <c r="U135" s="30"/>
    </row>
    <row r="136" spans="19:21" x14ac:dyDescent="0.25">
      <c r="S136" s="30"/>
      <c r="U136" s="30"/>
    </row>
    <row r="137" spans="19:21" x14ac:dyDescent="0.25">
      <c r="S137" s="30"/>
      <c r="U137" s="30"/>
    </row>
    <row r="138" spans="19:21" x14ac:dyDescent="0.25">
      <c r="S138" s="30"/>
      <c r="U138" s="30"/>
    </row>
    <row r="139" spans="19:21" x14ac:dyDescent="0.25">
      <c r="S139" s="30"/>
      <c r="U139" s="30"/>
    </row>
    <row r="140" spans="19:21" x14ac:dyDescent="0.25">
      <c r="S140" s="30"/>
      <c r="U140" s="30"/>
    </row>
    <row r="141" spans="19:21" x14ac:dyDescent="0.25">
      <c r="S141" s="30"/>
      <c r="U141" s="30"/>
    </row>
    <row r="142" spans="19:21" x14ac:dyDescent="0.25">
      <c r="S142" s="30"/>
      <c r="U142" s="30"/>
    </row>
    <row r="143" spans="19:21" x14ac:dyDescent="0.25">
      <c r="S143" s="30"/>
      <c r="U143" s="30"/>
    </row>
    <row r="144" spans="19:21" x14ac:dyDescent="0.25">
      <c r="S144" s="30"/>
      <c r="U144" s="30"/>
    </row>
    <row r="145" spans="19:21" x14ac:dyDescent="0.25">
      <c r="S145" s="30"/>
      <c r="U145" s="30"/>
    </row>
    <row r="146" spans="19:21" x14ac:dyDescent="0.25">
      <c r="S146" s="30"/>
      <c r="U146" s="30"/>
    </row>
    <row r="147" spans="19:21" x14ac:dyDescent="0.25">
      <c r="S147" s="30"/>
      <c r="U147" s="30"/>
    </row>
    <row r="148" spans="19:21" x14ac:dyDescent="0.25">
      <c r="S148" s="30"/>
      <c r="U148" s="30"/>
    </row>
    <row r="149" spans="19:21" x14ac:dyDescent="0.25">
      <c r="S149" s="30"/>
      <c r="U149" s="30"/>
    </row>
    <row r="150" spans="19:21" x14ac:dyDescent="0.25">
      <c r="S150" s="30"/>
      <c r="U150" s="30"/>
    </row>
    <row r="151" spans="19:21" x14ac:dyDescent="0.25">
      <c r="S151" s="30"/>
      <c r="U151" s="30"/>
    </row>
    <row r="152" spans="19:21" x14ac:dyDescent="0.25">
      <c r="S152" s="30"/>
      <c r="U152" s="30"/>
    </row>
    <row r="153" spans="19:21" x14ac:dyDescent="0.25">
      <c r="S153" s="30"/>
      <c r="U153" s="30"/>
    </row>
    <row r="154" spans="19:21" x14ac:dyDescent="0.25">
      <c r="S154" s="30"/>
      <c r="U154" s="30"/>
    </row>
    <row r="155" spans="19:21" x14ac:dyDescent="0.25">
      <c r="S155" s="30"/>
      <c r="U155" s="30"/>
    </row>
    <row r="156" spans="19:21" x14ac:dyDescent="0.25">
      <c r="S156" s="30"/>
      <c r="U156" s="30"/>
    </row>
    <row r="157" spans="19:21" x14ac:dyDescent="0.25">
      <c r="S157" s="30"/>
      <c r="U157" s="30"/>
    </row>
    <row r="158" spans="19:21" x14ac:dyDescent="0.25">
      <c r="S158" s="30"/>
      <c r="U158" s="30"/>
    </row>
    <row r="159" spans="19:21" x14ac:dyDescent="0.25">
      <c r="S159" s="30"/>
      <c r="U159" s="30"/>
    </row>
    <row r="160" spans="19:21" x14ac:dyDescent="0.25">
      <c r="S160" s="30"/>
      <c r="U160" s="30"/>
    </row>
    <row r="161" spans="19:21" x14ac:dyDescent="0.25">
      <c r="S161" s="30"/>
      <c r="U161" s="30"/>
    </row>
    <row r="162" spans="19:21" x14ac:dyDescent="0.25">
      <c r="S162" s="30"/>
      <c r="U162" s="30"/>
    </row>
    <row r="163" spans="19:21" x14ac:dyDescent="0.25">
      <c r="S163" s="30"/>
      <c r="U163" s="30"/>
    </row>
    <row r="164" spans="19:21" x14ac:dyDescent="0.25">
      <c r="S164" s="30"/>
      <c r="U164" s="30"/>
    </row>
    <row r="165" spans="19:21" x14ac:dyDescent="0.25">
      <c r="S165" s="30"/>
      <c r="U165" s="30"/>
    </row>
    <row r="166" spans="19:21" x14ac:dyDescent="0.25">
      <c r="S166" s="30"/>
      <c r="U166" s="30"/>
    </row>
    <row r="167" spans="19:21" x14ac:dyDescent="0.25">
      <c r="S167" s="30"/>
      <c r="U167" s="30"/>
    </row>
    <row r="168" spans="19:21" x14ac:dyDescent="0.25">
      <c r="S168" s="30"/>
      <c r="U168" s="30"/>
    </row>
    <row r="169" spans="19:21" x14ac:dyDescent="0.25">
      <c r="S169" s="30"/>
      <c r="U169" s="30"/>
    </row>
    <row r="170" spans="19:21" x14ac:dyDescent="0.25">
      <c r="S170" s="30"/>
      <c r="U170" s="30"/>
    </row>
    <row r="171" spans="19:21" x14ac:dyDescent="0.25">
      <c r="S171" s="30"/>
      <c r="U171" s="30"/>
    </row>
    <row r="172" spans="19:21" x14ac:dyDescent="0.25">
      <c r="S172" s="30"/>
      <c r="U172" s="30"/>
    </row>
    <row r="173" spans="19:21" x14ac:dyDescent="0.25">
      <c r="S173" s="30"/>
      <c r="U173" s="30"/>
    </row>
    <row r="174" spans="19:21" x14ac:dyDescent="0.25">
      <c r="S174" s="30"/>
      <c r="U174" s="30"/>
    </row>
    <row r="175" spans="19:21" x14ac:dyDescent="0.25">
      <c r="S175" s="30"/>
      <c r="U175" s="30"/>
    </row>
    <row r="176" spans="19:21" x14ac:dyDescent="0.25">
      <c r="S176" s="30"/>
      <c r="U176" s="30"/>
    </row>
    <row r="177" spans="19:21" x14ac:dyDescent="0.25">
      <c r="S177" s="30"/>
      <c r="U177" s="30"/>
    </row>
    <row r="178" spans="19:21" x14ac:dyDescent="0.25">
      <c r="S178" s="30"/>
      <c r="U178" s="30"/>
    </row>
    <row r="179" spans="19:21" x14ac:dyDescent="0.25">
      <c r="S179" s="30"/>
      <c r="U179" s="30"/>
    </row>
    <row r="180" spans="19:21" x14ac:dyDescent="0.25">
      <c r="S180" s="30"/>
      <c r="U180" s="30"/>
    </row>
    <row r="181" spans="19:21" x14ac:dyDescent="0.25">
      <c r="S181" s="30"/>
      <c r="U181" s="30"/>
    </row>
    <row r="182" spans="19:21" x14ac:dyDescent="0.25">
      <c r="S182" s="30"/>
      <c r="U182" s="30"/>
    </row>
    <row r="183" spans="19:21" x14ac:dyDescent="0.25">
      <c r="S183" s="30"/>
      <c r="U183" s="30"/>
    </row>
    <row r="184" spans="19:21" x14ac:dyDescent="0.25">
      <c r="S184" s="30"/>
      <c r="U184" s="30"/>
    </row>
    <row r="185" spans="19:21" x14ac:dyDescent="0.25">
      <c r="S185" s="30"/>
      <c r="U185" s="30"/>
    </row>
    <row r="186" spans="19:21" x14ac:dyDescent="0.25">
      <c r="S186" s="30"/>
      <c r="U186" s="30"/>
    </row>
    <row r="187" spans="19:21" x14ac:dyDescent="0.25">
      <c r="S187" s="30"/>
      <c r="U187" s="30"/>
    </row>
    <row r="188" spans="19:21" x14ac:dyDescent="0.25">
      <c r="S188" s="30"/>
      <c r="U188" s="30"/>
    </row>
    <row r="189" spans="19:21" x14ac:dyDescent="0.25">
      <c r="S189" s="30"/>
      <c r="U189" s="30"/>
    </row>
    <row r="190" spans="19:21" x14ac:dyDescent="0.25">
      <c r="S190" s="30"/>
      <c r="U190" s="30"/>
    </row>
    <row r="191" spans="19:21" x14ac:dyDescent="0.25">
      <c r="S191" s="30"/>
      <c r="U191" s="30"/>
    </row>
    <row r="192" spans="19:21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activeCell="K14" sqref="K14"/>
    </sheetView>
  </sheetViews>
  <sheetFormatPr defaultRowHeight="15" x14ac:dyDescent="0.25"/>
  <cols>
    <col min="11" max="11" width="28.285156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673</v>
      </c>
      <c r="B2">
        <v>1303652864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459</v>
      </c>
      <c r="J2" t="s">
        <v>413</v>
      </c>
      <c r="K2" t="s">
        <v>414</v>
      </c>
      <c r="L2">
        <v>22342</v>
      </c>
      <c r="M2" t="s">
        <v>301</v>
      </c>
      <c r="N2" t="s">
        <v>302</v>
      </c>
      <c r="O2">
        <v>22342</v>
      </c>
      <c r="P2" t="s">
        <v>301</v>
      </c>
      <c r="Q2" t="s">
        <v>302</v>
      </c>
      <c r="R2" t="s">
        <v>269</v>
      </c>
      <c r="S2" s="30">
        <v>-240.45</v>
      </c>
      <c r="U2" s="30">
        <v>9</v>
      </c>
      <c r="IF2">
        <v>22342</v>
      </c>
      <c r="IG2" t="s">
        <v>301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385</v>
      </c>
    </row>
    <row r="3" spans="1:250" x14ac:dyDescent="0.25">
      <c r="A3">
        <v>674</v>
      </c>
      <c r="B3">
        <v>1303652864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454</v>
      </c>
      <c r="J3" t="s">
        <v>394</v>
      </c>
      <c r="K3" t="s">
        <v>395</v>
      </c>
      <c r="L3">
        <v>22342</v>
      </c>
      <c r="M3" t="s">
        <v>301</v>
      </c>
      <c r="N3" t="s">
        <v>302</v>
      </c>
      <c r="O3">
        <v>22342</v>
      </c>
      <c r="P3" t="s">
        <v>301</v>
      </c>
      <c r="Q3" t="s">
        <v>302</v>
      </c>
      <c r="R3" t="s">
        <v>269</v>
      </c>
      <c r="S3" s="30">
        <v>-240.67</v>
      </c>
      <c r="U3" s="30">
        <v>9</v>
      </c>
      <c r="IF3">
        <v>22342</v>
      </c>
      <c r="IG3" t="s">
        <v>301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385</v>
      </c>
    </row>
    <row r="4" spans="1:250" x14ac:dyDescent="0.25">
      <c r="A4">
        <v>675</v>
      </c>
      <c r="B4">
        <v>1303652864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449</v>
      </c>
      <c r="J4" t="s">
        <v>396</v>
      </c>
      <c r="K4" t="s">
        <v>397</v>
      </c>
      <c r="L4">
        <v>22342</v>
      </c>
      <c r="M4" t="s">
        <v>301</v>
      </c>
      <c r="N4" t="s">
        <v>302</v>
      </c>
      <c r="O4">
        <v>22342</v>
      </c>
      <c r="P4" t="s">
        <v>301</v>
      </c>
      <c r="Q4" t="s">
        <v>302</v>
      </c>
      <c r="R4" t="s">
        <v>269</v>
      </c>
      <c r="S4" s="30">
        <v>-320.89</v>
      </c>
      <c r="U4" s="30">
        <v>9</v>
      </c>
      <c r="IF4">
        <v>22342</v>
      </c>
      <c r="IG4" t="s">
        <v>301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385</v>
      </c>
    </row>
    <row r="5" spans="1:250" x14ac:dyDescent="0.25">
      <c r="A5">
        <v>676</v>
      </c>
      <c r="B5">
        <v>1303652864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446</v>
      </c>
      <c r="J5" t="s">
        <v>398</v>
      </c>
      <c r="K5" t="s">
        <v>399</v>
      </c>
      <c r="L5">
        <v>22342</v>
      </c>
      <c r="M5" t="s">
        <v>301</v>
      </c>
      <c r="N5" t="s">
        <v>302</v>
      </c>
      <c r="O5">
        <v>22342</v>
      </c>
      <c r="P5" t="s">
        <v>301</v>
      </c>
      <c r="Q5" t="s">
        <v>302</v>
      </c>
      <c r="R5" t="s">
        <v>269</v>
      </c>
      <c r="S5" s="30">
        <v>-155.87</v>
      </c>
      <c r="U5" s="30">
        <v>9</v>
      </c>
      <c r="IF5">
        <v>22342</v>
      </c>
      <c r="IG5" t="s">
        <v>301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385</v>
      </c>
    </row>
    <row r="6" spans="1:250" x14ac:dyDescent="0.25">
      <c r="A6">
        <v>677</v>
      </c>
      <c r="B6">
        <v>1303652864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444</v>
      </c>
      <c r="J6" t="s">
        <v>400</v>
      </c>
      <c r="K6" t="s">
        <v>401</v>
      </c>
      <c r="L6">
        <v>22342</v>
      </c>
      <c r="M6" t="s">
        <v>301</v>
      </c>
      <c r="N6" t="s">
        <v>302</v>
      </c>
      <c r="O6">
        <v>22342</v>
      </c>
      <c r="P6" t="s">
        <v>301</v>
      </c>
      <c r="Q6" t="s">
        <v>302</v>
      </c>
      <c r="R6" t="s">
        <v>269</v>
      </c>
      <c r="S6" s="30">
        <v>-240.89</v>
      </c>
      <c r="U6" s="30">
        <v>9</v>
      </c>
      <c r="IF6">
        <v>22342</v>
      </c>
      <c r="IG6" t="s">
        <v>301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385</v>
      </c>
    </row>
    <row r="7" spans="1:250" x14ac:dyDescent="0.25">
      <c r="A7">
        <v>678</v>
      </c>
      <c r="B7">
        <v>1303652864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439</v>
      </c>
      <c r="J7" t="s">
        <v>402</v>
      </c>
      <c r="K7" t="s">
        <v>403</v>
      </c>
      <c r="L7">
        <v>22342</v>
      </c>
      <c r="M7" t="s">
        <v>301</v>
      </c>
      <c r="N7" t="s">
        <v>302</v>
      </c>
      <c r="O7">
        <v>22342</v>
      </c>
      <c r="P7" t="s">
        <v>301</v>
      </c>
      <c r="Q7" t="s">
        <v>302</v>
      </c>
      <c r="R7" t="s">
        <v>269</v>
      </c>
      <c r="S7" s="30">
        <v>-179.57</v>
      </c>
      <c r="U7" s="30">
        <v>9</v>
      </c>
      <c r="IF7">
        <v>22342</v>
      </c>
      <c r="IG7" t="s">
        <v>301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385</v>
      </c>
    </row>
    <row r="8" spans="1:250" x14ac:dyDescent="0.25">
      <c r="A8">
        <v>679</v>
      </c>
      <c r="B8">
        <v>1303652864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382</v>
      </c>
      <c r="K8" t="s">
        <v>383</v>
      </c>
      <c r="L8">
        <v>22342</v>
      </c>
      <c r="M8" t="s">
        <v>301</v>
      </c>
      <c r="N8" t="s">
        <v>302</v>
      </c>
      <c r="O8">
        <v>22342</v>
      </c>
      <c r="P8" t="s">
        <v>301</v>
      </c>
      <c r="Q8" t="s">
        <v>302</v>
      </c>
      <c r="R8" t="s">
        <v>269</v>
      </c>
      <c r="S8" s="30">
        <v>-303.89</v>
      </c>
      <c r="U8" s="30">
        <v>9</v>
      </c>
      <c r="IF8">
        <v>22342</v>
      </c>
      <c r="IG8" t="s">
        <v>301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385</v>
      </c>
    </row>
    <row r="9" spans="1:250" x14ac:dyDescent="0.25">
      <c r="A9">
        <v>680</v>
      </c>
      <c r="B9">
        <v>1303652864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380</v>
      </c>
      <c r="K9" t="s">
        <v>381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269</v>
      </c>
      <c r="S9" s="30">
        <v>-140.05000000000001</v>
      </c>
      <c r="U9" s="30">
        <v>9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25">
      <c r="A10">
        <v>681</v>
      </c>
      <c r="B10">
        <v>1303652864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304</v>
      </c>
      <c r="K10" t="s">
        <v>305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269</v>
      </c>
      <c r="S10" s="30">
        <v>-295.67</v>
      </c>
      <c r="U10" s="30">
        <v>9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25">
      <c r="A11">
        <v>682</v>
      </c>
      <c r="B11">
        <v>1303652864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306</v>
      </c>
      <c r="K11" t="s">
        <v>307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269</v>
      </c>
      <c r="S11" s="30">
        <v>-236.9</v>
      </c>
      <c r="U11" s="30">
        <v>9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25">
      <c r="A12">
        <v>683</v>
      </c>
      <c r="B12">
        <v>1303652864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308</v>
      </c>
      <c r="K12" t="s">
        <v>309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269</v>
      </c>
      <c r="S12" s="30">
        <v>-500.13</v>
      </c>
      <c r="U12" s="30">
        <v>9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25">
      <c r="A13">
        <v>684</v>
      </c>
      <c r="B13">
        <v>1303652864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310</v>
      </c>
      <c r="K13" t="s">
        <v>311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269</v>
      </c>
      <c r="S13" s="30">
        <v>-310.77</v>
      </c>
      <c r="U13" s="30">
        <v>9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25">
      <c r="A14">
        <v>685</v>
      </c>
      <c r="B14">
        <v>1303652864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459</v>
      </c>
      <c r="J14" t="s">
        <v>413</v>
      </c>
      <c r="K14" t="s">
        <v>414</v>
      </c>
      <c r="L14">
        <v>1736</v>
      </c>
      <c r="M14" t="s">
        <v>273</v>
      </c>
      <c r="N14" t="s">
        <v>274</v>
      </c>
      <c r="O14">
        <v>1736</v>
      </c>
      <c r="P14" t="s">
        <v>273</v>
      </c>
      <c r="Q14" t="s">
        <v>274</v>
      </c>
      <c r="R14" t="s">
        <v>269</v>
      </c>
      <c r="S14" s="30">
        <v>-277.49</v>
      </c>
      <c r="U14" s="30">
        <v>9</v>
      </c>
      <c r="IF14">
        <v>1736</v>
      </c>
      <c r="IG14" t="s">
        <v>273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386</v>
      </c>
    </row>
    <row r="15" spans="1:250" x14ac:dyDescent="0.25">
      <c r="A15">
        <v>686</v>
      </c>
      <c r="B15">
        <v>1303652864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454</v>
      </c>
      <c r="J15" t="s">
        <v>394</v>
      </c>
      <c r="K15" t="s">
        <v>395</v>
      </c>
      <c r="L15">
        <v>1736</v>
      </c>
      <c r="M15" t="s">
        <v>273</v>
      </c>
      <c r="N15" t="s">
        <v>274</v>
      </c>
      <c r="O15">
        <v>1736</v>
      </c>
      <c r="P15" t="s">
        <v>273</v>
      </c>
      <c r="Q15" t="s">
        <v>274</v>
      </c>
      <c r="R15" t="s">
        <v>269</v>
      </c>
      <c r="S15" s="30">
        <v>-276.38</v>
      </c>
      <c r="U15" s="30">
        <v>9</v>
      </c>
      <c r="IF15">
        <v>1736</v>
      </c>
      <c r="IG15" t="s">
        <v>273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386</v>
      </c>
    </row>
    <row r="16" spans="1:250" x14ac:dyDescent="0.25">
      <c r="A16">
        <v>687</v>
      </c>
      <c r="B16">
        <v>1303652864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449</v>
      </c>
      <c r="J16" t="s">
        <v>396</v>
      </c>
      <c r="K16" t="s">
        <v>397</v>
      </c>
      <c r="L16">
        <v>1736</v>
      </c>
      <c r="M16" t="s">
        <v>273</v>
      </c>
      <c r="N16" t="s">
        <v>274</v>
      </c>
      <c r="O16">
        <v>1736</v>
      </c>
      <c r="P16" t="s">
        <v>273</v>
      </c>
      <c r="Q16" t="s">
        <v>274</v>
      </c>
      <c r="R16" t="s">
        <v>269</v>
      </c>
      <c r="S16" s="30">
        <v>-368.5</v>
      </c>
      <c r="U16" s="30">
        <v>9</v>
      </c>
      <c r="IF16">
        <v>1736</v>
      </c>
      <c r="IG16" t="s">
        <v>273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386</v>
      </c>
    </row>
    <row r="17" spans="1:250" x14ac:dyDescent="0.25">
      <c r="A17">
        <v>688</v>
      </c>
      <c r="B17">
        <v>1303652864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446</v>
      </c>
      <c r="J17" t="s">
        <v>398</v>
      </c>
      <c r="K17" t="s">
        <v>399</v>
      </c>
      <c r="L17">
        <v>1736</v>
      </c>
      <c r="M17" t="s">
        <v>273</v>
      </c>
      <c r="N17" t="s">
        <v>274</v>
      </c>
      <c r="O17">
        <v>1736</v>
      </c>
      <c r="P17" t="s">
        <v>273</v>
      </c>
      <c r="Q17" t="s">
        <v>274</v>
      </c>
      <c r="R17" t="s">
        <v>269</v>
      </c>
      <c r="S17" s="30">
        <v>-178.3</v>
      </c>
      <c r="U17" s="30">
        <v>9</v>
      </c>
      <c r="IF17">
        <v>1736</v>
      </c>
      <c r="IG17" t="s">
        <v>273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386</v>
      </c>
    </row>
    <row r="18" spans="1:250" x14ac:dyDescent="0.25">
      <c r="A18">
        <v>689</v>
      </c>
      <c r="B18">
        <v>1303652864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444</v>
      </c>
      <c r="J18" t="s">
        <v>400</v>
      </c>
      <c r="K18" t="s">
        <v>401</v>
      </c>
      <c r="L18">
        <v>1736</v>
      </c>
      <c r="M18" t="s">
        <v>273</v>
      </c>
      <c r="N18" t="s">
        <v>274</v>
      </c>
      <c r="O18">
        <v>1736</v>
      </c>
      <c r="P18" t="s">
        <v>273</v>
      </c>
      <c r="Q18" t="s">
        <v>274</v>
      </c>
      <c r="R18" t="s">
        <v>269</v>
      </c>
      <c r="S18" s="30">
        <v>-275.56</v>
      </c>
      <c r="U18" s="30">
        <v>9</v>
      </c>
      <c r="IF18">
        <v>1736</v>
      </c>
      <c r="IG18" t="s">
        <v>273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386</v>
      </c>
    </row>
    <row r="19" spans="1:250" x14ac:dyDescent="0.25">
      <c r="A19">
        <v>690</v>
      </c>
      <c r="B19">
        <v>1303652864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439</v>
      </c>
      <c r="J19" t="s">
        <v>402</v>
      </c>
      <c r="K19" t="s">
        <v>403</v>
      </c>
      <c r="L19">
        <v>1736</v>
      </c>
      <c r="M19" t="s">
        <v>273</v>
      </c>
      <c r="N19" t="s">
        <v>274</v>
      </c>
      <c r="O19">
        <v>1736</v>
      </c>
      <c r="P19" t="s">
        <v>273</v>
      </c>
      <c r="Q19" t="s">
        <v>274</v>
      </c>
      <c r="R19" t="s">
        <v>269</v>
      </c>
      <c r="S19" s="30">
        <v>-204.47</v>
      </c>
      <c r="U19" s="30">
        <v>9</v>
      </c>
      <c r="IF19">
        <v>1736</v>
      </c>
      <c r="IG19" t="s">
        <v>273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386</v>
      </c>
    </row>
    <row r="20" spans="1:250" x14ac:dyDescent="0.25">
      <c r="A20">
        <v>691</v>
      </c>
      <c r="B20">
        <v>1303652864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382</v>
      </c>
      <c r="K20" t="s">
        <v>383</v>
      </c>
      <c r="L20">
        <v>1736</v>
      </c>
      <c r="M20" t="s">
        <v>273</v>
      </c>
      <c r="N20" t="s">
        <v>274</v>
      </c>
      <c r="O20">
        <v>1736</v>
      </c>
      <c r="P20" t="s">
        <v>273</v>
      </c>
      <c r="Q20" t="s">
        <v>274</v>
      </c>
      <c r="R20" t="s">
        <v>269</v>
      </c>
      <c r="S20" s="30">
        <v>-346.02</v>
      </c>
      <c r="U20" s="30">
        <v>9</v>
      </c>
      <c r="IF20">
        <v>1736</v>
      </c>
      <c r="IG20" t="s">
        <v>273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386</v>
      </c>
    </row>
    <row r="21" spans="1:250" x14ac:dyDescent="0.25">
      <c r="A21">
        <v>692</v>
      </c>
      <c r="B21">
        <v>1303652864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380</v>
      </c>
      <c r="K21" t="s">
        <v>381</v>
      </c>
      <c r="L21">
        <v>1736</v>
      </c>
      <c r="M21" t="s">
        <v>273</v>
      </c>
      <c r="N21" t="s">
        <v>274</v>
      </c>
      <c r="O21">
        <v>1736</v>
      </c>
      <c r="P21" t="s">
        <v>273</v>
      </c>
      <c r="Q21" t="s">
        <v>274</v>
      </c>
      <c r="R21" t="s">
        <v>269</v>
      </c>
      <c r="S21" s="30">
        <v>-158.9</v>
      </c>
      <c r="U21" s="30">
        <v>9</v>
      </c>
      <c r="IF21">
        <v>1736</v>
      </c>
      <c r="IG21" t="s">
        <v>273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386</v>
      </c>
    </row>
    <row r="22" spans="1:250" x14ac:dyDescent="0.25">
      <c r="A22">
        <v>693</v>
      </c>
      <c r="B22">
        <v>1303652864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304</v>
      </c>
      <c r="K22" t="s">
        <v>305</v>
      </c>
      <c r="L22">
        <v>1736</v>
      </c>
      <c r="M22" t="s">
        <v>273</v>
      </c>
      <c r="N22" t="s">
        <v>274</v>
      </c>
      <c r="O22">
        <v>1736</v>
      </c>
      <c r="P22" t="s">
        <v>273</v>
      </c>
      <c r="Q22" t="s">
        <v>274</v>
      </c>
      <c r="R22" t="s">
        <v>269</v>
      </c>
      <c r="S22" s="30">
        <v>-335.45</v>
      </c>
      <c r="U22" s="30">
        <v>9</v>
      </c>
      <c r="IF22">
        <v>1736</v>
      </c>
      <c r="IG22" t="s">
        <v>273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386</v>
      </c>
    </row>
    <row r="23" spans="1:250" x14ac:dyDescent="0.25">
      <c r="A23">
        <v>694</v>
      </c>
      <c r="B23">
        <v>1303652864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306</v>
      </c>
      <c r="K23" t="s">
        <v>307</v>
      </c>
      <c r="L23">
        <v>1736</v>
      </c>
      <c r="M23" t="s">
        <v>273</v>
      </c>
      <c r="N23" t="s">
        <v>274</v>
      </c>
      <c r="O23">
        <v>1736</v>
      </c>
      <c r="P23" t="s">
        <v>273</v>
      </c>
      <c r="Q23" t="s">
        <v>274</v>
      </c>
      <c r="R23" t="s">
        <v>269</v>
      </c>
      <c r="S23" s="30">
        <v>-267.87</v>
      </c>
      <c r="U23" s="30">
        <v>9</v>
      </c>
      <c r="IF23">
        <v>1736</v>
      </c>
      <c r="IG23" t="s">
        <v>273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386</v>
      </c>
    </row>
    <row r="24" spans="1:250" x14ac:dyDescent="0.25">
      <c r="A24">
        <v>695</v>
      </c>
      <c r="B24">
        <v>1303652864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308</v>
      </c>
      <c r="K24" t="s">
        <v>309</v>
      </c>
      <c r="L24">
        <v>1736</v>
      </c>
      <c r="M24" t="s">
        <v>273</v>
      </c>
      <c r="N24" t="s">
        <v>274</v>
      </c>
      <c r="O24">
        <v>1736</v>
      </c>
      <c r="P24" t="s">
        <v>273</v>
      </c>
      <c r="Q24" t="s">
        <v>274</v>
      </c>
      <c r="R24" t="s">
        <v>269</v>
      </c>
      <c r="S24" s="30">
        <v>-565.5</v>
      </c>
      <c r="U24" s="30">
        <v>9</v>
      </c>
      <c r="IF24">
        <v>1736</v>
      </c>
      <c r="IG24" t="s">
        <v>273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386</v>
      </c>
    </row>
    <row r="25" spans="1:250" x14ac:dyDescent="0.25">
      <c r="A25">
        <v>696</v>
      </c>
      <c r="B25">
        <v>1303652864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310</v>
      </c>
      <c r="K25" t="s">
        <v>311</v>
      </c>
      <c r="L25">
        <v>1736</v>
      </c>
      <c r="M25" t="s">
        <v>273</v>
      </c>
      <c r="N25" t="s">
        <v>274</v>
      </c>
      <c r="O25">
        <v>1736</v>
      </c>
      <c r="P25" t="s">
        <v>273</v>
      </c>
      <c r="Q25" t="s">
        <v>274</v>
      </c>
      <c r="R25" t="s">
        <v>269</v>
      </c>
      <c r="S25" s="30">
        <v>-349.95</v>
      </c>
      <c r="U25" s="30">
        <v>9</v>
      </c>
      <c r="IF25">
        <v>1736</v>
      </c>
      <c r="IG25" t="s">
        <v>273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386</v>
      </c>
    </row>
    <row r="26" spans="1:250" x14ac:dyDescent="0.25">
      <c r="A26">
        <v>697</v>
      </c>
      <c r="B26">
        <v>1303652864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459</v>
      </c>
      <c r="J26" t="s">
        <v>413</v>
      </c>
      <c r="K26" t="s">
        <v>414</v>
      </c>
      <c r="L26">
        <v>1471</v>
      </c>
      <c r="M26" t="s">
        <v>267</v>
      </c>
      <c r="N26" t="s">
        <v>268</v>
      </c>
      <c r="O26">
        <v>1471</v>
      </c>
      <c r="P26" t="s">
        <v>267</v>
      </c>
      <c r="Q26" t="s">
        <v>268</v>
      </c>
      <c r="R26" t="s">
        <v>269</v>
      </c>
      <c r="S26" s="30">
        <v>-1.21</v>
      </c>
      <c r="U26" s="30">
        <v>9</v>
      </c>
      <c r="IF26">
        <v>1471</v>
      </c>
      <c r="IG26" t="s">
        <v>267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387</v>
      </c>
    </row>
    <row r="27" spans="1:250" x14ac:dyDescent="0.25">
      <c r="A27">
        <v>698</v>
      </c>
      <c r="B27">
        <v>1303652864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454</v>
      </c>
      <c r="J27" t="s">
        <v>394</v>
      </c>
      <c r="K27" t="s">
        <v>395</v>
      </c>
      <c r="L27">
        <v>1471</v>
      </c>
      <c r="M27" t="s">
        <v>267</v>
      </c>
      <c r="N27" t="s">
        <v>268</v>
      </c>
      <c r="O27">
        <v>1471</v>
      </c>
      <c r="P27" t="s">
        <v>267</v>
      </c>
      <c r="Q27" t="s">
        <v>268</v>
      </c>
      <c r="R27" t="s">
        <v>269</v>
      </c>
      <c r="S27" s="30">
        <v>-1.2</v>
      </c>
      <c r="U27" s="30">
        <v>9</v>
      </c>
      <c r="IF27">
        <v>1471</v>
      </c>
      <c r="IG27" t="s">
        <v>267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387</v>
      </c>
    </row>
    <row r="28" spans="1:250" x14ac:dyDescent="0.25">
      <c r="A28">
        <v>699</v>
      </c>
      <c r="B28">
        <v>1303652864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449</v>
      </c>
      <c r="J28" t="s">
        <v>396</v>
      </c>
      <c r="K28" t="s">
        <v>397</v>
      </c>
      <c r="L28">
        <v>1471</v>
      </c>
      <c r="M28" t="s">
        <v>267</v>
      </c>
      <c r="N28" t="s">
        <v>268</v>
      </c>
      <c r="O28">
        <v>1471</v>
      </c>
      <c r="P28" t="s">
        <v>267</v>
      </c>
      <c r="Q28" t="s">
        <v>268</v>
      </c>
      <c r="R28" t="s">
        <v>269</v>
      </c>
      <c r="S28" s="30">
        <v>-1.61</v>
      </c>
      <c r="U28" s="30">
        <v>9</v>
      </c>
      <c r="IF28">
        <v>1471</v>
      </c>
      <c r="IG28" t="s">
        <v>267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387</v>
      </c>
    </row>
    <row r="29" spans="1:250" x14ac:dyDescent="0.25">
      <c r="A29">
        <v>700</v>
      </c>
      <c r="B29">
        <v>1303652864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446</v>
      </c>
      <c r="J29" t="s">
        <v>398</v>
      </c>
      <c r="K29" t="s">
        <v>399</v>
      </c>
      <c r="L29">
        <v>1471</v>
      </c>
      <c r="M29" t="s">
        <v>267</v>
      </c>
      <c r="N29" t="s">
        <v>268</v>
      </c>
      <c r="O29">
        <v>1471</v>
      </c>
      <c r="P29" t="s">
        <v>267</v>
      </c>
      <c r="Q29" t="s">
        <v>268</v>
      </c>
      <c r="R29" t="s">
        <v>269</v>
      </c>
      <c r="S29" s="30">
        <v>-0.78</v>
      </c>
      <c r="U29" s="30">
        <v>9</v>
      </c>
      <c r="IF29">
        <v>1471</v>
      </c>
      <c r="IG29" t="s">
        <v>267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387</v>
      </c>
    </row>
    <row r="30" spans="1:250" x14ac:dyDescent="0.25">
      <c r="A30">
        <v>701</v>
      </c>
      <c r="B30">
        <v>1303652864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444</v>
      </c>
      <c r="J30" t="s">
        <v>400</v>
      </c>
      <c r="K30" t="s">
        <v>401</v>
      </c>
      <c r="L30">
        <v>1471</v>
      </c>
      <c r="M30" t="s">
        <v>267</v>
      </c>
      <c r="N30" t="s">
        <v>268</v>
      </c>
      <c r="O30">
        <v>1471</v>
      </c>
      <c r="P30" t="s">
        <v>267</v>
      </c>
      <c r="Q30" t="s">
        <v>268</v>
      </c>
      <c r="R30" t="s">
        <v>269</v>
      </c>
      <c r="S30" s="30">
        <v>-1.2</v>
      </c>
      <c r="U30" s="30">
        <v>9</v>
      </c>
      <c r="IF30">
        <v>1471</v>
      </c>
      <c r="IG30" t="s">
        <v>267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387</v>
      </c>
    </row>
    <row r="31" spans="1:250" x14ac:dyDescent="0.25">
      <c r="A31">
        <v>702</v>
      </c>
      <c r="B31">
        <v>1303652864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439</v>
      </c>
      <c r="J31" t="s">
        <v>402</v>
      </c>
      <c r="K31" t="s">
        <v>403</v>
      </c>
      <c r="L31">
        <v>1471</v>
      </c>
      <c r="M31" t="s">
        <v>267</v>
      </c>
      <c r="N31" t="s">
        <v>268</v>
      </c>
      <c r="O31">
        <v>1471</v>
      </c>
      <c r="P31" t="s">
        <v>267</v>
      </c>
      <c r="Q31" t="s">
        <v>268</v>
      </c>
      <c r="R31" t="s">
        <v>269</v>
      </c>
      <c r="S31" s="30">
        <v>-0.89</v>
      </c>
      <c r="U31" s="30">
        <v>9</v>
      </c>
      <c r="IF31">
        <v>1471</v>
      </c>
      <c r="IG31" t="s">
        <v>267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387</v>
      </c>
    </row>
    <row r="32" spans="1:250" x14ac:dyDescent="0.25">
      <c r="A32">
        <v>703</v>
      </c>
      <c r="B32">
        <v>1303652864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382</v>
      </c>
      <c r="K32" t="s">
        <v>383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269</v>
      </c>
      <c r="S32" s="30">
        <v>-1.51</v>
      </c>
      <c r="U32" s="30">
        <v>9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387</v>
      </c>
    </row>
    <row r="33" spans="1:250" x14ac:dyDescent="0.25">
      <c r="A33">
        <v>704</v>
      </c>
      <c r="B33">
        <v>1303652864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380</v>
      </c>
      <c r="K33" t="s">
        <v>381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269</v>
      </c>
      <c r="S33" s="30">
        <v>-1.2</v>
      </c>
      <c r="U33" s="30">
        <v>9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387</v>
      </c>
    </row>
    <row r="34" spans="1:250" x14ac:dyDescent="0.25">
      <c r="A34">
        <v>705</v>
      </c>
      <c r="B34">
        <v>1303652864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304</v>
      </c>
      <c r="K34" t="s">
        <v>305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269</v>
      </c>
      <c r="S34" s="30">
        <v>-2.5299999999999998</v>
      </c>
      <c r="U34" s="30">
        <v>9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387</v>
      </c>
    </row>
    <row r="35" spans="1:250" x14ac:dyDescent="0.25">
      <c r="A35">
        <v>706</v>
      </c>
      <c r="B35">
        <v>1303652864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306</v>
      </c>
      <c r="K35" t="s">
        <v>307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269</v>
      </c>
      <c r="S35" s="30">
        <v>-2.02</v>
      </c>
      <c r="U35" s="30">
        <v>9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387</v>
      </c>
    </row>
    <row r="36" spans="1:250" x14ac:dyDescent="0.25">
      <c r="A36">
        <v>707</v>
      </c>
      <c r="B36">
        <v>1303652864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308</v>
      </c>
      <c r="K36" t="s">
        <v>309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269</v>
      </c>
      <c r="S36" s="30">
        <v>-4.26</v>
      </c>
      <c r="U36" s="30">
        <v>9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387</v>
      </c>
    </row>
    <row r="37" spans="1:250" x14ac:dyDescent="0.25">
      <c r="A37">
        <v>708</v>
      </c>
      <c r="B37">
        <v>1303652864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310</v>
      </c>
      <c r="K37" t="s">
        <v>311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269</v>
      </c>
      <c r="S37" s="30">
        <v>-2.64</v>
      </c>
      <c r="U37" s="30">
        <v>9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387</v>
      </c>
    </row>
    <row r="38" spans="1:250" x14ac:dyDescent="0.25">
      <c r="A38">
        <v>709</v>
      </c>
      <c r="B38">
        <v>1303652864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459</v>
      </c>
      <c r="J38" t="s">
        <v>413</v>
      </c>
      <c r="K38" t="s">
        <v>414</v>
      </c>
      <c r="L38">
        <v>22342</v>
      </c>
      <c r="M38" t="s">
        <v>301</v>
      </c>
      <c r="N38" t="s">
        <v>302</v>
      </c>
      <c r="O38">
        <v>22342</v>
      </c>
      <c r="P38" t="s">
        <v>301</v>
      </c>
      <c r="Q38" t="s">
        <v>302</v>
      </c>
      <c r="R38" t="s">
        <v>275</v>
      </c>
      <c r="S38" s="30">
        <v>-345</v>
      </c>
      <c r="U38" s="30">
        <v>10</v>
      </c>
      <c r="IF38">
        <v>22342</v>
      </c>
      <c r="IG38" t="s">
        <v>301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385</v>
      </c>
    </row>
    <row r="39" spans="1:250" x14ac:dyDescent="0.25">
      <c r="A39">
        <v>710</v>
      </c>
      <c r="B39">
        <v>1303652864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454</v>
      </c>
      <c r="J39" t="s">
        <v>394</v>
      </c>
      <c r="K39" t="s">
        <v>395</v>
      </c>
      <c r="L39">
        <v>22342</v>
      </c>
      <c r="M39" t="s">
        <v>301</v>
      </c>
      <c r="N39" t="s">
        <v>302</v>
      </c>
      <c r="O39">
        <v>22342</v>
      </c>
      <c r="P39" t="s">
        <v>301</v>
      </c>
      <c r="Q39" t="s">
        <v>302</v>
      </c>
      <c r="R39" t="s">
        <v>275</v>
      </c>
      <c r="S39" s="30">
        <v>-345.02</v>
      </c>
      <c r="U39" s="30">
        <v>10</v>
      </c>
      <c r="IF39">
        <v>22342</v>
      </c>
      <c r="IG39" t="s">
        <v>301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385</v>
      </c>
    </row>
    <row r="40" spans="1:250" x14ac:dyDescent="0.25">
      <c r="A40">
        <v>711</v>
      </c>
      <c r="B40">
        <v>1303652864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449</v>
      </c>
      <c r="J40" t="s">
        <v>396</v>
      </c>
      <c r="K40" t="s">
        <v>397</v>
      </c>
      <c r="L40">
        <v>22342</v>
      </c>
      <c r="M40" t="s">
        <v>301</v>
      </c>
      <c r="N40" t="s">
        <v>302</v>
      </c>
      <c r="O40">
        <v>22342</v>
      </c>
      <c r="P40" t="s">
        <v>301</v>
      </c>
      <c r="Q40" t="s">
        <v>302</v>
      </c>
      <c r="R40" t="s">
        <v>275</v>
      </c>
      <c r="S40" s="30">
        <v>-460.03</v>
      </c>
      <c r="U40" s="30">
        <v>10</v>
      </c>
      <c r="IF40">
        <v>22342</v>
      </c>
      <c r="IG40" t="s">
        <v>301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385</v>
      </c>
    </row>
    <row r="41" spans="1:250" x14ac:dyDescent="0.25">
      <c r="A41">
        <v>712</v>
      </c>
      <c r="B41">
        <v>1303652864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446</v>
      </c>
      <c r="J41" t="s">
        <v>398</v>
      </c>
      <c r="K41" t="s">
        <v>399</v>
      </c>
      <c r="L41">
        <v>22342</v>
      </c>
      <c r="M41" t="s">
        <v>301</v>
      </c>
      <c r="N41" t="s">
        <v>302</v>
      </c>
      <c r="O41">
        <v>22342</v>
      </c>
      <c r="P41" t="s">
        <v>301</v>
      </c>
      <c r="Q41" t="s">
        <v>302</v>
      </c>
      <c r="R41" t="s">
        <v>275</v>
      </c>
      <c r="S41" s="30">
        <v>-252.97</v>
      </c>
      <c r="U41" s="30">
        <v>10</v>
      </c>
      <c r="IF41">
        <v>22342</v>
      </c>
      <c r="IG41" t="s">
        <v>301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385</v>
      </c>
    </row>
    <row r="42" spans="1:250" x14ac:dyDescent="0.25">
      <c r="A42">
        <v>713</v>
      </c>
      <c r="B42">
        <v>1303652864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444</v>
      </c>
      <c r="J42" t="s">
        <v>400</v>
      </c>
      <c r="K42" t="s">
        <v>401</v>
      </c>
      <c r="L42">
        <v>22342</v>
      </c>
      <c r="M42" t="s">
        <v>301</v>
      </c>
      <c r="N42" t="s">
        <v>302</v>
      </c>
      <c r="O42">
        <v>22342</v>
      </c>
      <c r="P42" t="s">
        <v>301</v>
      </c>
      <c r="Q42" t="s">
        <v>302</v>
      </c>
      <c r="R42" t="s">
        <v>275</v>
      </c>
      <c r="S42" s="30">
        <v>-390.95</v>
      </c>
      <c r="U42" s="30">
        <v>10</v>
      </c>
      <c r="IF42">
        <v>22342</v>
      </c>
      <c r="IG42" t="s">
        <v>301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385</v>
      </c>
    </row>
    <row r="43" spans="1:250" x14ac:dyDescent="0.25">
      <c r="A43">
        <v>714</v>
      </c>
      <c r="B43">
        <v>1303652864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439</v>
      </c>
      <c r="J43" t="s">
        <v>402</v>
      </c>
      <c r="K43" t="s">
        <v>403</v>
      </c>
      <c r="L43">
        <v>22342</v>
      </c>
      <c r="M43" t="s">
        <v>301</v>
      </c>
      <c r="N43" t="s">
        <v>302</v>
      </c>
      <c r="O43">
        <v>22342</v>
      </c>
      <c r="P43" t="s">
        <v>301</v>
      </c>
      <c r="Q43" t="s">
        <v>302</v>
      </c>
      <c r="R43" t="s">
        <v>275</v>
      </c>
      <c r="S43" s="30">
        <v>-298.98</v>
      </c>
      <c r="U43" s="30">
        <v>10</v>
      </c>
      <c r="IF43">
        <v>22342</v>
      </c>
      <c r="IG43" t="s">
        <v>301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385</v>
      </c>
    </row>
    <row r="44" spans="1:250" x14ac:dyDescent="0.25">
      <c r="A44">
        <v>715</v>
      </c>
      <c r="B44">
        <v>1303652864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434</v>
      </c>
      <c r="J44" t="s">
        <v>382</v>
      </c>
      <c r="K44" t="s">
        <v>383</v>
      </c>
      <c r="L44">
        <v>22342</v>
      </c>
      <c r="M44" t="s">
        <v>301</v>
      </c>
      <c r="N44" t="s">
        <v>302</v>
      </c>
      <c r="O44">
        <v>22342</v>
      </c>
      <c r="P44" t="s">
        <v>301</v>
      </c>
      <c r="Q44" t="s">
        <v>302</v>
      </c>
      <c r="R44" t="s">
        <v>275</v>
      </c>
      <c r="S44" s="30">
        <v>-505.96</v>
      </c>
      <c r="U44" s="30">
        <v>10</v>
      </c>
      <c r="IF44">
        <v>22342</v>
      </c>
      <c r="IG44" t="s">
        <v>301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385</v>
      </c>
    </row>
    <row r="45" spans="1:250" x14ac:dyDescent="0.25">
      <c r="A45">
        <v>716</v>
      </c>
      <c r="B45">
        <v>1303652864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430</v>
      </c>
      <c r="J45" t="s">
        <v>380</v>
      </c>
      <c r="K45" t="s">
        <v>381</v>
      </c>
      <c r="L45">
        <v>22342</v>
      </c>
      <c r="M45" t="s">
        <v>301</v>
      </c>
      <c r="N45" t="s">
        <v>302</v>
      </c>
      <c r="O45">
        <v>22342</v>
      </c>
      <c r="P45" t="s">
        <v>301</v>
      </c>
      <c r="Q45" t="s">
        <v>302</v>
      </c>
      <c r="R45" t="s">
        <v>275</v>
      </c>
      <c r="S45" s="30">
        <v>-206.99</v>
      </c>
      <c r="U45" s="30">
        <v>10</v>
      </c>
      <c r="IF45">
        <v>22342</v>
      </c>
      <c r="IG45" t="s">
        <v>301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385</v>
      </c>
    </row>
    <row r="46" spans="1:250" x14ac:dyDescent="0.25">
      <c r="A46">
        <v>717</v>
      </c>
      <c r="B46">
        <v>1303652864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428</v>
      </c>
      <c r="J46" t="s">
        <v>304</v>
      </c>
      <c r="K46" t="s">
        <v>305</v>
      </c>
      <c r="L46">
        <v>22342</v>
      </c>
      <c r="M46" t="s">
        <v>301</v>
      </c>
      <c r="N46" t="s">
        <v>302</v>
      </c>
      <c r="O46">
        <v>22342</v>
      </c>
      <c r="P46" t="s">
        <v>301</v>
      </c>
      <c r="Q46" t="s">
        <v>302</v>
      </c>
      <c r="R46" t="s">
        <v>275</v>
      </c>
      <c r="S46" s="30">
        <v>-436.99</v>
      </c>
      <c r="U46" s="30">
        <v>10</v>
      </c>
      <c r="IF46">
        <v>22342</v>
      </c>
      <c r="IG46" t="s">
        <v>301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385</v>
      </c>
    </row>
    <row r="47" spans="1:250" x14ac:dyDescent="0.25">
      <c r="A47">
        <v>718</v>
      </c>
      <c r="B47">
        <v>1303652864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423</v>
      </c>
      <c r="J47" t="s">
        <v>306</v>
      </c>
      <c r="K47" t="s">
        <v>307</v>
      </c>
      <c r="L47">
        <v>22342</v>
      </c>
      <c r="M47" t="s">
        <v>301</v>
      </c>
      <c r="N47" t="s">
        <v>302</v>
      </c>
      <c r="O47">
        <v>22342</v>
      </c>
      <c r="P47" t="s">
        <v>301</v>
      </c>
      <c r="Q47" t="s">
        <v>302</v>
      </c>
      <c r="R47" t="s">
        <v>275</v>
      </c>
      <c r="S47" s="30">
        <v>-517.52</v>
      </c>
      <c r="U47" s="30">
        <v>10</v>
      </c>
      <c r="IF47">
        <v>22342</v>
      </c>
      <c r="IG47" t="s">
        <v>301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385</v>
      </c>
    </row>
    <row r="48" spans="1:250" x14ac:dyDescent="0.25">
      <c r="A48">
        <v>719</v>
      </c>
      <c r="B48">
        <v>1303652864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421</v>
      </c>
      <c r="J48" t="s">
        <v>308</v>
      </c>
      <c r="K48" t="s">
        <v>309</v>
      </c>
      <c r="L48">
        <v>22342</v>
      </c>
      <c r="M48" t="s">
        <v>301</v>
      </c>
      <c r="N48" t="s">
        <v>302</v>
      </c>
      <c r="O48">
        <v>22342</v>
      </c>
      <c r="P48" t="s">
        <v>301</v>
      </c>
      <c r="Q48" t="s">
        <v>302</v>
      </c>
      <c r="R48" t="s">
        <v>275</v>
      </c>
      <c r="S48" s="30">
        <v>-1092.53</v>
      </c>
      <c r="U48" s="30">
        <v>10</v>
      </c>
      <c r="IF48">
        <v>22342</v>
      </c>
      <c r="IG48" t="s">
        <v>301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385</v>
      </c>
    </row>
    <row r="49" spans="1:250" x14ac:dyDescent="0.25">
      <c r="A49">
        <v>720</v>
      </c>
      <c r="B49">
        <v>1303652864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417</v>
      </c>
      <c r="J49" t="s">
        <v>310</v>
      </c>
      <c r="K49" t="s">
        <v>311</v>
      </c>
      <c r="L49">
        <v>22342</v>
      </c>
      <c r="M49" t="s">
        <v>301</v>
      </c>
      <c r="N49" t="s">
        <v>302</v>
      </c>
      <c r="O49">
        <v>22342</v>
      </c>
      <c r="P49" t="s">
        <v>301</v>
      </c>
      <c r="Q49" t="s">
        <v>302</v>
      </c>
      <c r="R49" t="s">
        <v>275</v>
      </c>
      <c r="S49" s="30">
        <v>-691.86</v>
      </c>
      <c r="U49" s="30">
        <v>10</v>
      </c>
      <c r="IF49">
        <v>22342</v>
      </c>
      <c r="IG49" t="s">
        <v>301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385</v>
      </c>
    </row>
    <row r="50" spans="1:250" x14ac:dyDescent="0.25">
      <c r="A50">
        <v>721</v>
      </c>
      <c r="B50">
        <v>1303652864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459</v>
      </c>
      <c r="J50" t="s">
        <v>413</v>
      </c>
      <c r="K50" t="s">
        <v>414</v>
      </c>
      <c r="L50">
        <v>1736</v>
      </c>
      <c r="M50" t="s">
        <v>273</v>
      </c>
      <c r="N50" t="s">
        <v>274</v>
      </c>
      <c r="O50">
        <v>1736</v>
      </c>
      <c r="P50" t="s">
        <v>273</v>
      </c>
      <c r="Q50" t="s">
        <v>274</v>
      </c>
      <c r="R50" t="s">
        <v>275</v>
      </c>
      <c r="S50" s="30">
        <v>-398.17</v>
      </c>
      <c r="U50" s="30">
        <v>10</v>
      </c>
      <c r="IF50">
        <v>1736</v>
      </c>
      <c r="IG50" t="s">
        <v>273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386</v>
      </c>
    </row>
    <row r="51" spans="1:250" x14ac:dyDescent="0.25">
      <c r="A51">
        <v>722</v>
      </c>
      <c r="B51">
        <v>1303652864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454</v>
      </c>
      <c r="J51" t="s">
        <v>394</v>
      </c>
      <c r="K51" t="s">
        <v>395</v>
      </c>
      <c r="L51">
        <v>1736</v>
      </c>
      <c r="M51" t="s">
        <v>273</v>
      </c>
      <c r="N51" t="s">
        <v>274</v>
      </c>
      <c r="O51">
        <v>1736</v>
      </c>
      <c r="P51" t="s">
        <v>273</v>
      </c>
      <c r="Q51" t="s">
        <v>274</v>
      </c>
      <c r="R51" t="s">
        <v>275</v>
      </c>
      <c r="S51" s="30">
        <v>-396.2</v>
      </c>
      <c r="U51" s="30">
        <v>10</v>
      </c>
      <c r="IF51">
        <v>1736</v>
      </c>
      <c r="IG51" t="s">
        <v>273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386</v>
      </c>
    </row>
    <row r="52" spans="1:250" x14ac:dyDescent="0.25">
      <c r="A52">
        <v>723</v>
      </c>
      <c r="B52">
        <v>1303652864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449</v>
      </c>
      <c r="J52" t="s">
        <v>396</v>
      </c>
      <c r="K52" t="s">
        <v>397</v>
      </c>
      <c r="L52">
        <v>1736</v>
      </c>
      <c r="M52" t="s">
        <v>273</v>
      </c>
      <c r="N52" t="s">
        <v>274</v>
      </c>
      <c r="O52">
        <v>1736</v>
      </c>
      <c r="P52" t="s">
        <v>273</v>
      </c>
      <c r="Q52" t="s">
        <v>274</v>
      </c>
      <c r="R52" t="s">
        <v>275</v>
      </c>
      <c r="S52" s="30">
        <v>-528.27</v>
      </c>
      <c r="U52" s="30">
        <v>10</v>
      </c>
      <c r="IF52">
        <v>1736</v>
      </c>
      <c r="IG52" t="s">
        <v>273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386</v>
      </c>
    </row>
    <row r="53" spans="1:250" x14ac:dyDescent="0.25">
      <c r="A53">
        <v>724</v>
      </c>
      <c r="B53">
        <v>1303652864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446</v>
      </c>
      <c r="J53" t="s">
        <v>398</v>
      </c>
      <c r="K53" t="s">
        <v>399</v>
      </c>
      <c r="L53">
        <v>1736</v>
      </c>
      <c r="M53" t="s">
        <v>273</v>
      </c>
      <c r="N53" t="s">
        <v>274</v>
      </c>
      <c r="O53">
        <v>1736</v>
      </c>
      <c r="P53" t="s">
        <v>273</v>
      </c>
      <c r="Q53" t="s">
        <v>274</v>
      </c>
      <c r="R53" t="s">
        <v>275</v>
      </c>
      <c r="S53" s="30">
        <v>-289.39</v>
      </c>
      <c r="U53" s="30">
        <v>10</v>
      </c>
      <c r="IF53">
        <v>1736</v>
      </c>
      <c r="IG53" t="s">
        <v>273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386</v>
      </c>
    </row>
    <row r="54" spans="1:250" x14ac:dyDescent="0.25">
      <c r="A54">
        <v>725</v>
      </c>
      <c r="B54">
        <v>1303652864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444</v>
      </c>
      <c r="J54" t="s">
        <v>400</v>
      </c>
      <c r="K54" t="s">
        <v>401</v>
      </c>
      <c r="L54">
        <v>1736</v>
      </c>
      <c r="M54" t="s">
        <v>273</v>
      </c>
      <c r="N54" t="s">
        <v>274</v>
      </c>
      <c r="O54">
        <v>1736</v>
      </c>
      <c r="P54" t="s">
        <v>273</v>
      </c>
      <c r="Q54" t="s">
        <v>274</v>
      </c>
      <c r="R54" t="s">
        <v>275</v>
      </c>
      <c r="S54" s="30">
        <v>-447.24</v>
      </c>
      <c r="U54" s="30">
        <v>10</v>
      </c>
      <c r="IF54">
        <v>1736</v>
      </c>
      <c r="IG54" t="s">
        <v>273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386</v>
      </c>
    </row>
    <row r="55" spans="1:250" x14ac:dyDescent="0.25">
      <c r="A55">
        <v>726</v>
      </c>
      <c r="B55">
        <v>1303652864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439</v>
      </c>
      <c r="J55" t="s">
        <v>402</v>
      </c>
      <c r="K55" t="s">
        <v>403</v>
      </c>
      <c r="L55">
        <v>1736</v>
      </c>
      <c r="M55" t="s">
        <v>273</v>
      </c>
      <c r="N55" t="s">
        <v>274</v>
      </c>
      <c r="O55">
        <v>1736</v>
      </c>
      <c r="P55" t="s">
        <v>273</v>
      </c>
      <c r="Q55" t="s">
        <v>274</v>
      </c>
      <c r="R55" t="s">
        <v>275</v>
      </c>
      <c r="S55" s="30">
        <v>-340.44</v>
      </c>
      <c r="U55" s="30">
        <v>10</v>
      </c>
      <c r="IF55">
        <v>1736</v>
      </c>
      <c r="IG55" t="s">
        <v>273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386</v>
      </c>
    </row>
    <row r="56" spans="1:250" x14ac:dyDescent="0.25">
      <c r="A56">
        <v>727</v>
      </c>
      <c r="B56">
        <v>1303652864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434</v>
      </c>
      <c r="J56" t="s">
        <v>382</v>
      </c>
      <c r="K56" t="s">
        <v>383</v>
      </c>
      <c r="L56">
        <v>1736</v>
      </c>
      <c r="M56" t="s">
        <v>273</v>
      </c>
      <c r="N56" t="s">
        <v>274</v>
      </c>
      <c r="O56">
        <v>1736</v>
      </c>
      <c r="P56" t="s">
        <v>273</v>
      </c>
      <c r="Q56" t="s">
        <v>274</v>
      </c>
      <c r="R56" t="s">
        <v>275</v>
      </c>
      <c r="S56" s="30">
        <v>-576.13</v>
      </c>
      <c r="U56" s="30">
        <v>10</v>
      </c>
      <c r="IF56">
        <v>1736</v>
      </c>
      <c r="IG56" t="s">
        <v>273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386</v>
      </c>
    </row>
    <row r="57" spans="1:250" x14ac:dyDescent="0.25">
      <c r="A57">
        <v>728</v>
      </c>
      <c r="B57">
        <v>1303652864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430</v>
      </c>
      <c r="J57" t="s">
        <v>380</v>
      </c>
      <c r="K57" t="s">
        <v>381</v>
      </c>
      <c r="L57">
        <v>1736</v>
      </c>
      <c r="M57" t="s">
        <v>273</v>
      </c>
      <c r="N57" t="s">
        <v>274</v>
      </c>
      <c r="O57">
        <v>1736</v>
      </c>
      <c r="P57" t="s">
        <v>273</v>
      </c>
      <c r="Q57" t="s">
        <v>274</v>
      </c>
      <c r="R57" t="s">
        <v>275</v>
      </c>
      <c r="S57" s="30">
        <v>-234.85</v>
      </c>
      <c r="U57" s="30">
        <v>10</v>
      </c>
      <c r="IF57">
        <v>1736</v>
      </c>
      <c r="IG57" t="s">
        <v>273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386</v>
      </c>
    </row>
    <row r="58" spans="1:250" x14ac:dyDescent="0.25">
      <c r="A58">
        <v>729</v>
      </c>
      <c r="B58">
        <v>1303652864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428</v>
      </c>
      <c r="J58" t="s">
        <v>304</v>
      </c>
      <c r="K58" t="s">
        <v>305</v>
      </c>
      <c r="L58">
        <v>1736</v>
      </c>
      <c r="M58" t="s">
        <v>273</v>
      </c>
      <c r="N58" t="s">
        <v>274</v>
      </c>
      <c r="O58">
        <v>1736</v>
      </c>
      <c r="P58" t="s">
        <v>273</v>
      </c>
      <c r="Q58" t="s">
        <v>274</v>
      </c>
      <c r="R58" t="s">
        <v>275</v>
      </c>
      <c r="S58" s="30">
        <v>-495.78</v>
      </c>
      <c r="U58" s="30">
        <v>10</v>
      </c>
      <c r="IF58">
        <v>1736</v>
      </c>
      <c r="IG58" t="s">
        <v>273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386</v>
      </c>
    </row>
    <row r="59" spans="1:250" x14ac:dyDescent="0.25">
      <c r="A59">
        <v>730</v>
      </c>
      <c r="B59">
        <v>1303652864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423</v>
      </c>
      <c r="J59" t="s">
        <v>306</v>
      </c>
      <c r="K59" t="s">
        <v>307</v>
      </c>
      <c r="L59">
        <v>1736</v>
      </c>
      <c r="M59" t="s">
        <v>273</v>
      </c>
      <c r="N59" t="s">
        <v>274</v>
      </c>
      <c r="O59">
        <v>1736</v>
      </c>
      <c r="P59" t="s">
        <v>273</v>
      </c>
      <c r="Q59" t="s">
        <v>274</v>
      </c>
      <c r="R59" t="s">
        <v>275</v>
      </c>
      <c r="S59" s="30">
        <v>-585.16</v>
      </c>
      <c r="U59" s="30">
        <v>10</v>
      </c>
      <c r="IF59">
        <v>1736</v>
      </c>
      <c r="IG59" t="s">
        <v>273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386</v>
      </c>
    </row>
    <row r="60" spans="1:250" x14ac:dyDescent="0.25">
      <c r="A60">
        <v>731</v>
      </c>
      <c r="B60">
        <v>1303652864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421</v>
      </c>
      <c r="J60" t="s">
        <v>308</v>
      </c>
      <c r="K60" t="s">
        <v>309</v>
      </c>
      <c r="L60">
        <v>1736</v>
      </c>
      <c r="M60" t="s">
        <v>273</v>
      </c>
      <c r="N60" t="s">
        <v>274</v>
      </c>
      <c r="O60">
        <v>1736</v>
      </c>
      <c r="P60" t="s">
        <v>273</v>
      </c>
      <c r="Q60" t="s">
        <v>274</v>
      </c>
      <c r="R60" t="s">
        <v>275</v>
      </c>
      <c r="S60" s="30">
        <v>-1235.3499999999999</v>
      </c>
      <c r="U60" s="30">
        <v>10</v>
      </c>
      <c r="IF60">
        <v>1736</v>
      </c>
      <c r="IG60" t="s">
        <v>273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386</v>
      </c>
    </row>
    <row r="61" spans="1:250" x14ac:dyDescent="0.25">
      <c r="A61">
        <v>732</v>
      </c>
      <c r="B61">
        <v>1303652864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417</v>
      </c>
      <c r="J61" t="s">
        <v>310</v>
      </c>
      <c r="K61" t="s">
        <v>311</v>
      </c>
      <c r="L61">
        <v>1736</v>
      </c>
      <c r="M61" t="s">
        <v>273</v>
      </c>
      <c r="N61" t="s">
        <v>274</v>
      </c>
      <c r="O61">
        <v>1736</v>
      </c>
      <c r="P61" t="s">
        <v>273</v>
      </c>
      <c r="Q61" t="s">
        <v>274</v>
      </c>
      <c r="R61" t="s">
        <v>275</v>
      </c>
      <c r="S61" s="30">
        <v>-779.11</v>
      </c>
      <c r="U61" s="30">
        <v>10</v>
      </c>
      <c r="IF61">
        <v>1736</v>
      </c>
      <c r="IG61" t="s">
        <v>273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386</v>
      </c>
    </row>
    <row r="62" spans="1:250" x14ac:dyDescent="0.25">
      <c r="A62">
        <v>733</v>
      </c>
      <c r="B62">
        <v>1303652864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459</v>
      </c>
      <c r="J62" t="s">
        <v>413</v>
      </c>
      <c r="K62" t="s">
        <v>414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275</v>
      </c>
      <c r="S62" s="30">
        <v>-1.73</v>
      </c>
      <c r="U62" s="30">
        <v>10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25">
      <c r="A63">
        <v>734</v>
      </c>
      <c r="B63">
        <v>1303652864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454</v>
      </c>
      <c r="J63" t="s">
        <v>394</v>
      </c>
      <c r="K63" t="s">
        <v>395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275</v>
      </c>
      <c r="S63" s="30">
        <v>-1.73</v>
      </c>
      <c r="U63" s="30">
        <v>10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25">
      <c r="A64">
        <v>735</v>
      </c>
      <c r="B64">
        <v>1303652864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449</v>
      </c>
      <c r="J64" t="s">
        <v>396</v>
      </c>
      <c r="K64" t="s">
        <v>397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275</v>
      </c>
      <c r="S64" s="30">
        <v>-2.2999999999999998</v>
      </c>
      <c r="U64" s="30">
        <v>10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25">
      <c r="A65">
        <v>736</v>
      </c>
      <c r="B65">
        <v>1303652864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446</v>
      </c>
      <c r="J65" t="s">
        <v>398</v>
      </c>
      <c r="K65" t="s">
        <v>399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275</v>
      </c>
      <c r="S65" s="30">
        <v>-1.26</v>
      </c>
      <c r="U65" s="30">
        <v>10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25">
      <c r="A66">
        <v>737</v>
      </c>
      <c r="B66">
        <v>1303652864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444</v>
      </c>
      <c r="J66" t="s">
        <v>400</v>
      </c>
      <c r="K66" t="s">
        <v>401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275</v>
      </c>
      <c r="S66" s="30">
        <v>-1.95</v>
      </c>
      <c r="U66" s="30">
        <v>10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25">
      <c r="A67">
        <v>738</v>
      </c>
      <c r="B67">
        <v>1303652864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439</v>
      </c>
      <c r="J67" t="s">
        <v>402</v>
      </c>
      <c r="K67" t="s">
        <v>403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275</v>
      </c>
      <c r="S67" s="30">
        <v>-1.48</v>
      </c>
      <c r="U67" s="30">
        <v>10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25">
      <c r="A68">
        <v>739</v>
      </c>
      <c r="B68">
        <v>1303652864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434</v>
      </c>
      <c r="J68" t="s">
        <v>382</v>
      </c>
      <c r="K68" t="s">
        <v>383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275</v>
      </c>
      <c r="S68" s="30">
        <v>-2.5099999999999998</v>
      </c>
      <c r="U68" s="30">
        <v>10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25">
      <c r="A69">
        <v>740</v>
      </c>
      <c r="B69">
        <v>1303652864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430</v>
      </c>
      <c r="J69" t="s">
        <v>380</v>
      </c>
      <c r="K69" t="s">
        <v>381</v>
      </c>
      <c r="L69">
        <v>1471</v>
      </c>
      <c r="M69" t="s">
        <v>267</v>
      </c>
      <c r="N69" t="s">
        <v>268</v>
      </c>
      <c r="O69">
        <v>1471</v>
      </c>
      <c r="P69" t="s">
        <v>267</v>
      </c>
      <c r="Q69" t="s">
        <v>268</v>
      </c>
      <c r="R69" t="s">
        <v>275</v>
      </c>
      <c r="S69" s="30">
        <v>-1.77</v>
      </c>
      <c r="U69" s="30">
        <v>10</v>
      </c>
      <c r="IF69">
        <v>1471</v>
      </c>
      <c r="IG69" t="s">
        <v>267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387</v>
      </c>
    </row>
    <row r="70" spans="1:250" x14ac:dyDescent="0.25">
      <c r="A70">
        <v>741</v>
      </c>
      <c r="B70">
        <v>1303652864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428</v>
      </c>
      <c r="J70" t="s">
        <v>304</v>
      </c>
      <c r="K70" t="s">
        <v>305</v>
      </c>
      <c r="L70">
        <v>1471</v>
      </c>
      <c r="M70" t="s">
        <v>267</v>
      </c>
      <c r="N70" t="s">
        <v>268</v>
      </c>
      <c r="O70">
        <v>1471</v>
      </c>
      <c r="P70" t="s">
        <v>267</v>
      </c>
      <c r="Q70" t="s">
        <v>268</v>
      </c>
      <c r="R70" t="s">
        <v>275</v>
      </c>
      <c r="S70" s="30">
        <v>-3.74</v>
      </c>
      <c r="U70" s="30">
        <v>10</v>
      </c>
      <c r="IF70">
        <v>1471</v>
      </c>
      <c r="IG70" t="s">
        <v>267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387</v>
      </c>
    </row>
    <row r="71" spans="1:250" x14ac:dyDescent="0.25">
      <c r="A71">
        <v>742</v>
      </c>
      <c r="B71">
        <v>1303652864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423</v>
      </c>
      <c r="J71" t="s">
        <v>306</v>
      </c>
      <c r="K71" t="s">
        <v>307</v>
      </c>
      <c r="L71">
        <v>1471</v>
      </c>
      <c r="M71" t="s">
        <v>267</v>
      </c>
      <c r="N71" t="s">
        <v>268</v>
      </c>
      <c r="O71">
        <v>1471</v>
      </c>
      <c r="P71" t="s">
        <v>267</v>
      </c>
      <c r="Q71" t="s">
        <v>268</v>
      </c>
      <c r="R71" t="s">
        <v>275</v>
      </c>
      <c r="S71" s="30">
        <v>-4.41</v>
      </c>
      <c r="U71" s="30">
        <v>10</v>
      </c>
      <c r="IF71">
        <v>1471</v>
      </c>
      <c r="IG71" t="s">
        <v>267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387</v>
      </c>
    </row>
    <row r="72" spans="1:250" x14ac:dyDescent="0.25">
      <c r="A72">
        <v>743</v>
      </c>
      <c r="B72">
        <v>1303652864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421</v>
      </c>
      <c r="J72" t="s">
        <v>308</v>
      </c>
      <c r="K72" t="s">
        <v>309</v>
      </c>
      <c r="L72">
        <v>1471</v>
      </c>
      <c r="M72" t="s">
        <v>267</v>
      </c>
      <c r="N72" t="s">
        <v>268</v>
      </c>
      <c r="O72">
        <v>1471</v>
      </c>
      <c r="P72" t="s">
        <v>267</v>
      </c>
      <c r="Q72" t="s">
        <v>268</v>
      </c>
      <c r="R72" t="s">
        <v>275</v>
      </c>
      <c r="S72" s="30">
        <v>-9.31</v>
      </c>
      <c r="U72" s="30">
        <v>10</v>
      </c>
      <c r="IF72">
        <v>1471</v>
      </c>
      <c r="IG72" t="s">
        <v>267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387</v>
      </c>
    </row>
    <row r="73" spans="1:250" x14ac:dyDescent="0.25">
      <c r="A73">
        <v>744</v>
      </c>
      <c r="B73">
        <v>1303652864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417</v>
      </c>
      <c r="J73" t="s">
        <v>310</v>
      </c>
      <c r="K73" t="s">
        <v>311</v>
      </c>
      <c r="L73">
        <v>1471</v>
      </c>
      <c r="M73" t="s">
        <v>267</v>
      </c>
      <c r="N73" t="s">
        <v>268</v>
      </c>
      <c r="O73">
        <v>1471</v>
      </c>
      <c r="P73" t="s">
        <v>267</v>
      </c>
      <c r="Q73" t="s">
        <v>268</v>
      </c>
      <c r="R73" t="s">
        <v>275</v>
      </c>
      <c r="S73" s="30">
        <v>-5.87</v>
      </c>
      <c r="U73" s="30">
        <v>10</v>
      </c>
      <c r="IF73">
        <v>1471</v>
      </c>
      <c r="IG73" t="s">
        <v>267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387</v>
      </c>
    </row>
    <row r="74" spans="1:250" x14ac:dyDescent="0.25">
      <c r="A74">
        <v>745</v>
      </c>
      <c r="B74">
        <v>1303652864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459</v>
      </c>
      <c r="J74" t="s">
        <v>413</v>
      </c>
      <c r="K74" t="s">
        <v>414</v>
      </c>
      <c r="L74">
        <v>22342</v>
      </c>
      <c r="M74" t="s">
        <v>301</v>
      </c>
      <c r="N74" t="s">
        <v>302</v>
      </c>
      <c r="O74">
        <v>22342</v>
      </c>
      <c r="P74" t="s">
        <v>301</v>
      </c>
      <c r="Q74" t="s">
        <v>302</v>
      </c>
      <c r="R74" t="s">
        <v>276</v>
      </c>
      <c r="S74" s="30">
        <v>-258.72000000000003</v>
      </c>
      <c r="U74" s="30">
        <v>11</v>
      </c>
      <c r="IF74">
        <v>22342</v>
      </c>
      <c r="IG74" t="s">
        <v>301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385</v>
      </c>
    </row>
    <row r="75" spans="1:250" x14ac:dyDescent="0.25">
      <c r="A75">
        <v>746</v>
      </c>
      <c r="B75">
        <v>1303652864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454</v>
      </c>
      <c r="J75" t="s">
        <v>394</v>
      </c>
      <c r="K75" t="s">
        <v>395</v>
      </c>
      <c r="L75">
        <v>22342</v>
      </c>
      <c r="M75" t="s">
        <v>301</v>
      </c>
      <c r="N75" t="s">
        <v>302</v>
      </c>
      <c r="O75">
        <v>22342</v>
      </c>
      <c r="P75" t="s">
        <v>301</v>
      </c>
      <c r="Q75" t="s">
        <v>302</v>
      </c>
      <c r="R75" t="s">
        <v>276</v>
      </c>
      <c r="S75" s="30">
        <v>-258.77999999999997</v>
      </c>
      <c r="U75" s="30">
        <v>11</v>
      </c>
      <c r="IF75">
        <v>22342</v>
      </c>
      <c r="IG75" t="s">
        <v>301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385</v>
      </c>
    </row>
    <row r="76" spans="1:250" x14ac:dyDescent="0.25">
      <c r="A76">
        <v>747</v>
      </c>
      <c r="B76">
        <v>1303652864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449</v>
      </c>
      <c r="J76" t="s">
        <v>396</v>
      </c>
      <c r="K76" t="s">
        <v>397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276</v>
      </c>
      <c r="S76" s="30">
        <v>-345.04</v>
      </c>
      <c r="U76" s="30">
        <v>11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25">
      <c r="A77">
        <v>748</v>
      </c>
      <c r="B77">
        <v>1303652864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446</v>
      </c>
      <c r="J77" t="s">
        <v>398</v>
      </c>
      <c r="K77" t="s">
        <v>399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276</v>
      </c>
      <c r="S77" s="30">
        <v>-189.75</v>
      </c>
      <c r="U77" s="30">
        <v>11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25">
      <c r="A78">
        <v>749</v>
      </c>
      <c r="B78">
        <v>1303652864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444</v>
      </c>
      <c r="J78" t="s">
        <v>400</v>
      </c>
      <c r="K78" t="s">
        <v>401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276</v>
      </c>
      <c r="S78" s="30">
        <v>-293.25</v>
      </c>
      <c r="U78" s="30">
        <v>11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25">
      <c r="A79">
        <v>750</v>
      </c>
      <c r="B79">
        <v>1303652864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439</v>
      </c>
      <c r="J79" t="s">
        <v>402</v>
      </c>
      <c r="K79" t="s">
        <v>403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276</v>
      </c>
      <c r="S79" s="30">
        <v>-224.26</v>
      </c>
      <c r="U79" s="30">
        <v>11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25">
      <c r="A80">
        <v>751</v>
      </c>
      <c r="B80">
        <v>1303652864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434</v>
      </c>
      <c r="J80" t="s">
        <v>382</v>
      </c>
      <c r="K80" t="s">
        <v>383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276</v>
      </c>
      <c r="S80" s="30">
        <v>-379.52</v>
      </c>
      <c r="U80" s="30">
        <v>11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25">
      <c r="A81">
        <v>752</v>
      </c>
      <c r="B81">
        <v>1303652864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430</v>
      </c>
      <c r="J81" t="s">
        <v>380</v>
      </c>
      <c r="K81" t="s">
        <v>381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276</v>
      </c>
      <c r="S81" s="30">
        <v>-155.26</v>
      </c>
      <c r="U81" s="30">
        <v>11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25">
      <c r="A82">
        <v>753</v>
      </c>
      <c r="B82">
        <v>1303652864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428</v>
      </c>
      <c r="J82" t="s">
        <v>304</v>
      </c>
      <c r="K82" t="s">
        <v>305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276</v>
      </c>
      <c r="S82" s="30">
        <v>-327.76</v>
      </c>
      <c r="U82" s="30">
        <v>11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25">
      <c r="A83">
        <v>754</v>
      </c>
      <c r="B83">
        <v>1303652864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423</v>
      </c>
      <c r="J83" t="s">
        <v>306</v>
      </c>
      <c r="K83" t="s">
        <v>307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276</v>
      </c>
      <c r="S83" s="30">
        <v>-155.24</v>
      </c>
      <c r="U83" s="30">
        <v>11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25">
      <c r="A84">
        <v>755</v>
      </c>
      <c r="B84">
        <v>1303652864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421</v>
      </c>
      <c r="J84" t="s">
        <v>308</v>
      </c>
      <c r="K84" t="s">
        <v>309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276</v>
      </c>
      <c r="S84" s="30">
        <v>-327.73</v>
      </c>
      <c r="U84" s="30">
        <v>11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25">
      <c r="A85">
        <v>756</v>
      </c>
      <c r="B85">
        <v>1303652864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417</v>
      </c>
      <c r="J85" t="s">
        <v>310</v>
      </c>
      <c r="K85" t="s">
        <v>311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276</v>
      </c>
      <c r="S85" s="30">
        <v>-207.55</v>
      </c>
      <c r="U85" s="30">
        <v>11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25">
      <c r="A86">
        <v>757</v>
      </c>
      <c r="B86">
        <v>1303652864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459</v>
      </c>
      <c r="J86" t="s">
        <v>413</v>
      </c>
      <c r="K86" t="s">
        <v>414</v>
      </c>
      <c r="L86">
        <v>1736</v>
      </c>
      <c r="M86" t="s">
        <v>273</v>
      </c>
      <c r="N86" t="s">
        <v>274</v>
      </c>
      <c r="O86">
        <v>1736</v>
      </c>
      <c r="P86" t="s">
        <v>273</v>
      </c>
      <c r="Q86" t="s">
        <v>274</v>
      </c>
      <c r="R86" t="s">
        <v>276</v>
      </c>
      <c r="S86" s="30">
        <v>-298.58</v>
      </c>
      <c r="U86" s="30">
        <v>11</v>
      </c>
      <c r="IF86">
        <v>1736</v>
      </c>
      <c r="IG86" t="s">
        <v>273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386</v>
      </c>
    </row>
    <row r="87" spans="1:250" x14ac:dyDescent="0.25">
      <c r="A87">
        <v>758</v>
      </c>
      <c r="B87">
        <v>1303652864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454</v>
      </c>
      <c r="J87" t="s">
        <v>394</v>
      </c>
      <c r="K87" t="s">
        <v>395</v>
      </c>
      <c r="L87">
        <v>1736</v>
      </c>
      <c r="M87" t="s">
        <v>273</v>
      </c>
      <c r="N87" t="s">
        <v>274</v>
      </c>
      <c r="O87">
        <v>1736</v>
      </c>
      <c r="P87" t="s">
        <v>273</v>
      </c>
      <c r="Q87" t="s">
        <v>274</v>
      </c>
      <c r="R87" t="s">
        <v>276</v>
      </c>
      <c r="S87" s="30">
        <v>-297.18</v>
      </c>
      <c r="U87" s="30">
        <v>11</v>
      </c>
      <c r="IF87">
        <v>1736</v>
      </c>
      <c r="IG87" t="s">
        <v>273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386</v>
      </c>
    </row>
    <row r="88" spans="1:250" x14ac:dyDescent="0.25">
      <c r="A88">
        <v>759</v>
      </c>
      <c r="B88">
        <v>1303652864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449</v>
      </c>
      <c r="J88" t="s">
        <v>396</v>
      </c>
      <c r="K88" t="s">
        <v>397</v>
      </c>
      <c r="L88">
        <v>1736</v>
      </c>
      <c r="M88" t="s">
        <v>273</v>
      </c>
      <c r="N88" t="s">
        <v>274</v>
      </c>
      <c r="O88">
        <v>1736</v>
      </c>
      <c r="P88" t="s">
        <v>273</v>
      </c>
      <c r="Q88" t="s">
        <v>274</v>
      </c>
      <c r="R88" t="s">
        <v>276</v>
      </c>
      <c r="S88" s="30">
        <v>-396.23</v>
      </c>
      <c r="U88" s="30">
        <v>11</v>
      </c>
      <c r="IF88">
        <v>1736</v>
      </c>
      <c r="IG88" t="s">
        <v>273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386</v>
      </c>
    </row>
    <row r="89" spans="1:250" x14ac:dyDescent="0.25">
      <c r="A89">
        <v>760</v>
      </c>
      <c r="B89">
        <v>1303652864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446</v>
      </c>
      <c r="J89" t="s">
        <v>398</v>
      </c>
      <c r="K89" t="s">
        <v>399</v>
      </c>
      <c r="L89">
        <v>1736</v>
      </c>
      <c r="M89" t="s">
        <v>273</v>
      </c>
      <c r="N89" t="s">
        <v>274</v>
      </c>
      <c r="O89">
        <v>1736</v>
      </c>
      <c r="P89" t="s">
        <v>273</v>
      </c>
      <c r="Q89" t="s">
        <v>274</v>
      </c>
      <c r="R89" t="s">
        <v>276</v>
      </c>
      <c r="S89" s="30">
        <v>-217.07</v>
      </c>
      <c r="U89" s="30">
        <v>11</v>
      </c>
      <c r="IF89">
        <v>1736</v>
      </c>
      <c r="IG89" t="s">
        <v>273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386</v>
      </c>
    </row>
    <row r="90" spans="1:250" x14ac:dyDescent="0.25">
      <c r="A90">
        <v>761</v>
      </c>
      <c r="B90">
        <v>1303652864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444</v>
      </c>
      <c r="J90" t="s">
        <v>400</v>
      </c>
      <c r="K90" t="s">
        <v>401</v>
      </c>
      <c r="L90">
        <v>1736</v>
      </c>
      <c r="M90" t="s">
        <v>273</v>
      </c>
      <c r="N90" t="s">
        <v>274</v>
      </c>
      <c r="O90">
        <v>1736</v>
      </c>
      <c r="P90" t="s">
        <v>273</v>
      </c>
      <c r="Q90" t="s">
        <v>274</v>
      </c>
      <c r="R90" t="s">
        <v>276</v>
      </c>
      <c r="S90" s="30">
        <v>-335.48</v>
      </c>
      <c r="U90" s="30">
        <v>11</v>
      </c>
      <c r="IF90">
        <v>1736</v>
      </c>
      <c r="IG90" t="s">
        <v>273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386</v>
      </c>
    </row>
    <row r="91" spans="1:250" x14ac:dyDescent="0.25">
      <c r="A91">
        <v>762</v>
      </c>
      <c r="B91">
        <v>1303652864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439</v>
      </c>
      <c r="J91" t="s">
        <v>402</v>
      </c>
      <c r="K91" t="s">
        <v>403</v>
      </c>
      <c r="L91">
        <v>1736</v>
      </c>
      <c r="M91" t="s">
        <v>273</v>
      </c>
      <c r="N91" t="s">
        <v>274</v>
      </c>
      <c r="O91">
        <v>1736</v>
      </c>
      <c r="P91" t="s">
        <v>273</v>
      </c>
      <c r="Q91" t="s">
        <v>274</v>
      </c>
      <c r="R91" t="s">
        <v>276</v>
      </c>
      <c r="S91" s="30">
        <v>-255.37</v>
      </c>
      <c r="U91" s="30">
        <v>11</v>
      </c>
      <c r="IF91">
        <v>1736</v>
      </c>
      <c r="IG91" t="s">
        <v>273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386</v>
      </c>
    </row>
    <row r="92" spans="1:250" x14ac:dyDescent="0.25">
      <c r="A92">
        <v>763</v>
      </c>
      <c r="B92">
        <v>1303652864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434</v>
      </c>
      <c r="J92" t="s">
        <v>382</v>
      </c>
      <c r="K92" t="s">
        <v>383</v>
      </c>
      <c r="L92">
        <v>1736</v>
      </c>
      <c r="M92" t="s">
        <v>273</v>
      </c>
      <c r="N92" t="s">
        <v>274</v>
      </c>
      <c r="O92">
        <v>1736</v>
      </c>
      <c r="P92" t="s">
        <v>273</v>
      </c>
      <c r="Q92" t="s">
        <v>274</v>
      </c>
      <c r="R92" t="s">
        <v>276</v>
      </c>
      <c r="S92" s="30">
        <v>-432.16</v>
      </c>
      <c r="U92" s="30">
        <v>11</v>
      </c>
      <c r="IF92">
        <v>1736</v>
      </c>
      <c r="IG92" t="s">
        <v>273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386</v>
      </c>
    </row>
    <row r="93" spans="1:250" x14ac:dyDescent="0.25">
      <c r="A93">
        <v>764</v>
      </c>
      <c r="B93">
        <v>1303652864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430</v>
      </c>
      <c r="J93" t="s">
        <v>380</v>
      </c>
      <c r="K93" t="s">
        <v>381</v>
      </c>
      <c r="L93">
        <v>1736</v>
      </c>
      <c r="M93" t="s">
        <v>273</v>
      </c>
      <c r="N93" t="s">
        <v>274</v>
      </c>
      <c r="O93">
        <v>1736</v>
      </c>
      <c r="P93" t="s">
        <v>273</v>
      </c>
      <c r="Q93" t="s">
        <v>274</v>
      </c>
      <c r="R93" t="s">
        <v>276</v>
      </c>
      <c r="S93" s="30">
        <v>-176.14</v>
      </c>
      <c r="U93" s="30">
        <v>11</v>
      </c>
      <c r="IF93">
        <v>1736</v>
      </c>
      <c r="IG93" t="s">
        <v>273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386</v>
      </c>
    </row>
    <row r="94" spans="1:250" x14ac:dyDescent="0.25">
      <c r="A94">
        <v>765</v>
      </c>
      <c r="B94">
        <v>1303652864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428</v>
      </c>
      <c r="J94" t="s">
        <v>304</v>
      </c>
      <c r="K94" t="s">
        <v>305</v>
      </c>
      <c r="L94">
        <v>1736</v>
      </c>
      <c r="M94" t="s">
        <v>273</v>
      </c>
      <c r="N94" t="s">
        <v>274</v>
      </c>
      <c r="O94">
        <v>1736</v>
      </c>
      <c r="P94" t="s">
        <v>273</v>
      </c>
      <c r="Q94" t="s">
        <v>274</v>
      </c>
      <c r="R94" t="s">
        <v>276</v>
      </c>
      <c r="S94" s="30">
        <v>-371.87</v>
      </c>
      <c r="U94" s="30">
        <v>11</v>
      </c>
      <c r="IF94">
        <v>1736</v>
      </c>
      <c r="IG94" t="s">
        <v>273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386</v>
      </c>
    </row>
    <row r="95" spans="1:250" x14ac:dyDescent="0.25">
      <c r="A95">
        <v>766</v>
      </c>
      <c r="B95">
        <v>1303652864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423</v>
      </c>
      <c r="J95" t="s">
        <v>306</v>
      </c>
      <c r="K95" t="s">
        <v>307</v>
      </c>
      <c r="L95">
        <v>1736</v>
      </c>
      <c r="M95" t="s">
        <v>273</v>
      </c>
      <c r="N95" t="s">
        <v>274</v>
      </c>
      <c r="O95">
        <v>1736</v>
      </c>
      <c r="P95" t="s">
        <v>273</v>
      </c>
      <c r="Q95" t="s">
        <v>274</v>
      </c>
      <c r="R95" t="s">
        <v>276</v>
      </c>
      <c r="S95" s="30">
        <v>-175.54</v>
      </c>
      <c r="U95" s="30">
        <v>11</v>
      </c>
      <c r="IF95">
        <v>1736</v>
      </c>
      <c r="IG95" t="s">
        <v>273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386</v>
      </c>
    </row>
    <row r="96" spans="1:250" x14ac:dyDescent="0.25">
      <c r="A96">
        <v>767</v>
      </c>
      <c r="B96">
        <v>1303652864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421</v>
      </c>
      <c r="J96" t="s">
        <v>308</v>
      </c>
      <c r="K96" t="s">
        <v>309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276</v>
      </c>
      <c r="S96" s="30">
        <v>-370.58</v>
      </c>
      <c r="U96" s="30">
        <v>11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25">
      <c r="A97">
        <v>768</v>
      </c>
      <c r="B97">
        <v>1303652864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417</v>
      </c>
      <c r="J97" t="s">
        <v>310</v>
      </c>
      <c r="K97" t="s">
        <v>311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276</v>
      </c>
      <c r="S97" s="30">
        <v>-233.73</v>
      </c>
      <c r="U97" s="30">
        <v>11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25">
      <c r="A98">
        <v>769</v>
      </c>
      <c r="B98">
        <v>1303652864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459</v>
      </c>
      <c r="J98" t="s">
        <v>413</v>
      </c>
      <c r="K98" t="s">
        <v>414</v>
      </c>
      <c r="L98">
        <v>1471</v>
      </c>
      <c r="M98" t="s">
        <v>267</v>
      </c>
      <c r="N98" t="s">
        <v>268</v>
      </c>
      <c r="O98">
        <v>1471</v>
      </c>
      <c r="P98" t="s">
        <v>267</v>
      </c>
      <c r="Q98" t="s">
        <v>268</v>
      </c>
      <c r="R98" t="s">
        <v>276</v>
      </c>
      <c r="S98" s="30">
        <v>-1.3</v>
      </c>
      <c r="U98" s="30">
        <v>11</v>
      </c>
      <c r="IF98">
        <v>1471</v>
      </c>
      <c r="IG98" t="s">
        <v>267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387</v>
      </c>
    </row>
    <row r="99" spans="1:250" x14ac:dyDescent="0.25">
      <c r="A99">
        <v>770</v>
      </c>
      <c r="B99">
        <v>1303652864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454</v>
      </c>
      <c r="J99" t="s">
        <v>394</v>
      </c>
      <c r="K99" t="s">
        <v>395</v>
      </c>
      <c r="L99">
        <v>1471</v>
      </c>
      <c r="M99" t="s">
        <v>267</v>
      </c>
      <c r="N99" t="s">
        <v>268</v>
      </c>
      <c r="O99">
        <v>1471</v>
      </c>
      <c r="P99" t="s">
        <v>267</v>
      </c>
      <c r="Q99" t="s">
        <v>268</v>
      </c>
      <c r="R99" t="s">
        <v>276</v>
      </c>
      <c r="S99" s="30">
        <v>-1.29</v>
      </c>
      <c r="U99" s="30">
        <v>11</v>
      </c>
      <c r="IF99">
        <v>1471</v>
      </c>
      <c r="IG99" t="s">
        <v>267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387</v>
      </c>
    </row>
    <row r="100" spans="1:250" x14ac:dyDescent="0.25">
      <c r="A100">
        <v>771</v>
      </c>
      <c r="B100">
        <v>1303652864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449</v>
      </c>
      <c r="J100" t="s">
        <v>396</v>
      </c>
      <c r="K100" t="s">
        <v>397</v>
      </c>
      <c r="L100">
        <v>1471</v>
      </c>
      <c r="M100" t="s">
        <v>267</v>
      </c>
      <c r="N100" t="s">
        <v>268</v>
      </c>
      <c r="O100">
        <v>1471</v>
      </c>
      <c r="P100" t="s">
        <v>267</v>
      </c>
      <c r="Q100" t="s">
        <v>268</v>
      </c>
      <c r="R100" t="s">
        <v>276</v>
      </c>
      <c r="S100" s="30">
        <v>-1.73</v>
      </c>
      <c r="U100" s="30">
        <v>11</v>
      </c>
      <c r="IF100">
        <v>1471</v>
      </c>
      <c r="IG100" t="s">
        <v>267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387</v>
      </c>
    </row>
    <row r="101" spans="1:250" x14ac:dyDescent="0.25">
      <c r="A101">
        <v>772</v>
      </c>
      <c r="B101">
        <v>1303652864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446</v>
      </c>
      <c r="J101" t="s">
        <v>398</v>
      </c>
      <c r="K101" t="s">
        <v>399</v>
      </c>
      <c r="L101">
        <v>1471</v>
      </c>
      <c r="M101" t="s">
        <v>267</v>
      </c>
      <c r="N101" t="s">
        <v>268</v>
      </c>
      <c r="O101">
        <v>1471</v>
      </c>
      <c r="P101" t="s">
        <v>267</v>
      </c>
      <c r="Q101" t="s">
        <v>268</v>
      </c>
      <c r="R101" t="s">
        <v>276</v>
      </c>
      <c r="S101" s="30">
        <v>-0.95</v>
      </c>
      <c r="U101" s="30">
        <v>11</v>
      </c>
      <c r="IF101">
        <v>1471</v>
      </c>
      <c r="IG101" t="s">
        <v>267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387</v>
      </c>
    </row>
    <row r="102" spans="1:250" x14ac:dyDescent="0.25">
      <c r="A102">
        <v>773</v>
      </c>
      <c r="B102">
        <v>1303652864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444</v>
      </c>
      <c r="J102" t="s">
        <v>400</v>
      </c>
      <c r="K102" t="s">
        <v>401</v>
      </c>
      <c r="L102">
        <v>1471</v>
      </c>
      <c r="M102" t="s">
        <v>267</v>
      </c>
      <c r="N102" t="s">
        <v>268</v>
      </c>
      <c r="O102">
        <v>1471</v>
      </c>
      <c r="P102" t="s">
        <v>267</v>
      </c>
      <c r="Q102" t="s">
        <v>268</v>
      </c>
      <c r="R102" t="s">
        <v>276</v>
      </c>
      <c r="S102" s="30">
        <v>-1.46</v>
      </c>
      <c r="U102" s="30">
        <v>11</v>
      </c>
      <c r="IF102">
        <v>1471</v>
      </c>
      <c r="IG102" t="s">
        <v>267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387</v>
      </c>
    </row>
    <row r="103" spans="1:250" x14ac:dyDescent="0.25">
      <c r="A103">
        <v>774</v>
      </c>
      <c r="B103">
        <v>1303652864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439</v>
      </c>
      <c r="J103" t="s">
        <v>402</v>
      </c>
      <c r="K103" t="s">
        <v>403</v>
      </c>
      <c r="L103">
        <v>1471</v>
      </c>
      <c r="M103" t="s">
        <v>267</v>
      </c>
      <c r="N103" t="s">
        <v>268</v>
      </c>
      <c r="O103">
        <v>1471</v>
      </c>
      <c r="P103" t="s">
        <v>267</v>
      </c>
      <c r="Q103" t="s">
        <v>268</v>
      </c>
      <c r="R103" t="s">
        <v>276</v>
      </c>
      <c r="S103" s="30">
        <v>-1.1100000000000001</v>
      </c>
      <c r="U103" s="30">
        <v>11</v>
      </c>
      <c r="IF103">
        <v>1471</v>
      </c>
      <c r="IG103" t="s">
        <v>267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387</v>
      </c>
    </row>
    <row r="104" spans="1:250" x14ac:dyDescent="0.25">
      <c r="A104">
        <v>775</v>
      </c>
      <c r="B104">
        <v>1303652864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434</v>
      </c>
      <c r="J104" t="s">
        <v>382</v>
      </c>
      <c r="K104" t="s">
        <v>383</v>
      </c>
      <c r="L104">
        <v>1471</v>
      </c>
      <c r="M104" t="s">
        <v>267</v>
      </c>
      <c r="N104" t="s">
        <v>268</v>
      </c>
      <c r="O104">
        <v>1471</v>
      </c>
      <c r="P104" t="s">
        <v>267</v>
      </c>
      <c r="Q104" t="s">
        <v>268</v>
      </c>
      <c r="R104" t="s">
        <v>276</v>
      </c>
      <c r="S104" s="30">
        <v>-1.88</v>
      </c>
      <c r="U104" s="30">
        <v>11</v>
      </c>
      <c r="IF104">
        <v>1471</v>
      </c>
      <c r="IG104" t="s">
        <v>267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387</v>
      </c>
    </row>
    <row r="105" spans="1:250" x14ac:dyDescent="0.25">
      <c r="A105">
        <v>776</v>
      </c>
      <c r="B105">
        <v>1303652864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430</v>
      </c>
      <c r="J105" t="s">
        <v>380</v>
      </c>
      <c r="K105" t="s">
        <v>381</v>
      </c>
      <c r="L105">
        <v>1471</v>
      </c>
      <c r="M105" t="s">
        <v>267</v>
      </c>
      <c r="N105" t="s">
        <v>268</v>
      </c>
      <c r="O105">
        <v>1471</v>
      </c>
      <c r="P105" t="s">
        <v>267</v>
      </c>
      <c r="Q105" t="s">
        <v>268</v>
      </c>
      <c r="R105" t="s">
        <v>276</v>
      </c>
      <c r="S105" s="30">
        <v>-1.33</v>
      </c>
      <c r="U105" s="30">
        <v>11</v>
      </c>
      <c r="IF105">
        <v>1471</v>
      </c>
      <c r="IG105" t="s">
        <v>267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387</v>
      </c>
    </row>
    <row r="106" spans="1:250" x14ac:dyDescent="0.25">
      <c r="A106">
        <v>777</v>
      </c>
      <c r="B106">
        <v>1303652864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428</v>
      </c>
      <c r="J106" t="s">
        <v>304</v>
      </c>
      <c r="K106" t="s">
        <v>305</v>
      </c>
      <c r="L106">
        <v>1471</v>
      </c>
      <c r="M106" t="s">
        <v>267</v>
      </c>
      <c r="N106" t="s">
        <v>268</v>
      </c>
      <c r="O106">
        <v>1471</v>
      </c>
      <c r="P106" t="s">
        <v>267</v>
      </c>
      <c r="Q106" t="s">
        <v>268</v>
      </c>
      <c r="R106" t="s">
        <v>276</v>
      </c>
      <c r="S106" s="30">
        <v>-2.8</v>
      </c>
      <c r="U106" s="30">
        <v>11</v>
      </c>
      <c r="IF106">
        <v>1471</v>
      </c>
      <c r="IG106" t="s">
        <v>267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387</v>
      </c>
    </row>
    <row r="107" spans="1:250" x14ac:dyDescent="0.25">
      <c r="A107">
        <v>778</v>
      </c>
      <c r="B107">
        <v>1303652864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423</v>
      </c>
      <c r="J107" t="s">
        <v>306</v>
      </c>
      <c r="K107" t="s">
        <v>307</v>
      </c>
      <c r="L107">
        <v>1471</v>
      </c>
      <c r="M107" t="s">
        <v>267</v>
      </c>
      <c r="N107" t="s">
        <v>268</v>
      </c>
      <c r="O107">
        <v>1471</v>
      </c>
      <c r="P107" t="s">
        <v>267</v>
      </c>
      <c r="Q107" t="s">
        <v>268</v>
      </c>
      <c r="R107" t="s">
        <v>276</v>
      </c>
      <c r="S107" s="30">
        <v>-1.32</v>
      </c>
      <c r="U107" s="30">
        <v>11</v>
      </c>
      <c r="IF107">
        <v>1471</v>
      </c>
      <c r="IG107" t="s">
        <v>267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387</v>
      </c>
    </row>
    <row r="108" spans="1:250" x14ac:dyDescent="0.25">
      <c r="A108">
        <v>779</v>
      </c>
      <c r="B108">
        <v>1303652864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421</v>
      </c>
      <c r="J108" t="s">
        <v>308</v>
      </c>
      <c r="K108" t="s">
        <v>309</v>
      </c>
      <c r="L108">
        <v>1471</v>
      </c>
      <c r="M108" t="s">
        <v>267</v>
      </c>
      <c r="N108" t="s">
        <v>268</v>
      </c>
      <c r="O108">
        <v>1471</v>
      </c>
      <c r="P108" t="s">
        <v>267</v>
      </c>
      <c r="Q108" t="s">
        <v>268</v>
      </c>
      <c r="R108" t="s">
        <v>276</v>
      </c>
      <c r="S108" s="30">
        <v>-2.79</v>
      </c>
      <c r="U108" s="30">
        <v>11</v>
      </c>
      <c r="IF108">
        <v>1471</v>
      </c>
      <c r="IG108" t="s">
        <v>267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387</v>
      </c>
    </row>
    <row r="109" spans="1:250" x14ac:dyDescent="0.25">
      <c r="A109">
        <v>780</v>
      </c>
      <c r="B109">
        <v>1303652864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417</v>
      </c>
      <c r="J109" t="s">
        <v>310</v>
      </c>
      <c r="K109" t="s">
        <v>311</v>
      </c>
      <c r="L109">
        <v>1471</v>
      </c>
      <c r="M109" t="s">
        <v>267</v>
      </c>
      <c r="N109" t="s">
        <v>268</v>
      </c>
      <c r="O109">
        <v>1471</v>
      </c>
      <c r="P109" t="s">
        <v>267</v>
      </c>
      <c r="Q109" t="s">
        <v>268</v>
      </c>
      <c r="R109" t="s">
        <v>276</v>
      </c>
      <c r="S109" s="30">
        <v>-1.76</v>
      </c>
      <c r="U109" s="30">
        <v>11</v>
      </c>
      <c r="IF109">
        <v>1471</v>
      </c>
      <c r="IG109" t="s">
        <v>267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387</v>
      </c>
    </row>
    <row r="110" spans="1:250" x14ac:dyDescent="0.25">
      <c r="A110">
        <v>781</v>
      </c>
      <c r="B110">
        <v>1303652864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459</v>
      </c>
      <c r="J110" t="s">
        <v>413</v>
      </c>
      <c r="K110" t="s">
        <v>414</v>
      </c>
      <c r="L110">
        <v>22342</v>
      </c>
      <c r="M110" t="s">
        <v>301</v>
      </c>
      <c r="N110" t="s">
        <v>302</v>
      </c>
      <c r="O110">
        <v>22342</v>
      </c>
      <c r="P110" t="s">
        <v>301</v>
      </c>
      <c r="Q110" t="s">
        <v>302</v>
      </c>
      <c r="R110" t="s">
        <v>277</v>
      </c>
      <c r="S110" s="30">
        <v>-138.94999999999999</v>
      </c>
      <c r="U110" s="30">
        <v>12</v>
      </c>
      <c r="IF110">
        <v>22342</v>
      </c>
      <c r="IG110" t="s">
        <v>301</v>
      </c>
      <c r="IH110" t="s">
        <v>270</v>
      </c>
      <c r="IK110">
        <v>-2</v>
      </c>
      <c r="IL110" t="s">
        <v>271</v>
      </c>
      <c r="IM110" t="s">
        <v>272</v>
      </c>
      <c r="IN110" t="s">
        <v>384</v>
      </c>
      <c r="IP110" t="s">
        <v>385</v>
      </c>
    </row>
    <row r="111" spans="1:250" x14ac:dyDescent="0.25">
      <c r="A111">
        <v>782</v>
      </c>
      <c r="B111">
        <v>1303652864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454</v>
      </c>
      <c r="J111" t="s">
        <v>394</v>
      </c>
      <c r="K111" t="s">
        <v>395</v>
      </c>
      <c r="L111">
        <v>22342</v>
      </c>
      <c r="M111" t="s">
        <v>301</v>
      </c>
      <c r="N111" t="s">
        <v>302</v>
      </c>
      <c r="O111">
        <v>22342</v>
      </c>
      <c r="P111" t="s">
        <v>301</v>
      </c>
      <c r="Q111" t="s">
        <v>302</v>
      </c>
      <c r="R111" t="s">
        <v>277</v>
      </c>
      <c r="S111" s="30">
        <v>-139.32</v>
      </c>
      <c r="U111" s="30">
        <v>12</v>
      </c>
      <c r="IF111">
        <v>22342</v>
      </c>
      <c r="IG111" t="s">
        <v>301</v>
      </c>
      <c r="IH111" t="s">
        <v>270</v>
      </c>
      <c r="IK111">
        <v>-2</v>
      </c>
      <c r="IL111" t="s">
        <v>271</v>
      </c>
      <c r="IM111" t="s">
        <v>272</v>
      </c>
      <c r="IN111" t="s">
        <v>384</v>
      </c>
      <c r="IP111" t="s">
        <v>385</v>
      </c>
    </row>
    <row r="112" spans="1:250" x14ac:dyDescent="0.25">
      <c r="A112">
        <v>783</v>
      </c>
      <c r="B112">
        <v>1303652864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449</v>
      </c>
      <c r="J112" t="s">
        <v>396</v>
      </c>
      <c r="K112" t="s">
        <v>397</v>
      </c>
      <c r="L112">
        <v>22342</v>
      </c>
      <c r="M112" t="s">
        <v>301</v>
      </c>
      <c r="N112" t="s">
        <v>302</v>
      </c>
      <c r="O112">
        <v>22342</v>
      </c>
      <c r="P112" t="s">
        <v>301</v>
      </c>
      <c r="Q112" t="s">
        <v>302</v>
      </c>
      <c r="R112" t="s">
        <v>277</v>
      </c>
      <c r="S112" s="30">
        <v>-185.76</v>
      </c>
      <c r="U112" s="30">
        <v>12</v>
      </c>
      <c r="IF112">
        <v>22342</v>
      </c>
      <c r="IG112" t="s">
        <v>301</v>
      </c>
      <c r="IH112" t="s">
        <v>270</v>
      </c>
      <c r="IK112">
        <v>-2</v>
      </c>
      <c r="IL112" t="s">
        <v>271</v>
      </c>
      <c r="IM112" t="s">
        <v>272</v>
      </c>
      <c r="IN112" t="s">
        <v>384</v>
      </c>
      <c r="IP112" t="s">
        <v>385</v>
      </c>
    </row>
    <row r="113" spans="1:250" x14ac:dyDescent="0.25">
      <c r="A113">
        <v>784</v>
      </c>
      <c r="B113">
        <v>1303652864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446</v>
      </c>
      <c r="J113" t="s">
        <v>398</v>
      </c>
      <c r="K113" t="s">
        <v>399</v>
      </c>
      <c r="L113">
        <v>22342</v>
      </c>
      <c r="M113" t="s">
        <v>301</v>
      </c>
      <c r="N113" t="s">
        <v>302</v>
      </c>
      <c r="O113">
        <v>22342</v>
      </c>
      <c r="P113" t="s">
        <v>301</v>
      </c>
      <c r="Q113" t="s">
        <v>302</v>
      </c>
      <c r="R113" t="s">
        <v>277</v>
      </c>
      <c r="S113" s="30">
        <v>-102.38</v>
      </c>
      <c r="U113" s="30">
        <v>12</v>
      </c>
      <c r="IF113">
        <v>22342</v>
      </c>
      <c r="IG113" t="s">
        <v>301</v>
      </c>
      <c r="IH113" t="s">
        <v>270</v>
      </c>
      <c r="IK113">
        <v>-2</v>
      </c>
      <c r="IL113" t="s">
        <v>271</v>
      </c>
      <c r="IM113" t="s">
        <v>272</v>
      </c>
      <c r="IN113" t="s">
        <v>384</v>
      </c>
      <c r="IP113" t="s">
        <v>385</v>
      </c>
    </row>
    <row r="114" spans="1:250" x14ac:dyDescent="0.25">
      <c r="A114">
        <v>785</v>
      </c>
      <c r="B114">
        <v>1303652864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444</v>
      </c>
      <c r="J114" t="s">
        <v>400</v>
      </c>
      <c r="K114" t="s">
        <v>401</v>
      </c>
      <c r="L114">
        <v>22342</v>
      </c>
      <c r="M114" t="s">
        <v>301</v>
      </c>
      <c r="N114" t="s">
        <v>302</v>
      </c>
      <c r="O114">
        <v>22342</v>
      </c>
      <c r="P114" t="s">
        <v>301</v>
      </c>
      <c r="Q114" t="s">
        <v>302</v>
      </c>
      <c r="R114" t="s">
        <v>277</v>
      </c>
      <c r="S114" s="30">
        <v>-158.22</v>
      </c>
      <c r="U114" s="30">
        <v>12</v>
      </c>
      <c r="IF114">
        <v>22342</v>
      </c>
      <c r="IG114" t="s">
        <v>301</v>
      </c>
      <c r="IH114" t="s">
        <v>270</v>
      </c>
      <c r="IK114">
        <v>-2</v>
      </c>
      <c r="IL114" t="s">
        <v>271</v>
      </c>
      <c r="IM114" t="s">
        <v>272</v>
      </c>
      <c r="IN114" t="s">
        <v>384</v>
      </c>
      <c r="IP114" t="s">
        <v>385</v>
      </c>
    </row>
    <row r="115" spans="1:250" x14ac:dyDescent="0.25">
      <c r="A115">
        <v>786</v>
      </c>
      <c r="B115">
        <v>1303652864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439</v>
      </c>
      <c r="J115" t="s">
        <v>402</v>
      </c>
      <c r="K115" t="s">
        <v>403</v>
      </c>
      <c r="L115">
        <v>22342</v>
      </c>
      <c r="M115" t="s">
        <v>301</v>
      </c>
      <c r="N115" t="s">
        <v>302</v>
      </c>
      <c r="O115">
        <v>22342</v>
      </c>
      <c r="P115" t="s">
        <v>301</v>
      </c>
      <c r="Q115" t="s">
        <v>302</v>
      </c>
      <c r="R115" t="s">
        <v>277</v>
      </c>
      <c r="S115" s="30">
        <v>-121.29</v>
      </c>
      <c r="U115" s="30">
        <v>12</v>
      </c>
      <c r="IF115">
        <v>22342</v>
      </c>
      <c r="IG115" t="s">
        <v>301</v>
      </c>
      <c r="IH115" t="s">
        <v>270</v>
      </c>
      <c r="IK115">
        <v>-2</v>
      </c>
      <c r="IL115" t="s">
        <v>271</v>
      </c>
      <c r="IM115" t="s">
        <v>272</v>
      </c>
      <c r="IN115" t="s">
        <v>384</v>
      </c>
      <c r="IP115" t="s">
        <v>385</v>
      </c>
    </row>
    <row r="116" spans="1:250" x14ac:dyDescent="0.25">
      <c r="A116">
        <v>787</v>
      </c>
      <c r="B116">
        <v>1303652864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434</v>
      </c>
      <c r="J116" t="s">
        <v>382</v>
      </c>
      <c r="K116" t="s">
        <v>383</v>
      </c>
      <c r="L116">
        <v>22342</v>
      </c>
      <c r="M116" t="s">
        <v>301</v>
      </c>
      <c r="N116" t="s">
        <v>302</v>
      </c>
      <c r="O116">
        <v>22342</v>
      </c>
      <c r="P116" t="s">
        <v>301</v>
      </c>
      <c r="Q116" t="s">
        <v>302</v>
      </c>
      <c r="R116" t="s">
        <v>277</v>
      </c>
      <c r="S116" s="30">
        <v>-205.26</v>
      </c>
      <c r="U116" s="30">
        <v>12</v>
      </c>
      <c r="IF116">
        <v>22342</v>
      </c>
      <c r="IG116" t="s">
        <v>301</v>
      </c>
      <c r="IH116" t="s">
        <v>270</v>
      </c>
      <c r="IK116">
        <v>-2</v>
      </c>
      <c r="IL116" t="s">
        <v>271</v>
      </c>
      <c r="IM116" t="s">
        <v>272</v>
      </c>
      <c r="IN116" t="s">
        <v>384</v>
      </c>
      <c r="IP116" t="s">
        <v>385</v>
      </c>
    </row>
    <row r="117" spans="1:250" x14ac:dyDescent="0.25">
      <c r="A117">
        <v>788</v>
      </c>
      <c r="B117">
        <v>1303652864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430</v>
      </c>
      <c r="J117" t="s">
        <v>380</v>
      </c>
      <c r="K117" t="s">
        <v>381</v>
      </c>
      <c r="L117">
        <v>22342</v>
      </c>
      <c r="M117" t="s">
        <v>301</v>
      </c>
      <c r="N117" t="s">
        <v>302</v>
      </c>
      <c r="O117">
        <v>22342</v>
      </c>
      <c r="P117" t="s">
        <v>301</v>
      </c>
      <c r="Q117" t="s">
        <v>302</v>
      </c>
      <c r="R117" t="s">
        <v>277</v>
      </c>
      <c r="S117" s="30">
        <v>-83.99</v>
      </c>
      <c r="U117" s="30">
        <v>12</v>
      </c>
      <c r="IF117">
        <v>22342</v>
      </c>
      <c r="IG117" t="s">
        <v>301</v>
      </c>
      <c r="IH117" t="s">
        <v>270</v>
      </c>
      <c r="IK117">
        <v>-2</v>
      </c>
      <c r="IL117" t="s">
        <v>271</v>
      </c>
      <c r="IM117" t="s">
        <v>272</v>
      </c>
      <c r="IN117" t="s">
        <v>384</v>
      </c>
      <c r="IP117" t="s">
        <v>385</v>
      </c>
    </row>
    <row r="118" spans="1:250" x14ac:dyDescent="0.25">
      <c r="A118">
        <v>789</v>
      </c>
      <c r="B118">
        <v>1303652864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428</v>
      </c>
      <c r="J118" t="s">
        <v>304</v>
      </c>
      <c r="K118" t="s">
        <v>305</v>
      </c>
      <c r="L118">
        <v>22342</v>
      </c>
      <c r="M118" t="s">
        <v>301</v>
      </c>
      <c r="N118" t="s">
        <v>302</v>
      </c>
      <c r="O118">
        <v>22342</v>
      </c>
      <c r="P118" t="s">
        <v>301</v>
      </c>
      <c r="Q118" t="s">
        <v>302</v>
      </c>
      <c r="R118" t="s">
        <v>277</v>
      </c>
      <c r="S118" s="30">
        <v>-177.31</v>
      </c>
      <c r="U118" s="30">
        <v>12</v>
      </c>
      <c r="IF118">
        <v>22342</v>
      </c>
      <c r="IG118" t="s">
        <v>301</v>
      </c>
      <c r="IH118" t="s">
        <v>270</v>
      </c>
      <c r="IK118">
        <v>-2</v>
      </c>
      <c r="IL118" t="s">
        <v>271</v>
      </c>
      <c r="IM118" t="s">
        <v>272</v>
      </c>
      <c r="IN118" t="s">
        <v>384</v>
      </c>
      <c r="IP118" t="s">
        <v>385</v>
      </c>
    </row>
    <row r="119" spans="1:250" x14ac:dyDescent="0.25">
      <c r="A119">
        <v>790</v>
      </c>
      <c r="B119">
        <v>1303652864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423</v>
      </c>
      <c r="J119" t="s">
        <v>306</v>
      </c>
      <c r="K119" t="s">
        <v>307</v>
      </c>
      <c r="L119">
        <v>22342</v>
      </c>
      <c r="M119" t="s">
        <v>301</v>
      </c>
      <c r="N119" t="s">
        <v>302</v>
      </c>
      <c r="O119">
        <v>22342</v>
      </c>
      <c r="P119" t="s">
        <v>301</v>
      </c>
      <c r="Q119" t="s">
        <v>302</v>
      </c>
      <c r="R119" t="s">
        <v>277</v>
      </c>
      <c r="S119" s="30">
        <v>-84.14</v>
      </c>
      <c r="U119" s="30">
        <v>12</v>
      </c>
      <c r="IF119">
        <v>22342</v>
      </c>
      <c r="IG119" t="s">
        <v>301</v>
      </c>
      <c r="IH119" t="s">
        <v>270</v>
      </c>
      <c r="IK119">
        <v>-2</v>
      </c>
      <c r="IL119" t="s">
        <v>271</v>
      </c>
      <c r="IM119" t="s">
        <v>272</v>
      </c>
      <c r="IN119" t="s">
        <v>384</v>
      </c>
      <c r="IP119" t="s">
        <v>385</v>
      </c>
    </row>
    <row r="120" spans="1:250" x14ac:dyDescent="0.25">
      <c r="A120">
        <v>791</v>
      </c>
      <c r="B120">
        <v>1303652864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421</v>
      </c>
      <c r="J120" t="s">
        <v>308</v>
      </c>
      <c r="K120" t="s">
        <v>309</v>
      </c>
      <c r="L120">
        <v>22342</v>
      </c>
      <c r="M120" t="s">
        <v>301</v>
      </c>
      <c r="N120" t="s">
        <v>302</v>
      </c>
      <c r="O120">
        <v>22342</v>
      </c>
      <c r="P120" t="s">
        <v>301</v>
      </c>
      <c r="Q120" t="s">
        <v>302</v>
      </c>
      <c r="R120" t="s">
        <v>277</v>
      </c>
      <c r="S120" s="30">
        <v>-177.63</v>
      </c>
      <c r="U120" s="30">
        <v>12</v>
      </c>
      <c r="IF120">
        <v>22342</v>
      </c>
      <c r="IG120" t="s">
        <v>301</v>
      </c>
      <c r="IH120" t="s">
        <v>270</v>
      </c>
      <c r="IK120">
        <v>-2</v>
      </c>
      <c r="IL120" t="s">
        <v>271</v>
      </c>
      <c r="IM120" t="s">
        <v>272</v>
      </c>
      <c r="IN120" t="s">
        <v>384</v>
      </c>
      <c r="IP120" t="s">
        <v>385</v>
      </c>
    </row>
    <row r="121" spans="1:250" x14ac:dyDescent="0.25">
      <c r="A121">
        <v>792</v>
      </c>
      <c r="B121">
        <v>1303652864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417</v>
      </c>
      <c r="J121" t="s">
        <v>310</v>
      </c>
      <c r="K121" t="s">
        <v>311</v>
      </c>
      <c r="L121">
        <v>22342</v>
      </c>
      <c r="M121" t="s">
        <v>301</v>
      </c>
      <c r="N121" t="s">
        <v>302</v>
      </c>
      <c r="O121">
        <v>22342</v>
      </c>
      <c r="P121" t="s">
        <v>301</v>
      </c>
      <c r="Q121" t="s">
        <v>302</v>
      </c>
      <c r="R121" t="s">
        <v>277</v>
      </c>
      <c r="S121" s="30">
        <v>-112.43</v>
      </c>
      <c r="U121" s="30">
        <v>12</v>
      </c>
      <c r="IF121">
        <v>22342</v>
      </c>
      <c r="IG121" t="s">
        <v>301</v>
      </c>
      <c r="IH121" t="s">
        <v>270</v>
      </c>
      <c r="IK121">
        <v>-2</v>
      </c>
      <c r="IL121" t="s">
        <v>271</v>
      </c>
      <c r="IM121" t="s">
        <v>272</v>
      </c>
      <c r="IN121" t="s">
        <v>384</v>
      </c>
      <c r="IP121" t="s">
        <v>385</v>
      </c>
    </row>
    <row r="122" spans="1:250" x14ac:dyDescent="0.25">
      <c r="A122">
        <v>793</v>
      </c>
      <c r="B122">
        <v>1303652864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459</v>
      </c>
      <c r="J122" t="s">
        <v>413</v>
      </c>
      <c r="K122" t="s">
        <v>414</v>
      </c>
      <c r="L122">
        <v>1736</v>
      </c>
      <c r="M122" t="s">
        <v>273</v>
      </c>
      <c r="N122" t="s">
        <v>274</v>
      </c>
      <c r="O122">
        <v>1736</v>
      </c>
      <c r="P122" t="s">
        <v>273</v>
      </c>
      <c r="Q122" t="s">
        <v>274</v>
      </c>
      <c r="R122" t="s">
        <v>277</v>
      </c>
      <c r="S122" s="30">
        <v>-160.35</v>
      </c>
      <c r="U122" s="30">
        <v>12</v>
      </c>
      <c r="IF122">
        <v>1736</v>
      </c>
      <c r="IG122" t="s">
        <v>273</v>
      </c>
      <c r="IH122" t="s">
        <v>270</v>
      </c>
      <c r="IK122">
        <v>-2</v>
      </c>
      <c r="IL122" t="s">
        <v>271</v>
      </c>
      <c r="IM122" t="s">
        <v>272</v>
      </c>
      <c r="IN122" t="s">
        <v>384</v>
      </c>
      <c r="IP122" t="s">
        <v>386</v>
      </c>
    </row>
    <row r="123" spans="1:250" x14ac:dyDescent="0.25">
      <c r="A123">
        <v>794</v>
      </c>
      <c r="B123">
        <v>1303652864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454</v>
      </c>
      <c r="J123" t="s">
        <v>394</v>
      </c>
      <c r="K123" t="s">
        <v>395</v>
      </c>
      <c r="L123">
        <v>1736</v>
      </c>
      <c r="M123" t="s">
        <v>273</v>
      </c>
      <c r="N123" t="s">
        <v>274</v>
      </c>
      <c r="O123">
        <v>1736</v>
      </c>
      <c r="P123" t="s">
        <v>273</v>
      </c>
      <c r="Q123" t="s">
        <v>274</v>
      </c>
      <c r="R123" t="s">
        <v>277</v>
      </c>
      <c r="S123" s="30">
        <v>-159.97999999999999</v>
      </c>
      <c r="U123" s="30">
        <v>12</v>
      </c>
      <c r="IF123">
        <v>1736</v>
      </c>
      <c r="IG123" t="s">
        <v>273</v>
      </c>
      <c r="IH123" t="s">
        <v>270</v>
      </c>
      <c r="IK123">
        <v>-2</v>
      </c>
      <c r="IL123" t="s">
        <v>271</v>
      </c>
      <c r="IM123" t="s">
        <v>272</v>
      </c>
      <c r="IN123" t="s">
        <v>384</v>
      </c>
      <c r="IP123" t="s">
        <v>386</v>
      </c>
    </row>
    <row r="124" spans="1:250" x14ac:dyDescent="0.25">
      <c r="A124">
        <v>795</v>
      </c>
      <c r="B124">
        <v>1303652864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449</v>
      </c>
      <c r="J124" t="s">
        <v>396</v>
      </c>
      <c r="K124" t="s">
        <v>397</v>
      </c>
      <c r="L124">
        <v>1736</v>
      </c>
      <c r="M124" t="s">
        <v>273</v>
      </c>
      <c r="N124" t="s">
        <v>274</v>
      </c>
      <c r="O124">
        <v>1736</v>
      </c>
      <c r="P124" t="s">
        <v>273</v>
      </c>
      <c r="Q124" t="s">
        <v>274</v>
      </c>
      <c r="R124" t="s">
        <v>277</v>
      </c>
      <c r="S124" s="30">
        <v>-213.31</v>
      </c>
      <c r="U124" s="30">
        <v>12</v>
      </c>
      <c r="IF124">
        <v>1736</v>
      </c>
      <c r="IG124" t="s">
        <v>273</v>
      </c>
      <c r="IH124" t="s">
        <v>270</v>
      </c>
      <c r="IK124">
        <v>-2</v>
      </c>
      <c r="IL124" t="s">
        <v>271</v>
      </c>
      <c r="IM124" t="s">
        <v>272</v>
      </c>
      <c r="IN124" t="s">
        <v>384</v>
      </c>
      <c r="IP124" t="s">
        <v>386</v>
      </c>
    </row>
    <row r="125" spans="1:250" x14ac:dyDescent="0.25">
      <c r="A125">
        <v>796</v>
      </c>
      <c r="B125">
        <v>1303652864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446</v>
      </c>
      <c r="J125" t="s">
        <v>398</v>
      </c>
      <c r="K125" t="s">
        <v>399</v>
      </c>
      <c r="L125">
        <v>1736</v>
      </c>
      <c r="M125" t="s">
        <v>273</v>
      </c>
      <c r="N125" t="s">
        <v>274</v>
      </c>
      <c r="O125">
        <v>1736</v>
      </c>
      <c r="P125" t="s">
        <v>273</v>
      </c>
      <c r="Q125" t="s">
        <v>274</v>
      </c>
      <c r="R125" t="s">
        <v>277</v>
      </c>
      <c r="S125" s="30">
        <v>-117.11</v>
      </c>
      <c r="U125" s="30">
        <v>12</v>
      </c>
      <c r="IF125">
        <v>1736</v>
      </c>
      <c r="IG125" t="s">
        <v>273</v>
      </c>
      <c r="IH125" t="s">
        <v>270</v>
      </c>
      <c r="IK125">
        <v>-2</v>
      </c>
      <c r="IL125" t="s">
        <v>271</v>
      </c>
      <c r="IM125" t="s">
        <v>272</v>
      </c>
      <c r="IN125" t="s">
        <v>384</v>
      </c>
      <c r="IP125" t="s">
        <v>386</v>
      </c>
    </row>
    <row r="126" spans="1:250" x14ac:dyDescent="0.25">
      <c r="A126">
        <v>797</v>
      </c>
      <c r="B126">
        <v>1303652864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444</v>
      </c>
      <c r="J126" t="s">
        <v>400</v>
      </c>
      <c r="K126" t="s">
        <v>401</v>
      </c>
      <c r="L126">
        <v>1736</v>
      </c>
      <c r="M126" t="s">
        <v>273</v>
      </c>
      <c r="N126" t="s">
        <v>274</v>
      </c>
      <c r="O126">
        <v>1736</v>
      </c>
      <c r="P126" t="s">
        <v>273</v>
      </c>
      <c r="Q126" t="s">
        <v>274</v>
      </c>
      <c r="R126" t="s">
        <v>277</v>
      </c>
      <c r="S126" s="30">
        <v>-180.99</v>
      </c>
      <c r="U126" s="30">
        <v>12</v>
      </c>
      <c r="IF126">
        <v>1736</v>
      </c>
      <c r="IG126" t="s">
        <v>273</v>
      </c>
      <c r="IH126" t="s">
        <v>270</v>
      </c>
      <c r="IK126">
        <v>-2</v>
      </c>
      <c r="IL126" t="s">
        <v>271</v>
      </c>
      <c r="IM126" t="s">
        <v>272</v>
      </c>
      <c r="IN126" t="s">
        <v>384</v>
      </c>
      <c r="IP126" t="s">
        <v>386</v>
      </c>
    </row>
    <row r="127" spans="1:250" x14ac:dyDescent="0.25">
      <c r="A127">
        <v>798</v>
      </c>
      <c r="B127">
        <v>1303652864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439</v>
      </c>
      <c r="J127" t="s">
        <v>402</v>
      </c>
      <c r="K127" t="s">
        <v>403</v>
      </c>
      <c r="L127">
        <v>1736</v>
      </c>
      <c r="M127" t="s">
        <v>273</v>
      </c>
      <c r="N127" t="s">
        <v>274</v>
      </c>
      <c r="O127">
        <v>1736</v>
      </c>
      <c r="P127" t="s">
        <v>273</v>
      </c>
      <c r="Q127" t="s">
        <v>274</v>
      </c>
      <c r="R127" t="s">
        <v>277</v>
      </c>
      <c r="S127" s="30">
        <v>-138.11000000000001</v>
      </c>
      <c r="U127" s="30">
        <v>12</v>
      </c>
      <c r="IF127">
        <v>1736</v>
      </c>
      <c r="IG127" t="s">
        <v>273</v>
      </c>
      <c r="IH127" t="s">
        <v>270</v>
      </c>
      <c r="IK127">
        <v>-2</v>
      </c>
      <c r="IL127" t="s">
        <v>271</v>
      </c>
      <c r="IM127" t="s">
        <v>272</v>
      </c>
      <c r="IN127" t="s">
        <v>384</v>
      </c>
      <c r="IP127" t="s">
        <v>386</v>
      </c>
    </row>
    <row r="128" spans="1:250" x14ac:dyDescent="0.25">
      <c r="A128">
        <v>799</v>
      </c>
      <c r="B128">
        <v>1303652864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434</v>
      </c>
      <c r="J128" t="s">
        <v>382</v>
      </c>
      <c r="K128" t="s">
        <v>383</v>
      </c>
      <c r="L128">
        <v>1736</v>
      </c>
      <c r="M128" t="s">
        <v>273</v>
      </c>
      <c r="N128" t="s">
        <v>274</v>
      </c>
      <c r="O128">
        <v>1736</v>
      </c>
      <c r="P128" t="s">
        <v>273</v>
      </c>
      <c r="Q128" t="s">
        <v>274</v>
      </c>
      <c r="R128" t="s">
        <v>277</v>
      </c>
      <c r="S128" s="30">
        <v>-233.72</v>
      </c>
      <c r="U128" s="30">
        <v>12</v>
      </c>
      <c r="IF128">
        <v>1736</v>
      </c>
      <c r="IG128" t="s">
        <v>273</v>
      </c>
      <c r="IH128" t="s">
        <v>270</v>
      </c>
      <c r="IK128">
        <v>-2</v>
      </c>
      <c r="IL128" t="s">
        <v>271</v>
      </c>
      <c r="IM128" t="s">
        <v>272</v>
      </c>
      <c r="IN128" t="s">
        <v>384</v>
      </c>
      <c r="IP128" t="s">
        <v>386</v>
      </c>
    </row>
    <row r="129" spans="1:250" x14ac:dyDescent="0.25">
      <c r="A129">
        <v>800</v>
      </c>
      <c r="B129">
        <v>1303652864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430</v>
      </c>
      <c r="J129" t="s">
        <v>380</v>
      </c>
      <c r="K129" t="s">
        <v>381</v>
      </c>
      <c r="L129">
        <v>1736</v>
      </c>
      <c r="M129" t="s">
        <v>273</v>
      </c>
      <c r="N129" t="s">
        <v>274</v>
      </c>
      <c r="O129">
        <v>1736</v>
      </c>
      <c r="P129" t="s">
        <v>273</v>
      </c>
      <c r="Q129" t="s">
        <v>274</v>
      </c>
      <c r="R129" t="s">
        <v>277</v>
      </c>
      <c r="S129" s="30">
        <v>-95.29</v>
      </c>
      <c r="U129" s="30">
        <v>12</v>
      </c>
      <c r="IF129">
        <v>1736</v>
      </c>
      <c r="IG129" t="s">
        <v>273</v>
      </c>
      <c r="IH129" t="s">
        <v>270</v>
      </c>
      <c r="IK129">
        <v>-2</v>
      </c>
      <c r="IL129" t="s">
        <v>271</v>
      </c>
      <c r="IM129" t="s">
        <v>272</v>
      </c>
      <c r="IN129" t="s">
        <v>384</v>
      </c>
      <c r="IP129" t="s">
        <v>386</v>
      </c>
    </row>
    <row r="130" spans="1:250" x14ac:dyDescent="0.25">
      <c r="A130">
        <v>801</v>
      </c>
      <c r="B130">
        <v>1303652864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428</v>
      </c>
      <c r="J130" t="s">
        <v>304</v>
      </c>
      <c r="K130" t="s">
        <v>305</v>
      </c>
      <c r="L130">
        <v>1736</v>
      </c>
      <c r="M130" t="s">
        <v>273</v>
      </c>
      <c r="N130" t="s">
        <v>274</v>
      </c>
      <c r="O130">
        <v>1736</v>
      </c>
      <c r="P130" t="s">
        <v>273</v>
      </c>
      <c r="Q130" t="s">
        <v>274</v>
      </c>
      <c r="R130" t="s">
        <v>277</v>
      </c>
      <c r="S130" s="30">
        <v>-201.17</v>
      </c>
      <c r="U130" s="30">
        <v>12</v>
      </c>
      <c r="IF130">
        <v>1736</v>
      </c>
      <c r="IG130" t="s">
        <v>273</v>
      </c>
      <c r="IH130" t="s">
        <v>270</v>
      </c>
      <c r="IK130">
        <v>-2</v>
      </c>
      <c r="IL130" t="s">
        <v>271</v>
      </c>
      <c r="IM130" t="s">
        <v>272</v>
      </c>
      <c r="IN130" t="s">
        <v>384</v>
      </c>
      <c r="IP130" t="s">
        <v>386</v>
      </c>
    </row>
    <row r="131" spans="1:250" x14ac:dyDescent="0.25">
      <c r="A131">
        <v>802</v>
      </c>
      <c r="B131">
        <v>1303652864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423</v>
      </c>
      <c r="J131" t="s">
        <v>306</v>
      </c>
      <c r="K131" t="s">
        <v>307</v>
      </c>
      <c r="L131">
        <v>1736</v>
      </c>
      <c r="M131" t="s">
        <v>273</v>
      </c>
      <c r="N131" t="s">
        <v>274</v>
      </c>
      <c r="O131">
        <v>1736</v>
      </c>
      <c r="P131" t="s">
        <v>273</v>
      </c>
      <c r="Q131" t="s">
        <v>274</v>
      </c>
      <c r="R131" t="s">
        <v>277</v>
      </c>
      <c r="S131" s="30">
        <v>-95.14</v>
      </c>
      <c r="U131" s="30">
        <v>12</v>
      </c>
      <c r="IF131">
        <v>1736</v>
      </c>
      <c r="IG131" t="s">
        <v>273</v>
      </c>
      <c r="IH131" t="s">
        <v>270</v>
      </c>
      <c r="IK131">
        <v>-2</v>
      </c>
      <c r="IL131" t="s">
        <v>271</v>
      </c>
      <c r="IM131" t="s">
        <v>272</v>
      </c>
      <c r="IN131" t="s">
        <v>384</v>
      </c>
      <c r="IP131" t="s">
        <v>386</v>
      </c>
    </row>
    <row r="132" spans="1:250" x14ac:dyDescent="0.25">
      <c r="A132">
        <v>803</v>
      </c>
      <c r="B132">
        <v>1303652864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421</v>
      </c>
      <c r="J132" t="s">
        <v>308</v>
      </c>
      <c r="K132" t="s">
        <v>309</v>
      </c>
      <c r="L132">
        <v>1736</v>
      </c>
      <c r="M132" t="s">
        <v>273</v>
      </c>
      <c r="N132" t="s">
        <v>274</v>
      </c>
      <c r="O132">
        <v>1736</v>
      </c>
      <c r="P132" t="s">
        <v>273</v>
      </c>
      <c r="Q132" t="s">
        <v>274</v>
      </c>
      <c r="R132" t="s">
        <v>277</v>
      </c>
      <c r="S132" s="30">
        <v>-200.86</v>
      </c>
      <c r="U132" s="30">
        <v>12</v>
      </c>
      <c r="IF132">
        <v>1736</v>
      </c>
      <c r="IG132" t="s">
        <v>273</v>
      </c>
      <c r="IH132" t="s">
        <v>270</v>
      </c>
      <c r="IK132">
        <v>-2</v>
      </c>
      <c r="IL132" t="s">
        <v>271</v>
      </c>
      <c r="IM132" t="s">
        <v>272</v>
      </c>
      <c r="IN132" t="s">
        <v>384</v>
      </c>
      <c r="IP132" t="s">
        <v>386</v>
      </c>
    </row>
    <row r="133" spans="1:250" x14ac:dyDescent="0.25">
      <c r="A133">
        <v>804</v>
      </c>
      <c r="B133">
        <v>1303652864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417</v>
      </c>
      <c r="J133" t="s">
        <v>310</v>
      </c>
      <c r="K133" t="s">
        <v>311</v>
      </c>
      <c r="L133">
        <v>1736</v>
      </c>
      <c r="M133" t="s">
        <v>273</v>
      </c>
      <c r="N133" t="s">
        <v>274</v>
      </c>
      <c r="O133">
        <v>1736</v>
      </c>
      <c r="P133" t="s">
        <v>273</v>
      </c>
      <c r="Q133" t="s">
        <v>274</v>
      </c>
      <c r="R133" t="s">
        <v>277</v>
      </c>
      <c r="S133" s="30">
        <v>-126.62</v>
      </c>
      <c r="U133" s="30">
        <v>12</v>
      </c>
      <c r="IF133">
        <v>1736</v>
      </c>
      <c r="IG133" t="s">
        <v>273</v>
      </c>
      <c r="IH133" t="s">
        <v>270</v>
      </c>
      <c r="IK133">
        <v>-2</v>
      </c>
      <c r="IL133" t="s">
        <v>271</v>
      </c>
      <c r="IM133" t="s">
        <v>272</v>
      </c>
      <c r="IN133" t="s">
        <v>384</v>
      </c>
      <c r="IP133" t="s">
        <v>386</v>
      </c>
    </row>
    <row r="134" spans="1:250" x14ac:dyDescent="0.25">
      <c r="A134">
        <v>805</v>
      </c>
      <c r="B134">
        <v>1303652864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459</v>
      </c>
      <c r="J134" t="s">
        <v>413</v>
      </c>
      <c r="K134" t="s">
        <v>414</v>
      </c>
      <c r="L134">
        <v>1471</v>
      </c>
      <c r="M134" t="s">
        <v>267</v>
      </c>
      <c r="N134" t="s">
        <v>268</v>
      </c>
      <c r="O134">
        <v>1471</v>
      </c>
      <c r="P134" t="s">
        <v>267</v>
      </c>
      <c r="Q134" t="s">
        <v>268</v>
      </c>
      <c r="R134" t="s">
        <v>277</v>
      </c>
      <c r="S134" s="30">
        <v>-0.7</v>
      </c>
      <c r="U134" s="30">
        <v>12</v>
      </c>
      <c r="IF134">
        <v>1471</v>
      </c>
      <c r="IG134" t="s">
        <v>267</v>
      </c>
      <c r="IH134" t="s">
        <v>270</v>
      </c>
      <c r="IK134">
        <v>-2</v>
      </c>
      <c r="IL134" t="s">
        <v>271</v>
      </c>
      <c r="IM134" t="s">
        <v>272</v>
      </c>
      <c r="IN134" t="s">
        <v>384</v>
      </c>
      <c r="IP134" t="s">
        <v>387</v>
      </c>
    </row>
    <row r="135" spans="1:250" x14ac:dyDescent="0.25">
      <c r="A135">
        <v>806</v>
      </c>
      <c r="B135">
        <v>1303652864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454</v>
      </c>
      <c r="J135" t="s">
        <v>394</v>
      </c>
      <c r="K135" t="s">
        <v>395</v>
      </c>
      <c r="L135">
        <v>1471</v>
      </c>
      <c r="M135" t="s">
        <v>267</v>
      </c>
      <c r="N135" t="s">
        <v>268</v>
      </c>
      <c r="O135">
        <v>1471</v>
      </c>
      <c r="P135" t="s">
        <v>267</v>
      </c>
      <c r="Q135" t="s">
        <v>268</v>
      </c>
      <c r="R135" t="s">
        <v>277</v>
      </c>
      <c r="S135" s="30">
        <v>-0.7</v>
      </c>
      <c r="U135" s="30">
        <v>12</v>
      </c>
      <c r="IF135">
        <v>1471</v>
      </c>
      <c r="IG135" t="s">
        <v>267</v>
      </c>
      <c r="IH135" t="s">
        <v>270</v>
      </c>
      <c r="IK135">
        <v>-2</v>
      </c>
      <c r="IL135" t="s">
        <v>271</v>
      </c>
      <c r="IM135" t="s">
        <v>272</v>
      </c>
      <c r="IN135" t="s">
        <v>384</v>
      </c>
      <c r="IP135" t="s">
        <v>387</v>
      </c>
    </row>
    <row r="136" spans="1:250" x14ac:dyDescent="0.25">
      <c r="A136">
        <v>807</v>
      </c>
      <c r="B136">
        <v>1303652864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449</v>
      </c>
      <c r="J136" t="s">
        <v>396</v>
      </c>
      <c r="K136" t="s">
        <v>397</v>
      </c>
      <c r="L136">
        <v>1471</v>
      </c>
      <c r="M136" t="s">
        <v>267</v>
      </c>
      <c r="N136" t="s">
        <v>268</v>
      </c>
      <c r="O136">
        <v>1471</v>
      </c>
      <c r="P136" t="s">
        <v>267</v>
      </c>
      <c r="Q136" t="s">
        <v>268</v>
      </c>
      <c r="R136" t="s">
        <v>277</v>
      </c>
      <c r="S136" s="30">
        <v>-0.93</v>
      </c>
      <c r="U136" s="30">
        <v>12</v>
      </c>
      <c r="IF136">
        <v>1471</v>
      </c>
      <c r="IG136" t="s">
        <v>267</v>
      </c>
      <c r="IH136" t="s">
        <v>270</v>
      </c>
      <c r="IK136">
        <v>-2</v>
      </c>
      <c r="IL136" t="s">
        <v>271</v>
      </c>
      <c r="IM136" t="s">
        <v>272</v>
      </c>
      <c r="IN136" t="s">
        <v>384</v>
      </c>
      <c r="IP136" t="s">
        <v>387</v>
      </c>
    </row>
    <row r="137" spans="1:250" x14ac:dyDescent="0.25">
      <c r="A137">
        <v>808</v>
      </c>
      <c r="B137">
        <v>1303652864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446</v>
      </c>
      <c r="J137" t="s">
        <v>398</v>
      </c>
      <c r="K137" t="s">
        <v>399</v>
      </c>
      <c r="L137">
        <v>1471</v>
      </c>
      <c r="M137" t="s">
        <v>267</v>
      </c>
      <c r="N137" t="s">
        <v>268</v>
      </c>
      <c r="O137">
        <v>1471</v>
      </c>
      <c r="P137" t="s">
        <v>267</v>
      </c>
      <c r="Q137" t="s">
        <v>268</v>
      </c>
      <c r="R137" t="s">
        <v>277</v>
      </c>
      <c r="S137" s="30">
        <v>-0.51</v>
      </c>
      <c r="U137" s="30">
        <v>12</v>
      </c>
      <c r="IF137">
        <v>1471</v>
      </c>
      <c r="IG137" t="s">
        <v>267</v>
      </c>
      <c r="IH137" t="s">
        <v>270</v>
      </c>
      <c r="IK137">
        <v>-2</v>
      </c>
      <c r="IL137" t="s">
        <v>271</v>
      </c>
      <c r="IM137" t="s">
        <v>272</v>
      </c>
      <c r="IN137" t="s">
        <v>384</v>
      </c>
      <c r="IP137" t="s">
        <v>387</v>
      </c>
    </row>
    <row r="138" spans="1:250" x14ac:dyDescent="0.25">
      <c r="A138">
        <v>809</v>
      </c>
      <c r="B138">
        <v>1303652864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444</v>
      </c>
      <c r="J138" t="s">
        <v>400</v>
      </c>
      <c r="K138" t="s">
        <v>401</v>
      </c>
      <c r="L138">
        <v>1471</v>
      </c>
      <c r="M138" t="s">
        <v>267</v>
      </c>
      <c r="N138" t="s">
        <v>268</v>
      </c>
      <c r="O138">
        <v>1471</v>
      </c>
      <c r="P138" t="s">
        <v>267</v>
      </c>
      <c r="Q138" t="s">
        <v>268</v>
      </c>
      <c r="R138" t="s">
        <v>277</v>
      </c>
      <c r="S138" s="30">
        <v>-0.79</v>
      </c>
      <c r="U138" s="30">
        <v>12</v>
      </c>
      <c r="IF138">
        <v>1471</v>
      </c>
      <c r="IG138" t="s">
        <v>267</v>
      </c>
      <c r="IH138" t="s">
        <v>270</v>
      </c>
      <c r="IK138">
        <v>-2</v>
      </c>
      <c r="IL138" t="s">
        <v>271</v>
      </c>
      <c r="IM138" t="s">
        <v>272</v>
      </c>
      <c r="IN138" t="s">
        <v>384</v>
      </c>
      <c r="IP138" t="s">
        <v>387</v>
      </c>
    </row>
    <row r="139" spans="1:250" x14ac:dyDescent="0.25">
      <c r="A139">
        <v>810</v>
      </c>
      <c r="B139">
        <v>1303652864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439</v>
      </c>
      <c r="J139" t="s">
        <v>402</v>
      </c>
      <c r="K139" t="s">
        <v>403</v>
      </c>
      <c r="L139">
        <v>1471</v>
      </c>
      <c r="M139" t="s">
        <v>267</v>
      </c>
      <c r="N139" t="s">
        <v>268</v>
      </c>
      <c r="O139">
        <v>1471</v>
      </c>
      <c r="P139" t="s">
        <v>267</v>
      </c>
      <c r="Q139" t="s">
        <v>268</v>
      </c>
      <c r="R139" t="s">
        <v>277</v>
      </c>
      <c r="S139" s="30">
        <v>-0.6</v>
      </c>
      <c r="U139" s="30">
        <v>12</v>
      </c>
      <c r="IF139">
        <v>1471</v>
      </c>
      <c r="IG139" t="s">
        <v>267</v>
      </c>
      <c r="IH139" t="s">
        <v>270</v>
      </c>
      <c r="IK139">
        <v>-2</v>
      </c>
      <c r="IL139" t="s">
        <v>271</v>
      </c>
      <c r="IM139" t="s">
        <v>272</v>
      </c>
      <c r="IN139" t="s">
        <v>384</v>
      </c>
      <c r="IP139" t="s">
        <v>387</v>
      </c>
    </row>
    <row r="140" spans="1:250" x14ac:dyDescent="0.25">
      <c r="A140">
        <v>811</v>
      </c>
      <c r="B140">
        <v>1303652864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434</v>
      </c>
      <c r="J140" t="s">
        <v>382</v>
      </c>
      <c r="K140" t="s">
        <v>383</v>
      </c>
      <c r="L140">
        <v>1471</v>
      </c>
      <c r="M140" t="s">
        <v>267</v>
      </c>
      <c r="N140" t="s">
        <v>268</v>
      </c>
      <c r="O140">
        <v>1471</v>
      </c>
      <c r="P140" t="s">
        <v>267</v>
      </c>
      <c r="Q140" t="s">
        <v>268</v>
      </c>
      <c r="R140" t="s">
        <v>277</v>
      </c>
      <c r="S140" s="30">
        <v>-1.02</v>
      </c>
      <c r="U140" s="30">
        <v>12</v>
      </c>
      <c r="IF140">
        <v>1471</v>
      </c>
      <c r="IG140" t="s">
        <v>267</v>
      </c>
      <c r="IH140" t="s">
        <v>270</v>
      </c>
      <c r="IK140">
        <v>-2</v>
      </c>
      <c r="IL140" t="s">
        <v>271</v>
      </c>
      <c r="IM140" t="s">
        <v>272</v>
      </c>
      <c r="IN140" t="s">
        <v>384</v>
      </c>
      <c r="IP140" t="s">
        <v>387</v>
      </c>
    </row>
    <row r="141" spans="1:250" x14ac:dyDescent="0.25">
      <c r="A141">
        <v>812</v>
      </c>
      <c r="B141">
        <v>1303652864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430</v>
      </c>
      <c r="J141" t="s">
        <v>380</v>
      </c>
      <c r="K141" t="s">
        <v>381</v>
      </c>
      <c r="L141">
        <v>1471</v>
      </c>
      <c r="M141" t="s">
        <v>267</v>
      </c>
      <c r="N141" t="s">
        <v>268</v>
      </c>
      <c r="O141">
        <v>1471</v>
      </c>
      <c r="P141" t="s">
        <v>267</v>
      </c>
      <c r="Q141" t="s">
        <v>268</v>
      </c>
      <c r="R141" t="s">
        <v>277</v>
      </c>
      <c r="S141" s="30">
        <v>-0.72</v>
      </c>
      <c r="U141" s="30">
        <v>12</v>
      </c>
      <c r="IF141">
        <v>1471</v>
      </c>
      <c r="IG141" t="s">
        <v>267</v>
      </c>
      <c r="IH141" t="s">
        <v>270</v>
      </c>
      <c r="IK141">
        <v>-2</v>
      </c>
      <c r="IL141" t="s">
        <v>271</v>
      </c>
      <c r="IM141" t="s">
        <v>272</v>
      </c>
      <c r="IN141" t="s">
        <v>384</v>
      </c>
      <c r="IP141" t="s">
        <v>387</v>
      </c>
    </row>
    <row r="142" spans="1:250" x14ac:dyDescent="0.25">
      <c r="A142">
        <v>813</v>
      </c>
      <c r="B142">
        <v>1303652864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428</v>
      </c>
      <c r="J142" t="s">
        <v>304</v>
      </c>
      <c r="K142" t="s">
        <v>305</v>
      </c>
      <c r="L142">
        <v>1471</v>
      </c>
      <c r="M142" t="s">
        <v>267</v>
      </c>
      <c r="N142" t="s">
        <v>268</v>
      </c>
      <c r="O142">
        <v>1471</v>
      </c>
      <c r="P142" t="s">
        <v>267</v>
      </c>
      <c r="Q142" t="s">
        <v>268</v>
      </c>
      <c r="R142" t="s">
        <v>277</v>
      </c>
      <c r="S142" s="30">
        <v>-1.52</v>
      </c>
      <c r="U142" s="30">
        <v>12</v>
      </c>
      <c r="IF142">
        <v>1471</v>
      </c>
      <c r="IG142" t="s">
        <v>267</v>
      </c>
      <c r="IH142" t="s">
        <v>270</v>
      </c>
      <c r="IK142">
        <v>-2</v>
      </c>
      <c r="IL142" t="s">
        <v>271</v>
      </c>
      <c r="IM142" t="s">
        <v>272</v>
      </c>
      <c r="IN142" t="s">
        <v>384</v>
      </c>
      <c r="IP142" t="s">
        <v>387</v>
      </c>
    </row>
    <row r="143" spans="1:250" x14ac:dyDescent="0.25">
      <c r="A143">
        <v>814</v>
      </c>
      <c r="B143">
        <v>1303652864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423</v>
      </c>
      <c r="J143" t="s">
        <v>306</v>
      </c>
      <c r="K143" t="s">
        <v>307</v>
      </c>
      <c r="L143">
        <v>1471</v>
      </c>
      <c r="M143" t="s">
        <v>267</v>
      </c>
      <c r="N143" t="s">
        <v>268</v>
      </c>
      <c r="O143">
        <v>1471</v>
      </c>
      <c r="P143" t="s">
        <v>267</v>
      </c>
      <c r="Q143" t="s">
        <v>268</v>
      </c>
      <c r="R143" t="s">
        <v>277</v>
      </c>
      <c r="S143" s="30">
        <v>-0.72</v>
      </c>
      <c r="U143" s="30">
        <v>12</v>
      </c>
      <c r="IF143">
        <v>1471</v>
      </c>
      <c r="IG143" t="s">
        <v>267</v>
      </c>
      <c r="IH143" t="s">
        <v>270</v>
      </c>
      <c r="IK143">
        <v>-2</v>
      </c>
      <c r="IL143" t="s">
        <v>271</v>
      </c>
      <c r="IM143" t="s">
        <v>272</v>
      </c>
      <c r="IN143" t="s">
        <v>384</v>
      </c>
      <c r="IP143" t="s">
        <v>387</v>
      </c>
    </row>
    <row r="144" spans="1:250" x14ac:dyDescent="0.25">
      <c r="A144">
        <v>815</v>
      </c>
      <c r="B144">
        <v>1303652864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421</v>
      </c>
      <c r="J144" t="s">
        <v>308</v>
      </c>
      <c r="K144" t="s">
        <v>309</v>
      </c>
      <c r="L144">
        <v>1471</v>
      </c>
      <c r="M144" t="s">
        <v>267</v>
      </c>
      <c r="N144" t="s">
        <v>268</v>
      </c>
      <c r="O144">
        <v>1471</v>
      </c>
      <c r="P144" t="s">
        <v>267</v>
      </c>
      <c r="Q144" t="s">
        <v>268</v>
      </c>
      <c r="R144" t="s">
        <v>277</v>
      </c>
      <c r="S144" s="30">
        <v>-1.51</v>
      </c>
      <c r="U144" s="30">
        <v>12</v>
      </c>
      <c r="IF144">
        <v>1471</v>
      </c>
      <c r="IG144" t="s">
        <v>267</v>
      </c>
      <c r="IH144" t="s">
        <v>270</v>
      </c>
      <c r="IK144">
        <v>-2</v>
      </c>
      <c r="IL144" t="s">
        <v>271</v>
      </c>
      <c r="IM144" t="s">
        <v>272</v>
      </c>
      <c r="IN144" t="s">
        <v>384</v>
      </c>
      <c r="IP144" t="s">
        <v>387</v>
      </c>
    </row>
    <row r="145" spans="1:250" x14ac:dyDescent="0.25">
      <c r="A145">
        <v>816</v>
      </c>
      <c r="B145">
        <v>1303652864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417</v>
      </c>
      <c r="J145" t="s">
        <v>310</v>
      </c>
      <c r="K145" t="s">
        <v>311</v>
      </c>
      <c r="L145">
        <v>1471</v>
      </c>
      <c r="M145" t="s">
        <v>267</v>
      </c>
      <c r="N145" t="s">
        <v>268</v>
      </c>
      <c r="O145">
        <v>1471</v>
      </c>
      <c r="P145" t="s">
        <v>267</v>
      </c>
      <c r="Q145" t="s">
        <v>268</v>
      </c>
      <c r="R145" t="s">
        <v>277</v>
      </c>
      <c r="S145" s="30">
        <v>-0.95</v>
      </c>
      <c r="U145" s="30">
        <v>12</v>
      </c>
      <c r="IF145">
        <v>1471</v>
      </c>
      <c r="IG145" t="s">
        <v>267</v>
      </c>
      <c r="IH145" t="s">
        <v>270</v>
      </c>
      <c r="IK145">
        <v>-2</v>
      </c>
      <c r="IL145" t="s">
        <v>271</v>
      </c>
      <c r="IM145" t="s">
        <v>272</v>
      </c>
      <c r="IN145" t="s">
        <v>384</v>
      </c>
      <c r="IP145" t="s">
        <v>387</v>
      </c>
    </row>
    <row r="146" spans="1:250" x14ac:dyDescent="0.25">
      <c r="S146" s="30"/>
      <c r="U146" s="30"/>
    </row>
    <row r="147" spans="1:250" x14ac:dyDescent="0.25">
      <c r="S147" s="30"/>
      <c r="U147" s="30"/>
    </row>
    <row r="148" spans="1:250" x14ac:dyDescent="0.25">
      <c r="S148" s="30"/>
      <c r="U148" s="30"/>
    </row>
    <row r="149" spans="1:250" x14ac:dyDescent="0.25">
      <c r="S149" s="30"/>
      <c r="U149" s="30"/>
    </row>
    <row r="150" spans="1:250" x14ac:dyDescent="0.25">
      <c r="S150" s="30"/>
      <c r="U150" s="30"/>
    </row>
    <row r="151" spans="1:250" x14ac:dyDescent="0.25">
      <c r="S151" s="30"/>
      <c r="U151" s="30"/>
    </row>
    <row r="152" spans="1:250" x14ac:dyDescent="0.25">
      <c r="S152" s="30"/>
      <c r="U152" s="30"/>
    </row>
    <row r="153" spans="1:250" x14ac:dyDescent="0.25">
      <c r="S153" s="30"/>
      <c r="U153" s="30"/>
    </row>
    <row r="154" spans="1:250" x14ac:dyDescent="0.25">
      <c r="S154" s="30"/>
      <c r="U154" s="30"/>
    </row>
    <row r="155" spans="1:250" x14ac:dyDescent="0.25">
      <c r="S155" s="30"/>
      <c r="U155" s="30"/>
    </row>
    <row r="156" spans="1:250" x14ac:dyDescent="0.25">
      <c r="S156" s="30"/>
      <c r="U156" s="30"/>
    </row>
    <row r="157" spans="1:250" x14ac:dyDescent="0.25">
      <c r="S157" s="30"/>
      <c r="U157" s="30"/>
    </row>
    <row r="158" spans="1:250" x14ac:dyDescent="0.25">
      <c r="S158" s="30"/>
      <c r="U158" s="30"/>
    </row>
    <row r="159" spans="1:250" x14ac:dyDescent="0.25">
      <c r="S159" s="30"/>
      <c r="U159" s="30"/>
    </row>
    <row r="160" spans="1:250" x14ac:dyDescent="0.25">
      <c r="S160" s="30"/>
      <c r="U160" s="30"/>
    </row>
    <row r="161" spans="19:21" x14ac:dyDescent="0.25">
      <c r="S161" s="30"/>
      <c r="U161" s="30"/>
    </row>
    <row r="162" spans="19:21" x14ac:dyDescent="0.25">
      <c r="S162" s="30"/>
      <c r="U162" s="30"/>
    </row>
    <row r="163" spans="19:21" x14ac:dyDescent="0.25">
      <c r="S163" s="30"/>
      <c r="U163" s="30"/>
    </row>
    <row r="164" spans="19:21" x14ac:dyDescent="0.25">
      <c r="S164" s="30"/>
      <c r="U164" s="30"/>
    </row>
    <row r="165" spans="19:21" x14ac:dyDescent="0.25">
      <c r="S165" s="30"/>
      <c r="U165" s="30"/>
    </row>
    <row r="166" spans="19:21" x14ac:dyDescent="0.25">
      <c r="S166" s="30"/>
      <c r="U166" s="30"/>
    </row>
    <row r="167" spans="19:21" x14ac:dyDescent="0.25">
      <c r="S167" s="30"/>
      <c r="U167" s="30"/>
    </row>
    <row r="168" spans="19:21" x14ac:dyDescent="0.25">
      <c r="S168" s="30"/>
      <c r="U168" s="30"/>
    </row>
    <row r="169" spans="19:21" x14ac:dyDescent="0.25">
      <c r="S169" s="30"/>
      <c r="U169" s="30"/>
    </row>
    <row r="170" spans="19:21" x14ac:dyDescent="0.25">
      <c r="S170" s="30"/>
      <c r="U170" s="30"/>
    </row>
    <row r="171" spans="19:21" x14ac:dyDescent="0.25">
      <c r="S171" s="30"/>
      <c r="U171" s="30"/>
    </row>
    <row r="172" spans="19:21" x14ac:dyDescent="0.25">
      <c r="S172" s="30"/>
      <c r="U172" s="30"/>
    </row>
    <row r="173" spans="19:21" x14ac:dyDescent="0.25">
      <c r="S173" s="30"/>
      <c r="U173" s="30"/>
    </row>
    <row r="174" spans="19:21" x14ac:dyDescent="0.25">
      <c r="S174" s="30"/>
      <c r="U174" s="30"/>
    </row>
    <row r="175" spans="19:21" x14ac:dyDescent="0.25">
      <c r="S175" s="30"/>
      <c r="U175" s="30"/>
    </row>
    <row r="176" spans="19:21" x14ac:dyDescent="0.25">
      <c r="S176" s="30"/>
      <c r="U176" s="30"/>
    </row>
    <row r="177" spans="19:21" x14ac:dyDescent="0.25">
      <c r="S177" s="30"/>
      <c r="U177" s="30"/>
    </row>
    <row r="178" spans="19:21" x14ac:dyDescent="0.25">
      <c r="S178" s="30"/>
      <c r="U178" s="30"/>
    </row>
    <row r="179" spans="19:21" x14ac:dyDescent="0.25">
      <c r="S179" s="30"/>
      <c r="U179" s="30"/>
    </row>
    <row r="180" spans="19:21" x14ac:dyDescent="0.25">
      <c r="S180" s="30"/>
      <c r="U180" s="30"/>
    </row>
    <row r="181" spans="19:21" x14ac:dyDescent="0.25">
      <c r="S181" s="30"/>
      <c r="U181" s="30"/>
    </row>
    <row r="182" spans="19:21" x14ac:dyDescent="0.25">
      <c r="S182" s="30"/>
      <c r="U182" s="30"/>
    </row>
    <row r="183" spans="19:21" x14ac:dyDescent="0.25">
      <c r="S183" s="30"/>
      <c r="U183" s="30"/>
    </row>
    <row r="184" spans="19:21" x14ac:dyDescent="0.25">
      <c r="S184" s="30"/>
      <c r="U184" s="30"/>
    </row>
    <row r="185" spans="19:21" x14ac:dyDescent="0.25">
      <c r="S185" s="30"/>
      <c r="U185" s="30"/>
    </row>
    <row r="186" spans="19:21" x14ac:dyDescent="0.25">
      <c r="S186" s="30"/>
      <c r="U186" s="30"/>
    </row>
    <row r="187" spans="19:21" x14ac:dyDescent="0.25">
      <c r="S187" s="30"/>
      <c r="U187" s="30"/>
    </row>
    <row r="188" spans="19:21" x14ac:dyDescent="0.25">
      <c r="S188" s="30"/>
      <c r="U188" s="30"/>
    </row>
    <row r="189" spans="19:21" x14ac:dyDescent="0.25">
      <c r="S189" s="30"/>
      <c r="U189" s="30"/>
    </row>
    <row r="190" spans="19:21" x14ac:dyDescent="0.25">
      <c r="S190" s="30"/>
      <c r="U190" s="30"/>
    </row>
    <row r="191" spans="19:21" x14ac:dyDescent="0.25">
      <c r="S191" s="30"/>
      <c r="U191" s="30"/>
    </row>
    <row r="192" spans="19:21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  <row r="238" spans="19:21" x14ac:dyDescent="0.25">
      <c r="S238" s="30"/>
      <c r="U238" s="30"/>
    </row>
    <row r="239" spans="19:21" x14ac:dyDescent="0.25">
      <c r="S239" s="30"/>
      <c r="U239" s="30"/>
    </row>
    <row r="240" spans="19:21" x14ac:dyDescent="0.25">
      <c r="S240" s="30"/>
      <c r="U240" s="30"/>
    </row>
    <row r="241" spans="19:21" x14ac:dyDescent="0.25">
      <c r="S241" s="30"/>
      <c r="U241" s="30"/>
    </row>
    <row r="242" spans="19:21" x14ac:dyDescent="0.25">
      <c r="S242" s="30"/>
      <c r="U242" s="30"/>
    </row>
    <row r="243" spans="19:21" x14ac:dyDescent="0.25">
      <c r="S243" s="30"/>
      <c r="U243" s="30"/>
    </row>
    <row r="244" spans="19:21" x14ac:dyDescent="0.25">
      <c r="S244" s="30"/>
      <c r="U244" s="30"/>
    </row>
    <row r="245" spans="19:21" x14ac:dyDescent="0.25">
      <c r="S245" s="30"/>
      <c r="U245" s="30"/>
    </row>
    <row r="246" spans="19:21" x14ac:dyDescent="0.25">
      <c r="S246" s="30"/>
      <c r="U246" s="30"/>
    </row>
    <row r="247" spans="19:21" x14ac:dyDescent="0.25">
      <c r="S247" s="30"/>
      <c r="U247" s="30"/>
    </row>
    <row r="248" spans="19:21" x14ac:dyDescent="0.25">
      <c r="S248" s="30"/>
      <c r="U248" s="30"/>
    </row>
    <row r="249" spans="19:21" x14ac:dyDescent="0.25">
      <c r="S249" s="30"/>
      <c r="U249" s="30"/>
    </row>
    <row r="250" spans="19:21" x14ac:dyDescent="0.25">
      <c r="S250" s="30"/>
      <c r="U250" s="30"/>
    </row>
    <row r="251" spans="19:21" x14ac:dyDescent="0.25">
      <c r="S251" s="30"/>
      <c r="U251" s="30"/>
    </row>
    <row r="252" spans="19:21" x14ac:dyDescent="0.25">
      <c r="S252" s="30"/>
      <c r="U252" s="30"/>
    </row>
    <row r="253" spans="19:21" x14ac:dyDescent="0.25">
      <c r="S253" s="30"/>
      <c r="U253" s="30"/>
    </row>
    <row r="254" spans="19:21" x14ac:dyDescent="0.25">
      <c r="S254" s="30"/>
      <c r="U254" s="30"/>
    </row>
    <row r="255" spans="19:21" x14ac:dyDescent="0.25">
      <c r="S255" s="30"/>
      <c r="U255" s="30"/>
    </row>
    <row r="256" spans="19:21" x14ac:dyDescent="0.25">
      <c r="S256" s="30"/>
      <c r="U256" s="30"/>
    </row>
    <row r="257" spans="19:21" x14ac:dyDescent="0.25">
      <c r="S257" s="30"/>
      <c r="U257" s="30"/>
    </row>
    <row r="258" spans="19:21" x14ac:dyDescent="0.25">
      <c r="S258" s="30"/>
      <c r="U258" s="30"/>
    </row>
    <row r="259" spans="19:21" x14ac:dyDescent="0.25">
      <c r="S259" s="30"/>
      <c r="U259" s="30"/>
    </row>
    <row r="260" spans="19:21" x14ac:dyDescent="0.25">
      <c r="S260" s="30"/>
      <c r="U260" s="30"/>
    </row>
    <row r="261" spans="19:21" x14ac:dyDescent="0.25">
      <c r="S261" s="30"/>
      <c r="U261" s="30"/>
    </row>
    <row r="262" spans="19:21" x14ac:dyDescent="0.25">
      <c r="S262" s="30"/>
      <c r="U262" s="30"/>
    </row>
    <row r="263" spans="19:21" x14ac:dyDescent="0.25">
      <c r="S263" s="30"/>
      <c r="U263" s="30"/>
    </row>
    <row r="264" spans="19:21" x14ac:dyDescent="0.25">
      <c r="S264" s="30"/>
      <c r="U264" s="30"/>
    </row>
    <row r="265" spans="19:21" x14ac:dyDescent="0.25">
      <c r="S265" s="30"/>
      <c r="U265" s="30"/>
    </row>
    <row r="266" spans="19:21" x14ac:dyDescent="0.25">
      <c r="S266" s="30"/>
      <c r="U266" s="30"/>
    </row>
    <row r="267" spans="19:21" x14ac:dyDescent="0.25">
      <c r="S267" s="30"/>
      <c r="U267" s="30"/>
    </row>
    <row r="268" spans="19:21" x14ac:dyDescent="0.25">
      <c r="S268" s="30"/>
      <c r="U268" s="30"/>
    </row>
    <row r="269" spans="19:21" x14ac:dyDescent="0.25">
      <c r="S269" s="30"/>
      <c r="U269" s="30"/>
    </row>
    <row r="270" spans="19:21" x14ac:dyDescent="0.25">
      <c r="S270" s="30"/>
      <c r="U270" s="30"/>
    </row>
    <row r="271" spans="19:21" x14ac:dyDescent="0.25">
      <c r="S271" s="30"/>
      <c r="U271" s="30"/>
    </row>
    <row r="272" spans="19:21" x14ac:dyDescent="0.25">
      <c r="S272" s="30"/>
      <c r="U272" s="30"/>
    </row>
    <row r="273" spans="19:21" x14ac:dyDescent="0.25">
      <c r="S273" s="30"/>
      <c r="U273" s="30"/>
    </row>
    <row r="274" spans="19:21" x14ac:dyDescent="0.25">
      <c r="S274" s="30"/>
      <c r="U274" s="30"/>
    </row>
    <row r="275" spans="19:21" x14ac:dyDescent="0.25">
      <c r="S275" s="30"/>
      <c r="U275" s="30"/>
    </row>
    <row r="276" spans="19:21" x14ac:dyDescent="0.25">
      <c r="S276" s="30"/>
      <c r="U276" s="30"/>
    </row>
    <row r="277" spans="19:21" x14ac:dyDescent="0.25">
      <c r="S277" s="30"/>
      <c r="U277" s="30"/>
    </row>
    <row r="278" spans="19:21" x14ac:dyDescent="0.25">
      <c r="S278" s="30"/>
      <c r="U278" s="30"/>
    </row>
    <row r="279" spans="19:21" x14ac:dyDescent="0.25">
      <c r="S279" s="30"/>
      <c r="U279" s="30"/>
    </row>
    <row r="280" spans="19:21" x14ac:dyDescent="0.25">
      <c r="S280" s="30"/>
      <c r="U280" s="30"/>
    </row>
    <row r="281" spans="19:21" x14ac:dyDescent="0.25">
      <c r="S281" s="30"/>
      <c r="U281" s="30"/>
    </row>
    <row r="282" spans="19:21" x14ac:dyDescent="0.25">
      <c r="S282" s="30"/>
      <c r="U282" s="30"/>
    </row>
    <row r="283" spans="19:21" x14ac:dyDescent="0.25">
      <c r="S283" s="30"/>
      <c r="U283" s="30"/>
    </row>
    <row r="284" spans="19:21" x14ac:dyDescent="0.25">
      <c r="S284" s="30"/>
      <c r="U284" s="30"/>
    </row>
    <row r="285" spans="19:21" x14ac:dyDescent="0.25">
      <c r="S285" s="30"/>
      <c r="U285" s="30"/>
    </row>
    <row r="286" spans="19:21" x14ac:dyDescent="0.25">
      <c r="S286" s="30"/>
      <c r="U286" s="30"/>
    </row>
    <row r="287" spans="19:21" x14ac:dyDescent="0.25">
      <c r="S287" s="30"/>
      <c r="U287" s="30"/>
    </row>
    <row r="288" spans="19:21" x14ac:dyDescent="0.25">
      <c r="S288" s="30"/>
      <c r="U288" s="30"/>
    </row>
    <row r="289" spans="19:21" x14ac:dyDescent="0.25">
      <c r="S289" s="30"/>
      <c r="U289" s="30"/>
    </row>
    <row r="290" spans="19:21" x14ac:dyDescent="0.25">
      <c r="S290" s="30"/>
      <c r="U290" s="30"/>
    </row>
    <row r="291" spans="19:21" x14ac:dyDescent="0.25">
      <c r="S291" s="30"/>
      <c r="U291" s="30"/>
    </row>
    <row r="292" spans="19:21" x14ac:dyDescent="0.25">
      <c r="S292" s="30"/>
      <c r="U292" s="30"/>
    </row>
    <row r="293" spans="19:21" x14ac:dyDescent="0.25">
      <c r="S293" s="30"/>
      <c r="U293" s="30"/>
    </row>
    <row r="294" spans="19:21" x14ac:dyDescent="0.25">
      <c r="S294" s="30"/>
      <c r="U294" s="30"/>
    </row>
    <row r="295" spans="19:21" x14ac:dyDescent="0.25">
      <c r="S295" s="30"/>
      <c r="U295" s="30"/>
    </row>
    <row r="296" spans="19:21" x14ac:dyDescent="0.25">
      <c r="S296" s="30"/>
      <c r="U296" s="30"/>
    </row>
    <row r="297" spans="19:21" x14ac:dyDescent="0.25">
      <c r="S297" s="30"/>
      <c r="U297" s="30"/>
    </row>
    <row r="298" spans="19:21" x14ac:dyDescent="0.25">
      <c r="S298" s="30"/>
      <c r="U298" s="30"/>
    </row>
    <row r="299" spans="19:21" x14ac:dyDescent="0.25">
      <c r="S299" s="30"/>
      <c r="U299" s="30"/>
    </row>
    <row r="300" spans="19:21" x14ac:dyDescent="0.25">
      <c r="S300" s="30"/>
      <c r="U300" s="30"/>
    </row>
    <row r="301" spans="19:21" x14ac:dyDescent="0.25">
      <c r="S301" s="30"/>
      <c r="U301" s="30"/>
    </row>
    <row r="302" spans="19:21" x14ac:dyDescent="0.25">
      <c r="S302" s="30"/>
      <c r="U302" s="30"/>
    </row>
    <row r="303" spans="19:21" x14ac:dyDescent="0.25">
      <c r="S303" s="30"/>
      <c r="U303" s="30"/>
    </row>
    <row r="304" spans="19:21" x14ac:dyDescent="0.25">
      <c r="S304" s="30"/>
      <c r="U304" s="30"/>
    </row>
    <row r="305" spans="19:21" x14ac:dyDescent="0.25">
      <c r="S305" s="30"/>
      <c r="U305" s="30"/>
    </row>
    <row r="306" spans="19:21" x14ac:dyDescent="0.25">
      <c r="S306" s="30"/>
      <c r="U306" s="30"/>
    </row>
    <row r="307" spans="19:21" x14ac:dyDescent="0.25">
      <c r="S307" s="30"/>
      <c r="U307" s="30"/>
    </row>
    <row r="308" spans="19:21" x14ac:dyDescent="0.25">
      <c r="S308" s="30"/>
      <c r="U308" s="30"/>
    </row>
    <row r="309" spans="19:21" x14ac:dyDescent="0.25">
      <c r="S309" s="30"/>
      <c r="U309" s="30"/>
    </row>
    <row r="310" spans="19:21" x14ac:dyDescent="0.25">
      <c r="S310" s="30"/>
      <c r="U310" s="30"/>
    </row>
    <row r="311" spans="19:21" x14ac:dyDescent="0.25">
      <c r="S311" s="30"/>
      <c r="U311" s="30"/>
    </row>
    <row r="312" spans="19:21" x14ac:dyDescent="0.25">
      <c r="S312" s="30"/>
      <c r="U312" s="30"/>
    </row>
    <row r="313" spans="19:21" x14ac:dyDescent="0.25">
      <c r="S313" s="30"/>
      <c r="U313" s="30"/>
    </row>
    <row r="314" spans="19:21" x14ac:dyDescent="0.25">
      <c r="S314" s="30"/>
      <c r="U314" s="30"/>
    </row>
    <row r="315" spans="19:21" x14ac:dyDescent="0.25">
      <c r="S315" s="30"/>
      <c r="U315" s="30"/>
    </row>
    <row r="316" spans="19:21" x14ac:dyDescent="0.25">
      <c r="S316" s="30"/>
      <c r="U316" s="30"/>
    </row>
    <row r="317" spans="19:21" x14ac:dyDescent="0.25">
      <c r="S317" s="30"/>
      <c r="U317" s="30"/>
    </row>
    <row r="318" spans="19:21" x14ac:dyDescent="0.25">
      <c r="S318" s="30"/>
      <c r="U318" s="30"/>
    </row>
    <row r="319" spans="19:21" x14ac:dyDescent="0.25">
      <c r="S319" s="30"/>
      <c r="U319" s="30"/>
    </row>
    <row r="320" spans="19:21" x14ac:dyDescent="0.25">
      <c r="S320" s="30"/>
      <c r="U320" s="30"/>
    </row>
    <row r="321" spans="19:21" x14ac:dyDescent="0.25">
      <c r="S321" s="30"/>
      <c r="U321" s="30"/>
    </row>
    <row r="322" spans="19:21" x14ac:dyDescent="0.25">
      <c r="S322" s="30"/>
      <c r="U322" s="30"/>
    </row>
    <row r="323" spans="19:21" x14ac:dyDescent="0.25">
      <c r="S323" s="30"/>
      <c r="U323" s="30"/>
    </row>
    <row r="324" spans="19:21" x14ac:dyDescent="0.25">
      <c r="S324" s="30"/>
      <c r="U324" s="30"/>
    </row>
    <row r="325" spans="19:21" x14ac:dyDescent="0.25">
      <c r="S325" s="30"/>
      <c r="U325" s="30"/>
    </row>
    <row r="326" spans="19:21" x14ac:dyDescent="0.25">
      <c r="S326" s="30"/>
      <c r="U326" s="30"/>
    </row>
    <row r="327" spans="19:21" x14ac:dyDescent="0.25">
      <c r="S327" s="30"/>
      <c r="U327" s="30"/>
    </row>
    <row r="328" spans="19:21" x14ac:dyDescent="0.25">
      <c r="S328" s="30"/>
      <c r="U328" s="30"/>
    </row>
    <row r="329" spans="19:21" x14ac:dyDescent="0.25">
      <c r="S329" s="30"/>
      <c r="U329" s="30"/>
    </row>
    <row r="330" spans="19:21" x14ac:dyDescent="0.25">
      <c r="S330" s="30"/>
      <c r="U330" s="30"/>
    </row>
    <row r="331" spans="19:21" x14ac:dyDescent="0.25">
      <c r="S331" s="30"/>
      <c r="U331" s="30"/>
    </row>
    <row r="332" spans="19:21" x14ac:dyDescent="0.25">
      <c r="S332" s="30"/>
      <c r="U332" s="30"/>
    </row>
    <row r="333" spans="19:21" x14ac:dyDescent="0.25">
      <c r="S333" s="30"/>
      <c r="U333" s="30"/>
    </row>
    <row r="334" spans="19:21" x14ac:dyDescent="0.25">
      <c r="S334" s="30"/>
      <c r="U334" s="30"/>
    </row>
    <row r="335" spans="19:21" x14ac:dyDescent="0.25">
      <c r="S335" s="30"/>
      <c r="U335" s="30"/>
    </row>
    <row r="336" spans="19:21" x14ac:dyDescent="0.25">
      <c r="S336" s="30"/>
      <c r="U336" s="30"/>
    </row>
    <row r="337" spans="19:21" x14ac:dyDescent="0.25">
      <c r="S337" s="30"/>
      <c r="U337" s="30"/>
    </row>
    <row r="338" spans="19:21" x14ac:dyDescent="0.25">
      <c r="S338" s="30"/>
      <c r="U338" s="30"/>
    </row>
    <row r="339" spans="19:21" x14ac:dyDescent="0.25">
      <c r="S339" s="30"/>
      <c r="U339" s="30"/>
    </row>
    <row r="340" spans="19:21" x14ac:dyDescent="0.25">
      <c r="S340" s="30"/>
      <c r="U340" s="30"/>
    </row>
    <row r="341" spans="19:21" x14ac:dyDescent="0.25">
      <c r="S341" s="30"/>
      <c r="U341" s="30"/>
    </row>
    <row r="342" spans="19:21" x14ac:dyDescent="0.25">
      <c r="S342" s="30"/>
      <c r="U342" s="30"/>
    </row>
    <row r="343" spans="19:21" x14ac:dyDescent="0.25">
      <c r="S343" s="30"/>
      <c r="U343" s="30"/>
    </row>
    <row r="344" spans="19:21" x14ac:dyDescent="0.25">
      <c r="S344" s="30"/>
      <c r="U344" s="30"/>
    </row>
    <row r="345" spans="19:21" x14ac:dyDescent="0.25">
      <c r="S345" s="30"/>
      <c r="U345" s="30"/>
    </row>
    <row r="346" spans="19:21" x14ac:dyDescent="0.25">
      <c r="S346" s="30"/>
      <c r="U346" s="30"/>
    </row>
    <row r="347" spans="19:21" x14ac:dyDescent="0.25">
      <c r="S347" s="30"/>
      <c r="U347" s="30"/>
    </row>
    <row r="348" spans="19:21" x14ac:dyDescent="0.25">
      <c r="S348" s="30"/>
      <c r="U348" s="30"/>
    </row>
    <row r="349" spans="19:21" x14ac:dyDescent="0.25">
      <c r="S349" s="30"/>
      <c r="U349" s="30"/>
    </row>
    <row r="350" spans="19:21" x14ac:dyDescent="0.25">
      <c r="S350" s="30"/>
      <c r="U350" s="30"/>
    </row>
    <row r="351" spans="19:21" x14ac:dyDescent="0.25">
      <c r="S351" s="30"/>
      <c r="U351" s="30"/>
    </row>
    <row r="352" spans="19:21" x14ac:dyDescent="0.25">
      <c r="S352" s="30"/>
      <c r="U352" s="30"/>
    </row>
    <row r="353" spans="19:21" x14ac:dyDescent="0.25">
      <c r="S353" s="30"/>
      <c r="U353" s="30"/>
    </row>
    <row r="354" spans="19:21" x14ac:dyDescent="0.25">
      <c r="S354" s="30"/>
      <c r="U354" s="30"/>
    </row>
    <row r="355" spans="19:21" x14ac:dyDescent="0.25">
      <c r="S355" s="30"/>
      <c r="U355" s="30"/>
    </row>
    <row r="356" spans="19:21" x14ac:dyDescent="0.25">
      <c r="S356" s="30"/>
      <c r="U356" s="30"/>
    </row>
    <row r="357" spans="19:21" x14ac:dyDescent="0.25">
      <c r="S357" s="30"/>
      <c r="U357" s="30"/>
    </row>
    <row r="358" spans="19:21" x14ac:dyDescent="0.25">
      <c r="S358" s="30"/>
      <c r="U358" s="30"/>
    </row>
    <row r="359" spans="19:21" x14ac:dyDescent="0.25">
      <c r="S359" s="30"/>
      <c r="U359" s="30"/>
    </row>
    <row r="360" spans="19:21" x14ac:dyDescent="0.25">
      <c r="S360" s="30"/>
      <c r="U360" s="30"/>
    </row>
    <row r="361" spans="19:21" x14ac:dyDescent="0.25">
      <c r="S361" s="30"/>
      <c r="U361" s="30"/>
    </row>
    <row r="362" spans="19:21" x14ac:dyDescent="0.25">
      <c r="S362" s="30"/>
      <c r="U362" s="30"/>
    </row>
    <row r="363" spans="19:21" x14ac:dyDescent="0.25">
      <c r="S363" s="30"/>
      <c r="U363" s="30"/>
    </row>
    <row r="364" spans="19:21" x14ac:dyDescent="0.25">
      <c r="S364" s="30"/>
      <c r="U364" s="30"/>
    </row>
    <row r="365" spans="19:21" x14ac:dyDescent="0.25">
      <c r="S365" s="30"/>
      <c r="U365" s="30"/>
    </row>
    <row r="366" spans="19:21" x14ac:dyDescent="0.25">
      <c r="S366" s="30"/>
      <c r="U366" s="30"/>
    </row>
    <row r="367" spans="19:21" x14ac:dyDescent="0.25">
      <c r="S367" s="30"/>
      <c r="U367" s="30"/>
    </row>
    <row r="368" spans="19:21" x14ac:dyDescent="0.25">
      <c r="S368" s="30"/>
      <c r="U368" s="30"/>
    </row>
    <row r="369" spans="19:21" x14ac:dyDescent="0.25">
      <c r="S369" s="30"/>
      <c r="U369" s="30"/>
    </row>
    <row r="370" spans="19:21" x14ac:dyDescent="0.25">
      <c r="S370" s="30"/>
      <c r="U370" s="30"/>
    </row>
    <row r="371" spans="19:21" x14ac:dyDescent="0.25">
      <c r="S371" s="30"/>
      <c r="U371" s="30"/>
    </row>
    <row r="372" spans="19:21" x14ac:dyDescent="0.25">
      <c r="S372" s="30"/>
      <c r="U372" s="30"/>
    </row>
    <row r="373" spans="19:21" x14ac:dyDescent="0.25">
      <c r="S373" s="30"/>
      <c r="U373" s="30"/>
    </row>
    <row r="374" spans="19:21" x14ac:dyDescent="0.25">
      <c r="S374" s="30"/>
      <c r="U374" s="30"/>
    </row>
    <row r="375" spans="19:21" x14ac:dyDescent="0.25">
      <c r="S375" s="30"/>
      <c r="U375" s="30"/>
    </row>
    <row r="376" spans="19:21" x14ac:dyDescent="0.25">
      <c r="S376" s="30"/>
      <c r="U376" s="30"/>
    </row>
    <row r="377" spans="19:21" x14ac:dyDescent="0.25">
      <c r="S377" s="30"/>
      <c r="U377" s="30"/>
    </row>
    <row r="378" spans="19:21" x14ac:dyDescent="0.25">
      <c r="S378" s="30"/>
      <c r="U378" s="30"/>
    </row>
    <row r="379" spans="19:21" x14ac:dyDescent="0.25">
      <c r="S379" s="30"/>
      <c r="U379" s="30"/>
    </row>
    <row r="380" spans="19:21" x14ac:dyDescent="0.25">
      <c r="S380" s="30"/>
      <c r="U380" s="30"/>
    </row>
    <row r="381" spans="19:21" x14ac:dyDescent="0.25">
      <c r="S381" s="30"/>
      <c r="U381" s="30"/>
    </row>
    <row r="382" spans="19:21" x14ac:dyDescent="0.25">
      <c r="S382" s="30"/>
      <c r="U382" s="30"/>
    </row>
    <row r="383" spans="19:21" x14ac:dyDescent="0.25">
      <c r="S383" s="30"/>
      <c r="U383" s="30"/>
    </row>
    <row r="384" spans="19:21" x14ac:dyDescent="0.25">
      <c r="S384" s="30"/>
      <c r="U384" s="30"/>
    </row>
    <row r="385" spans="19:21" x14ac:dyDescent="0.25">
      <c r="S385" s="30"/>
      <c r="U385" s="30"/>
    </row>
    <row r="386" spans="19:21" x14ac:dyDescent="0.25">
      <c r="S386" s="30"/>
      <c r="U386" s="30"/>
    </row>
    <row r="387" spans="19:21" x14ac:dyDescent="0.25">
      <c r="S387" s="30"/>
      <c r="U387" s="30"/>
    </row>
    <row r="388" spans="19:21" x14ac:dyDescent="0.25">
      <c r="S388" s="30"/>
      <c r="U388" s="30"/>
    </row>
    <row r="389" spans="19:21" x14ac:dyDescent="0.25">
      <c r="S389" s="30"/>
      <c r="U389" s="30"/>
    </row>
    <row r="390" spans="19:21" x14ac:dyDescent="0.25">
      <c r="S390" s="30"/>
      <c r="U390" s="30"/>
    </row>
    <row r="391" spans="19:21" x14ac:dyDescent="0.25">
      <c r="S391" s="30"/>
      <c r="U391" s="30"/>
    </row>
    <row r="392" spans="19:21" x14ac:dyDescent="0.25">
      <c r="S392" s="30"/>
      <c r="U392" s="30"/>
    </row>
    <row r="393" spans="19:21" x14ac:dyDescent="0.25">
      <c r="S393" s="30"/>
      <c r="U393" s="30"/>
    </row>
    <row r="394" spans="19:21" x14ac:dyDescent="0.25">
      <c r="S394" s="30"/>
      <c r="U394" s="30"/>
    </row>
    <row r="395" spans="19:21" x14ac:dyDescent="0.25">
      <c r="S395" s="30"/>
      <c r="U395" s="30"/>
    </row>
    <row r="396" spans="19:21" x14ac:dyDescent="0.25">
      <c r="S396" s="30"/>
      <c r="U396" s="30"/>
    </row>
    <row r="397" spans="19:21" x14ac:dyDescent="0.25">
      <c r="S397" s="30"/>
      <c r="U397" s="30"/>
    </row>
    <row r="398" spans="19:21" x14ac:dyDescent="0.25">
      <c r="S398" s="30"/>
      <c r="U398" s="30"/>
    </row>
    <row r="399" spans="19:21" x14ac:dyDescent="0.25">
      <c r="S399" s="30"/>
      <c r="U399" s="30"/>
    </row>
    <row r="400" spans="19:21" x14ac:dyDescent="0.25">
      <c r="S400" s="30"/>
      <c r="U400" s="30"/>
    </row>
    <row r="401" spans="19:21" x14ac:dyDescent="0.25">
      <c r="S401" s="30"/>
      <c r="U401" s="30"/>
    </row>
    <row r="402" spans="19:21" x14ac:dyDescent="0.25">
      <c r="S402" s="30"/>
      <c r="U402" s="30"/>
    </row>
    <row r="403" spans="19:21" x14ac:dyDescent="0.25">
      <c r="S403" s="30"/>
      <c r="U403" s="30"/>
    </row>
    <row r="404" spans="19:21" x14ac:dyDescent="0.25">
      <c r="S404" s="30"/>
      <c r="U404" s="30"/>
    </row>
    <row r="405" spans="19:21" x14ac:dyDescent="0.25">
      <c r="S405" s="30"/>
      <c r="U405" s="30"/>
    </row>
    <row r="406" spans="19:21" x14ac:dyDescent="0.25">
      <c r="S406" s="30"/>
      <c r="U406" s="30"/>
    </row>
    <row r="407" spans="19:21" x14ac:dyDescent="0.25">
      <c r="S407" s="30"/>
      <c r="U407" s="30"/>
    </row>
    <row r="408" spans="19:21" x14ac:dyDescent="0.25">
      <c r="S408" s="30"/>
      <c r="U408" s="30"/>
    </row>
    <row r="409" spans="19:21" x14ac:dyDescent="0.25">
      <c r="S409" s="30"/>
      <c r="U409" s="30"/>
    </row>
    <row r="410" spans="19:21" x14ac:dyDescent="0.25">
      <c r="S410" s="30"/>
      <c r="U410" s="30"/>
    </row>
    <row r="411" spans="19:21" x14ac:dyDescent="0.25">
      <c r="S411" s="30"/>
      <c r="U411" s="30"/>
    </row>
    <row r="412" spans="19:21" x14ac:dyDescent="0.25">
      <c r="S412" s="30"/>
      <c r="U412" s="30"/>
    </row>
    <row r="413" spans="19:21" x14ac:dyDescent="0.25">
      <c r="S413" s="30"/>
      <c r="U413" s="30"/>
    </row>
    <row r="414" spans="19:21" x14ac:dyDescent="0.25">
      <c r="S414" s="30"/>
      <c r="U414" s="30"/>
    </row>
    <row r="415" spans="19:21" x14ac:dyDescent="0.25">
      <c r="S415" s="30"/>
      <c r="U415" s="30"/>
    </row>
    <row r="416" spans="19:21" x14ac:dyDescent="0.25">
      <c r="S416" s="30"/>
      <c r="U416" s="30"/>
    </row>
    <row r="417" spans="19:21" x14ac:dyDescent="0.25">
      <c r="S417" s="30"/>
      <c r="U417" s="30"/>
    </row>
    <row r="418" spans="19:21" x14ac:dyDescent="0.25">
      <c r="S418" s="30"/>
      <c r="U418" s="30"/>
    </row>
    <row r="419" spans="19:21" x14ac:dyDescent="0.25">
      <c r="S419" s="30"/>
      <c r="U419" s="30"/>
    </row>
    <row r="420" spans="19:21" x14ac:dyDescent="0.25">
      <c r="S420" s="30"/>
      <c r="U420" s="30"/>
    </row>
    <row r="421" spans="19:21" x14ac:dyDescent="0.25">
      <c r="S421" s="30"/>
      <c r="U421" s="30"/>
    </row>
    <row r="422" spans="19:21" x14ac:dyDescent="0.25">
      <c r="S422" s="30"/>
      <c r="U422" s="30"/>
    </row>
    <row r="423" spans="19:21" x14ac:dyDescent="0.25">
      <c r="S423" s="30"/>
      <c r="U423" s="30"/>
    </row>
    <row r="424" spans="19:21" x14ac:dyDescent="0.25">
      <c r="S424" s="30"/>
      <c r="U424" s="30"/>
    </row>
    <row r="425" spans="19:21" x14ac:dyDescent="0.25">
      <c r="S425" s="30"/>
      <c r="U425" s="30"/>
    </row>
    <row r="426" spans="19:21" x14ac:dyDescent="0.25">
      <c r="S426" s="30"/>
      <c r="U426" s="30"/>
    </row>
    <row r="427" spans="19:21" x14ac:dyDescent="0.25">
      <c r="S427" s="30"/>
      <c r="U427" s="30"/>
    </row>
    <row r="428" spans="19:21" x14ac:dyDescent="0.25">
      <c r="S428" s="30"/>
      <c r="U428" s="30"/>
    </row>
    <row r="429" spans="19:21" x14ac:dyDescent="0.25">
      <c r="S429" s="30"/>
      <c r="U429" s="30"/>
    </row>
    <row r="430" spans="19:21" x14ac:dyDescent="0.25">
      <c r="S430" s="30"/>
      <c r="U430" s="30"/>
    </row>
    <row r="431" spans="19:21" x14ac:dyDescent="0.25">
      <c r="S431" s="30"/>
      <c r="U431" s="30"/>
    </row>
    <row r="432" spans="19:21" x14ac:dyDescent="0.25">
      <c r="S432" s="30"/>
      <c r="U432" s="30"/>
    </row>
    <row r="433" spans="19:21" x14ac:dyDescent="0.25">
      <c r="S433" s="30"/>
      <c r="U433" s="30"/>
    </row>
    <row r="434" spans="19:21" x14ac:dyDescent="0.25">
      <c r="S434" s="30"/>
      <c r="U434" s="30"/>
    </row>
    <row r="435" spans="19:21" x14ac:dyDescent="0.25">
      <c r="S435" s="30"/>
      <c r="U435" s="30"/>
    </row>
    <row r="436" spans="19:21" x14ac:dyDescent="0.25">
      <c r="S436" s="30"/>
      <c r="U436" s="30"/>
    </row>
    <row r="437" spans="19:21" x14ac:dyDescent="0.25">
      <c r="S437" s="30"/>
      <c r="U437" s="30"/>
    </row>
    <row r="438" spans="19:21" x14ac:dyDescent="0.25">
      <c r="S438" s="30"/>
      <c r="U438" s="30"/>
    </row>
    <row r="439" spans="19:21" x14ac:dyDescent="0.25">
      <c r="S439" s="30"/>
      <c r="U439" s="30"/>
    </row>
    <row r="440" spans="19:21" x14ac:dyDescent="0.25">
      <c r="S440" s="30"/>
      <c r="U440" s="30"/>
    </row>
    <row r="441" spans="19:21" x14ac:dyDescent="0.25">
      <c r="S441" s="30"/>
      <c r="U441" s="30"/>
    </row>
    <row r="442" spans="19:21" x14ac:dyDescent="0.25">
      <c r="S442" s="30"/>
      <c r="U442" s="30"/>
    </row>
    <row r="443" spans="19:21" x14ac:dyDescent="0.25">
      <c r="S443" s="30"/>
      <c r="U443" s="30"/>
    </row>
    <row r="444" spans="19:21" x14ac:dyDescent="0.25">
      <c r="S444" s="30"/>
      <c r="U444" s="30"/>
    </row>
    <row r="445" spans="19:21" x14ac:dyDescent="0.25">
      <c r="S445" s="30"/>
      <c r="U445" s="30"/>
    </row>
    <row r="446" spans="19:21" x14ac:dyDescent="0.25">
      <c r="S446" s="30"/>
      <c r="U446" s="30"/>
    </row>
    <row r="447" spans="19:21" x14ac:dyDescent="0.25">
      <c r="S447" s="30"/>
      <c r="U447" s="30"/>
    </row>
    <row r="448" spans="19:21" x14ac:dyDescent="0.25">
      <c r="S448" s="30"/>
      <c r="U448" s="30"/>
    </row>
    <row r="449" spans="19:21" x14ac:dyDescent="0.25">
      <c r="S449" s="30"/>
      <c r="U449" s="30"/>
    </row>
    <row r="450" spans="19:21" x14ac:dyDescent="0.25">
      <c r="S450" s="30"/>
      <c r="U450" s="30"/>
    </row>
    <row r="451" spans="19:21" x14ac:dyDescent="0.25">
      <c r="S451" s="30"/>
      <c r="U451" s="30"/>
    </row>
    <row r="452" spans="19:21" x14ac:dyDescent="0.25">
      <c r="S452" s="30"/>
      <c r="U452" s="30"/>
    </row>
    <row r="453" spans="19:21" x14ac:dyDescent="0.25">
      <c r="S453" s="30"/>
      <c r="U453" s="30"/>
    </row>
    <row r="454" spans="19:21" x14ac:dyDescent="0.25">
      <c r="S454" s="30"/>
      <c r="U454" s="30"/>
    </row>
    <row r="455" spans="19:21" x14ac:dyDescent="0.25">
      <c r="S455" s="30"/>
      <c r="U455" s="30"/>
    </row>
    <row r="456" spans="19:21" x14ac:dyDescent="0.25">
      <c r="S456" s="30"/>
      <c r="U456" s="30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2023-07-07T14:59:08Z</dcterms:modified>
</cp:coreProperties>
</file>