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10.15.23\"/>
    </mc:Choice>
  </mc:AlternateContent>
  <xr:revisionPtr revIDLastSave="0" documentId="13_ncr:1_{2737CC05-D11C-4D25-9630-E4016AB9CFCD}" xr6:coauthVersionLast="47" xr6:coauthVersionMax="47" xr10:uidLastSave="{00000000-0000-0000-0000-000000000000}"/>
  <bookViews>
    <workbookView xWindow="-103" yWindow="-103" windowWidth="33120" windowHeight="18000" tabRatio="923" activeTab="2"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0" i="2" l="1"/>
  <c r="D9" i="33" s="1"/>
  <c r="M71" i="2"/>
  <c r="D10" i="33" s="1"/>
  <c r="L70" i="2"/>
  <c r="D9" i="30" s="1"/>
  <c r="L71" i="2"/>
  <c r="D10" i="30" s="1"/>
  <c r="K70" i="2"/>
  <c r="D9" i="23" s="1"/>
  <c r="K71" i="2"/>
  <c r="D10" i="23" s="1"/>
  <c r="J70" i="2"/>
  <c r="D9" i="25" s="1"/>
  <c r="J71" i="2"/>
  <c r="D10" i="25" s="1"/>
  <c r="I70" i="2"/>
  <c r="D9" i="21" s="1"/>
  <c r="I71" i="2"/>
  <c r="D10" i="21" s="1"/>
  <c r="H70" i="2"/>
  <c r="D9" i="19" s="1"/>
  <c r="H71" i="2"/>
  <c r="D10" i="19" s="1"/>
  <c r="G70" i="2"/>
  <c r="D9" i="13" s="1"/>
  <c r="G71" i="2"/>
  <c r="D10" i="13" s="1"/>
  <c r="M68" i="2" l="1"/>
  <c r="C83" i="28" s="1"/>
  <c r="M67" i="2"/>
  <c r="C82" i="28" s="1"/>
  <c r="M66" i="2"/>
  <c r="C81" i="28" s="1"/>
  <c r="M65" i="2"/>
  <c r="C80" i="28" s="1"/>
  <c r="M64" i="2"/>
  <c r="C79" i="28" s="1"/>
  <c r="M63" i="2"/>
  <c r="C78" i="28" s="1"/>
  <c r="M62" i="2"/>
  <c r="C77" i="28" s="1"/>
  <c r="M61" i="2"/>
  <c r="C76" i="28" s="1"/>
  <c r="M60" i="2"/>
  <c r="C75" i="28" s="1"/>
  <c r="M59" i="2"/>
  <c r="C74" i="28" s="1"/>
  <c r="M58" i="2"/>
  <c r="C73" i="28" s="1"/>
  <c r="M57" i="2"/>
  <c r="C72" i="28" s="1"/>
  <c r="M56" i="2"/>
  <c r="C71" i="28" s="1"/>
  <c r="M55" i="2"/>
  <c r="C70" i="28" s="1"/>
  <c r="M53" i="2"/>
  <c r="C65" i="28" s="1"/>
  <c r="L68" i="2"/>
  <c r="C83" i="31" s="1"/>
  <c r="L67" i="2"/>
  <c r="C82" i="31" s="1"/>
  <c r="L66" i="2"/>
  <c r="C81" i="31" s="1"/>
  <c r="L65" i="2"/>
  <c r="C80" i="31" s="1"/>
  <c r="L64" i="2"/>
  <c r="C79" i="31" s="1"/>
  <c r="L63" i="2"/>
  <c r="C78" i="31" s="1"/>
  <c r="L62" i="2"/>
  <c r="C77" i="31" s="1"/>
  <c r="L61" i="2"/>
  <c r="C76" i="31" s="1"/>
  <c r="L60" i="2"/>
  <c r="C75" i="31" s="1"/>
  <c r="L59" i="2"/>
  <c r="C74" i="31" s="1"/>
  <c r="L58" i="2"/>
  <c r="C73" i="31" s="1"/>
  <c r="L57" i="2"/>
  <c r="C72" i="31" s="1"/>
  <c r="L56" i="2"/>
  <c r="C71" i="31" s="1"/>
  <c r="L55" i="2"/>
  <c r="C70" i="31" s="1"/>
  <c r="L53" i="2"/>
  <c r="C65" i="31" s="1"/>
  <c r="K68" i="2"/>
  <c r="C83" i="14" s="1"/>
  <c r="K67" i="2"/>
  <c r="C82" i="14" s="1"/>
  <c r="K66" i="2"/>
  <c r="C81" i="14" s="1"/>
  <c r="K65" i="2"/>
  <c r="C80" i="14" s="1"/>
  <c r="K64" i="2"/>
  <c r="C79" i="14" s="1"/>
  <c r="K63" i="2"/>
  <c r="C78" i="14" s="1"/>
  <c r="K62" i="2"/>
  <c r="C77" i="14" s="1"/>
  <c r="K61" i="2"/>
  <c r="C76" i="14" s="1"/>
  <c r="K60" i="2"/>
  <c r="C75" i="14" s="1"/>
  <c r="K59" i="2"/>
  <c r="C74" i="14" s="1"/>
  <c r="K58" i="2"/>
  <c r="C73" i="14" s="1"/>
  <c r="K57" i="2"/>
  <c r="C72" i="14" s="1"/>
  <c r="K56" i="2"/>
  <c r="C71" i="14" s="1"/>
  <c r="K55" i="2"/>
  <c r="C70" i="14" s="1"/>
  <c r="K53" i="2"/>
  <c r="C65" i="14" s="1"/>
  <c r="J68" i="2"/>
  <c r="C83" i="15" s="1"/>
  <c r="J67" i="2"/>
  <c r="C82" i="15" s="1"/>
  <c r="J66" i="2"/>
  <c r="C81" i="15" s="1"/>
  <c r="J65" i="2"/>
  <c r="C80" i="15" s="1"/>
  <c r="J64" i="2"/>
  <c r="C79" i="15" s="1"/>
  <c r="J63" i="2"/>
  <c r="C78" i="15" s="1"/>
  <c r="J62" i="2"/>
  <c r="C77" i="15" s="1"/>
  <c r="J61" i="2"/>
  <c r="C76" i="15" s="1"/>
  <c r="J60" i="2"/>
  <c r="C75" i="15" s="1"/>
  <c r="J59" i="2"/>
  <c r="C74" i="15" s="1"/>
  <c r="J58" i="2"/>
  <c r="C73" i="15" s="1"/>
  <c r="J57" i="2"/>
  <c r="C72" i="15" s="1"/>
  <c r="J56" i="2"/>
  <c r="C71" i="15" s="1"/>
  <c r="J55" i="2"/>
  <c r="C70" i="15" s="1"/>
  <c r="J53" i="2"/>
  <c r="C65" i="15" s="1"/>
  <c r="I68" i="2"/>
  <c r="C83" i="9" s="1"/>
  <c r="I67" i="2"/>
  <c r="C82" i="9" s="1"/>
  <c r="I66" i="2"/>
  <c r="C81" i="9" s="1"/>
  <c r="I65" i="2"/>
  <c r="C80" i="9" s="1"/>
  <c r="I64" i="2"/>
  <c r="C79" i="9" s="1"/>
  <c r="I63" i="2"/>
  <c r="C78" i="9" s="1"/>
  <c r="I62" i="2"/>
  <c r="C77" i="9" s="1"/>
  <c r="I61" i="2"/>
  <c r="C76" i="9" s="1"/>
  <c r="I60" i="2"/>
  <c r="C75" i="9" s="1"/>
  <c r="I59" i="2"/>
  <c r="C74" i="9" s="1"/>
  <c r="I58" i="2"/>
  <c r="C73" i="9" s="1"/>
  <c r="I57" i="2"/>
  <c r="C72" i="9" s="1"/>
  <c r="I56" i="2"/>
  <c r="C71" i="9" s="1"/>
  <c r="I55" i="2"/>
  <c r="C70" i="9" s="1"/>
  <c r="I53" i="2"/>
  <c r="C65" i="9" s="1"/>
  <c r="H68" i="2"/>
  <c r="C83" i="8" s="1"/>
  <c r="H67" i="2"/>
  <c r="C82" i="8" s="1"/>
  <c r="H66" i="2"/>
  <c r="C81" i="8" s="1"/>
  <c r="H65" i="2"/>
  <c r="C80" i="8" s="1"/>
  <c r="H64" i="2"/>
  <c r="C79" i="8" s="1"/>
  <c r="H63" i="2"/>
  <c r="C78" i="8" s="1"/>
  <c r="H62" i="2"/>
  <c r="C77" i="8" s="1"/>
  <c r="H61" i="2"/>
  <c r="C76" i="8" s="1"/>
  <c r="H60" i="2"/>
  <c r="C75" i="8" s="1"/>
  <c r="H59" i="2"/>
  <c r="C74" i="8" s="1"/>
  <c r="H58" i="2"/>
  <c r="C73" i="8" s="1"/>
  <c r="H57" i="2"/>
  <c r="C72" i="8" s="1"/>
  <c r="H56" i="2"/>
  <c r="C71" i="8" s="1"/>
  <c r="H55" i="2"/>
  <c r="C70" i="8" s="1"/>
  <c r="H53" i="2"/>
  <c r="C65" i="8" s="1"/>
  <c r="G68" i="2"/>
  <c r="C83" i="5" s="1"/>
  <c r="G67" i="2"/>
  <c r="C82" i="5" s="1"/>
  <c r="G66" i="2"/>
  <c r="C81" i="5" s="1"/>
  <c r="G65" i="2"/>
  <c r="C80" i="5" s="1"/>
  <c r="G64" i="2"/>
  <c r="C79" i="5" s="1"/>
  <c r="G63" i="2"/>
  <c r="C78" i="5" s="1"/>
  <c r="G62" i="2"/>
  <c r="C77" i="5" s="1"/>
  <c r="G61" i="2"/>
  <c r="C76" i="5" s="1"/>
  <c r="G60" i="2"/>
  <c r="C75" i="5" s="1"/>
  <c r="G59" i="2"/>
  <c r="C74" i="5" s="1"/>
  <c r="G58" i="2"/>
  <c r="C73" i="5" s="1"/>
  <c r="G57" i="2"/>
  <c r="C72" i="5" s="1"/>
  <c r="G56" i="2"/>
  <c r="C71" i="5" s="1"/>
  <c r="G55" i="2"/>
  <c r="C70" i="5" s="1"/>
  <c r="G53" i="2"/>
  <c r="C65" i="5" s="1"/>
  <c r="T49" i="2"/>
  <c r="I110" i="28" s="1"/>
  <c r="S49" i="2"/>
  <c r="H110" i="28" s="1"/>
  <c r="T48" i="2"/>
  <c r="I109" i="28" s="1"/>
  <c r="S48" i="2"/>
  <c r="H109" i="28" s="1"/>
  <c r="T47" i="2"/>
  <c r="I108" i="28" s="1"/>
  <c r="S47" i="2"/>
  <c r="H108" i="28" s="1"/>
  <c r="T46" i="2"/>
  <c r="I106" i="28" s="1"/>
  <c r="S46" i="2"/>
  <c r="H106" i="28" s="1"/>
  <c r="T45" i="2"/>
  <c r="I105" i="28" s="1"/>
  <c r="S45" i="2"/>
  <c r="H105" i="28" s="1"/>
  <c r="T44" i="2"/>
  <c r="I104" i="28" s="1"/>
  <c r="S44" i="2"/>
  <c r="H104" i="28" s="1"/>
  <c r="T43" i="2"/>
  <c r="I102" i="28" s="1"/>
  <c r="S43" i="2"/>
  <c r="H102" i="28" s="1"/>
  <c r="T42" i="2"/>
  <c r="I101" i="28" s="1"/>
  <c r="S42" i="2"/>
  <c r="H101" i="28" s="1"/>
  <c r="T41" i="2"/>
  <c r="I100" i="28" s="1"/>
  <c r="S41" i="2"/>
  <c r="H100" i="28" s="1"/>
  <c r="T40" i="2"/>
  <c r="I98" i="28" s="1"/>
  <c r="S40" i="2"/>
  <c r="H98" i="28" s="1"/>
  <c r="T39" i="2"/>
  <c r="I97" i="28" s="1"/>
  <c r="S39" i="2"/>
  <c r="H97" i="28" s="1"/>
  <c r="T38" i="2"/>
  <c r="I96" i="28" s="1"/>
  <c r="S38" i="2"/>
  <c r="H96" i="28" s="1"/>
  <c r="R49" i="2"/>
  <c r="I110" i="31" s="1"/>
  <c r="Q49" i="2"/>
  <c r="H110" i="31" s="1"/>
  <c r="R48" i="2"/>
  <c r="I109" i="31" s="1"/>
  <c r="Q48" i="2"/>
  <c r="H109" i="31" s="1"/>
  <c r="R47" i="2"/>
  <c r="I108" i="31" s="1"/>
  <c r="Q47" i="2"/>
  <c r="H108" i="31" s="1"/>
  <c r="R46" i="2"/>
  <c r="I106" i="31" s="1"/>
  <c r="Q46" i="2"/>
  <c r="H106" i="31" s="1"/>
  <c r="R45" i="2"/>
  <c r="I105" i="31" s="1"/>
  <c r="Q45" i="2"/>
  <c r="H105" i="31" s="1"/>
  <c r="R44" i="2"/>
  <c r="I104" i="31" s="1"/>
  <c r="Q44" i="2"/>
  <c r="H104" i="31" s="1"/>
  <c r="R43" i="2"/>
  <c r="I102" i="31" s="1"/>
  <c r="Q43" i="2"/>
  <c r="H102" i="31" s="1"/>
  <c r="R42" i="2"/>
  <c r="I101" i="31" s="1"/>
  <c r="Q42" i="2"/>
  <c r="H101" i="31" s="1"/>
  <c r="R41" i="2"/>
  <c r="I100" i="31" s="1"/>
  <c r="Q41" i="2"/>
  <c r="H100" i="31" s="1"/>
  <c r="R40" i="2"/>
  <c r="I98" i="31" s="1"/>
  <c r="Q40" i="2"/>
  <c r="H98" i="31" s="1"/>
  <c r="R39" i="2"/>
  <c r="I97" i="31" s="1"/>
  <c r="Q39" i="2"/>
  <c r="H97" i="31" s="1"/>
  <c r="R38" i="2"/>
  <c r="I96" i="31" s="1"/>
  <c r="Q38" i="2"/>
  <c r="H96" i="31" s="1"/>
  <c r="P49" i="2"/>
  <c r="I110" i="14" s="1"/>
  <c r="O49" i="2"/>
  <c r="H110" i="14" s="1"/>
  <c r="P48" i="2"/>
  <c r="I109" i="14" s="1"/>
  <c r="O48" i="2"/>
  <c r="H109" i="14" s="1"/>
  <c r="P47" i="2"/>
  <c r="I108" i="14" s="1"/>
  <c r="O47" i="2"/>
  <c r="H108" i="14" s="1"/>
  <c r="P46" i="2"/>
  <c r="I106" i="14" s="1"/>
  <c r="O46" i="2"/>
  <c r="H106" i="14" s="1"/>
  <c r="P45" i="2"/>
  <c r="I105" i="14" s="1"/>
  <c r="O45" i="2"/>
  <c r="H105" i="14" s="1"/>
  <c r="P44" i="2"/>
  <c r="I104" i="14" s="1"/>
  <c r="O44" i="2"/>
  <c r="H104" i="14" s="1"/>
  <c r="P43" i="2"/>
  <c r="I102" i="14" s="1"/>
  <c r="O43" i="2"/>
  <c r="H102" i="14" s="1"/>
  <c r="P42" i="2"/>
  <c r="I101" i="14" s="1"/>
  <c r="O42" i="2"/>
  <c r="H101" i="14" s="1"/>
  <c r="P41" i="2"/>
  <c r="I100" i="14" s="1"/>
  <c r="O41" i="2"/>
  <c r="H100" i="14" s="1"/>
  <c r="P40" i="2"/>
  <c r="I98" i="14" s="1"/>
  <c r="O40" i="2"/>
  <c r="H98" i="14" s="1"/>
  <c r="P39" i="2"/>
  <c r="I97" i="14" s="1"/>
  <c r="O39" i="2"/>
  <c r="H97" i="14" s="1"/>
  <c r="P38" i="2"/>
  <c r="I96" i="14" s="1"/>
  <c r="O38" i="2"/>
  <c r="H96" i="14" s="1"/>
  <c r="N49" i="2"/>
  <c r="I110" i="15" s="1"/>
  <c r="M49" i="2"/>
  <c r="H110" i="15" s="1"/>
  <c r="N48" i="2"/>
  <c r="I109" i="15" s="1"/>
  <c r="M48" i="2"/>
  <c r="H109" i="15" s="1"/>
  <c r="N47" i="2"/>
  <c r="I108" i="15" s="1"/>
  <c r="M47" i="2"/>
  <c r="H108" i="15" s="1"/>
  <c r="N46" i="2"/>
  <c r="I106" i="15" s="1"/>
  <c r="M46" i="2"/>
  <c r="H106" i="15" s="1"/>
  <c r="N45" i="2"/>
  <c r="I105" i="15" s="1"/>
  <c r="M45" i="2"/>
  <c r="H105" i="15" s="1"/>
  <c r="N44" i="2"/>
  <c r="I104" i="15" s="1"/>
  <c r="M44" i="2"/>
  <c r="H104" i="15" s="1"/>
  <c r="N43" i="2"/>
  <c r="I102" i="15" s="1"/>
  <c r="M43" i="2"/>
  <c r="H102" i="15" s="1"/>
  <c r="N42" i="2"/>
  <c r="I101" i="15" s="1"/>
  <c r="M42" i="2"/>
  <c r="H101" i="15" s="1"/>
  <c r="N41" i="2"/>
  <c r="I100" i="15" s="1"/>
  <c r="M41" i="2"/>
  <c r="H100" i="15" s="1"/>
  <c r="N40" i="2"/>
  <c r="I98" i="15" s="1"/>
  <c r="M40" i="2"/>
  <c r="H98" i="15" s="1"/>
  <c r="N39" i="2"/>
  <c r="I97" i="15" s="1"/>
  <c r="M39" i="2"/>
  <c r="H97" i="15" s="1"/>
  <c r="N38" i="2"/>
  <c r="I96" i="15" s="1"/>
  <c r="M38" i="2"/>
  <c r="H96" i="15" s="1"/>
  <c r="L49" i="2"/>
  <c r="I110" i="9" s="1"/>
  <c r="K49" i="2"/>
  <c r="H110" i="9" s="1"/>
  <c r="L48" i="2"/>
  <c r="I109" i="9" s="1"/>
  <c r="K48" i="2"/>
  <c r="H109" i="9" s="1"/>
  <c r="L47" i="2"/>
  <c r="I108" i="9" s="1"/>
  <c r="K47" i="2"/>
  <c r="H108" i="9" s="1"/>
  <c r="L46" i="2"/>
  <c r="I106" i="9" s="1"/>
  <c r="K46" i="2"/>
  <c r="H106" i="9" s="1"/>
  <c r="L45" i="2"/>
  <c r="I105" i="9" s="1"/>
  <c r="K45" i="2"/>
  <c r="H105" i="9" s="1"/>
  <c r="L44" i="2"/>
  <c r="I104" i="9" s="1"/>
  <c r="K44" i="2"/>
  <c r="H104" i="9" s="1"/>
  <c r="L43" i="2"/>
  <c r="I102" i="9" s="1"/>
  <c r="K43" i="2"/>
  <c r="H102" i="9" s="1"/>
  <c r="L42" i="2"/>
  <c r="I101" i="9" s="1"/>
  <c r="K42" i="2"/>
  <c r="H101" i="9" s="1"/>
  <c r="L41" i="2"/>
  <c r="I100" i="9" s="1"/>
  <c r="K41" i="2"/>
  <c r="H100" i="9" s="1"/>
  <c r="L40" i="2"/>
  <c r="I98" i="9" s="1"/>
  <c r="K40" i="2"/>
  <c r="H98" i="9" s="1"/>
  <c r="L39" i="2"/>
  <c r="I97" i="9" s="1"/>
  <c r="K39" i="2"/>
  <c r="H97" i="9" s="1"/>
  <c r="L38" i="2"/>
  <c r="I96" i="9" s="1"/>
  <c r="K38" i="2"/>
  <c r="H96" i="9" s="1"/>
  <c r="J49" i="2"/>
  <c r="I110" i="8" s="1"/>
  <c r="I49" i="2"/>
  <c r="H110" i="8" s="1"/>
  <c r="J48" i="2"/>
  <c r="I109" i="8" s="1"/>
  <c r="I48" i="2"/>
  <c r="H109" i="8" s="1"/>
  <c r="J47" i="2"/>
  <c r="I108" i="8" s="1"/>
  <c r="I47" i="2"/>
  <c r="H108" i="8" s="1"/>
  <c r="J46" i="2"/>
  <c r="I106" i="8" s="1"/>
  <c r="I46" i="2"/>
  <c r="H106" i="8" s="1"/>
  <c r="J45" i="2"/>
  <c r="I105" i="8" s="1"/>
  <c r="I45" i="2"/>
  <c r="H105" i="8" s="1"/>
  <c r="J44" i="2"/>
  <c r="I104" i="8" s="1"/>
  <c r="I44" i="2"/>
  <c r="H104" i="8" s="1"/>
  <c r="J43" i="2"/>
  <c r="I102" i="8" s="1"/>
  <c r="I43" i="2"/>
  <c r="H102" i="8" s="1"/>
  <c r="J42" i="2"/>
  <c r="I101" i="8" s="1"/>
  <c r="I42" i="2"/>
  <c r="H101" i="8" s="1"/>
  <c r="J41" i="2"/>
  <c r="I100" i="8" s="1"/>
  <c r="I41" i="2"/>
  <c r="H100" i="8" s="1"/>
  <c r="J40" i="2"/>
  <c r="I98" i="8" s="1"/>
  <c r="I40" i="2"/>
  <c r="H98" i="8" s="1"/>
  <c r="J39" i="2"/>
  <c r="I97" i="8" s="1"/>
  <c r="I39" i="2"/>
  <c r="H97" i="8" s="1"/>
  <c r="J38" i="2"/>
  <c r="I96" i="8" s="1"/>
  <c r="I38" i="2"/>
  <c r="H96" i="8" s="1"/>
  <c r="H49" i="2"/>
  <c r="I110" i="5" s="1"/>
  <c r="G49" i="2"/>
  <c r="H110" i="5" s="1"/>
  <c r="H48" i="2"/>
  <c r="I109" i="5" s="1"/>
  <c r="G48" i="2"/>
  <c r="H109" i="5" s="1"/>
  <c r="H47" i="2"/>
  <c r="I108" i="5" s="1"/>
  <c r="G47" i="2"/>
  <c r="H108" i="5" s="1"/>
  <c r="H46" i="2"/>
  <c r="I106" i="5" s="1"/>
  <c r="G46" i="2"/>
  <c r="H106" i="5" s="1"/>
  <c r="H45" i="2"/>
  <c r="I105" i="5" s="1"/>
  <c r="G45" i="2"/>
  <c r="H105" i="5" s="1"/>
  <c r="H44" i="2"/>
  <c r="I104" i="5" s="1"/>
  <c r="G44" i="2"/>
  <c r="H104" i="5" s="1"/>
  <c r="H43" i="2"/>
  <c r="I102" i="5" s="1"/>
  <c r="G43" i="2"/>
  <c r="H102" i="5" s="1"/>
  <c r="H42" i="2"/>
  <c r="I101" i="5" s="1"/>
  <c r="G42" i="2"/>
  <c r="H101" i="5" s="1"/>
  <c r="H41" i="2"/>
  <c r="I100" i="5" s="1"/>
  <c r="G41" i="2"/>
  <c r="H100" i="5" s="1"/>
  <c r="H40" i="2"/>
  <c r="I98" i="5" s="1"/>
  <c r="G40" i="2"/>
  <c r="H98" i="5" s="1"/>
  <c r="H39" i="2"/>
  <c r="I97" i="5" s="1"/>
  <c r="G39" i="2"/>
  <c r="H97" i="5" s="1"/>
  <c r="H38" i="2"/>
  <c r="I96" i="5" s="1"/>
  <c r="G38"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15" i="2" l="1"/>
  <c r="AN15" i="2"/>
  <c r="AM15" i="2"/>
  <c r="AO14" i="2"/>
  <c r="AN14" i="2"/>
  <c r="AM14" i="2"/>
  <c r="AO13" i="2"/>
  <c r="AN13" i="2"/>
  <c r="AM13" i="2"/>
  <c r="AO12" i="2"/>
  <c r="AN12" i="2"/>
  <c r="AM12" i="2"/>
  <c r="AO11" i="2"/>
  <c r="AN11" i="2"/>
  <c r="AM11" i="2"/>
  <c r="AO10" i="2"/>
  <c r="AN10" i="2"/>
  <c r="AM10" i="2"/>
  <c r="AO9" i="2"/>
  <c r="AN9" i="2"/>
  <c r="AM9" i="2"/>
  <c r="U15" i="2" l="1"/>
  <c r="T15" i="2"/>
  <c r="L15" i="2"/>
  <c r="K15" i="2"/>
  <c r="J15" i="2"/>
  <c r="I15" i="2"/>
  <c r="H15" i="2"/>
  <c r="U14" i="2"/>
  <c r="T14" i="2"/>
  <c r="L14" i="2"/>
  <c r="K14" i="2"/>
  <c r="J14" i="2"/>
  <c r="I14" i="2"/>
  <c r="H14" i="2"/>
  <c r="U13" i="2"/>
  <c r="T13" i="2"/>
  <c r="L13" i="2"/>
  <c r="K13" i="2"/>
  <c r="J13" i="2"/>
  <c r="I13" i="2"/>
  <c r="H13" i="2"/>
  <c r="U12" i="2"/>
  <c r="T12" i="2"/>
  <c r="L12" i="2"/>
  <c r="K12" i="2"/>
  <c r="J12" i="2"/>
  <c r="I12" i="2"/>
  <c r="H12" i="2"/>
  <c r="U11" i="2"/>
  <c r="T11" i="2"/>
  <c r="L11" i="2"/>
  <c r="K11" i="2"/>
  <c r="J11" i="2"/>
  <c r="I11" i="2"/>
  <c r="H11" i="2"/>
  <c r="U10" i="2"/>
  <c r="T10" i="2"/>
  <c r="L10" i="2"/>
  <c r="K10" i="2"/>
  <c r="J10" i="2"/>
  <c r="I10" i="2"/>
  <c r="H10" i="2"/>
  <c r="E106" i="5"/>
  <c r="E105" i="5"/>
  <c r="E104" i="5"/>
  <c r="L102" i="5"/>
  <c r="L101" i="5"/>
  <c r="L100" i="5"/>
  <c r="U9" i="2"/>
  <c r="T9" i="2"/>
  <c r="L9" i="2"/>
  <c r="K9" i="2"/>
  <c r="J9" i="2"/>
  <c r="I9" i="2"/>
  <c r="H9" i="2"/>
  <c r="F105" i="5" l="1"/>
  <c r="L105" i="5"/>
  <c r="F106" i="5"/>
  <c r="L106" i="5"/>
  <c r="F104" i="5"/>
  <c r="L104" i="5"/>
  <c r="F102" i="8"/>
  <c r="F101" i="8"/>
  <c r="F102" i="9"/>
  <c r="F101" i="9"/>
  <c r="F100" i="9"/>
  <c r="E102" i="9"/>
  <c r="E101" i="9"/>
  <c r="E100" i="9"/>
  <c r="E102" i="8"/>
  <c r="E101" i="8"/>
  <c r="F100" i="8"/>
  <c r="E100" i="8"/>
  <c r="U20" i="2" l="1"/>
  <c r="T20" i="2"/>
  <c r="S20" i="2"/>
  <c r="Q20" i="2"/>
  <c r="P20" i="2"/>
  <c r="O20" i="2"/>
  <c r="L20" i="2"/>
  <c r="J20" i="2"/>
  <c r="H20" i="2"/>
  <c r="L96" i="28" l="1"/>
  <c r="F98" i="8"/>
  <c r="F97" i="8"/>
  <c r="F96" i="8"/>
  <c r="L96" i="8" l="1"/>
  <c r="L97" i="8"/>
  <c r="L98" i="8"/>
  <c r="AA16" i="2" l="1"/>
  <c r="AK16" i="2" s="1"/>
  <c r="Z16" i="2"/>
  <c r="R16" i="2"/>
  <c r="N16" i="2"/>
  <c r="M16" i="2"/>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8" i="2"/>
  <c r="O18" i="2" s="1"/>
  <c r="N18" i="2"/>
  <c r="P18"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17" i="2"/>
  <c r="M20" i="2" s="1"/>
  <c r="N17" i="2"/>
  <c r="N20" i="2" s="1"/>
  <c r="R17" i="2"/>
  <c r="R20" i="2" s="1"/>
  <c r="Z17" i="2"/>
  <c r="AA17" i="2"/>
  <c r="AK17" i="2" s="1"/>
  <c r="R18" i="2"/>
  <c r="W18" i="2"/>
  <c r="AB18" i="2" s="1"/>
  <c r="Y18" i="2"/>
  <c r="AF18" i="2" s="1"/>
  <c r="Z18" i="2"/>
  <c r="AG18" i="2" s="1"/>
  <c r="AA18" i="2"/>
  <c r="AK18" i="2" s="1"/>
  <c r="AS18" i="2"/>
  <c r="Q18" i="2" l="1"/>
  <c r="X18" i="2" s="1"/>
  <c r="AD18"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K112" i="5" s="1"/>
  <c r="F107" i="5"/>
  <c r="J108" i="5"/>
  <c r="J109" i="5" s="1"/>
  <c r="J110" i="5" s="1"/>
  <c r="J111" i="5" s="1"/>
  <c r="J112" i="5" l="1"/>
  <c r="Z13" i="2" l="1"/>
  <c r="AG13" i="2" s="1"/>
  <c r="C61" i="14" s="1"/>
  <c r="L19"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19" i="2"/>
  <c r="T19" i="2"/>
  <c r="U19"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19" i="2" l="1"/>
  <c r="N10" i="2"/>
  <c r="P10" i="2" s="1"/>
  <c r="C36" i="8" s="1"/>
  <c r="H19" i="2"/>
  <c r="M10" i="2"/>
  <c r="S15" i="2"/>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O10" i="2"/>
  <c r="C35" i="8" s="1"/>
  <c r="N15" i="2"/>
  <c r="M15" i="2"/>
  <c r="Q15" i="2"/>
  <c r="S19" i="2" l="1"/>
  <c r="M19" i="2"/>
  <c r="N19"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19" i="2" s="1"/>
  <c r="O15" i="2"/>
  <c r="P15" i="2"/>
  <c r="K96" i="14"/>
  <c r="K97" i="14" s="1"/>
  <c r="K98" i="14" s="1"/>
  <c r="K99" i="14" s="1"/>
  <c r="F99" i="14" s="1"/>
  <c r="E98" i="9"/>
  <c r="L96" i="31"/>
  <c r="K96" i="15"/>
  <c r="O19" i="2" l="1"/>
  <c r="C10" i="2" s="1"/>
  <c r="C35" i="28"/>
  <c r="P19"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J112" i="8" s="1"/>
  <c r="E107" i="8"/>
  <c r="K108" i="14"/>
  <c r="K109" i="14" s="1"/>
  <c r="K110" i="14" s="1"/>
  <c r="K111" i="14" s="1"/>
  <c r="K112"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08" i="15" l="1"/>
  <c r="K109" i="15" s="1"/>
  <c r="K110" i="15" s="1"/>
  <c r="K111" i="15" s="1"/>
  <c r="K112" i="15" s="1"/>
  <c r="K108" i="8"/>
  <c r="K109" i="8" s="1"/>
  <c r="K110" i="8" s="1"/>
  <c r="K111" i="8" s="1"/>
  <c r="K112" i="8" s="1"/>
  <c r="F107" i="8"/>
  <c r="K108" i="9"/>
  <c r="K109" i="9" s="1"/>
  <c r="K110" i="9" s="1"/>
  <c r="K111" i="9" s="1"/>
  <c r="K112" i="9" s="1"/>
  <c r="F107" i="9"/>
  <c r="K108" i="28"/>
  <c r="K109" i="28" s="1"/>
  <c r="K110" i="28" s="1"/>
  <c r="K111" i="28" s="1"/>
  <c r="K112" i="28" s="1"/>
  <c r="F107" i="28"/>
  <c r="J108" i="28"/>
  <c r="J109" i="28" s="1"/>
  <c r="J110" i="28" s="1"/>
  <c r="J111" i="28" s="1"/>
  <c r="J112" i="28" s="1"/>
  <c r="E107" i="28"/>
  <c r="K108" i="31"/>
  <c r="K109" i="31" s="1"/>
  <c r="K110" i="31" s="1"/>
  <c r="K111" i="31" s="1"/>
  <c r="K112" i="31" s="1"/>
  <c r="F107" i="31"/>
  <c r="J108" i="15"/>
  <c r="J109" i="15" s="1"/>
  <c r="J110" i="15" s="1"/>
  <c r="J111" i="15" s="1"/>
  <c r="J112" i="15" s="1"/>
  <c r="E107" i="15"/>
  <c r="J104" i="9"/>
  <c r="J105" i="9" s="1"/>
  <c r="J106" i="9" s="1"/>
  <c r="J107" i="9" s="1"/>
  <c r="E103" i="9"/>
  <c r="J104" i="31"/>
  <c r="J105" i="31" s="1"/>
  <c r="J106" i="31" s="1"/>
  <c r="J107" i="31" s="1"/>
  <c r="J104" i="14"/>
  <c r="J105" i="14" s="1"/>
  <c r="J106" i="14" s="1"/>
  <c r="J107" i="14" s="1"/>
  <c r="J108" i="9" l="1"/>
  <c r="J109" i="9" s="1"/>
  <c r="J110" i="9" s="1"/>
  <c r="J111" i="9" s="1"/>
  <c r="J112" i="9" s="1"/>
  <c r="E107" i="9"/>
  <c r="J108" i="31"/>
  <c r="J109" i="31" s="1"/>
  <c r="J110" i="31" s="1"/>
  <c r="J111" i="31" s="1"/>
  <c r="J112" i="31" s="1"/>
  <c r="E107" i="31"/>
  <c r="J108" i="14"/>
  <c r="J109" i="14" s="1"/>
  <c r="J110" i="14" s="1"/>
  <c r="J111" i="14" s="1"/>
  <c r="J112" i="14" s="1"/>
  <c r="E1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<sst xmlns="http://schemas.openxmlformats.org/spreadsheetml/2006/main" count="3232" uniqueCount="455">
  <si>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</si>
  <si>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</si>
  <si>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</si>
  <si>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</si>
  <si>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</si>
  <si>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</si>
  <si>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</si>
  <si>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</si>
  <si>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</si>
  <si>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</si>
  <si>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</si>
  <si>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</si>
  <si>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</si>
  <si>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</si>
  <si>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</si>
  <si>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</si>
  <si>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</si>
  <si>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</si>
  <si>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</si>
  <si>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</si>
  <si>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</si>
  <si>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</si>
  <si>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</si>
  <si>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</si>
  <si>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</si>
  <si>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</si>
  <si>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</si>
  <si>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</si>
  <si>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</si>
  <si>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</si>
  <si>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</si>
  <si>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</si>
  <si>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</si>
  <si>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</si>
  <si>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</si>
  <si>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</si>
  <si>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</si>
  <si>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</si>
  <si>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</si>
  <si>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</si>
  <si>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</si>
  <si>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</si>
  <si>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</si>
  <si>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</si>
  <si>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</si>
  <si>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</si>
  <si>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</si>
  <si>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</si>
  <si>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</si>
  <si>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</si>
  <si>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</si>
  <si>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</si>
  <si>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</si>
  <si>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</si>
  <si>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</si>
  <si>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</si>
  <si>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</si>
  <si>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</si>
  <si>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</si>
  <si>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</si>
  <si>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</si>
  <si>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</si>
  <si>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</si>
  <si>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</si>
  <si>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</si>
  <si>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</si>
  <si>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</si>
  <si>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</si>
  <si>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</si>
  <si>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</si>
  <si>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</si>
  <si>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</si>
  <si>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</si>
  <si>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</si>
  <si>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</si>
  <si>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</si>
  <si>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</si>
  <si>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</si>
  <si>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</si>
  <si>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</si>
  <si>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</si>
  <si>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</si>
  <si>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</si>
  <si>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</si>
  <si>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</si>
  <si>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</si>
  <si>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</si>
  <si>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</si>
  <si>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</si>
  <si>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</si>
  <si>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</si>
  <si>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</si>
  <si>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</si>
  <si>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</si>
  <si>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</si>
  <si>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</si>
  <si>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</si>
  <si>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</si>
  <si>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</si>
  <si>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</si>
  <si>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</si>
  <si>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</si>
  <si>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</si>
  <si>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</si>
  <si>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</si>
  <si>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</si>
  <si>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</si>
  <si>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</si>
  <si>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</si>
  <si>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</si>
  <si>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</si>
  <si>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</si>
  <si>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</si>
  <si>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</si>
  <si>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</si>
  <si>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</si>
  <si>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</si>
  <si>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</si>
  <si>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</si>
  <si>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</si>
  <si>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</si>
  <si>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</si>
  <si>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</si>
  <si>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</si>
  <si>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</si>
  <si>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</si>
  <si>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</si>
  <si>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</si>
  <si>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</si>
  <si>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</si>
  <si>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</si>
  <si>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</si>
  <si>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</si>
  <si>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</si>
  <si>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</si>
  <si>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</si>
  <si>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</si>
  <si>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</si>
  <si>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</si>
  <si>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</si>
  <si>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</si>
  <si>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</si>
  <si>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</si>
  <si>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</si>
  <si>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</si>
  <si>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</si>
  <si>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</si>
  <si>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</si>
  <si>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</si>
  <si>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</si>
  <si>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</si>
  <si>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</si>
  <si>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</si>
  <si>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</si>
  <si>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</si>
  <si>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</si>
  <si>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</si>
  <si>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</si>
  <si>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</si>
  <si>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</si>
  <si>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</si>
  <si>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</si>
  <si>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</si>
  <si>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</si>
  <si>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</si>
  <si>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</si>
  <si>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</si>
  <si>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</si>
  <si>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</si>
  <si>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</si>
  <si>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</si>
  <si>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</si>
  <si>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</si>
  <si>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</si>
  <si>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</si>
  <si>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</si>
  <si>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</si>
  <si>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</si>
  <si>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</si>
  <si>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</si>
  <si>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</si>
  <si>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</si>
  <si>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</si>
  <si>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</si>
  <si>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</si>
  <si>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</si>
  <si>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</si>
  <si>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</si>
  <si>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</si>
  <si>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</si>
  <si>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</si>
  <si>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</si>
  <si>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</si>
  <si>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</si>
  <si>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</si>
  <si>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</si>
  <si>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</si>
  <si>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</si>
  <si>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</si>
  <si>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</si>
  <si>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</si>
  <si>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</si>
  <si>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</si>
  <si>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</si>
  <si>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</si>
  <si>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</si>
  <si>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</si>
  <si>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</si>
  <si>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</si>
  <si>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</si>
  <si>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</si>
  <si>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</si>
  <si>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</si>
  <si>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</si>
  <si>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</si>
  <si>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</si>
  <si>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</si>
  <si>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</si>
  <si>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</si>
  <si>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</si>
  <si>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</si>
  <si>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</si>
  <si>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</si>
  <si>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</si>
  <si>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</si>
  <si>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</si>
  <si>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</si>
  <si>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</si>
  <si>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</si>
  <si>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</si>
  <si>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</si>
  <si>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</si>
  <si>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</si>
  <si>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</si>
  <si>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</si>
  <si>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</si>
  <si>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</si>
  <si>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</si>
  <si>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</si>
  <si>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</si>
  <si>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</si>
  <si>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</si>
  <si>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</si>
  <si>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</si>
  <si>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</si>
  <si>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</si>
  <si>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</si>
  <si>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</si>
  <si>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</si>
  <si>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</si>
  <si>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</si>
  <si>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</si>
  <si>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</si>
  <si>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</si>
  <si>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</si>
  <si>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</si>
  <si>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</si>
  <si>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</si>
  <si>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</si>
  <si>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</si>
  <si>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</si>
  <si>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</si>
  <si>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</si>
  <si>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</si>
  <si>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</si>
  <si>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</si>
  <si>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</si>
  <si>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</si>
  <si>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</si>
  <si>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</si>
  <si>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</si>
  <si>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</si>
  <si>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</si>
  <si>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</si>
  <si>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</si>
  <si>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</si>
  <si>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</si>
  <si>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</si>
  <si>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</si>
  <si>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</si>
  <si>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</si>
  <si>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</si>
  <si>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</si>
  <si>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</si>
  <si>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</si>
  <si>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</si>
  <si>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</si>
  <si>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</si>
  <si>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</si>
  <si>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</si>
  <si>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</si>
  <si>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</si>
  <si>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</si>
  <si>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</si>
  <si>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</si>
  <si>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</si>
  <si>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</si>
  <si>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</si>
  <si>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</si>
  <si>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</si>
  <si>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</si>
  <si>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</si>
  <si>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</si>
  <si>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</si>
  <si>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</si>
  <si>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</si>
  <si>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</si>
  <si>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</si>
  <si>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</si>
  <si>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</si>
  <si>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</si>
  <si>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</si>
  <si>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</si>
  <si>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</si>
  <si>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</si>
  <si>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</si>
  <si>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</si>
  <si>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</si>
  <si>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</si>
  <si>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</si>
  <si>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</si>
  <si>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</si>
  <si>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</si>
  <si>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</si>
  <si>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</si>
  <si>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</si>
  <si>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</si>
  <si>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</si>
  <si>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</si>
  <si>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</si>
  <si>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</si>
  <si>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</si>
  <si>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</si>
  <si>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</si>
  <si>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</si>
  <si>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</si>
  <si>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</si>
  <si>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</si>
  <si>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</si>
  <si>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</si>
  <si>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</si>
  <si>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</si>
  <si>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</si>
  <si>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</si>
  <si>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</si>
  <si>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</si>
  <si>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</si>
  <si>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</si>
  <si>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</si>
  <si>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</si>
  <si>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</si>
  <si>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</si>
  <si>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</si>
  <si>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</si>
  <si>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</si>
  <si>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</si>
  <si>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</si>
  <si>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</si>
  <si>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</si>
  <si>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</si>
  <si>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</si>
  <si>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</si>
  <si>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</si>
  <si>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</si>
  <si>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</si>
  <si>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</si>
  <si>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</si>
  <si>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</si>
  <si>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</si>
  <si>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</si>
  <si>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</si>
  <si>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</si>
  <si>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</si>
  <si>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</si>
  <si>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</si>
  <si>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</si>
  <si>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</si>
  <si>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</si>
  <si>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</si>
  <si>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</si>
  <si>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</si>
  <si>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</si>
  <si>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</si>
  <si>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</si>
  <si>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</si>
  <si>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</si>
  <si>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</si>
  <si>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</si>
  <si>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</si>
  <si>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</si>
  <si>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</si>
  <si>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</si>
  <si>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</si>
  <si>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</si>
  <si>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</si>
  <si>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</si>
  <si>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</si>
  <si>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</si>
  <si>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</si>
  <si>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</si>
  <si>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</si>
  <si>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</si>
  <si>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</si>
  <si>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</si>
  <si>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</si>
  <si>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</si>
  <si>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</si>
  <si>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</si>
  <si>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</si>
  <si>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</si>
  <si>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</si>
  <si>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</si>
  <si>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</si>
  <si>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</si>
  <si>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</si>
  <si>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</si>
  <si>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</si>
  <si>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</si>
  <si>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</si>
  <si>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</si>
  <si>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</si>
  <si>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</si>
  <si>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</si>
  <si>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Total Other</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</si>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</sst>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Investor%20Log.xlsx" TargetMode="External"/><Relationship Id="rId1" Type="http://schemas.openxmlformats.org/officeDocument/2006/relationships/externalLinkPath" Target="USG%20Investor%20Log.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v>
          </cell>
          <cell r="AB14">
            <v>1</v>
          </cell>
        </row>
        <row r="15">
          <cell r="AA15">
            <v>1</v>
          </cell>
          <cell r="AB15">
            <v>1</v>
          </cell>
        </row>
        <row r="16">
          <cell r="AA16">
            <v>1</v>
          </cell>
          <cell r="AB16">
            <v>1</v>
          </cell>
        </row>
        <row r="37">
          <cell r="G37">
            <v>0</v>
          </cell>
        </row>
        <row r="38">
          <cell r="G38">
            <v>947774.88</v>
          </cell>
        </row>
        <row r="39">
          <cell r="G39">
            <v>14793.244628362951</v>
          </cell>
        </row>
        <row r="41">
          <cell r="G41">
            <v>60355164.41300001</v>
          </cell>
        </row>
        <row r="42">
          <cell r="G42">
            <v>709758.62999999989</v>
          </cell>
        </row>
        <row r="43">
          <cell r="G43">
            <v>0</v>
          </cell>
        </row>
        <row r="46">
          <cell r="G46"/>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v>
          </cell>
          <cell r="AB14">
            <v>1</v>
          </cell>
        </row>
        <row r="15">
          <cell r="AA15">
            <v>1</v>
          </cell>
          <cell r="AB15">
            <v>1</v>
          </cell>
        </row>
        <row r="16">
          <cell r="AA16">
            <v>1</v>
          </cell>
          <cell r="AB16">
            <v>1</v>
          </cell>
        </row>
        <row r="46">
          <cell r="G46">
            <v>15505.51</v>
          </cell>
        </row>
        <row r="47">
          <cell r="G47">
            <v>4344580.9333000015</v>
          </cell>
        </row>
        <row r="48">
          <cell r="G48">
            <v>92585.732456278813</v>
          </cell>
        </row>
        <row r="50">
          <cell r="G50">
            <v>719185723.35450006</v>
          </cell>
        </row>
        <row r="51">
          <cell r="G51">
            <v>17832240.260000002</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585401403.45639992</v>
          </cell>
          <cell r="E60">
            <v>821003754.10629988</v>
          </cell>
          <cell r="F60">
            <v>658646153.14629996</v>
          </cell>
          <cell r="G60">
            <v>666602133.50750005</v>
          </cell>
          <cell r="H60">
            <v>668441160.60449994</v>
          </cell>
          <cell r="I60">
            <v>576011289.8944999</v>
          </cell>
          <cell r="J60">
            <v>603531754.79449999</v>
          </cell>
          <cell r="K60">
            <v>651290926.27450001</v>
          </cell>
          <cell r="P60">
            <v>719185723.35450006</v>
          </cell>
          <cell r="Q60" t="e">
            <v>#N/A</v>
          </cell>
          <cell r="R60" t="e">
            <v>#N/A</v>
          </cell>
          <cell r="S60" t="e">
            <v>#N/A</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v>
          </cell>
          <cell r="AB14">
            <v>1</v>
          </cell>
        </row>
        <row r="15">
          <cell r="AA15">
            <v>1</v>
          </cell>
          <cell r="AB15">
            <v>1</v>
          </cell>
        </row>
        <row r="16">
          <cell r="AA16">
            <v>1</v>
          </cell>
          <cell r="AB16">
            <v>1</v>
          </cell>
        </row>
        <row r="46">
          <cell r="G46">
            <v>1744.49</v>
          </cell>
        </row>
        <row r="47">
          <cell r="G47">
            <v>574700.2326000001</v>
          </cell>
        </row>
        <row r="48">
          <cell r="G48">
            <v>13969.763926085234</v>
          </cell>
        </row>
        <row r="50">
          <cell r="G50">
            <v>111663420.59</v>
          </cell>
        </row>
        <row r="51">
          <cell r="G51">
            <v>2824120.23</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73454473.289999992</v>
          </cell>
          <cell r="E60">
            <v>73740400.260000005</v>
          </cell>
          <cell r="F60">
            <v>74068143.079999998</v>
          </cell>
          <cell r="G60">
            <v>74396280.659999996</v>
          </cell>
          <cell r="H60">
            <v>74749336.129999995</v>
          </cell>
          <cell r="I60">
            <v>75099265.550000012</v>
          </cell>
          <cell r="J60">
            <v>110567946.48</v>
          </cell>
          <cell r="K60">
            <v>111123893.59999999</v>
          </cell>
          <cell r="P60">
            <v>111663420.59</v>
          </cell>
          <cell r="Q60" t="e">
            <v>#N/A</v>
          </cell>
          <cell r="R60" t="e">
            <v>#N/A</v>
          </cell>
          <cell r="S60" t="e">
            <v>#N/A</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v>
          </cell>
          <cell r="AB14">
            <v>1</v>
          </cell>
        </row>
        <row r="15">
          <cell r="AA15">
            <v>1</v>
          </cell>
          <cell r="AB15">
            <v>1</v>
          </cell>
        </row>
        <row r="16">
          <cell r="AA16">
            <v>1</v>
          </cell>
          <cell r="AB16">
            <v>1</v>
          </cell>
        </row>
        <row r="46">
          <cell r="G46">
            <v>5750</v>
          </cell>
        </row>
        <row r="47">
          <cell r="G47">
            <v>2607475.7371</v>
          </cell>
        </row>
        <row r="48">
          <cell r="G48">
            <v>61469.5</v>
          </cell>
        </row>
        <row r="50">
          <cell r="G50">
            <v>539780277.7342</v>
          </cell>
        </row>
        <row r="51">
          <cell r="G51">
            <v>16165539.58</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205259909.23000002</v>
          </cell>
          <cell r="E60">
            <v>267821862.81</v>
          </cell>
          <cell r="F60">
            <v>381251752.48990005</v>
          </cell>
          <cell r="G60">
            <v>397155169.31989998</v>
          </cell>
          <cell r="H60">
            <v>400348607.24989998</v>
          </cell>
          <cell r="I60">
            <v>501553825.13000005</v>
          </cell>
          <cell r="J60">
            <v>502368488.42999995</v>
          </cell>
          <cell r="K60">
            <v>518577446.41000003</v>
          </cell>
          <cell r="P60">
            <v>539780277.7342</v>
          </cell>
          <cell r="Q60" t="e">
            <v>#N/A</v>
          </cell>
          <cell r="R60" t="e">
            <v>#N/A</v>
          </cell>
          <cell r="S60" t="e">
            <v>#N/A</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v>
          </cell>
          <cell r="AB14">
            <v>1</v>
          </cell>
        </row>
        <row r="15">
          <cell r="AA15">
            <v>1</v>
          </cell>
          <cell r="AB15">
            <v>1</v>
          </cell>
        </row>
        <row r="16">
          <cell r="AA16">
            <v>1</v>
          </cell>
          <cell r="AB16">
            <v>1</v>
          </cell>
        </row>
        <row r="46">
          <cell r="G46">
            <v>0</v>
          </cell>
        </row>
        <row r="47">
          <cell r="G47">
            <v>4452388.7275999999</v>
          </cell>
        </row>
        <row r="48">
          <cell r="G48">
            <v>215159.75999999998</v>
          </cell>
        </row>
        <row r="50">
          <cell r="G50">
            <v>455006987.62999994</v>
          </cell>
        </row>
        <row r="51">
          <cell r="G51">
            <v>27995071.349999998</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346797128.33180004</v>
          </cell>
          <cell r="E60">
            <v>408398848.56179994</v>
          </cell>
          <cell r="F60">
            <v>517486453.11180001</v>
          </cell>
          <cell r="G60">
            <v>322706941.29999995</v>
          </cell>
          <cell r="H60">
            <v>324277050.03999996</v>
          </cell>
          <cell r="I60">
            <v>365858609.21000004</v>
          </cell>
          <cell r="J60">
            <v>450398299.22999996</v>
          </cell>
          <cell r="K60">
            <v>452740419.60000002</v>
          </cell>
          <cell r="P60">
            <v>455006987.62999994</v>
          </cell>
          <cell r="Q60" t="e">
            <v>#N/A</v>
          </cell>
          <cell r="R60" t="e">
            <v>#N/A</v>
          </cell>
          <cell r="S60" t="e">
            <v>#N/A</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v>
          </cell>
          <cell r="AB14">
            <v>1</v>
          </cell>
        </row>
        <row r="15">
          <cell r="AA15">
            <v>1</v>
          </cell>
          <cell r="AB15">
            <v>1</v>
          </cell>
        </row>
        <row r="16">
          <cell r="AA16">
            <v>1</v>
          </cell>
          <cell r="AB16">
            <v>1</v>
          </cell>
        </row>
        <row r="46">
          <cell r="G46">
            <v>0</v>
          </cell>
        </row>
        <row r="47">
          <cell r="G47">
            <v>5296843.2171</v>
          </cell>
        </row>
        <row r="48">
          <cell r="G48">
            <v>125187.52000000002</v>
          </cell>
        </row>
        <row r="50">
          <cell r="G50">
            <v>211066351.05859998</v>
          </cell>
        </row>
        <row r="51">
          <cell r="G51">
            <v>11470363.139999999</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208106866.00509998</v>
          </cell>
          <cell r="E60">
            <v>215519422.47510001</v>
          </cell>
          <cell r="F60">
            <v>216547503.7051</v>
          </cell>
          <cell r="G60">
            <v>216902272.7651</v>
          </cell>
          <cell r="H60">
            <v>222530493.56510001</v>
          </cell>
          <cell r="I60">
            <v>223625189.35509998</v>
          </cell>
          <cell r="J60">
            <v>208841253.9786</v>
          </cell>
          <cell r="K60">
            <v>209972041.02859998</v>
          </cell>
          <cell r="P60">
            <v>211066351.05859998</v>
          </cell>
          <cell r="Q60" t="e">
            <v>#N/A</v>
          </cell>
          <cell r="R60" t="e">
            <v>#N/A</v>
          </cell>
          <cell r="S60" t="e">
            <v>#N/A</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v>
          </cell>
          <cell r="AB14">
            <v>1</v>
          </cell>
        </row>
        <row r="15">
          <cell r="AA15">
            <v>1</v>
          </cell>
          <cell r="AB15">
            <v>1</v>
          </cell>
        </row>
        <row r="16">
          <cell r="AA16">
            <v>1</v>
          </cell>
          <cell r="AB16">
            <v>1</v>
          </cell>
        </row>
        <row r="46">
          <cell r="G46">
            <v>0</v>
          </cell>
        </row>
        <row r="47">
          <cell r="G47">
            <v>11483154.9343</v>
          </cell>
        </row>
        <row r="48">
          <cell r="G48">
            <v>174065.68</v>
          </cell>
        </row>
        <row r="50">
          <cell r="G50">
            <v>437795440.14999992</v>
          </cell>
        </row>
        <row r="51">
          <cell r="G51">
            <v>8020616.2000000002</v>
          </cell>
        </row>
        <row r="52">
          <cell r="G52">
            <v>0</v>
          </cell>
        </row>
        <row r="55">
          <cell r="G55">
            <v>0</v>
          </cell>
        </row>
        <row r="59">
          <cell r="D59">
            <v>44957</v>
          </cell>
          <cell r="E59">
            <v>44985</v>
          </cell>
          <cell r="F59">
            <v>45016</v>
          </cell>
          <cell r="G59">
            <v>45046</v>
          </cell>
          <cell r="H59">
            <v>45077</v>
          </cell>
          <cell r="I59">
            <v>45107</v>
          </cell>
          <cell r="J59">
            <v>45138</v>
          </cell>
          <cell r="K59">
            <v>45169</v>
          </cell>
          <cell r="P59">
            <v>45199</v>
          </cell>
          <cell r="Q59">
            <v>45230</v>
          </cell>
          <cell r="R59">
            <v>45260</v>
          </cell>
          <cell r="S59">
            <v>45291</v>
          </cell>
        </row>
        <row r="60">
          <cell r="D60">
            <v>142650912.78</v>
          </cell>
          <cell r="E60">
            <v>143295771.40000001</v>
          </cell>
          <cell r="F60">
            <v>174287408.47999999</v>
          </cell>
          <cell r="G60">
            <v>230819178.77000001</v>
          </cell>
          <cell r="H60">
            <v>232047899.25999999</v>
          </cell>
          <cell r="I60">
            <v>233236983.63999999</v>
          </cell>
          <cell r="J60">
            <v>433026999.14999998</v>
          </cell>
          <cell r="K60">
            <v>435450305.25999999</v>
          </cell>
          <cell r="P60">
            <v>437795440.14999992</v>
          </cell>
          <cell r="Q60" t="e">
            <v>#N/A</v>
          </cell>
          <cell r="R60" t="e">
            <v>#N/A</v>
          </cell>
          <cell r="S60" t="e">
            <v>#N/A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40.210791165987771</v>
          </cell>
        </row>
        <row r="44">
          <cell r="R44">
            <v>99.999999999999986</v>
          </cell>
        </row>
        <row r="45">
          <cell r="R45">
            <v>3</v>
          </cell>
        </row>
        <row r="48">
          <cell r="R48">
            <v>0</v>
          </cell>
        </row>
        <row r="49">
          <cell r="R49">
            <v>0</v>
          </cell>
        </row>
        <row r="50">
          <cell r="R50">
            <v>0</v>
          </cell>
        </row>
        <row r="51">
          <cell r="R51">
            <v>34.380085468759965</v>
          </cell>
        </row>
        <row r="52">
          <cell r="R52">
            <v>0</v>
          </cell>
        </row>
        <row r="53">
          <cell r="R53">
            <v>0</v>
          </cell>
        </row>
        <row r="54">
          <cell r="R54">
            <v>65.444746268460477</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25.689596380840605</v>
          </cell>
          <cell r="U43">
            <v>100</v>
          </cell>
          <cell r="V43">
            <v>53.124163679730174</v>
          </cell>
          <cell r="W43">
            <v>33.365421667466691</v>
          </cell>
          <cell r="X43">
            <v>59.753211988404942</v>
          </cell>
          <cell r="Y43">
            <v>51.236614945494239</v>
          </cell>
        </row>
        <row r="44">
          <cell r="R44">
            <v>82.463781138450571</v>
          </cell>
          <cell r="U44">
            <v>100</v>
          </cell>
          <cell r="V44">
            <v>100</v>
          </cell>
          <cell r="W44">
            <v>92.009417334470115</v>
          </cell>
          <cell r="X44">
            <v>100</v>
          </cell>
          <cell r="Y44">
            <v>99.899326235880679</v>
          </cell>
        </row>
        <row r="45">
          <cell r="R45">
            <v>6</v>
          </cell>
          <cell r="U45">
            <v>1</v>
          </cell>
          <cell r="V45">
            <v>3</v>
          </cell>
          <cell r="W45">
            <v>5</v>
          </cell>
          <cell r="X45">
            <v>4</v>
          </cell>
          <cell r="Y45">
            <v>4</v>
          </cell>
        </row>
        <row r="48">
          <cell r="R48">
            <v>0</v>
          </cell>
          <cell r="U48">
            <v>0</v>
          </cell>
          <cell r="V48">
            <v>0</v>
          </cell>
          <cell r="W48">
            <v>0</v>
          </cell>
          <cell r="X48">
            <v>0.3613594825606134</v>
          </cell>
          <cell r="Y48">
            <v>0.74789659378805129</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14.428565060643331</v>
          </cell>
          <cell r="U51">
            <v>0</v>
          </cell>
          <cell r="V51">
            <v>53.124163679730174</v>
          </cell>
          <cell r="W51">
            <v>35.589783111964465</v>
          </cell>
          <cell r="X51">
            <v>18.511657223534936</v>
          </cell>
          <cell r="Y51">
            <v>18.470542483195015</v>
          </cell>
        </row>
        <row r="52">
          <cell r="R52">
            <v>0</v>
          </cell>
          <cell r="U52">
            <v>0</v>
          </cell>
          <cell r="V52">
            <v>0</v>
          </cell>
          <cell r="W52">
            <v>0</v>
          </cell>
          <cell r="X52">
            <v>0</v>
          </cell>
          <cell r="Y52">
            <v>0</v>
          </cell>
        </row>
        <row r="53">
          <cell r="R53">
            <v>36.582806356406763</v>
          </cell>
          <cell r="U53">
            <v>0</v>
          </cell>
          <cell r="V53">
            <v>34.084762592659473</v>
          </cell>
          <cell r="W53">
            <v>1.1121807285551115</v>
          </cell>
          <cell r="X53">
            <v>0</v>
          </cell>
          <cell r="Y53">
            <v>0</v>
          </cell>
        </row>
        <row r="54">
          <cell r="R54">
            <v>33.549788354525774</v>
          </cell>
          <cell r="U54">
            <v>100</v>
          </cell>
          <cell r="V54">
            <v>12.752357994779711</v>
          </cell>
          <cell r="W54">
            <v>54.305799658143151</v>
          </cell>
          <cell r="X54">
            <v>71.859570416039659</v>
          </cell>
          <cell r="Y54">
            <v>80.680887158897605</v>
          </cell>
        </row>
        <row r="55">
          <cell r="R55">
            <v>1.4940696119746975</v>
          </cell>
          <cell r="U55">
            <v>0</v>
          </cell>
          <cell r="V55">
            <v>0</v>
          </cell>
          <cell r="W55">
            <v>8.9922365013372669</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13.940642570669887</v>
          </cell>
          <cell r="U58">
            <v>0</v>
          </cell>
          <cell r="V58">
            <v>0</v>
          </cell>
          <cell r="W58">
            <v>0</v>
          </cell>
          <cell r="X58">
            <v>9.2674128778647979</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216488000</v>
      </c>
      <c r="E35" s="1" t="s">
        <v>48</v>
      </c>
    </row>
    <row r="36" spans="2:5" x14ac:dyDescent="0.4">
      <c r="B36" t="s">
        <v>70</v>
      </c>
      <c r="C36" s="77">
        <f>'Items B &amp; C'!P14</f>
        <v>211066000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16767000</v>
      </c>
      <c r="D60" s="66"/>
      <c r="E60" s="79">
        <f>'Items B &amp; C'!AD14</f>
        <v>199721000</v>
      </c>
      <c r="F60" s="79">
        <f>'Items B &amp; C'!AE14</f>
        <v>0</v>
      </c>
      <c r="G60" s="79">
        <f>'Items B &amp; C'!AF14</f>
        <v>0</v>
      </c>
      <c r="N60" s="24"/>
    </row>
    <row r="61" spans="2:14" x14ac:dyDescent="0.4">
      <c r="B61" t="s">
        <v>79</v>
      </c>
      <c r="C61" s="79">
        <f>'Items B &amp; C'!AG14</f>
        <v>125000</v>
      </c>
      <c r="D61" s="66"/>
      <c r="E61" s="79">
        <f>'Items B &amp; C'!AI14</f>
        <v>0</v>
      </c>
      <c r="F61" s="79">
        <f>'Items B &amp; C'!AJ14</f>
        <v>0</v>
      </c>
      <c r="G61" s="79">
        <f>'Items B &amp; C'!AK14</f>
        <v>5297000</v>
      </c>
      <c r="N61" s="24"/>
    </row>
    <row r="64" spans="2:14" x14ac:dyDescent="0.4">
      <c r="B64" t="s">
        <v>88</v>
      </c>
      <c r="E64" s="1" t="s">
        <v>86</v>
      </c>
    </row>
    <row r="65" spans="2:5" x14ac:dyDescent="0.4">
      <c r="B65" t="s">
        <v>85</v>
      </c>
      <c r="C65" s="81">
        <f>'Items B &amp; C'!L53</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C'!L55</f>
        <v>1</v>
      </c>
    </row>
    <row r="71" spans="2:5" x14ac:dyDescent="0.4">
      <c r="B71" t="s">
        <v>91</v>
      </c>
      <c r="C71" s="81">
        <f>'Items B &amp; C'!L56</f>
        <v>0</v>
      </c>
    </row>
    <row r="72" spans="2:5" x14ac:dyDescent="0.4">
      <c r="B72" t="s">
        <v>92</v>
      </c>
      <c r="C72" s="81">
        <f>'Items B &amp; C'!L57</f>
        <v>0</v>
      </c>
    </row>
    <row r="73" spans="2:5" x14ac:dyDescent="0.4">
      <c r="B73" t="s">
        <v>93</v>
      </c>
      <c r="C73" s="81">
        <f>'Items B &amp; C'!L58</f>
        <v>18</v>
      </c>
      <c r="E73" s="1" t="s">
        <v>103</v>
      </c>
    </row>
    <row r="74" spans="2:5" x14ac:dyDescent="0.4">
      <c r="B74" t="s">
        <v>94</v>
      </c>
      <c r="C74" s="81">
        <f>'Items B &amp; C'!L59</f>
        <v>0</v>
      </c>
      <c r="E74" s="1" t="s">
        <v>104</v>
      </c>
    </row>
    <row r="75" spans="2:5" x14ac:dyDescent="0.4">
      <c r="B75" t="s">
        <v>95</v>
      </c>
      <c r="C75" s="81">
        <f>'Items B &amp; C'!L60</f>
        <v>0</v>
      </c>
      <c r="E75" s="1" t="s">
        <v>105</v>
      </c>
    </row>
    <row r="76" spans="2:5" x14ac:dyDescent="0.4">
      <c r="B76" t="s">
        <v>96</v>
      </c>
      <c r="C76" s="81">
        <f>'Items B &amp; C'!L61</f>
        <v>81</v>
      </c>
      <c r="E76" s="1" t="s">
        <v>106</v>
      </c>
    </row>
    <row r="77" spans="2:5" x14ac:dyDescent="0.4">
      <c r="B77" t="s">
        <v>97</v>
      </c>
      <c r="C77" s="81">
        <f>'Items B &amp; C'!L62</f>
        <v>0</v>
      </c>
    </row>
    <row r="78" spans="2:5" x14ac:dyDescent="0.4">
      <c r="B78" t="s">
        <v>98</v>
      </c>
      <c r="C78" s="81">
        <f>'Items B &amp; C'!L63</f>
        <v>0</v>
      </c>
    </row>
    <row r="79" spans="2:5" x14ac:dyDescent="0.4">
      <c r="B79" t="s">
        <v>101</v>
      </c>
      <c r="C79" s="81">
        <f>'Items B &amp; C'!L64</f>
        <v>0</v>
      </c>
    </row>
    <row r="80" spans="2:5" x14ac:dyDescent="0.4">
      <c r="B80" t="s">
        <v>99</v>
      </c>
      <c r="C80" s="81">
        <f>'Items B &amp; C'!L65</f>
        <v>0</v>
      </c>
    </row>
    <row r="81" spans="2:20" x14ac:dyDescent="0.4">
      <c r="B81" t="s">
        <v>100</v>
      </c>
      <c r="C81" s="81">
        <f>'Items B &amp; C'!L66</f>
        <v>0</v>
      </c>
    </row>
    <row r="82" spans="2:20" x14ac:dyDescent="0.4">
      <c r="B82" t="s">
        <v>102</v>
      </c>
      <c r="C82" s="81">
        <f>'Items B &amp; C'!L67</f>
        <v>0</v>
      </c>
    </row>
    <row r="83" spans="2:20" x14ac:dyDescent="0.4">
      <c r="B83" t="s">
        <v>155</v>
      </c>
      <c r="C83" s="81">
        <f>'Items B &amp; C'!L68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4.8999999999999998E-3</v>
      </c>
      <c r="F96" s="80">
        <f t="shared" si="0"/>
        <v>4.4999999999999997E-3</v>
      </c>
      <c r="G96" s="25"/>
      <c r="H96" s="125">
        <f>'Items B &amp; C'!Q38</f>
        <v>1.0049043832310824</v>
      </c>
      <c r="I96" s="125">
        <f>'Items B &amp; C'!R38</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5">
        <v>44985</v>
      </c>
      <c r="E97" s="80">
        <f t="shared" si="0"/>
        <v>4.5999999999999999E-3</v>
      </c>
      <c r="F97" s="80">
        <f t="shared" si="0"/>
        <v>4.3E-3</v>
      </c>
      <c r="G97" s="25"/>
      <c r="H97" s="125">
        <f>'Items B &amp; C'!Q39</f>
        <v>1.0046164430129676</v>
      </c>
      <c r="I97" s="125">
        <f>'Items B &amp; C'!R39</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5">
        <v>45016</v>
      </c>
      <c r="E98" s="80">
        <f t="shared" si="0"/>
        <v>5.1999999999999998E-3</v>
      </c>
      <c r="F98" s="80">
        <f t="shared" si="0"/>
        <v>4.7999999999999996E-3</v>
      </c>
      <c r="G98" s="25"/>
      <c r="H98" s="125">
        <f>'Items B &amp; C'!Q40</f>
        <v>1.0052019054644505</v>
      </c>
      <c r="I98" s="125">
        <f>'Items B &amp; C'!R40</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5">
        <v>45016</v>
      </c>
      <c r="E99" s="95">
        <f>ROUND((J99/J95)-1,4)</f>
        <v>1.4800000000000001E-2</v>
      </c>
      <c r="F99" s="95">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5">
        <v>45046</v>
      </c>
      <c r="E100" s="80">
        <f t="shared" ref="E100:F102" si="3">ROUND(H100-1,4)</f>
        <v>5.1000000000000004E-3</v>
      </c>
      <c r="F100" s="80">
        <f t="shared" si="3"/>
        <v>4.7999999999999996E-3</v>
      </c>
      <c r="G100" s="25"/>
      <c r="H100" s="125">
        <f>'Items B &amp; C'!Q41</f>
        <v>1.005133570350875</v>
      </c>
      <c r="I100" s="125">
        <f>'Items B &amp; C'!R41</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5">
        <v>45077</v>
      </c>
      <c r="E101" s="80">
        <f t="shared" si="3"/>
        <v>5.4999999999999997E-3</v>
      </c>
      <c r="F101" s="80">
        <f t="shared" si="3"/>
        <v>5.1000000000000004E-3</v>
      </c>
      <c r="G101" s="25"/>
      <c r="H101" s="125">
        <f>'Items B &amp; C'!Q42</f>
        <v>1.0054592190674756</v>
      </c>
      <c r="I101" s="125">
        <f>'Items B &amp; C'!R42</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5">
        <v>45107</v>
      </c>
      <c r="E102" s="80">
        <f t="shared" si="3"/>
        <v>5.3E-3</v>
      </c>
      <c r="F102" s="80">
        <f t="shared" si="3"/>
        <v>4.8999999999999998E-3</v>
      </c>
      <c r="G102" s="25"/>
      <c r="H102" s="125">
        <f>'Items B &amp; C'!Q43</f>
        <v>1.0053242033410499</v>
      </c>
      <c r="I102" s="125">
        <f>'Items B &amp; C'!R43</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5">
        <v>45107</v>
      </c>
      <c r="E103" s="95">
        <f>ROUND((J103/J99)-1,4)</f>
        <v>1.6E-2</v>
      </c>
      <c r="F103" s="95">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5">
        <v>45138</v>
      </c>
      <c r="E104" s="80">
        <f t="shared" ref="E104:F106" si="6">ROUND(H104-1,4)</f>
        <v>5.4999999999999997E-3</v>
      </c>
      <c r="F104" s="80">
        <f t="shared" si="6"/>
        <v>5.1999999999999998E-3</v>
      </c>
      <c r="G104" s="25"/>
      <c r="H104" s="125">
        <f>'Items B &amp; C'!Q44</f>
        <v>1.0055456677809336</v>
      </c>
      <c r="I104" s="125">
        <f>'Items B &amp; C'!R44</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4">
      <c r="B105" t="s">
        <v>122</v>
      </c>
      <c r="C105" s="75">
        <v>45169</v>
      </c>
      <c r="E105" s="80">
        <f t="shared" si="6"/>
        <v>5.7000000000000002E-3</v>
      </c>
      <c r="F105" s="80">
        <f t="shared" si="6"/>
        <v>5.4000000000000003E-3</v>
      </c>
      <c r="G105" s="25"/>
      <c r="H105" s="125">
        <f>'Items B &amp; C'!Q45</f>
        <v>1.0057031993860686</v>
      </c>
      <c r="I105" s="125">
        <f>'Items B &amp; C'!R45</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5">
        <v>45199</v>
      </c>
      <c r="E106" s="80">
        <f t="shared" si="6"/>
        <v>5.4999999999999997E-3</v>
      </c>
      <c r="F106" s="80">
        <f t="shared" si="6"/>
        <v>5.1999999999999998E-3</v>
      </c>
      <c r="G106" s="25"/>
      <c r="H106" s="125">
        <f>'Items B &amp; C'!Q46</f>
        <v>1.0055399536656706</v>
      </c>
      <c r="I106" s="125">
        <f>'Items B &amp; C'!R46</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5">
        <v>45199</v>
      </c>
      <c r="E107" s="95">
        <f>ROUND((J107/J103)-1,4)</f>
        <v>1.6899999999999998E-2</v>
      </c>
      <c r="F107" s="95">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5"/>
      <c r="E108" s="94"/>
      <c r="F108" s="94"/>
      <c r="G108" s="25"/>
      <c r="H108" s="125">
        <f>'Items B &amp; C'!Q47</f>
        <v>1</v>
      </c>
      <c r="I108" s="125">
        <f>'Items B &amp; C'!R47</f>
        <v>1</v>
      </c>
      <c r="J108" s="20">
        <f>J107*H108</f>
        <v>1.04844020172511</v>
      </c>
      <c r="K108" s="20">
        <f t="shared" ref="K108:K110" si="8">K107*I108</f>
        <v>1.0451337557263518</v>
      </c>
      <c r="L108" s="25"/>
    </row>
    <row r="109" spans="2:20" x14ac:dyDescent="0.4">
      <c r="B109" t="s">
        <v>126</v>
      </c>
      <c r="C109" s="75"/>
      <c r="E109" s="80"/>
      <c r="F109" s="80"/>
      <c r="G109" s="25"/>
      <c r="H109" s="125">
        <f>'Items B &amp; C'!Q48</f>
        <v>1</v>
      </c>
      <c r="I109" s="125">
        <f>'Items B &amp; C'!R48</f>
        <v>1</v>
      </c>
      <c r="J109" s="20">
        <f t="shared" ref="J109:J110" si="9">J108*H109</f>
        <v>1.04844020172511</v>
      </c>
      <c r="K109" s="20">
        <f t="shared" si="8"/>
        <v>1.0451337557263518</v>
      </c>
      <c r="L109" s="25"/>
    </row>
    <row r="110" spans="2:20" x14ac:dyDescent="0.4">
      <c r="B110" t="s">
        <v>127</v>
      </c>
      <c r="C110" s="75"/>
      <c r="E110" s="80"/>
      <c r="F110" s="80"/>
      <c r="G110" s="25"/>
      <c r="H110" s="125">
        <f>'Items B &amp; C'!Q49</f>
        <v>1</v>
      </c>
      <c r="I110" s="125">
        <f>'Items B &amp; C'!R49</f>
        <v>1</v>
      </c>
      <c r="J110" s="20">
        <f t="shared" si="9"/>
        <v>1.04844020172511</v>
      </c>
      <c r="K110" s="20">
        <f t="shared" si="8"/>
        <v>1.0451337557263518</v>
      </c>
      <c r="L110" s="25"/>
    </row>
    <row r="111" spans="2:20" ht="15" thickBot="1" x14ac:dyDescent="0.45">
      <c r="B111" t="s">
        <v>128</v>
      </c>
      <c r="C111" s="75"/>
      <c r="E111" s="95"/>
      <c r="F111" s="95"/>
      <c r="G111" s="62"/>
      <c r="H111" s="65">
        <v>1</v>
      </c>
      <c r="I111" s="65">
        <v>1</v>
      </c>
      <c r="J111" s="65">
        <f t="shared" ref="J111:K112" si="10">J110*H111</f>
        <v>1.04844020172511</v>
      </c>
      <c r="K111" s="65">
        <f t="shared" si="10"/>
        <v>1.0451337557263518</v>
      </c>
    </row>
    <row r="112" spans="2:20" ht="15" thickTop="1" x14ac:dyDescent="0.4">
      <c r="B112" t="s">
        <v>129</v>
      </c>
      <c r="C112" s="75"/>
      <c r="E112" s="80"/>
      <c r="F112" s="80"/>
      <c r="G112" s="62"/>
      <c r="H112" s="65">
        <v>1</v>
      </c>
      <c r="I112" s="65">
        <v>1</v>
      </c>
      <c r="J112" s="65">
        <f t="shared" si="10"/>
        <v>1.04844020172511</v>
      </c>
      <c r="K112" s="65">
        <f t="shared" si="10"/>
        <v>1.0451337557263518</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449453000</v>
      </c>
      <c r="E35" s="1" t="s">
        <v>48</v>
      </c>
    </row>
    <row r="36" spans="2:5" x14ac:dyDescent="0.4">
      <c r="B36" t="s">
        <v>70</v>
      </c>
      <c r="C36" s="77">
        <f>'Items B &amp; C'!P15</f>
        <v>437795000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19504000</v>
      </c>
      <c r="D60" s="66"/>
      <c r="E60" s="79">
        <f>'Items B &amp; C'!AD15</f>
        <v>429949000</v>
      </c>
      <c r="F60" s="79">
        <f>'Items B &amp; C'!AE15</f>
        <v>0</v>
      </c>
      <c r="G60" s="79">
        <f>'Items B &amp; C'!AF15</f>
        <v>0</v>
      </c>
      <c r="N60" s="24"/>
    </row>
    <row r="61" spans="2:14" x14ac:dyDescent="0.4">
      <c r="B61" t="s">
        <v>79</v>
      </c>
      <c r="C61" s="79">
        <f>'Items B &amp; C'!AG15</f>
        <v>174000</v>
      </c>
      <c r="D61" s="66"/>
      <c r="E61" s="79">
        <f>'Items B &amp; C'!AI15</f>
        <v>0</v>
      </c>
      <c r="F61" s="79">
        <f>'Items B &amp; C'!AJ15</f>
        <v>0</v>
      </c>
      <c r="G61" s="79">
        <f>'Items B &amp; C'!AK15</f>
        <v>11483000</v>
      </c>
      <c r="N61" s="24"/>
    </row>
    <row r="64" spans="2:14" x14ac:dyDescent="0.4">
      <c r="B64" t="s">
        <v>88</v>
      </c>
      <c r="E64" s="1" t="s">
        <v>86</v>
      </c>
    </row>
    <row r="65" spans="2:5" x14ac:dyDescent="0.4">
      <c r="B65" t="s">
        <v>85</v>
      </c>
      <c r="C65" s="81">
        <f>'Items B &amp; C'!M53</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C'!M55</f>
        <v>0</v>
      </c>
    </row>
    <row r="71" spans="2:5" x14ac:dyDescent="0.4">
      <c r="B71" t="s">
        <v>91</v>
      </c>
      <c r="C71" s="81">
        <f>'Items B &amp; C'!M56</f>
        <v>0</v>
      </c>
    </row>
    <row r="72" spans="2:5" x14ac:dyDescent="0.4">
      <c r="B72" t="s">
        <v>92</v>
      </c>
      <c r="C72" s="81">
        <f>'Items B &amp; C'!M57</f>
        <v>0</v>
      </c>
    </row>
    <row r="73" spans="2:5" x14ac:dyDescent="0.4">
      <c r="B73" t="s">
        <v>93</v>
      </c>
      <c r="C73" s="81">
        <f>'Items B &amp; C'!M58</f>
        <v>19</v>
      </c>
      <c r="E73" s="1" t="s">
        <v>103</v>
      </c>
    </row>
    <row r="74" spans="2:5" x14ac:dyDescent="0.4">
      <c r="B74" t="s">
        <v>94</v>
      </c>
      <c r="C74" s="81">
        <f>'Items B &amp; C'!M59</f>
        <v>0</v>
      </c>
      <c r="E74" s="1" t="s">
        <v>104</v>
      </c>
    </row>
    <row r="75" spans="2:5" x14ac:dyDescent="0.4">
      <c r="B75" t="s">
        <v>95</v>
      </c>
      <c r="C75" s="81">
        <f>'Items B &amp; C'!M60</f>
        <v>0</v>
      </c>
      <c r="E75" s="1" t="s">
        <v>105</v>
      </c>
    </row>
    <row r="76" spans="2:5" x14ac:dyDescent="0.4">
      <c r="B76" t="s">
        <v>96</v>
      </c>
      <c r="C76" s="81">
        <f>'Items B &amp; C'!M61</f>
        <v>72</v>
      </c>
      <c r="E76" s="1" t="s">
        <v>106</v>
      </c>
    </row>
    <row r="77" spans="2:5" x14ac:dyDescent="0.4">
      <c r="B77" t="s">
        <v>97</v>
      </c>
      <c r="C77" s="81">
        <f>'Items B &amp; C'!M62</f>
        <v>0</v>
      </c>
    </row>
    <row r="78" spans="2:5" x14ac:dyDescent="0.4">
      <c r="B78" t="s">
        <v>98</v>
      </c>
      <c r="C78" s="81">
        <f>'Items B &amp; C'!M63</f>
        <v>0</v>
      </c>
    </row>
    <row r="79" spans="2:5" x14ac:dyDescent="0.4">
      <c r="B79" t="s">
        <v>101</v>
      </c>
      <c r="C79" s="81">
        <f>'Items B &amp; C'!M64</f>
        <v>0</v>
      </c>
    </row>
    <row r="80" spans="2:5" x14ac:dyDescent="0.4">
      <c r="B80" t="s">
        <v>99</v>
      </c>
      <c r="C80" s="81">
        <f>'Items B &amp; C'!M65</f>
        <v>9</v>
      </c>
    </row>
    <row r="81" spans="2:20" x14ac:dyDescent="0.4">
      <c r="B81" t="s">
        <v>100</v>
      </c>
      <c r="C81" s="81">
        <f>'Items B &amp; C'!M66</f>
        <v>0</v>
      </c>
    </row>
    <row r="82" spans="2:20" x14ac:dyDescent="0.4">
      <c r="B82" t="s">
        <v>102</v>
      </c>
      <c r="C82" s="81">
        <f>'Items B &amp; C'!M67</f>
        <v>0</v>
      </c>
    </row>
    <row r="83" spans="2:20" x14ac:dyDescent="0.4">
      <c r="B83" t="s">
        <v>155</v>
      </c>
      <c r="C83" s="81">
        <f>'Items B &amp; C'!M68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5.1000000000000004E-3</v>
      </c>
      <c r="F96" s="80">
        <f t="shared" si="0"/>
        <v>4.7000000000000002E-3</v>
      </c>
      <c r="G96" s="25"/>
      <c r="H96" s="125">
        <f>'Items B &amp; C'!S38</f>
        <v>1.0051104113803981</v>
      </c>
      <c r="I96" s="125">
        <f>'Items B &amp; C'!T38</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5">
        <v>44985</v>
      </c>
      <c r="E97" s="80">
        <f t="shared" si="0"/>
        <v>4.7000000000000002E-3</v>
      </c>
      <c r="F97" s="80">
        <f t="shared" si="0"/>
        <v>4.4999999999999997E-3</v>
      </c>
      <c r="G97" s="25"/>
      <c r="H97" s="125">
        <f>'Items B &amp; C'!S39</f>
        <v>1.004687139002914</v>
      </c>
      <c r="I97" s="125">
        <f>'Items B &amp; C'!T39</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5">
        <v>45016</v>
      </c>
      <c r="E98" s="80">
        <f t="shared" si="0"/>
        <v>5.3E-3</v>
      </c>
      <c r="F98" s="80">
        <f t="shared" si="0"/>
        <v>5.0000000000000001E-3</v>
      </c>
      <c r="G98" s="25"/>
      <c r="H98" s="125">
        <f>'Items B &amp; C'!S40</f>
        <v>1.0052958456604526</v>
      </c>
      <c r="I98" s="125">
        <f>'Items B &amp; C'!T40</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5">
        <v>45016</v>
      </c>
      <c r="E99" s="95">
        <f>ROUND((J99/J95)-1,4)</f>
        <v>1.52E-2</v>
      </c>
      <c r="F99" s="95">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5">
        <v>45046</v>
      </c>
      <c r="E100" s="80">
        <f t="shared" ref="E100:F102" si="3">ROUND(H100-1,4)</f>
        <v>5.4000000000000003E-3</v>
      </c>
      <c r="F100" s="80">
        <f t="shared" si="3"/>
        <v>5.0000000000000001E-3</v>
      </c>
      <c r="G100" s="25"/>
      <c r="H100" s="125">
        <f>'Items B &amp; C'!S41</f>
        <v>1.0054318332127454</v>
      </c>
      <c r="I100" s="125">
        <f>'Items B &amp; C'!T41</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4">
      <c r="B101" t="s">
        <v>118</v>
      </c>
      <c r="C101" s="75">
        <v>45077</v>
      </c>
      <c r="E101" s="80">
        <f t="shared" si="3"/>
        <v>5.7000000000000002E-3</v>
      </c>
      <c r="F101" s="80">
        <f t="shared" si="3"/>
        <v>5.3E-3</v>
      </c>
      <c r="G101" s="25"/>
      <c r="H101" s="125">
        <f>'Items B &amp; C'!S42</f>
        <v>1.0056965176544155</v>
      </c>
      <c r="I101" s="125">
        <f>'Items B &amp; C'!T42</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5">
        <v>45107</v>
      </c>
      <c r="E102" s="80">
        <f t="shared" si="3"/>
        <v>5.4999999999999997E-3</v>
      </c>
      <c r="F102" s="80">
        <f t="shared" si="3"/>
        <v>5.1000000000000004E-3</v>
      </c>
      <c r="G102" s="25"/>
      <c r="H102" s="125">
        <f>'Items B &amp; C'!S43</f>
        <v>1.0055110287005455</v>
      </c>
      <c r="I102" s="125">
        <f>'Items B &amp; C'!T43</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5">
        <v>45107</v>
      </c>
      <c r="E103" s="95">
        <f>ROUND((J103/J99)-1,4)</f>
        <v>1.67E-2</v>
      </c>
      <c r="F103" s="95">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5">
        <v>45138</v>
      </c>
      <c r="E104" s="80">
        <f t="shared" ref="E104:F106" si="6">ROUND(H104-1,4)</f>
        <v>5.7999999999999996E-3</v>
      </c>
      <c r="F104" s="80">
        <f t="shared" si="6"/>
        <v>5.4999999999999997E-3</v>
      </c>
      <c r="G104" s="25"/>
      <c r="H104" s="125">
        <f>'Items B &amp; C'!S44</f>
        <v>1.0057694998184936</v>
      </c>
      <c r="I104" s="125">
        <f>'Items B &amp; C'!T44</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5">
        <v>45169</v>
      </c>
      <c r="E105" s="80">
        <f t="shared" si="6"/>
        <v>5.7999999999999996E-3</v>
      </c>
      <c r="F105" s="80">
        <f t="shared" si="6"/>
        <v>5.5999999999999999E-3</v>
      </c>
      <c r="G105" s="25"/>
      <c r="H105" s="125">
        <f>'Items B &amp; C'!S45</f>
        <v>1.0057726209245206</v>
      </c>
      <c r="I105" s="125">
        <f>'Items B &amp; C'!T45</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5">
        <v>45199</v>
      </c>
      <c r="E106" s="80">
        <f t="shared" si="6"/>
        <v>5.5999999999999999E-3</v>
      </c>
      <c r="F106" s="80">
        <f t="shared" si="6"/>
        <v>5.4000000000000003E-3</v>
      </c>
      <c r="G106" s="25"/>
      <c r="H106" s="125">
        <f>'Items B &amp; C'!S46</f>
        <v>1.0056066368069252</v>
      </c>
      <c r="I106" s="125">
        <f>'Items B &amp; C'!T46</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5">
        <v>45199</v>
      </c>
      <c r="E107" s="95">
        <f>ROUND((J107/J103)-1,4)</f>
        <v>1.72E-2</v>
      </c>
      <c r="F107" s="95">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5"/>
      <c r="E108" s="94"/>
      <c r="F108" s="94"/>
      <c r="G108" s="25"/>
      <c r="H108" s="125">
        <f>'Items B &amp; C'!S47</f>
        <v>1</v>
      </c>
      <c r="I108" s="125">
        <f>'Items B &amp; C'!T47</f>
        <v>1</v>
      </c>
      <c r="J108" s="20">
        <f>J107*H108</f>
        <v>1.0499565326317757</v>
      </c>
      <c r="K108" s="20">
        <f t="shared" ref="K108:K110" si="7">K107*I108</f>
        <v>1.0470860454210915</v>
      </c>
      <c r="L108" s="25"/>
    </row>
    <row r="109" spans="2:20" x14ac:dyDescent="0.4">
      <c r="B109" t="s">
        <v>126</v>
      </c>
      <c r="C109" s="75"/>
      <c r="E109" s="80"/>
      <c r="F109" s="80"/>
      <c r="G109" s="25"/>
      <c r="H109" s="125">
        <f>'Items B &amp; C'!S48</f>
        <v>1</v>
      </c>
      <c r="I109" s="125">
        <f>'Items B &amp; C'!T48</f>
        <v>1</v>
      </c>
      <c r="J109" s="20">
        <f t="shared" ref="J109:J110" si="8">J108*H109</f>
        <v>1.0499565326317757</v>
      </c>
      <c r="K109" s="20">
        <f t="shared" si="7"/>
        <v>1.0470860454210915</v>
      </c>
      <c r="L109" s="25"/>
    </row>
    <row r="110" spans="2:20" x14ac:dyDescent="0.4">
      <c r="B110" t="s">
        <v>127</v>
      </c>
      <c r="C110" s="75"/>
      <c r="E110" s="80"/>
      <c r="F110" s="80"/>
      <c r="G110" s="25"/>
      <c r="H110" s="125">
        <f>'Items B &amp; C'!S49</f>
        <v>1</v>
      </c>
      <c r="I110" s="125">
        <f>'Items B &amp; C'!T49</f>
        <v>1</v>
      </c>
      <c r="J110" s="20">
        <f t="shared" si="8"/>
        <v>1.0499565326317757</v>
      </c>
      <c r="K110" s="20">
        <f t="shared" si="7"/>
        <v>1.0470860454210915</v>
      </c>
      <c r="L110" s="25"/>
    </row>
    <row r="111" spans="2:20" ht="15" thickBot="1" x14ac:dyDescent="0.45">
      <c r="B111" t="s">
        <v>128</v>
      </c>
      <c r="C111" s="75"/>
      <c r="E111" s="95"/>
      <c r="F111" s="95"/>
      <c r="G111" s="62"/>
      <c r="H111" s="65">
        <v>1</v>
      </c>
      <c r="I111" s="65">
        <v>1</v>
      </c>
      <c r="J111" s="65">
        <f t="shared" ref="J111:K112" si="9">J110*H111</f>
        <v>1.0499565326317757</v>
      </c>
      <c r="K111" s="65">
        <f t="shared" si="9"/>
        <v>1.0470860454210915</v>
      </c>
    </row>
    <row r="112" spans="2:20" ht="15" thickTop="1" x14ac:dyDescent="0.4">
      <c r="B112" t="s">
        <v>129</v>
      </c>
      <c r="C112" s="75"/>
      <c r="E112" s="80"/>
      <c r="F112" s="80"/>
      <c r="G112" s="62"/>
      <c r="H112" s="65">
        <v>1</v>
      </c>
      <c r="I112" s="65">
        <v>1</v>
      </c>
      <c r="J112" s="65">
        <f t="shared" si="9"/>
        <v>1.0499565326317757</v>
      </c>
      <c r="K112" s="65">
        <f t="shared" si="9"/>
        <v>1.0470860454210915</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51" zoomScale="98" zoomScaleNormal="98" workbookViewId="0">
      <selection activeCell="I28" sqref="I28"/>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64940000</v>
      </c>
      <c r="E36" s="69">
        <f>'Items B &amp; C'!AQ9</f>
        <v>65154000</v>
      </c>
      <c r="F36" s="69">
        <f>'Items B &amp; C'!AR9</f>
        <v>60355000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9</v>
      </c>
      <c r="E39" s="70">
        <v>9</v>
      </c>
      <c r="F39" s="70">
        <v>13</v>
      </c>
      <c r="G39" s="85" t="s">
        <v>401</v>
      </c>
    </row>
    <row r="40" spans="2:8" x14ac:dyDescent="0.4">
      <c r="C40" s="10" t="s">
        <v>198</v>
      </c>
      <c r="D40" s="70">
        <v>9</v>
      </c>
      <c r="E40" s="70">
        <v>9</v>
      </c>
      <c r="F40" s="70">
        <v>13</v>
      </c>
      <c r="G40" s="85" t="s">
        <v>401</v>
      </c>
    </row>
    <row r="41" spans="2:8" x14ac:dyDescent="0.4">
      <c r="C41" s="10" t="s">
        <v>199</v>
      </c>
      <c r="D41" s="70">
        <v>4.58E-2</v>
      </c>
      <c r="E41" s="70">
        <v>4.7699999999999999E-2</v>
      </c>
      <c r="F41" s="70">
        <v>4.9000000000000002E-2</v>
      </c>
      <c r="G41" s="85" t="s">
        <v>402</v>
      </c>
    </row>
    <row r="42" spans="2:8" x14ac:dyDescent="0.4">
      <c r="C42" s="10" t="s">
        <v>200</v>
      </c>
      <c r="D42" s="96">
        <v>168818.4</v>
      </c>
      <c r="E42" s="96">
        <v>648617.04</v>
      </c>
      <c r="F42" s="96">
        <v>1293002.44</v>
      </c>
      <c r="G42" s="85" t="s">
        <v>403</v>
      </c>
    </row>
    <row r="43" spans="2:8" x14ac:dyDescent="0.4">
      <c r="C43" s="10" t="s">
        <v>201</v>
      </c>
      <c r="D43" s="96">
        <v>168818.4</v>
      </c>
      <c r="E43" s="96">
        <v>648617.04</v>
      </c>
      <c r="F43" s="96">
        <v>1293002.44</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C19" sqref="C1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C'!G70</f>
        <v>40.210791165987771</v>
      </c>
      <c r="E9" s="34"/>
      <c r="F9" s="34"/>
      <c r="G9" s="34"/>
      <c r="H9" s="34"/>
    </row>
    <row r="10" spans="1:8" x14ac:dyDescent="0.4">
      <c r="B10" s="34"/>
      <c r="C10" s="36" t="s">
        <v>226</v>
      </c>
      <c r="D10" s="112">
        <f>'Items B &amp; C'!G71</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603532000</v>
      </c>
      <c r="E36" s="69">
        <f>'Items B &amp; C'!AQ10</f>
        <v>651291000</v>
      </c>
      <c r="F36" s="69">
        <f>'Items B &amp; C'!AR10</f>
        <v>719186000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5.16E-2</v>
      </c>
      <c r="E41" s="70">
        <v>5.2900000000000003E-2</v>
      </c>
      <c r="F41" s="70">
        <v>5.5E-2</v>
      </c>
      <c r="G41" s="85" t="s">
        <v>402</v>
      </c>
    </row>
    <row r="42" spans="2:9" x14ac:dyDescent="0.4">
      <c r="C42" s="10" t="s">
        <v>200</v>
      </c>
      <c r="D42" s="96">
        <v>60069471.210000001</v>
      </c>
      <c r="E42" s="96">
        <v>141850195.99000001</v>
      </c>
      <c r="F42" s="96">
        <v>35174251.149999999</v>
      </c>
      <c r="G42" s="85" t="s">
        <v>403</v>
      </c>
    </row>
    <row r="43" spans="2:9" x14ac:dyDescent="0.4">
      <c r="C43" s="10" t="s">
        <v>201</v>
      </c>
      <c r="D43" s="96">
        <v>62905836.75</v>
      </c>
      <c r="E43" s="96">
        <v>141850195.99000001</v>
      </c>
      <c r="F43" s="96">
        <v>74678203.159999996</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C'!H70</f>
        <v>25.689596380840605</v>
      </c>
      <c r="E9" s="34"/>
      <c r="F9" s="34"/>
      <c r="G9" s="34"/>
      <c r="H9" s="34"/>
    </row>
    <row r="10" spans="1:8" x14ac:dyDescent="0.4">
      <c r="B10" s="34"/>
      <c r="C10" s="36" t="s">
        <v>226</v>
      </c>
      <c r="D10" s="112">
        <f>'Items B &amp; C'!H71</f>
        <v>6</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110568000</v>
      </c>
      <c r="E36" s="69">
        <f>'Items B &amp; C'!AQ11</f>
        <v>111124000</v>
      </c>
      <c r="F36" s="69">
        <f>'Items B &amp; C'!AR11</f>
        <v>111663000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5.1799999999999999E-2</v>
      </c>
      <c r="E41" s="70">
        <v>5.2900000000000003E-2</v>
      </c>
      <c r="F41" s="70">
        <v>5.5E-2</v>
      </c>
      <c r="G41" s="85" t="s">
        <v>402</v>
      </c>
    </row>
    <row r="42" spans="2:9" x14ac:dyDescent="0.4">
      <c r="C42" s="10" t="s">
        <v>200</v>
      </c>
      <c r="D42" s="70">
        <v>6876921.0499999998</v>
      </c>
      <c r="E42" s="70">
        <v>12776823.23</v>
      </c>
      <c r="F42" s="70">
        <v>3744439.62</v>
      </c>
      <c r="G42" s="85" t="s">
        <v>403</v>
      </c>
    </row>
    <row r="43" spans="2:9" x14ac:dyDescent="0.4">
      <c r="C43" s="10" t="s">
        <v>201</v>
      </c>
      <c r="D43" s="70">
        <v>7232819.9900000002</v>
      </c>
      <c r="E43" s="70">
        <v>12776823.23</v>
      </c>
      <c r="F43" s="70">
        <v>8370668.5300000003</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C'!I70</f>
        <v>100</v>
      </c>
      <c r="E9" s="34"/>
      <c r="F9" s="34"/>
      <c r="G9" s="34"/>
      <c r="H9" s="34"/>
    </row>
    <row r="10" spans="1:8" x14ac:dyDescent="0.4">
      <c r="B10" s="34"/>
      <c r="C10" s="36" t="s">
        <v>226</v>
      </c>
      <c r="D10" s="112">
        <f>'Items B &amp; C'!I71</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502368000</v>
      </c>
      <c r="E36" s="69">
        <f>'Items B &amp; C'!AQ12</f>
        <v>518577000</v>
      </c>
      <c r="F36" s="69">
        <f>'Items B &amp; C'!AR12</f>
        <v>539780000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6" t="s">
        <v>401</v>
      </c>
    </row>
    <row r="40" spans="2:9" x14ac:dyDescent="0.4">
      <c r="C40" s="10" t="s">
        <v>198</v>
      </c>
      <c r="D40" s="70">
        <v>8</v>
      </c>
      <c r="E40" s="70">
        <v>8</v>
      </c>
      <c r="F40" s="70">
        <v>12</v>
      </c>
      <c r="G40" s="86" t="s">
        <v>401</v>
      </c>
    </row>
    <row r="41" spans="2:9" x14ac:dyDescent="0.4">
      <c r="C41" s="10" t="s">
        <v>199</v>
      </c>
      <c r="D41" s="70">
        <v>5.2999999999999999E-2</v>
      </c>
      <c r="E41" s="70">
        <v>5.4699999999999999E-2</v>
      </c>
      <c r="F41" s="70">
        <v>5.6500000000000002E-2</v>
      </c>
      <c r="G41" s="86" t="s">
        <v>402</v>
      </c>
    </row>
    <row r="42" spans="2:9" x14ac:dyDescent="0.4">
      <c r="C42" s="10" t="s">
        <v>200</v>
      </c>
      <c r="D42" s="70">
        <v>24160273.73</v>
      </c>
      <c r="E42" s="70">
        <v>31204782.739999998</v>
      </c>
      <c r="F42" s="70">
        <v>9798549.9900000002</v>
      </c>
      <c r="G42" s="86" t="s">
        <v>403</v>
      </c>
    </row>
    <row r="43" spans="2:9" x14ac:dyDescent="0.4">
      <c r="C43" s="10" t="s">
        <v>201</v>
      </c>
      <c r="D43" s="70">
        <v>26953505.149999999</v>
      </c>
      <c r="E43" s="70">
        <v>31204782.739999998</v>
      </c>
      <c r="F43" s="70">
        <v>18206575.259999998</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11" t="s">
        <v>426</v>
      </c>
      <c r="D2" s="111" t="s">
        <v>427</v>
      </c>
      <c r="G2" s="111" t="s">
        <v>428</v>
      </c>
      <c r="H2" s="111"/>
    </row>
    <row r="3" spans="3:8" ht="15" thickTop="1" x14ac:dyDescent="0.4">
      <c r="C3" t="s">
        <v>354</v>
      </c>
      <c r="D3" t="s">
        <v>151</v>
      </c>
      <c r="G3" t="s">
        <v>21</v>
      </c>
      <c r="H3" t="s">
        <v>429</v>
      </c>
    </row>
    <row r="4" spans="3:8" x14ac:dyDescent="0.4">
      <c r="C4" t="s">
        <v>355</v>
      </c>
      <c r="D4" t="s">
        <v>157</v>
      </c>
      <c r="G4" t="s">
        <v>22</v>
      </c>
      <c r="H4" t="s">
        <v>430</v>
      </c>
    </row>
    <row r="5" spans="3:8" x14ac:dyDescent="0.4">
      <c r="C5" t="s">
        <v>356</v>
      </c>
      <c r="D5" t="s">
        <v>391</v>
      </c>
      <c r="G5" t="s">
        <v>23</v>
      </c>
      <c r="H5" t="s">
        <v>432</v>
      </c>
    </row>
    <row r="6" spans="3:8" x14ac:dyDescent="0.4">
      <c r="C6" t="s">
        <v>357</v>
      </c>
      <c r="D6" t="s">
        <v>393</v>
      </c>
      <c r="G6" t="s">
        <v>24</v>
      </c>
      <c r="H6" t="s">
        <v>433</v>
      </c>
    </row>
    <row r="7" spans="3:8" x14ac:dyDescent="0.4">
      <c r="C7" t="s">
        <v>359</v>
      </c>
      <c r="D7" t="s">
        <v>392</v>
      </c>
      <c r="G7" t="s">
        <v>25</v>
      </c>
      <c r="H7" t="s">
        <v>434</v>
      </c>
    </row>
    <row r="8" spans="3:8" x14ac:dyDescent="0.4">
      <c r="C8" t="s">
        <v>408</v>
      </c>
      <c r="D8" t="s">
        <v>411</v>
      </c>
      <c r="G8" t="s">
        <v>26</v>
      </c>
      <c r="H8" t="s">
        <v>435</v>
      </c>
    </row>
    <row r="9" spans="3:8" x14ac:dyDescent="0.4">
      <c r="C9" t="s">
        <v>398</v>
      </c>
      <c r="D9" t="s">
        <v>400</v>
      </c>
      <c r="G9" t="s">
        <v>27</v>
      </c>
      <c r="H9" t="s">
        <v>431</v>
      </c>
    </row>
    <row r="10" spans="3:8" x14ac:dyDescent="0.4">
      <c r="C10" t="s">
        <v>413</v>
      </c>
      <c r="D10" t="s">
        <v>424</v>
      </c>
      <c r="G10" t="s">
        <v>30</v>
      </c>
    </row>
    <row r="11" spans="3:8" x14ac:dyDescent="0.4">
      <c r="C11" t="s">
        <v>414</v>
      </c>
      <c r="D11" t="s">
        <v>425</v>
      </c>
    </row>
    <row r="12" spans="3:8" x14ac:dyDescent="0.4">
      <c r="C12" t="s">
        <v>436</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C'!J70</f>
        <v>53.124163679730174</v>
      </c>
      <c r="E9" s="34"/>
      <c r="F9" s="34"/>
      <c r="G9" s="34"/>
      <c r="H9" s="34"/>
    </row>
    <row r="10" spans="1:8" x14ac:dyDescent="0.4">
      <c r="B10" s="34"/>
      <c r="C10" s="36" t="s">
        <v>226</v>
      </c>
      <c r="D10" s="112">
        <f>'Items B &amp; C'!J71</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450398000</v>
      </c>
      <c r="E36" s="69">
        <f>'Items B &amp; C'!AQ13</f>
        <v>452740000</v>
      </c>
      <c r="F36" s="69">
        <f>'Items B &amp; C'!AR13</f>
        <v>455007000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52</v>
      </c>
      <c r="E39" s="70">
        <v>39</v>
      </c>
      <c r="F39" s="70">
        <v>11</v>
      </c>
      <c r="G39" s="86" t="s">
        <v>401</v>
      </c>
    </row>
    <row r="40" spans="2:9" x14ac:dyDescent="0.4">
      <c r="C40" s="10" t="s">
        <v>198</v>
      </c>
      <c r="D40" s="70">
        <v>52</v>
      </c>
      <c r="E40" s="70">
        <v>39</v>
      </c>
      <c r="F40" s="70">
        <v>11</v>
      </c>
      <c r="G40" s="86" t="s">
        <v>401</v>
      </c>
    </row>
    <row r="41" spans="2:9" x14ac:dyDescent="0.4">
      <c r="C41" s="10" t="s">
        <v>199</v>
      </c>
      <c r="D41" s="70">
        <v>5.5800000000000002E-2</v>
      </c>
      <c r="E41" s="70">
        <v>5.67E-2</v>
      </c>
      <c r="F41" s="70">
        <v>5.5500000000000001E-2</v>
      </c>
      <c r="G41" s="86" t="s">
        <v>402</v>
      </c>
    </row>
    <row r="42" spans="2:9" x14ac:dyDescent="0.4">
      <c r="C42" s="10" t="s">
        <v>200</v>
      </c>
      <c r="D42" s="96">
        <v>28360413.190000001</v>
      </c>
      <c r="E42" s="96">
        <v>44617813.659999996</v>
      </c>
      <c r="F42" s="96">
        <v>22468972.84</v>
      </c>
      <c r="G42" s="86" t="s">
        <v>403</v>
      </c>
    </row>
    <row r="43" spans="2:9" x14ac:dyDescent="0.4">
      <c r="C43" s="10" t="s">
        <v>201</v>
      </c>
      <c r="D43" s="96">
        <v>31688503.34</v>
      </c>
      <c r="E43" s="96">
        <v>44617813.659999996</v>
      </c>
      <c r="F43" s="96">
        <v>74697620.569999993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C'!K70</f>
        <v>33.365421667466691</v>
      </c>
      <c r="E9" s="34"/>
      <c r="F9" s="34"/>
      <c r="G9" s="34"/>
      <c r="H9" s="34"/>
    </row>
    <row r="10" spans="1:8" x14ac:dyDescent="0.4">
      <c r="B10" s="34"/>
      <c r="C10" s="36" t="s">
        <v>226</v>
      </c>
      <c r="D10" s="112">
        <f>'Items B &amp; C'!K71</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208841000</v>
      </c>
      <c r="E36" s="69">
        <f>'Items B &amp; C'!AQ14</f>
        <v>209972000</v>
      </c>
      <c r="F36" s="69">
        <f>'Items B &amp; C'!AR14</f>
        <v>211066000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63</v>
      </c>
      <c r="E39" s="70">
        <v>38</v>
      </c>
      <c r="F39" s="70">
        <v>13</v>
      </c>
      <c r="G39" s="86" t="s">
        <v>401</v>
      </c>
    </row>
    <row r="40" spans="2:9" x14ac:dyDescent="0.4">
      <c r="C40" s="10" t="s">
        <v>198</v>
      </c>
      <c r="D40" s="70">
        <v>63</v>
      </c>
      <c r="E40" s="70">
        <v>38</v>
      </c>
      <c r="F40" s="70">
        <v>13</v>
      </c>
      <c r="G40" s="86" t="s">
        <v>401</v>
      </c>
    </row>
    <row r="41" spans="2:9" x14ac:dyDescent="0.4">
      <c r="C41" s="10" t="s">
        <v>199</v>
      </c>
      <c r="D41" s="70">
        <v>5.9200000000000003E-2</v>
      </c>
      <c r="E41" s="70">
        <v>5.8700000000000002E-2</v>
      </c>
      <c r="F41" s="70">
        <v>5.9700000000000003E-2</v>
      </c>
      <c r="G41" s="86" t="s">
        <v>402</v>
      </c>
    </row>
    <row r="42" spans="2:9" x14ac:dyDescent="0.4">
      <c r="C42" s="10" t="s">
        <v>200</v>
      </c>
      <c r="D42" s="70">
        <v>12392867.68</v>
      </c>
      <c r="E42" s="70">
        <v>15792962.359999999</v>
      </c>
      <c r="F42" s="70">
        <v>5273288.7300000004</v>
      </c>
      <c r="G42" s="86" t="s">
        <v>403</v>
      </c>
    </row>
    <row r="43" spans="2:9" x14ac:dyDescent="0.4">
      <c r="C43" s="10" t="s">
        <v>201</v>
      </c>
      <c r="D43" s="70">
        <v>14889850.029999999</v>
      </c>
      <c r="E43" s="70">
        <v>15792962.359999999</v>
      </c>
      <c r="F43" s="70">
        <v>13387333.82</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C'!L70</f>
        <v>51.236614945494239</v>
      </c>
      <c r="E9" s="34"/>
      <c r="F9" s="34"/>
      <c r="G9" s="34"/>
      <c r="H9" s="34"/>
    </row>
    <row r="10" spans="1:8" x14ac:dyDescent="0.4">
      <c r="B10" s="34"/>
      <c r="C10" s="36" t="s">
        <v>226</v>
      </c>
      <c r="D10" s="112">
        <f>'Items B &amp; C'!L71</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433027000</v>
      </c>
      <c r="E36" s="69">
        <f>'Items B &amp; C'!AQ15</f>
        <v>435450000</v>
      </c>
      <c r="F36" s="69">
        <f>'Items B &amp; C'!AR15</f>
        <v>437795000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12">
        <f>'Items B &amp; C'!M70</f>
        <v>59.753211988404942</v>
      </c>
      <c r="E9" s="34"/>
      <c r="F9" s="34"/>
      <c r="G9" s="34"/>
      <c r="H9" s="34"/>
    </row>
    <row r="10" spans="1:8" x14ac:dyDescent="0.4">
      <c r="B10" s="34"/>
      <c r="C10" s="36" t="s">
        <v>226</v>
      </c>
      <c r="D10" s="112">
        <f>'Items B &amp; C'!M71</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zoomScale="80" zoomScaleNormal="80" workbookViewId="0">
      <selection activeCell="H8" sqref="H8"/>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45209</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71"/>
  <sheetViews>
    <sheetView zoomScale="85" zoomScaleNormal="85" workbookViewId="0">
      <selection activeCell="H25" sqref="H25"/>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07421875" customWidth="1"/>
    <col min="11" max="11" width="15.15234375" customWidth="1"/>
    <col min="12" max="12" width="16.3046875" customWidth="1"/>
    <col min="13" max="13" width="15.69140625" bestFit="1" customWidth="1"/>
    <col min="14" max="14" width="17.53515625" customWidth="1"/>
    <col min="15" max="15" width="16.84375" customWidth="1"/>
    <col min="16" max="16" width="14.84375" customWidth="1"/>
    <col min="17" max="17" width="15.69140625" bestFit="1" customWidth="1"/>
    <col min="18" max="18" width="16.84375" customWidth="1"/>
    <col min="19" max="19" width="19.69140625" bestFit="1" customWidth="1"/>
    <col min="20" max="20" width="16.2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6" t="s">
        <v>437</v>
      </c>
      <c r="AN3" s="26"/>
      <c r="AO3" s="26"/>
    </row>
    <row r="4" spans="2:45" ht="15" thickBot="1" x14ac:dyDescent="0.45">
      <c r="B4" t="s">
        <v>19</v>
      </c>
      <c r="P4" s="133" t="s">
        <v>450</v>
      </c>
      <c r="Q4" s="134"/>
      <c r="R4" s="135"/>
      <c r="AM4" s="115">
        <v>45138</v>
      </c>
      <c r="AN4" s="115">
        <v>45169</v>
      </c>
      <c r="AO4" s="115">
        <v>45199</v>
      </c>
    </row>
    <row r="5" spans="2:45" x14ac:dyDescent="0.4">
      <c r="B5" s="1" t="s">
        <v>20</v>
      </c>
    </row>
    <row r="6" spans="2:45" x14ac:dyDescent="0.4">
      <c r="AB6" t="s">
        <v>361</v>
      </c>
      <c r="AD6" t="s">
        <v>361</v>
      </c>
      <c r="AF6" t="s">
        <v>361</v>
      </c>
      <c r="AG6" t="s">
        <v>361</v>
      </c>
      <c r="AI6" t="s">
        <v>361</v>
      </c>
      <c r="AK6" t="s">
        <v>361</v>
      </c>
      <c r="AM6" s="117"/>
      <c r="AP6" s="117" t="s">
        <v>361</v>
      </c>
      <c r="AQ6" t="s">
        <v>361</v>
      </c>
      <c r="AR6" t="s">
        <v>361</v>
      </c>
    </row>
    <row r="7" spans="2:45" x14ac:dyDescent="0.4">
      <c r="H7" s="64"/>
      <c r="I7" s="64"/>
      <c r="M7" s="149" t="s">
        <v>418</v>
      </c>
      <c r="N7" s="150"/>
      <c r="O7" s="149" t="s">
        <v>361</v>
      </c>
      <c r="P7" s="150"/>
      <c r="W7" s="16" t="s">
        <v>78</v>
      </c>
      <c r="X7" s="16" t="s">
        <v>78</v>
      </c>
      <c r="Y7" s="16" t="s">
        <v>78</v>
      </c>
      <c r="Z7" s="16" t="s">
        <v>372</v>
      </c>
      <c r="AA7" s="16" t="s">
        <v>372</v>
      </c>
      <c r="AB7" s="16" t="s">
        <v>78</v>
      </c>
      <c r="AC7" s="16"/>
      <c r="AD7" s="16" t="s">
        <v>78</v>
      </c>
      <c r="AE7" s="16"/>
      <c r="AF7" s="16" t="s">
        <v>78</v>
      </c>
      <c r="AG7" s="16" t="s">
        <v>372</v>
      </c>
      <c r="AI7" s="16" t="s">
        <v>372</v>
      </c>
      <c r="AJ7" s="16"/>
      <c r="AK7" s="16" t="s">
        <v>372</v>
      </c>
      <c r="AM7" s="117" t="s">
        <v>352</v>
      </c>
      <c r="AN7" t="s">
        <v>352</v>
      </c>
      <c r="AO7" t="s">
        <v>352</v>
      </c>
      <c r="AP7" s="117"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3" t="s">
        <v>370</v>
      </c>
      <c r="R8" s="103" t="s">
        <v>367</v>
      </c>
      <c r="S8" s="103" t="s">
        <v>371</v>
      </c>
      <c r="T8" s="3" t="s">
        <v>368</v>
      </c>
      <c r="U8" s="3" t="s">
        <v>369</v>
      </c>
      <c r="V8" s="3"/>
      <c r="W8" s="104" t="s">
        <v>80</v>
      </c>
      <c r="X8" s="104" t="s">
        <v>81</v>
      </c>
      <c r="Y8" s="104" t="s">
        <v>83</v>
      </c>
      <c r="Z8" s="104" t="s">
        <v>80</v>
      </c>
      <c r="AA8" s="104" t="s">
        <v>83</v>
      </c>
      <c r="AB8" s="104" t="s">
        <v>80</v>
      </c>
      <c r="AC8" s="104"/>
      <c r="AD8" s="104" t="s">
        <v>81</v>
      </c>
      <c r="AE8" s="104"/>
      <c r="AF8" s="104" t="s">
        <v>83</v>
      </c>
      <c r="AG8" s="104" t="s">
        <v>80</v>
      </c>
      <c r="AH8" s="104"/>
      <c r="AI8" s="104" t="s">
        <v>81</v>
      </c>
      <c r="AJ8" s="104"/>
      <c r="AK8" s="104" t="s">
        <v>83</v>
      </c>
      <c r="AL8" s="104"/>
      <c r="AM8" s="118" t="s">
        <v>420</v>
      </c>
      <c r="AN8" s="104" t="s">
        <v>421</v>
      </c>
      <c r="AO8" s="104" t="s">
        <v>422</v>
      </c>
      <c r="AP8" s="118" t="s">
        <v>420</v>
      </c>
      <c r="AQ8" s="104" t="s">
        <v>421</v>
      </c>
      <c r="AR8" s="104" t="s">
        <v>422</v>
      </c>
      <c r="AS8" s="3"/>
    </row>
    <row r="9" spans="2:45" ht="15" thickTop="1" x14ac:dyDescent="0.4">
      <c r="B9" s="8" t="s">
        <v>21</v>
      </c>
      <c r="C9" s="76"/>
      <c r="D9" s="76"/>
      <c r="G9" s="4" t="s">
        <v>354</v>
      </c>
      <c r="H9" s="105">
        <f>[2]USG!$G$41</f>
        <v>60355164.41300001</v>
      </c>
      <c r="I9" s="105">
        <f>[2]USG!$G$42</f>
        <v>709758.62999999989</v>
      </c>
      <c r="J9" s="105">
        <f>[2]USG!$G$38</f>
        <v>947774.88</v>
      </c>
      <c r="K9" s="105">
        <f>[2]USG!$G$43</f>
        <v>0</v>
      </c>
      <c r="L9" s="105">
        <f>[2]USG!$G$39</f>
        <v>14793.244628362951</v>
      </c>
      <c r="M9" s="106">
        <f>H9+J9+L9</f>
        <v>61317732.537628375</v>
      </c>
      <c r="N9" s="106">
        <f>H9</f>
        <v>60355164.41300001</v>
      </c>
      <c r="O9" s="107">
        <f>ROUND(M9,-3)</f>
        <v>61318000</v>
      </c>
      <c r="P9" s="107">
        <f>ROUND(N9,-3)</f>
        <v>60355000</v>
      </c>
      <c r="Q9" s="106">
        <f>H9-SUM(S9,T9,U9)+L9</f>
        <v>59660199.02762837</v>
      </c>
      <c r="R9" s="107">
        <f>I9+J9+U9+K9</f>
        <v>1657533.5099999998</v>
      </c>
      <c r="S9" s="107">
        <f>R9-U9-J9</f>
        <v>709758.62999999977</v>
      </c>
      <c r="T9" s="108">
        <f>[2]USG!$G$46</f>
        <v>0</v>
      </c>
      <c r="U9" s="109">
        <f>[2]USG!$G$37</f>
        <v>0</v>
      </c>
      <c r="V9" s="4"/>
      <c r="W9" s="110">
        <f>SUM(S9:T9,J9)</f>
        <v>1657533.5099999998</v>
      </c>
      <c r="X9" s="110">
        <f t="shared" ref="X9:X11" si="0">Q9</f>
        <v>59660199.02762837</v>
      </c>
      <c r="Y9" s="110">
        <f>U9</f>
        <v>0</v>
      </c>
      <c r="Z9" s="110">
        <f>L9</f>
        <v>14793.244628362951</v>
      </c>
      <c r="AA9" s="110">
        <f>J9</f>
        <v>947774.88</v>
      </c>
      <c r="AB9" s="110">
        <f t="shared" ref="AB9:AB11" si="1">ROUND(W9,-3)</f>
        <v>1658000</v>
      </c>
      <c r="AC9" s="110"/>
      <c r="AD9" s="110">
        <f t="shared" ref="AD9:AD11" si="2">ROUND(X9,-3)</f>
        <v>59660000</v>
      </c>
      <c r="AE9" s="110"/>
      <c r="AF9" s="110">
        <f t="shared" ref="AF9:AF11" si="3">ROUND(Y9,-3)</f>
        <v>0</v>
      </c>
      <c r="AG9" s="110">
        <f t="shared" ref="AG9:AG11" si="4">ROUND(Z9,-3)</f>
        <v>15000</v>
      </c>
      <c r="AH9" s="4"/>
      <c r="AI9" s="106">
        <v>0</v>
      </c>
      <c r="AJ9" s="106"/>
      <c r="AK9" s="107">
        <f>ROUND(AA9,-3)</f>
        <v>948000</v>
      </c>
      <c r="AL9" s="4"/>
      <c r="AM9" s="122">
        <f>_xlfn.XLOOKUP(AM4,[2]USG!$D$50:$S$50,[2]USG!$D$51:$S$51)</f>
        <v>64939540.103000008</v>
      </c>
      <c r="AN9" s="105">
        <f>_xlfn.XLOOKUP(AN4,[2]USG!$D$50:$S$50,[2]USG!$D$51:$S$51)</f>
        <v>65154155.313000001</v>
      </c>
      <c r="AO9" s="105">
        <f>_xlfn.XLOOKUP(AO4,[2]USG!$D$50:$S$50,[2]USG!$D$51:$S$51)</f>
        <v>60355164.41300001</v>
      </c>
      <c r="AP9" s="119">
        <f>ROUND(AM9,-3)</f>
        <v>64940000</v>
      </c>
      <c r="AQ9" s="107">
        <f t="shared" ref="AQ9:AQ11" si="5">ROUND(AN9,-3)</f>
        <v>65154000</v>
      </c>
      <c r="AR9" s="107">
        <f t="shared" ref="AR9:AR11" si="6">ROUND(AO9,-3)</f>
        <v>60355000</v>
      </c>
      <c r="AS9" s="4" t="s">
        <v>354</v>
      </c>
    </row>
    <row r="10" spans="2:45" x14ac:dyDescent="0.4">
      <c r="B10" s="8" t="s">
        <v>22</v>
      </c>
      <c r="C10" s="76">
        <f>O19</f>
        <v>2565428000</v>
      </c>
      <c r="D10" s="76">
        <f>P19</f>
        <v>2534852000</v>
      </c>
      <c r="G10" t="s">
        <v>355</v>
      </c>
      <c r="H10" s="89">
        <f>'[3]FIHI (PBC M)'!$G$50</f>
        <v>719185723.35450006</v>
      </c>
      <c r="I10" s="89">
        <f>'[3]FIHI (PBC M)'!$G$51</f>
        <v>17832240.260000002</v>
      </c>
      <c r="J10" s="89">
        <f>'[3]FIHI (PBC M)'!$G$47</f>
        <v>4344580.9333000015</v>
      </c>
      <c r="K10" s="89">
        <f>'[3]FIHI (PBC M)'!$G$52</f>
        <v>0</v>
      </c>
      <c r="L10" s="89">
        <f>'[3]FIHI (PBC M)'!$G$48</f>
        <v>92585.732456278813</v>
      </c>
      <c r="M10" s="14">
        <f t="shared" ref="M10:M18" si="7">H10+J10+L10</f>
        <v>723622890.0202564</v>
      </c>
      <c r="N10" s="14">
        <f t="shared" ref="N10:N18" si="8">H10</f>
        <v>719185723.35450006</v>
      </c>
      <c r="O10" s="63">
        <f t="shared" ref="O10:O11" si="9">ROUND(M10,-3)</f>
        <v>723623000</v>
      </c>
      <c r="P10" s="63">
        <f t="shared" ref="P10:P11" si="10">ROUND(N10,-3)</f>
        <v>719186000</v>
      </c>
      <c r="Q10" s="14">
        <f t="shared" ref="Q10:Q11" si="11">H10-SUM(S10,T10,U10)+L10</f>
        <v>701430563.3169564</v>
      </c>
      <c r="R10" s="63">
        <f t="shared" ref="R10:R18" si="12">I10+J10+U10+K10</f>
        <v>22192326.703300003</v>
      </c>
      <c r="S10" s="63">
        <f t="shared" ref="S10:S11" si="13">R10-U10-J10</f>
        <v>17832240.259999998</v>
      </c>
      <c r="T10" s="99">
        <f>'[3]FIHI (PBC M)'!$G$55</f>
        <v>0</v>
      </c>
      <c r="U10" s="100">
        <f>'[3]FIHI (PBC M)'!$G$46</f>
        <v>15505.51</v>
      </c>
      <c r="W10" s="64">
        <f t="shared" ref="W10:W18" si="14">SUM(S10:T10,J10)</f>
        <v>22176821.193300001</v>
      </c>
      <c r="X10" s="64">
        <f t="shared" si="0"/>
        <v>701430563.3169564</v>
      </c>
      <c r="Y10" s="64">
        <f t="shared" ref="Y10:Y11" si="15">U10</f>
        <v>15505.51</v>
      </c>
      <c r="Z10" s="64">
        <f t="shared" ref="Z10:Z18" si="16">L10</f>
        <v>92585.732456278813</v>
      </c>
      <c r="AA10" s="64">
        <f t="shared" ref="AA10:AA18" si="17">J10</f>
        <v>4344580.9333000015</v>
      </c>
      <c r="AB10" s="64">
        <f t="shared" si="1"/>
        <v>22177000</v>
      </c>
      <c r="AC10" s="64"/>
      <c r="AD10" s="64">
        <f>ROUND(X10,-3)</f>
        <v>701431000</v>
      </c>
      <c r="AE10" s="64"/>
      <c r="AF10" s="64">
        <f t="shared" si="3"/>
        <v>16000</v>
      </c>
      <c r="AG10" s="64">
        <f>ROUND(Z10,-3)</f>
        <v>93000</v>
      </c>
      <c r="AI10" s="14">
        <v>0</v>
      </c>
      <c r="AJ10" s="14"/>
      <c r="AK10" s="63">
        <f t="shared" ref="AK10:AK18" si="18">ROUND(AA10,-3)</f>
        <v>4345000</v>
      </c>
      <c r="AM10" s="123">
        <f>_xlfn.XLOOKUP(AM$4,'[3]FIHI (PBC M)'!$D$59:$S$59,'[3]FIHI (PBC M)'!$D$60:$S$60)</f>
        <v>603531754.79449999</v>
      </c>
      <c r="AN10" s="89">
        <f>_xlfn.XLOOKUP(AN$4,'[3]FIHI (PBC M)'!$D$59:$S$59,'[3]FIHI (PBC M)'!$D$60:$S$60)</f>
        <v>651290926.27450001</v>
      </c>
      <c r="AO10" s="89">
        <f>_xlfn.XLOOKUP(AO$4,'[3]FIHI (PBC M)'!$D$59:$S$59,'[3]FIHI (PBC M)'!$D$60:$S$60)</f>
        <v>719185723.35450006</v>
      </c>
      <c r="AP10" s="120">
        <f t="shared" ref="AP10:AP11" si="19">ROUND(AM10,-3)</f>
        <v>603532000</v>
      </c>
      <c r="AQ10" s="63">
        <f t="shared" si="5"/>
        <v>651291000</v>
      </c>
      <c r="AR10" s="63">
        <f t="shared" si="6"/>
        <v>719186000</v>
      </c>
      <c r="AS10" t="s">
        <v>355</v>
      </c>
    </row>
    <row r="11" spans="2:45" x14ac:dyDescent="0.4">
      <c r="B11" s="8" t="s">
        <v>23</v>
      </c>
      <c r="C11" s="76">
        <v>0</v>
      </c>
      <c r="D11" s="76">
        <v>0</v>
      </c>
      <c r="G11" t="s">
        <v>356</v>
      </c>
      <c r="H11" s="89">
        <f>'[3]FIHI (PBC C1)'!$G$50</f>
        <v>111663420.59</v>
      </c>
      <c r="I11" s="89">
        <f>'[3]FIHI (PBC C1)'!$G$51</f>
        <v>2824120.23</v>
      </c>
      <c r="J11" s="89">
        <f>'[3]FIHI (PBC C1)'!$G$47</f>
        <v>574700.2326000001</v>
      </c>
      <c r="K11" s="89">
        <f>'[3]FIHI (PBC C1)'!$G$52</f>
        <v>0</v>
      </c>
      <c r="L11" s="89">
        <f>'[3]FIHI (PBC C1)'!$G$48</f>
        <v>13969.763926085234</v>
      </c>
      <c r="M11" s="14">
        <f t="shared" si="7"/>
        <v>112252090.5865261</v>
      </c>
      <c r="N11" s="14">
        <f t="shared" si="8"/>
        <v>111663420.59</v>
      </c>
      <c r="O11" s="63">
        <f t="shared" si="9"/>
        <v>112252000</v>
      </c>
      <c r="P11" s="63">
        <f t="shared" si="10"/>
        <v>111663000</v>
      </c>
      <c r="Q11" s="14">
        <f t="shared" si="11"/>
        <v>108851525.63392609</v>
      </c>
      <c r="R11" s="63">
        <f t="shared" si="12"/>
        <v>3400564.9526000004</v>
      </c>
      <c r="S11" s="63">
        <f t="shared" si="13"/>
        <v>2824120.23</v>
      </c>
      <c r="T11" s="99">
        <f>'[3]FIHI (PBC C1)'!$G$55</f>
        <v>0</v>
      </c>
      <c r="U11" s="100">
        <f>'[3]FIHI (PBC C1)'!$G$46</f>
        <v>1744.49</v>
      </c>
      <c r="W11" s="64">
        <f t="shared" si="14"/>
        <v>3398820.4626000002</v>
      </c>
      <c r="X11" s="64">
        <f t="shared" si="0"/>
        <v>108851525.63392609</v>
      </c>
      <c r="Y11" s="64">
        <f t="shared" si="15"/>
        <v>1744.49</v>
      </c>
      <c r="Z11" s="64">
        <f t="shared" si="16"/>
        <v>13969.763926085234</v>
      </c>
      <c r="AA11" s="64">
        <f t="shared" si="17"/>
        <v>574700.2326000001</v>
      </c>
      <c r="AB11" s="64">
        <f t="shared" si="1"/>
        <v>3399000</v>
      </c>
      <c r="AC11" s="64"/>
      <c r="AD11" s="64">
        <f t="shared" si="2"/>
        <v>108852000</v>
      </c>
      <c r="AE11" s="64"/>
      <c r="AF11" s="64">
        <f t="shared" si="3"/>
        <v>2000</v>
      </c>
      <c r="AG11" s="64">
        <f t="shared" si="4"/>
        <v>14000</v>
      </c>
      <c r="AI11" s="14">
        <v>0</v>
      </c>
      <c r="AJ11" s="14"/>
      <c r="AK11" s="63">
        <f t="shared" si="18"/>
        <v>575000</v>
      </c>
      <c r="AM11" s="123">
        <f>_xlfn.XLOOKUP(AM$4,'[3]FIHI (PBC C1)'!$D$59:$S$59,'[3]FIHI (PBC C1)'!$D$60:$S$60)</f>
        <v>110567946.48</v>
      </c>
      <c r="AN11" s="89">
        <f>_xlfn.XLOOKUP(AN$4,'[3]FIHI (PBC C1)'!$D$59:$S$59,'[3]FIHI (PBC C1)'!$D$60:$S$60)</f>
        <v>111123893.59999999</v>
      </c>
      <c r="AO11" s="89">
        <f>_xlfn.XLOOKUP(AO$4,'[3]FIHI (PBC C1)'!$D$59:$S$59,'[3]FIHI (PBC C1)'!$D$60:$S$60)</f>
        <v>111663420.59</v>
      </c>
      <c r="AP11" s="120">
        <f t="shared" si="19"/>
        <v>110568000</v>
      </c>
      <c r="AQ11" s="63">
        <f t="shared" si="5"/>
        <v>111124000</v>
      </c>
      <c r="AR11" s="63">
        <f t="shared" si="6"/>
        <v>111663000</v>
      </c>
      <c r="AS11" t="s">
        <v>356</v>
      </c>
    </row>
    <row r="12" spans="2:45" x14ac:dyDescent="0.4">
      <c r="B12" s="8" t="s">
        <v>24</v>
      </c>
      <c r="C12" s="76">
        <v>0</v>
      </c>
      <c r="D12" s="76">
        <v>0</v>
      </c>
      <c r="G12" t="s">
        <v>359</v>
      </c>
      <c r="H12" s="89">
        <f>'[3]FIHI (PBC MIG)'!$G$50</f>
        <v>539780277.7342</v>
      </c>
      <c r="I12" s="89">
        <f>'[3]FIHI (PBC MIG)'!$G$51</f>
        <v>16165539.58</v>
      </c>
      <c r="J12" s="89">
        <f>'[3]FIHI (PBC MIG)'!$G$47</f>
        <v>2607475.7371</v>
      </c>
      <c r="K12" s="89">
        <f>'[3]FIHI (PBC MIG)'!$G$52</f>
        <v>0</v>
      </c>
      <c r="L12" s="89">
        <f>'[3]FIHI (PBC MIG)'!$G$48</f>
        <v>61469.5</v>
      </c>
      <c r="M12" s="14">
        <f>H12+J12+L12</f>
        <v>542449222.97130001</v>
      </c>
      <c r="N12" s="14">
        <f>H12</f>
        <v>539780277.7342</v>
      </c>
      <c r="O12" s="63">
        <f t="shared" ref="O12:P15" si="20">ROUND(M12,-3)</f>
        <v>542449000</v>
      </c>
      <c r="P12" s="63">
        <f t="shared" si="20"/>
        <v>539780000</v>
      </c>
      <c r="Q12" s="14">
        <f>H12-SUM(S12,T12,U12)+L12</f>
        <v>523670457.65420002</v>
      </c>
      <c r="R12" s="63">
        <f>I12+J12+U12+K12</f>
        <v>18778765.3171</v>
      </c>
      <c r="S12" s="63">
        <f>R12-U12-J12</f>
        <v>16165539.58</v>
      </c>
      <c r="T12" s="99">
        <f>'[3]FIHI (PBC MIG)'!$G$55</f>
        <v>0</v>
      </c>
      <c r="U12" s="100">
        <f>'[3]FIHI (PBC MIG)'!$G$46</f>
        <v>5750</v>
      </c>
      <c r="W12" s="64">
        <f>SUM(S12:T12,J12)</f>
        <v>18773015.3171</v>
      </c>
      <c r="X12" s="64">
        <f>Q12</f>
        <v>523670457.65420002</v>
      </c>
      <c r="Y12" s="64">
        <f>U12</f>
        <v>5750</v>
      </c>
      <c r="Z12" s="64">
        <f>L12</f>
        <v>61469.5</v>
      </c>
      <c r="AA12" s="64">
        <f>J12</f>
        <v>2607475.7371</v>
      </c>
      <c r="AB12" s="64">
        <f>ROUND(W12,-3)</f>
        <v>18773000</v>
      </c>
      <c r="AC12" s="64"/>
      <c r="AD12" s="64">
        <f>ROUND(X12,-3)</f>
        <v>523670000</v>
      </c>
      <c r="AE12" s="64"/>
      <c r="AF12" s="64">
        <f t="shared" ref="AF12:AG14" si="21">ROUND(Y12,-3)</f>
        <v>6000</v>
      </c>
      <c r="AG12" s="64">
        <f t="shared" si="21"/>
        <v>61000</v>
      </c>
      <c r="AI12" s="14">
        <v>0</v>
      </c>
      <c r="AJ12" s="14"/>
      <c r="AK12" s="63">
        <f>ROUND(AA12,-3)</f>
        <v>2607000</v>
      </c>
      <c r="AM12" s="123">
        <f>_xlfn.XLOOKUP(AM$4,'[3]FIHI (PBC MIG)'!$D$59:$S$59,'[3]FIHI (PBC MIG)'!$D$60:$S$60)</f>
        <v>502368488.42999995</v>
      </c>
      <c r="AN12" s="89">
        <f>_xlfn.XLOOKUP(AN$4,'[3]FIHI (PBC MIG)'!$D$59:$S$59,'[3]FIHI (PBC MIG)'!$D$60:$S$60)</f>
        <v>518577446.41000003</v>
      </c>
      <c r="AO12" s="89">
        <f>_xlfn.XLOOKUP(AO$4,'[3]FIHI (PBC MIG)'!$D$59:$S$59,'[3]FIHI (PBC MIG)'!$D$60:$S$60)</f>
        <v>539780277.7342</v>
      </c>
      <c r="AP12" s="120">
        <f t="shared" ref="AP12:AR15" si="22">ROUND(AM12,-3)</f>
        <v>502368000</v>
      </c>
      <c r="AQ12" s="63">
        <f t="shared" si="22"/>
        <v>518577000</v>
      </c>
      <c r="AR12" s="63">
        <f t="shared" si="22"/>
        <v>539780000</v>
      </c>
      <c r="AS12" t="s">
        <v>359</v>
      </c>
    </row>
    <row r="13" spans="2:45" x14ac:dyDescent="0.4">
      <c r="B13" s="8" t="s">
        <v>25</v>
      </c>
      <c r="C13" s="76">
        <v>0</v>
      </c>
      <c r="D13" s="76">
        <v>0</v>
      </c>
      <c r="G13" t="s">
        <v>357</v>
      </c>
      <c r="H13" s="89">
        <f>'[3]FIHI (PBC Q1)'!$G$50</f>
        <v>455006987.62999994</v>
      </c>
      <c r="I13" s="89">
        <f>'[3]FIHI (PBC Q1)'!$G$51</f>
        <v>27995071.349999998</v>
      </c>
      <c r="J13" s="89">
        <f>'[3]FIHI (PBC Q1)'!$G$47</f>
        <v>4452388.7275999999</v>
      </c>
      <c r="K13" s="89">
        <f>'[3]FIHI (PBC Q1)'!$G$52</f>
        <v>0</v>
      </c>
      <c r="L13" s="89">
        <f>'[3]FIHI (PBC Q1)'!$G$48</f>
        <v>215159.75999999998</v>
      </c>
      <c r="M13" s="14">
        <f>H13+J13+L13</f>
        <v>459674536.1175999</v>
      </c>
      <c r="N13" s="14">
        <f>H13</f>
        <v>455006987.62999994</v>
      </c>
      <c r="O13" s="63">
        <f t="shared" si="20"/>
        <v>459675000</v>
      </c>
      <c r="P13" s="63">
        <f t="shared" si="20"/>
        <v>455007000</v>
      </c>
      <c r="Q13" s="14">
        <f>H13-SUM(S13,T13,U13)+L13</f>
        <v>427227076.0399999</v>
      </c>
      <c r="R13" s="63">
        <f>I13+J13+U13+K13</f>
        <v>32447460.077599999</v>
      </c>
      <c r="S13" s="63">
        <f>R13-U13-J13</f>
        <v>27995071.349999998</v>
      </c>
      <c r="T13" s="99">
        <f>'[3]FIHI (PBC Q1)'!$G$55</f>
        <v>0</v>
      </c>
      <c r="U13" s="100">
        <f>'[3]FIHI (PBC Q1)'!$G$46</f>
        <v>0</v>
      </c>
      <c r="V13" s="15"/>
      <c r="W13" s="64">
        <f>SUM(S13:T13,J13)</f>
        <v>32447460.077599999</v>
      </c>
      <c r="X13" s="64">
        <f>Q13</f>
        <v>427227076.0399999</v>
      </c>
      <c r="Y13" s="64">
        <f>U13</f>
        <v>0</v>
      </c>
      <c r="Z13" s="64">
        <f>L13</f>
        <v>215159.75999999998</v>
      </c>
      <c r="AA13" s="64">
        <f>J13</f>
        <v>4452388.7275999999</v>
      </c>
      <c r="AB13" s="64">
        <f>ROUND(W13,-3)</f>
        <v>32447000</v>
      </c>
      <c r="AC13" s="64"/>
      <c r="AD13" s="64">
        <f>ROUND(X13,-3)</f>
        <v>427227000</v>
      </c>
      <c r="AE13" s="64"/>
      <c r="AF13" s="64">
        <f t="shared" si="21"/>
        <v>0</v>
      </c>
      <c r="AG13" s="64">
        <f t="shared" si="21"/>
        <v>215000</v>
      </c>
      <c r="AI13" s="14">
        <v>0</v>
      </c>
      <c r="AJ13" s="14"/>
      <c r="AK13" s="63">
        <f>ROUND(AA13,-3)</f>
        <v>4452000</v>
      </c>
      <c r="AM13" s="123">
        <f>_xlfn.XLOOKUP(AM$4,'[3]FIHI (PBC Q1)'!$D$59:$S$59,'[3]FIHI (PBC Q1)'!$D$60:$S$60)</f>
        <v>450398299.22999996</v>
      </c>
      <c r="AN13" s="89">
        <f>_xlfn.XLOOKUP(AN$4,'[3]FIHI (PBC Q1)'!$D$59:$S$59,'[3]FIHI (PBC Q1)'!$D$60:$S$60)</f>
        <v>452740419.60000002</v>
      </c>
      <c r="AO13" s="89">
        <f>_xlfn.XLOOKUP(AO$4,'[3]FIHI (PBC Q1)'!$D$59:$S$59,'[3]FIHI (PBC Q1)'!$D$60:$S$60)</f>
        <v>455006987.62999994</v>
      </c>
      <c r="AP13" s="120">
        <f t="shared" si="22"/>
        <v>450398000</v>
      </c>
      <c r="AQ13" s="63">
        <f t="shared" si="22"/>
        <v>452740000</v>
      </c>
      <c r="AR13" s="63">
        <f t="shared" si="22"/>
        <v>455007000</v>
      </c>
      <c r="AS13" t="s">
        <v>357</v>
      </c>
    </row>
    <row r="14" spans="2:45" x14ac:dyDescent="0.4">
      <c r="B14" s="8" t="s">
        <v>26</v>
      </c>
      <c r="C14" s="76">
        <v>0</v>
      </c>
      <c r="D14" s="76">
        <v>0</v>
      </c>
      <c r="G14" t="s">
        <v>398</v>
      </c>
      <c r="H14" s="89">
        <f>'[3]FIHI (PBC QX)'!$G$50</f>
        <v>211066351.05859998</v>
      </c>
      <c r="I14" s="89">
        <f>'[3]FIHI (PBC QX)'!$G$51</f>
        <v>11470363.139999999</v>
      </c>
      <c r="J14" s="89">
        <f>'[3]FIHI (PBC QX)'!$G$47</f>
        <v>5296843.2171</v>
      </c>
      <c r="K14" s="89">
        <f>'[3]FIHI (PBC QX)'!$G$52</f>
        <v>0</v>
      </c>
      <c r="L14" s="89">
        <f>'[3]FIHI (PBC QX)'!$G$48</f>
        <v>125187.52000000002</v>
      </c>
      <c r="M14" s="14">
        <f>H14+J14+L14</f>
        <v>216488381.79569998</v>
      </c>
      <c r="N14" s="14">
        <f>H14</f>
        <v>211066351.05859998</v>
      </c>
      <c r="O14" s="63">
        <f t="shared" si="20"/>
        <v>216488000</v>
      </c>
      <c r="P14" s="63">
        <f t="shared" si="20"/>
        <v>211066000</v>
      </c>
      <c r="Q14" s="14">
        <f>H14-SUM(S14,T14,U14)+L14</f>
        <v>199721175.4386</v>
      </c>
      <c r="R14" s="63">
        <f>I14+J14+U14+K14</f>
        <v>16767206.357099999</v>
      </c>
      <c r="S14" s="63">
        <f>R14-U14-J14</f>
        <v>11470363.139999999</v>
      </c>
      <c r="T14" s="99">
        <f>'[3]FIHI (PBC QX)'!$G$55</f>
        <v>0</v>
      </c>
      <c r="U14" s="100">
        <f>'[3]FIHI (PBC QX)'!$G$46</f>
        <v>0</v>
      </c>
      <c r="W14" s="64">
        <f>SUM(S14:T14,J14)</f>
        <v>16767206.357099999</v>
      </c>
      <c r="X14" s="64">
        <f>Q14</f>
        <v>199721175.4386</v>
      </c>
      <c r="Y14" s="64">
        <f>U14</f>
        <v>0</v>
      </c>
      <c r="Z14" s="64">
        <f>L14</f>
        <v>125187.52000000002</v>
      </c>
      <c r="AA14" s="64">
        <f>J14</f>
        <v>5296843.2171</v>
      </c>
      <c r="AB14" s="64">
        <f>ROUND(W14,-3)</f>
        <v>16767000</v>
      </c>
      <c r="AC14" s="64"/>
      <c r="AD14" s="64">
        <f>ROUND(X14,-3)</f>
        <v>199721000</v>
      </c>
      <c r="AE14" s="64"/>
      <c r="AF14" s="64">
        <f t="shared" si="21"/>
        <v>0</v>
      </c>
      <c r="AG14" s="64">
        <f t="shared" si="21"/>
        <v>125000</v>
      </c>
      <c r="AI14" s="14">
        <v>0</v>
      </c>
      <c r="AJ14" s="14"/>
      <c r="AK14" s="63">
        <f>ROUND(AA14,-3)</f>
        <v>5297000</v>
      </c>
      <c r="AM14" s="123">
        <f>_xlfn.XLOOKUP(AM$4,'[3]FIHI (PBC QX)'!$D$59:$S$59,'[3]FIHI (PBC QX)'!$D$60:$S$60)</f>
        <v>208841253.9786</v>
      </c>
      <c r="AN14" s="89">
        <f>_xlfn.XLOOKUP(AN$4,'[3]FIHI (PBC QX)'!$D$59:$S$59,'[3]FIHI (PBC QX)'!$D$60:$S$60)</f>
        <v>209972041.02859998</v>
      </c>
      <c r="AO14" s="89">
        <f>_xlfn.XLOOKUP(AO$4,'[3]FIHI (PBC QX)'!$D$59:$S$59,'[3]FIHI (PBC QX)'!$D$60:$S$60)</f>
        <v>211066351.05859998</v>
      </c>
      <c r="AP14" s="120">
        <f t="shared" si="22"/>
        <v>208841000</v>
      </c>
      <c r="AQ14" s="63">
        <f t="shared" si="22"/>
        <v>209972000</v>
      </c>
      <c r="AR14" s="63">
        <f t="shared" si="22"/>
        <v>211066000</v>
      </c>
      <c r="AS14" t="s">
        <v>398</v>
      </c>
    </row>
    <row r="15" spans="2:45" x14ac:dyDescent="0.4">
      <c r="B15" s="8" t="s">
        <v>27</v>
      </c>
      <c r="C15" s="76"/>
      <c r="D15" s="76"/>
      <c r="G15" t="s">
        <v>408</v>
      </c>
      <c r="H15" s="89">
        <f>'[3]FIHI (PBC Q364)'!$G$50</f>
        <v>437795440.14999992</v>
      </c>
      <c r="I15" s="89">
        <f>'[3]FIHI (PBC Q364)'!$G$51</f>
        <v>8020616.2000000002</v>
      </c>
      <c r="J15" s="89">
        <f>'[3]FIHI (PBC Q364)'!$G$47</f>
        <v>11483154.9343</v>
      </c>
      <c r="K15" s="89">
        <f>'[3]FIHI (PBC Q364)'!$G$52</f>
        <v>0</v>
      </c>
      <c r="L15" s="89">
        <f>'[3]FIHI (PBC Q364)'!$G$48</f>
        <v>174065.68</v>
      </c>
      <c r="M15" s="14">
        <f>H15+J15+L15</f>
        <v>449452660.76429993</v>
      </c>
      <c r="N15" s="14">
        <f>H15</f>
        <v>437795440.14999992</v>
      </c>
      <c r="O15" s="63">
        <f t="shared" si="20"/>
        <v>449453000</v>
      </c>
      <c r="P15" s="63">
        <f t="shared" si="20"/>
        <v>437795000</v>
      </c>
      <c r="Q15" s="14">
        <f>H15-SUM(S15,T15,U15)+L15</f>
        <v>429948889.62999994</v>
      </c>
      <c r="R15" s="63">
        <f>I15+J15+U15+K15</f>
        <v>19503771.134300001</v>
      </c>
      <c r="S15" s="63">
        <f>R15-U15-J15</f>
        <v>8020616.2000000011</v>
      </c>
      <c r="T15" s="99">
        <f>'[3]FIHI (PBC Q364)'!$G$55</f>
        <v>0</v>
      </c>
      <c r="U15" s="100">
        <f>'[3]FIHI (PBC Q364)'!$G$46</f>
        <v>0</v>
      </c>
      <c r="W15" s="64">
        <f>SUM(S15:T15,J15)</f>
        <v>19503771.134300001</v>
      </c>
      <c r="X15" s="64">
        <f t="shared" ref="X15" si="23">Q15</f>
        <v>429948889.62999994</v>
      </c>
      <c r="Y15" s="64">
        <f t="shared" ref="Y15" si="24">U15</f>
        <v>0</v>
      </c>
      <c r="Z15" s="64">
        <f>L15</f>
        <v>174065.68</v>
      </c>
      <c r="AA15" s="64">
        <f>J15</f>
        <v>11483154.9343</v>
      </c>
      <c r="AB15" s="64">
        <f t="shared" ref="AB15" si="25">ROUND(W15,-3)</f>
        <v>19504000</v>
      </c>
      <c r="AC15" s="64"/>
      <c r="AD15" s="64">
        <f t="shared" ref="AD15" si="26">ROUND(X15,-3)</f>
        <v>429949000</v>
      </c>
      <c r="AE15" s="64"/>
      <c r="AF15" s="64">
        <f t="shared" ref="AF15" si="27">ROUND(Y15,-3)</f>
        <v>0</v>
      </c>
      <c r="AG15" s="64">
        <f t="shared" ref="AG15" si="28">ROUND(Z15,-3)</f>
        <v>174000</v>
      </c>
      <c r="AI15" s="14">
        <v>0</v>
      </c>
      <c r="AJ15" s="14"/>
      <c r="AK15" s="63">
        <f>ROUND(AA15,-3)</f>
        <v>11483000</v>
      </c>
      <c r="AM15" s="123">
        <f>_xlfn.XLOOKUP(AM$4,'[3]FIHI (PBC Q364)'!$D$59:$S$59,'[3]FIHI (PBC Q364)'!$D$60:$S$60)</f>
        <v>433026999.14999998</v>
      </c>
      <c r="AN15" s="89">
        <f>_xlfn.XLOOKUP(AN$4,'[3]FIHI (PBC Q364)'!$D$59:$S$59,'[3]FIHI (PBC Q364)'!$D$60:$S$60)</f>
        <v>435450305.25999999</v>
      </c>
      <c r="AO15" s="89">
        <f>_xlfn.XLOOKUP(AO$4,'[3]FIHI (PBC Q364)'!$D$59:$S$59,'[3]FIHI (PBC Q364)'!$D$60:$S$60)</f>
        <v>437795440.14999992</v>
      </c>
      <c r="AP15" s="120">
        <f t="shared" si="22"/>
        <v>433027000</v>
      </c>
      <c r="AQ15" s="63">
        <f t="shared" si="22"/>
        <v>435450000</v>
      </c>
      <c r="AR15" s="63">
        <f t="shared" si="22"/>
        <v>437795000</v>
      </c>
      <c r="AS15" t="s">
        <v>408</v>
      </c>
    </row>
    <row r="16" spans="2:45" x14ac:dyDescent="0.4">
      <c r="B16" s="8" t="s">
        <v>30</v>
      </c>
      <c r="C16" s="76">
        <v>0</v>
      </c>
      <c r="D16" s="76">
        <v>0</v>
      </c>
      <c r="H16" s="97"/>
      <c r="I16" s="97"/>
      <c r="J16" s="97"/>
      <c r="K16" s="97"/>
      <c r="L16" s="97"/>
      <c r="M16" s="24">
        <f t="shared" ref="M16" si="29">H16+J16+L16</f>
        <v>0</v>
      </c>
      <c r="N16" s="24">
        <f t="shared" ref="N16" si="30">H16</f>
        <v>0</v>
      </c>
      <c r="O16" s="98"/>
      <c r="P16" s="98"/>
      <c r="Q16" s="24"/>
      <c r="R16" s="98">
        <f t="shared" ref="R16" si="31">I16+J16+U16+K16</f>
        <v>0</v>
      </c>
      <c r="S16" s="98"/>
      <c r="T16" s="99"/>
      <c r="U16" s="100"/>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123"/>
      <c r="AN16" s="89"/>
      <c r="AO16" s="89"/>
      <c r="AP16" s="117"/>
    </row>
    <row r="17" spans="2:45" x14ac:dyDescent="0.4">
      <c r="B17" s="8"/>
      <c r="H17" s="97"/>
      <c r="I17" s="97"/>
      <c r="J17" s="97"/>
      <c r="K17" s="97"/>
      <c r="L17" s="97"/>
      <c r="M17" s="24">
        <f t="shared" si="7"/>
        <v>0</v>
      </c>
      <c r="N17" s="24">
        <f t="shared" si="8"/>
        <v>0</v>
      </c>
      <c r="O17" s="98"/>
      <c r="P17" s="98"/>
      <c r="Q17" s="24"/>
      <c r="R17" s="98">
        <f t="shared" si="12"/>
        <v>0</v>
      </c>
      <c r="S17" s="98"/>
      <c r="T17" s="99"/>
      <c r="U17" s="100"/>
      <c r="W17" s="64"/>
      <c r="X17" s="64"/>
      <c r="Y17" s="64"/>
      <c r="Z17" s="64">
        <f t="shared" si="16"/>
        <v>0</v>
      </c>
      <c r="AA17" s="64">
        <f t="shared" si="17"/>
        <v>0</v>
      </c>
      <c r="AB17" s="64"/>
      <c r="AC17" s="64"/>
      <c r="AD17" s="64"/>
      <c r="AE17" s="64"/>
      <c r="AF17" s="64"/>
      <c r="AG17" s="64"/>
      <c r="AI17" s="14">
        <v>0</v>
      </c>
      <c r="AJ17" s="14"/>
      <c r="AK17" s="63">
        <f t="shared" si="18"/>
        <v>0</v>
      </c>
      <c r="AM17" s="123"/>
      <c r="AN17" s="89"/>
      <c r="AO17" s="89"/>
      <c r="AP17" s="117"/>
    </row>
    <row r="18" spans="2:45" ht="15" thickBot="1" x14ac:dyDescent="0.45">
      <c r="B18" s="8"/>
      <c r="G18" s="3" t="s">
        <v>358</v>
      </c>
      <c r="H18" s="90">
        <v>0</v>
      </c>
      <c r="I18" s="90">
        <v>170089.89</v>
      </c>
      <c r="J18" s="90">
        <v>0</v>
      </c>
      <c r="K18" s="90">
        <v>0</v>
      </c>
      <c r="L18" s="90">
        <v>170089.89</v>
      </c>
      <c r="M18" s="91">
        <f t="shared" si="7"/>
        <v>170089.89</v>
      </c>
      <c r="N18" s="91">
        <f t="shared" si="8"/>
        <v>0</v>
      </c>
      <c r="O18" s="92">
        <f>ROUND(M18,-3)</f>
        <v>170000</v>
      </c>
      <c r="P18" s="92">
        <f>ROUND(N18,-3)</f>
        <v>0</v>
      </c>
      <c r="Q18" s="91">
        <f t="shared" ref="Q18" si="35">M18-SUM(L18,S18,T18,U18)</f>
        <v>0</v>
      </c>
      <c r="R18" s="92">
        <f t="shared" si="12"/>
        <v>170089.89</v>
      </c>
      <c r="S18" s="92"/>
      <c r="T18" s="101">
        <v>0</v>
      </c>
      <c r="U18" s="102">
        <v>0</v>
      </c>
      <c r="V18" s="3"/>
      <c r="W18" s="93">
        <f t="shared" si="14"/>
        <v>0</v>
      </c>
      <c r="X18" s="93">
        <f t="shared" ref="X18" si="36">Q18</f>
        <v>0</v>
      </c>
      <c r="Y18" s="93">
        <f t="shared" ref="Y18" si="37">U18</f>
        <v>0</v>
      </c>
      <c r="Z18" s="93">
        <f t="shared" si="16"/>
        <v>170089.89</v>
      </c>
      <c r="AA18" s="93">
        <f t="shared" si="17"/>
        <v>0</v>
      </c>
      <c r="AB18" s="93">
        <f t="shared" ref="AB18" si="38">ROUND(W18,-3)</f>
        <v>0</v>
      </c>
      <c r="AC18" s="93"/>
      <c r="AD18" s="93">
        <f t="shared" ref="AD18" si="39">ROUND(X18,-3)</f>
        <v>0</v>
      </c>
      <c r="AE18" s="93"/>
      <c r="AF18" s="93">
        <f t="shared" ref="AF18" si="40">ROUND(Y18,-3)</f>
        <v>0</v>
      </c>
      <c r="AG18" s="93">
        <f t="shared" ref="AG18" si="41">ROUND(Z18,-3)</f>
        <v>170000</v>
      </c>
      <c r="AH18" s="3"/>
      <c r="AI18" s="91">
        <v>0</v>
      </c>
      <c r="AJ18" s="91"/>
      <c r="AK18" s="92">
        <f t="shared" si="18"/>
        <v>0</v>
      </c>
      <c r="AL18" s="3"/>
      <c r="AM18" s="124"/>
      <c r="AN18" s="90"/>
      <c r="AO18" s="90"/>
      <c r="AP18" s="121"/>
      <c r="AQ18" s="3"/>
      <c r="AR18" s="3"/>
      <c r="AS18" s="3" t="str">
        <f>G18</f>
        <v>Prime EXP</v>
      </c>
    </row>
    <row r="19" spans="2:45" ht="15" thickTop="1" x14ac:dyDescent="0.4">
      <c r="C19" s="64"/>
      <c r="G19" t="s">
        <v>362</v>
      </c>
      <c r="H19" s="63">
        <f>SUM(H9:H15,H18)</f>
        <v>2534853364.9302998</v>
      </c>
      <c r="I19" s="63"/>
      <c r="J19" s="63">
        <f>SUM(J9:J15,J18)</f>
        <v>29706918.662</v>
      </c>
      <c r="K19" s="63"/>
      <c r="L19" s="63">
        <f t="shared" ref="L19:R19" si="42">SUM(L9:L15,L18)</f>
        <v>867321.0910107271</v>
      </c>
      <c r="M19" s="63">
        <f t="shared" si="42"/>
        <v>2565427604.6833105</v>
      </c>
      <c r="N19" s="63">
        <f t="shared" si="42"/>
        <v>2534853364.9302998</v>
      </c>
      <c r="O19" s="63">
        <f t="shared" si="42"/>
        <v>2565428000</v>
      </c>
      <c r="P19" s="63">
        <f t="shared" si="42"/>
        <v>2534852000</v>
      </c>
      <c r="Q19" s="63">
        <f t="shared" si="42"/>
        <v>2450509886.7413111</v>
      </c>
      <c r="R19" s="63">
        <f t="shared" si="42"/>
        <v>114917717.94200002</v>
      </c>
      <c r="S19" s="63">
        <f t="shared" ref="S19:U19" si="43">SUM(S9:S15,S18)</f>
        <v>85017709.390000001</v>
      </c>
      <c r="T19" s="63">
        <f t="shared" si="43"/>
        <v>0</v>
      </c>
      <c r="U19" s="63">
        <f t="shared" si="43"/>
        <v>23000</v>
      </c>
      <c r="AM19" s="117"/>
      <c r="AP19" s="117"/>
    </row>
    <row r="20" spans="2:45" x14ac:dyDescent="0.4">
      <c r="C20" s="64"/>
      <c r="G20" t="s">
        <v>423</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c r="AM20" s="117"/>
      <c r="AP20" s="117"/>
    </row>
    <row r="21" spans="2:45" s="3" customFormat="1" ht="15" thickBot="1" x14ac:dyDescent="0.45">
      <c r="AM21" s="121"/>
      <c r="AP21" s="121"/>
    </row>
    <row r="22" spans="2:45" ht="15" thickTop="1" x14ac:dyDescent="0.4"/>
    <row r="24" spans="2:45" ht="15.9" x14ac:dyDescent="0.45">
      <c r="B24" s="6" t="s">
        <v>31</v>
      </c>
    </row>
    <row r="25" spans="2:45" x14ac:dyDescent="0.4">
      <c r="B25" t="s">
        <v>147</v>
      </c>
    </row>
    <row r="26" spans="2:45" ht="15" customHeight="1" x14ac:dyDescent="0.4">
      <c r="B26" t="s">
        <v>148</v>
      </c>
    </row>
    <row r="27" spans="2:45" ht="15" customHeight="1" x14ac:dyDescent="0.4">
      <c r="B27" t="s">
        <v>149</v>
      </c>
    </row>
    <row r="29" spans="2:45" ht="15" thickBot="1" x14ac:dyDescent="0.45">
      <c r="B29" s="5" t="s">
        <v>33</v>
      </c>
      <c r="C29" s="5" t="s">
        <v>32</v>
      </c>
    </row>
    <row r="30" spans="2:45" ht="91.5" customHeight="1" thickBot="1" x14ac:dyDescent="0.45">
      <c r="B30" s="82" t="s">
        <v>394</v>
      </c>
      <c r="C30" s="146" t="s">
        <v>407</v>
      </c>
      <c r="D30" s="147"/>
      <c r="E30" s="147"/>
      <c r="F30" s="147"/>
      <c r="G30" s="147"/>
      <c r="H30" s="147"/>
      <c r="I30" s="147"/>
      <c r="J30" s="147"/>
      <c r="K30" s="147"/>
      <c r="L30" s="148"/>
      <c r="P30" s="136" t="s">
        <v>450</v>
      </c>
      <c r="Q30" s="137"/>
      <c r="R30" s="138"/>
    </row>
    <row r="32" spans="2:45" x14ac:dyDescent="0.4">
      <c r="B32" s="64"/>
      <c r="C32" s="64"/>
    </row>
    <row r="33" spans="6:20" x14ac:dyDescent="0.4">
      <c r="N33" s="64"/>
    </row>
    <row r="35" spans="6:20" x14ac:dyDescent="0.4">
      <c r="G35" s="5" t="s">
        <v>451</v>
      </c>
      <c r="H35" s="5" t="s">
        <v>451</v>
      </c>
      <c r="I35" s="5" t="s">
        <v>451</v>
      </c>
      <c r="J35" s="5" t="s">
        <v>451</v>
      </c>
      <c r="K35" s="5" t="s">
        <v>451</v>
      </c>
      <c r="L35" s="5" t="s">
        <v>451</v>
      </c>
      <c r="M35" s="5" t="s">
        <v>451</v>
      </c>
      <c r="N35" s="5" t="s">
        <v>451</v>
      </c>
      <c r="O35" s="5" t="s">
        <v>451</v>
      </c>
      <c r="P35" s="5" t="s">
        <v>451</v>
      </c>
      <c r="Q35" s="5" t="s">
        <v>451</v>
      </c>
      <c r="R35" s="5" t="s">
        <v>451</v>
      </c>
      <c r="S35" s="5" t="s">
        <v>451</v>
      </c>
      <c r="T35" s="5" t="s">
        <v>451</v>
      </c>
    </row>
    <row r="36" spans="6:20" x14ac:dyDescent="0.4">
      <c r="G36" s="16" t="s">
        <v>354</v>
      </c>
      <c r="H36" s="16" t="s">
        <v>354</v>
      </c>
      <c r="I36" s="16" t="s">
        <v>355</v>
      </c>
      <c r="J36" s="16" t="s">
        <v>355</v>
      </c>
      <c r="K36" s="16" t="s">
        <v>356</v>
      </c>
      <c r="L36" s="16" t="s">
        <v>356</v>
      </c>
      <c r="M36" s="16" t="s">
        <v>359</v>
      </c>
      <c r="N36" s="16" t="s">
        <v>359</v>
      </c>
      <c r="O36" s="16" t="s">
        <v>357</v>
      </c>
      <c r="P36" s="16" t="s">
        <v>357</v>
      </c>
      <c r="Q36" s="16" t="s">
        <v>398</v>
      </c>
      <c r="R36" s="16" t="s">
        <v>398</v>
      </c>
      <c r="S36" s="16" t="s">
        <v>408</v>
      </c>
      <c r="T36" s="16" t="s">
        <v>408</v>
      </c>
    </row>
    <row r="37" spans="6:20" ht="15" thickBot="1" x14ac:dyDescent="0.45">
      <c r="G37" s="104" t="s">
        <v>348</v>
      </c>
      <c r="H37" s="132" t="s">
        <v>347</v>
      </c>
      <c r="I37" s="104" t="s">
        <v>348</v>
      </c>
      <c r="J37" s="132" t="s">
        <v>347</v>
      </c>
      <c r="K37" s="104" t="s">
        <v>348</v>
      </c>
      <c r="L37" s="132" t="s">
        <v>347</v>
      </c>
      <c r="M37" s="104" t="s">
        <v>348</v>
      </c>
      <c r="N37" s="132" t="s">
        <v>347</v>
      </c>
      <c r="O37" s="104" t="s">
        <v>348</v>
      </c>
      <c r="P37" s="132" t="s">
        <v>347</v>
      </c>
      <c r="Q37" s="104" t="s">
        <v>348</v>
      </c>
      <c r="R37" s="132" t="s">
        <v>347</v>
      </c>
      <c r="S37" s="104" t="s">
        <v>348</v>
      </c>
      <c r="T37" s="132" t="s">
        <v>347</v>
      </c>
    </row>
    <row r="38" spans="6:20" ht="15" thickTop="1" x14ac:dyDescent="0.4">
      <c r="F38" s="16" t="s">
        <v>438</v>
      </c>
      <c r="G38" s="127">
        <f>[2]USG!AA5</f>
        <v>1.0039161906172593</v>
      </c>
      <c r="H38" s="128">
        <f>[2]USG!AB5</f>
        <v>1.0037112326220874</v>
      </c>
      <c r="I38" s="126">
        <f>'[3]FIHI (PBC M)'!AA5</f>
        <v>1.0044198142972844</v>
      </c>
      <c r="J38" s="128">
        <f>'[3]FIHI (PBC M)'!AB5</f>
        <v>1.0041782337163736</v>
      </c>
      <c r="K38" s="126">
        <f>'[3]FIHI (PBC C1)'!AA5</f>
        <v>1.0044198397239645</v>
      </c>
      <c r="L38" s="128">
        <f>'[3]FIHI (PBC C1)'!AB5</f>
        <v>1.0041782401545012</v>
      </c>
      <c r="M38" s="126">
        <f>'[3]FIHI (PBC MIG)'!AA5</f>
        <v>1.0045457234537023</v>
      </c>
      <c r="N38" s="128">
        <f>'[3]FIHI (PBC MIG)'!AB5</f>
        <v>1.0042847318477519</v>
      </c>
      <c r="O38" s="126">
        <f>'[3]FIHI (PBC Q1)'!AA5</f>
        <v>1.0046089965617999</v>
      </c>
      <c r="P38" s="128">
        <f>'[3]FIHI (PBC Q1)'!AB5</f>
        <v>1.0043096845806705</v>
      </c>
      <c r="Q38" s="126">
        <f>'[3]FIHI (PBC QX)'!AA5</f>
        <v>1.0049043832310824</v>
      </c>
      <c r="R38" s="128">
        <f>'[3]FIHI (PBC QX)'!AB5</f>
        <v>1.0045004575066026</v>
      </c>
      <c r="S38" s="126">
        <f>'[3]FIHI (PBC Q364)'!AA5</f>
        <v>1.0051104113803981</v>
      </c>
      <c r="T38" s="128">
        <f>'[3]FIHI (PBC Q364)'!AB5</f>
        <v>1.0047079025345407</v>
      </c>
    </row>
    <row r="39" spans="6:20" x14ac:dyDescent="0.4">
      <c r="F39" s="16" t="s">
        <v>439</v>
      </c>
      <c r="G39" s="127">
        <f>[2]USG!AA6</f>
        <v>1.0036810709673631</v>
      </c>
      <c r="H39" s="128">
        <f>[2]USG!AB6</f>
        <v>1.0035749708961168</v>
      </c>
      <c r="I39" s="126">
        <f>'[3]FIHI (PBC M)'!AA6</f>
        <v>1.0040852146516708</v>
      </c>
      <c r="J39" s="128">
        <f>'[3]FIHI (PBC M)'!AB6</f>
        <v>1.0038925717219007</v>
      </c>
      <c r="K39" s="126">
        <f>'[3]FIHI (PBC C1)'!AA6</f>
        <v>1.0040945082526509</v>
      </c>
      <c r="L39" s="128">
        <f>'[3]FIHI (PBC C1)'!AB6</f>
        <v>1.0038925739603519</v>
      </c>
      <c r="M39" s="126">
        <f>'[3]FIHI (PBC MIG)'!AA6</f>
        <v>1.004215552329162</v>
      </c>
      <c r="N39" s="128">
        <f>'[3]FIHI (PBC MIG)'!AB6</f>
        <v>1.0039859076558555</v>
      </c>
      <c r="O39" s="126">
        <f>'[3]FIHI (PBC Q1)'!AA6</f>
        <v>1.0042558361470084</v>
      </c>
      <c r="P39" s="128">
        <f>'[3]FIHI (PBC Q1)'!AB6</f>
        <v>1.0041339262156872</v>
      </c>
      <c r="Q39" s="126">
        <f>'[3]FIHI (PBC QX)'!AA6</f>
        <v>1.0046164430129676</v>
      </c>
      <c r="R39" s="128">
        <f>'[3]FIHI (PBC QX)'!AB6</f>
        <v>1.0043272560946201</v>
      </c>
      <c r="S39" s="126">
        <f>'[3]FIHI (PBC Q364)'!AA6</f>
        <v>1.004687139002914</v>
      </c>
      <c r="T39" s="128">
        <f>'[3]FIHI (PBC Q364)'!AB6</f>
        <v>1.0045205362337537</v>
      </c>
    </row>
    <row r="40" spans="6:20" x14ac:dyDescent="0.4">
      <c r="F40" s="16" t="s">
        <v>440</v>
      </c>
      <c r="G40" s="127">
        <f>[2]USG!AA7</f>
        <v>1.0042403687022892</v>
      </c>
      <c r="H40" s="128">
        <f>[2]USG!AB7</f>
        <v>1.0040631962157796</v>
      </c>
      <c r="I40" s="126">
        <f>'[3]FIHI (PBC M)'!AA7</f>
        <v>1.0046865551803199</v>
      </c>
      <c r="J40" s="128">
        <f>'[3]FIHI (PBC M)'!AB7</f>
        <v>1.0044445468504573</v>
      </c>
      <c r="K40" s="126">
        <f>'[3]FIHI (PBC C1)'!AA7</f>
        <v>1.0046955173802492</v>
      </c>
      <c r="L40" s="128">
        <f>'[3]FIHI (PBC C1)'!AB7</f>
        <v>1.0044445489696883</v>
      </c>
      <c r="M40" s="126">
        <f>'[3]FIHI (PBC MIG)'!AA7</f>
        <v>1.0048220617593182</v>
      </c>
      <c r="N40" s="128">
        <f>'[3]FIHI (PBC MIG)'!AB7</f>
        <v>1.0045479095591974</v>
      </c>
      <c r="O40" s="126">
        <f>'[3]FIHI (PBC Q1)'!AA7</f>
        <v>1.0048792667466031</v>
      </c>
      <c r="P40" s="128">
        <f>'[3]FIHI (PBC Q1)'!AB7</f>
        <v>1.0045618820541664</v>
      </c>
      <c r="Q40" s="126">
        <f>'[3]FIHI (PBC QX)'!AA7</f>
        <v>1.0052019054644505</v>
      </c>
      <c r="R40" s="128">
        <f>'[3]FIHI (PBC QX)'!AB7</f>
        <v>1.0047702486309267</v>
      </c>
      <c r="S40" s="126">
        <f>'[3]FIHI (PBC Q364)'!AA7</f>
        <v>1.0052958456604526</v>
      </c>
      <c r="T40" s="128">
        <f>'[3]FIHI (PBC Q364)'!AB7</f>
        <v>1.0049823539350504</v>
      </c>
    </row>
    <row r="41" spans="6:20" x14ac:dyDescent="0.4">
      <c r="F41" s="16" t="s">
        <v>441</v>
      </c>
      <c r="G41" s="127">
        <f>[2]USG!AA8</f>
        <v>1.0041758402902334</v>
      </c>
      <c r="H41" s="128">
        <f>[2]USG!AB8</f>
        <v>1.004055140642744</v>
      </c>
      <c r="I41" s="126">
        <f>'[3]FIHI (PBC M)'!AA8</f>
        <v>1.0046872262336062</v>
      </c>
      <c r="J41" s="128">
        <f>'[3]FIHI (PBC M)'!AB8</f>
        <v>1.0044302037896073</v>
      </c>
      <c r="K41" s="126">
        <f>'[3]FIHI (PBC C1)'!AA8</f>
        <v>1.00468154419258</v>
      </c>
      <c r="L41" s="128">
        <f>'[3]FIHI (PBC C1)'!AB8</f>
        <v>1.0044302120500792</v>
      </c>
      <c r="M41" s="126">
        <f>'[3]FIHI (PBC MIG)'!AA8</f>
        <v>1.0048137255567924</v>
      </c>
      <c r="N41" s="128">
        <f>'[3]FIHI (PBC MIG)'!AB8</f>
        <v>1.0045254095385059</v>
      </c>
      <c r="O41" s="126">
        <f>'[3]FIHI (PBC Q1)'!AA8</f>
        <v>1.0049775070232643</v>
      </c>
      <c r="P41" s="128">
        <f>'[3]FIHI (PBC Q1)'!AB8</f>
        <v>1.0046108338926989</v>
      </c>
      <c r="Q41" s="126">
        <f>'[3]FIHI (PBC QX)'!AA8</f>
        <v>1.005133570350875</v>
      </c>
      <c r="R41" s="128">
        <f>'[3]FIHI (PBC QX)'!AB8</f>
        <v>1.0048062535394682</v>
      </c>
      <c r="S41" s="126">
        <f>'[3]FIHI (PBC Q364)'!AA8</f>
        <v>1.0054318332127454</v>
      </c>
      <c r="T41" s="128">
        <f>'[3]FIHI (PBC Q364)'!AB8</f>
        <v>1.0050128814377579</v>
      </c>
    </row>
    <row r="42" spans="6:20" x14ac:dyDescent="0.4">
      <c r="F42" s="16" t="s">
        <v>442</v>
      </c>
      <c r="G42" s="127">
        <f>[2]USG!AA9</f>
        <v>1.004496869531563</v>
      </c>
      <c r="H42" s="128">
        <f>[2]USG!AB9</f>
        <v>1.0043569511944803</v>
      </c>
      <c r="I42" s="126">
        <f>'[3]FIHI (PBC M)'!AA9</f>
        <v>1.0050078734035159</v>
      </c>
      <c r="J42" s="128">
        <f>'[3]FIHI (PBC M)'!AB9</f>
        <v>1.0047456277838995</v>
      </c>
      <c r="K42" s="126">
        <f>'[3]FIHI (PBC C1)'!AA9</f>
        <v>1.0050129215887782</v>
      </c>
      <c r="L42" s="128">
        <f>'[3]FIHI (PBC C1)'!AB9</f>
        <v>1.0047456064586551</v>
      </c>
      <c r="M42" s="126">
        <f>'[3]FIHI (PBC MIG)'!AA9</f>
        <v>1.0051472962055974</v>
      </c>
      <c r="N42" s="128">
        <f>'[3]FIHI (PBC MIG)'!AB9</f>
        <v>1.0048400963979132</v>
      </c>
      <c r="O42" s="126">
        <f>'[3]FIHI (PBC Q1)'!AA9</f>
        <v>1.0052315482586336</v>
      </c>
      <c r="P42" s="128">
        <f>'[3]FIHI (PBC Q1)'!AB9</f>
        <v>1.0049037217784065</v>
      </c>
      <c r="Q42" s="126">
        <f>'[3]FIHI (PBC QX)'!AA9</f>
        <v>1.0054592190674756</v>
      </c>
      <c r="R42" s="128">
        <f>'[3]FIHI (PBC QX)'!AB9</f>
        <v>1.0051092549531111</v>
      </c>
      <c r="S42" s="126">
        <f>'[3]FIHI (PBC Q364)'!AA9</f>
        <v>1.0056965176544155</v>
      </c>
      <c r="T42" s="128">
        <f>'[3]FIHI (PBC Q364)'!AB9</f>
        <v>1.0053233032737903</v>
      </c>
    </row>
    <row r="43" spans="6:20" x14ac:dyDescent="0.4">
      <c r="F43" s="16" t="s">
        <v>443</v>
      </c>
      <c r="G43" s="127">
        <f>[2]USG!AA10</f>
        <v>1.0044432950761528</v>
      </c>
      <c r="H43" s="128">
        <f>[2]USG!AB10</f>
        <v>1.0042848110698077</v>
      </c>
      <c r="I43" s="126">
        <f>'[3]FIHI (PBC M)'!AA10</f>
        <v>1.0049247226969247</v>
      </c>
      <c r="J43" s="128">
        <f>'[3]FIHI (PBC M)'!AB10</f>
        <v>1.0046803284833612</v>
      </c>
      <c r="K43" s="126">
        <f>'[3]FIHI (PBC C1)'!AA10</f>
        <v>1.0049252303031944</v>
      </c>
      <c r="L43" s="128">
        <f>'[3]FIHI (PBC C1)'!AB10</f>
        <v>1.0046813716096612</v>
      </c>
      <c r="M43" s="126">
        <f>'[3]FIHI (PBC MIG)'!AA10</f>
        <v>1.0050809887952956</v>
      </c>
      <c r="N43" s="128">
        <f>'[3]FIHI (PBC MIG)'!AB10</f>
        <v>1.0047732369695945</v>
      </c>
      <c r="O43" s="126">
        <f>'[3]FIHI (PBC Q1)'!AA10</f>
        <v>1.0050558854195044</v>
      </c>
      <c r="P43" s="128">
        <f>'[3]FIHI (PBC Q1)'!AB10</f>
        <v>1.0047223841286936</v>
      </c>
      <c r="Q43" s="126">
        <f>'[3]FIHI (PBC QX)'!AA10</f>
        <v>1.0053242033410499</v>
      </c>
      <c r="R43" s="128">
        <f>'[3]FIHI (PBC QX)'!AB10</f>
        <v>1.0049193068889668</v>
      </c>
      <c r="S43" s="126">
        <f>'[3]FIHI (PBC Q364)'!AA10</f>
        <v>1.0055110287005455</v>
      </c>
      <c r="T43" s="128">
        <f>'[3]FIHI (PBC Q364)'!AB10</f>
        <v>1.0051243057308079</v>
      </c>
    </row>
    <row r="44" spans="6:20" x14ac:dyDescent="0.4">
      <c r="F44" s="16" t="s">
        <v>444</v>
      </c>
      <c r="G44" s="127">
        <f>[2]USG!AA11</f>
        <v>1.0046534669386613</v>
      </c>
      <c r="H44" s="128">
        <f>[2]USG!AB11</f>
        <v>1.0044946747726538</v>
      </c>
      <c r="I44" s="126">
        <f>'[3]FIHI (PBC M)'!AA11</f>
        <v>1.00514111075069</v>
      </c>
      <c r="J44" s="128">
        <f>'[3]FIHI (PBC M)'!AB11</f>
        <v>1.0049081064484371</v>
      </c>
      <c r="K44" s="126">
        <f>'[3]FIHI (PBC C1)'!AA11</f>
        <v>1.0050939449652458</v>
      </c>
      <c r="L44" s="128">
        <f>'[3]FIHI (PBC C1)'!AB11</f>
        <v>1.004908106932124</v>
      </c>
      <c r="M44" s="126">
        <f>'[3]FIHI (PBC MIG)'!AA11</f>
        <v>1.0052397804239857</v>
      </c>
      <c r="N44" s="128">
        <f>'[3]FIHI (PBC MIG)'!AB11</f>
        <v>1.0050027529704555</v>
      </c>
      <c r="O44" s="126">
        <f>'[3]FIHI (PBC Q1)'!AA11</f>
        <v>1.0052591052395585</v>
      </c>
      <c r="P44" s="128">
        <f>'[3]FIHI (PBC Q1)'!AB11</f>
        <v>1.004987859834338</v>
      </c>
      <c r="Q44" s="126">
        <f>'[3]FIHI (PBC QX)'!AA11</f>
        <v>1.0055456677809336</v>
      </c>
      <c r="R44" s="128">
        <f>'[3]FIHI (PBC QX)'!AB11</f>
        <v>1.0051947661345728</v>
      </c>
      <c r="S44" s="126">
        <f>'[3]FIHI (PBC Q364)'!AA11</f>
        <v>1.0057694998184936</v>
      </c>
      <c r="T44" s="128">
        <f>'[3]FIHI (PBC Q364)'!AB11</f>
        <v>1.0054764105252243</v>
      </c>
    </row>
    <row r="45" spans="6:20" x14ac:dyDescent="0.4">
      <c r="F45" s="16" t="s">
        <v>445</v>
      </c>
      <c r="G45" s="127">
        <f>[2]USG!AA12</f>
        <v>1.0047928574448495</v>
      </c>
      <c r="H45" s="128">
        <f>[2]USG!AB12</f>
        <v>1.0046305267949578</v>
      </c>
      <c r="I45" s="126">
        <f>'[3]FIHI (PBC M)'!AA12</f>
        <v>1.0052339377903485</v>
      </c>
      <c r="J45" s="128">
        <f>'[3]FIHI (PBC M)'!AB12</f>
        <v>1.0049847001293362</v>
      </c>
      <c r="K45" s="126">
        <f>'[3]FIHI (PBC C1)'!AA12</f>
        <v>1.0052279946826768</v>
      </c>
      <c r="L45" s="128">
        <f>'[3]FIHI (PBC C1)'!AB12</f>
        <v>1.004984700542048</v>
      </c>
      <c r="M45" s="126">
        <f>'[3]FIHI (PBC MIG)'!AA12</f>
        <v>1.0052998220636866</v>
      </c>
      <c r="N45" s="128">
        <f>'[3]FIHI (PBC MIG)'!AB12</f>
        <v>1.0050794739753328</v>
      </c>
      <c r="O45" s="126">
        <f>'[3]FIHI (PBC Q1)'!AA12</f>
        <v>1.0054386805752022</v>
      </c>
      <c r="P45" s="128">
        <f>'[3]FIHI (PBC Q1)'!AB12</f>
        <v>1.0052001092677396</v>
      </c>
      <c r="Q45" s="126">
        <f>'[3]FIHI (PBC QX)'!AA12</f>
        <v>1.0057031993860686</v>
      </c>
      <c r="R45" s="128">
        <f>'[3]FIHI (PBC QX)'!AB12</f>
        <v>1.0054145769978753</v>
      </c>
      <c r="S45" s="126">
        <f>'[3]FIHI (PBC Q364)'!AA12</f>
        <v>1.0057726209245206</v>
      </c>
      <c r="T45" s="128">
        <f>'[3]FIHI (PBC Q364)'!AB12</f>
        <v>1.0055962009638124</v>
      </c>
    </row>
    <row r="46" spans="6:20" x14ac:dyDescent="0.4">
      <c r="F46" s="16" t="s">
        <v>446</v>
      </c>
      <c r="G46" s="127">
        <f>[2]USG!AA13</f>
        <v>1.004669653358971</v>
      </c>
      <c r="H46" s="128">
        <f>[2]USG!AB13</f>
        <v>1.0045332948703358</v>
      </c>
      <c r="I46" s="126">
        <f>'[3]FIHI (PBC M)'!AA13</f>
        <v>1.0051055548638574</v>
      </c>
      <c r="J46" s="128">
        <f>'[3]FIHI (PBC M)'!AB13</f>
        <v>1.0048551846537948</v>
      </c>
      <c r="K46" s="126">
        <f>'[3]FIHI (PBC C1)'!AA13</f>
        <v>1.0051077052242485</v>
      </c>
      <c r="L46" s="128">
        <f>'[3]FIHI (PBC C1)'!AB13</f>
        <v>1.004855184357939</v>
      </c>
      <c r="M46" s="126">
        <f>'[3]FIHI (PBC MIG)'!AA13</f>
        <v>1.0051808613756585</v>
      </c>
      <c r="N46" s="128">
        <f>'[3]FIHI (PBC MIG)'!AB13</f>
        <v>1.0049423871945131</v>
      </c>
      <c r="O46" s="126">
        <f>'[3]FIHI (PBC Q1)'!AA13</f>
        <v>1.0052667472902035</v>
      </c>
      <c r="P46" s="128">
        <f>'[3]FIHI (PBC Q1)'!AB13</f>
        <v>1.0050063301880632</v>
      </c>
      <c r="Q46" s="126">
        <f>'[3]FIHI (PBC QX)'!AA13</f>
        <v>1.0055399536656706</v>
      </c>
      <c r="R46" s="128">
        <f>'[3]FIHI (PBC QX)'!AB13</f>
        <v>1.005211694017162</v>
      </c>
      <c r="S46" s="126">
        <f>'[3]FIHI (PBC Q364)'!AA13</f>
        <v>1.0056066368069252</v>
      </c>
      <c r="T46" s="128">
        <f>'[3]FIHI (PBC Q364)'!AB13</f>
        <v>1.0053855396624414</v>
      </c>
    </row>
    <row r="47" spans="6:20" x14ac:dyDescent="0.4">
      <c r="F47" s="16" t="s">
        <v>447</v>
      </c>
      <c r="G47" s="127">
        <f>[2]USG!AA14</f>
        <v>1</v>
      </c>
      <c r="H47" s="128">
        <f>[2]USG!AB14</f>
        <v>1</v>
      </c>
      <c r="I47" s="126">
        <f>'[3]FIHI (PBC M)'!AA14</f>
        <v>1</v>
      </c>
      <c r="J47" s="128">
        <f>'[3]FIHI (PBC M)'!AB14</f>
        <v>1</v>
      </c>
      <c r="K47" s="126">
        <f>'[3]FIHI (PBC C1)'!AA14</f>
        <v>1</v>
      </c>
      <c r="L47" s="128">
        <f>'[3]FIHI (PBC C1)'!AB14</f>
        <v>1</v>
      </c>
      <c r="M47" s="126">
        <f>'[3]FIHI (PBC MIG)'!AA14</f>
        <v>1</v>
      </c>
      <c r="N47" s="128">
        <f>'[3]FIHI (PBC MIG)'!AB14</f>
        <v>1</v>
      </c>
      <c r="O47" s="126">
        <f>'[3]FIHI (PBC Q1)'!AA14</f>
        <v>1</v>
      </c>
      <c r="P47" s="128">
        <f>'[3]FIHI (PBC Q1)'!AB14</f>
        <v>1</v>
      </c>
      <c r="Q47" s="126">
        <f>'[3]FIHI (PBC QX)'!AA14</f>
        <v>1</v>
      </c>
      <c r="R47" s="128">
        <f>'[3]FIHI (PBC QX)'!AB14</f>
        <v>1</v>
      </c>
      <c r="S47" s="126">
        <f>'[3]FIHI (PBC Q364)'!AA14</f>
        <v>1</v>
      </c>
      <c r="T47" s="128">
        <f>'[3]FIHI (PBC Q364)'!AB14</f>
        <v>1</v>
      </c>
    </row>
    <row r="48" spans="6:20" x14ac:dyDescent="0.4">
      <c r="F48" s="16" t="s">
        <v>448</v>
      </c>
      <c r="G48" s="127">
        <f>[2]USG!AA15</f>
        <v>1</v>
      </c>
      <c r="H48" s="128">
        <f>[2]USG!AB15</f>
        <v>1</v>
      </c>
      <c r="I48" s="126">
        <f>'[3]FIHI (PBC M)'!AA15</f>
        <v>1</v>
      </c>
      <c r="J48" s="128">
        <f>'[3]FIHI (PBC M)'!AB15</f>
        <v>1</v>
      </c>
      <c r="K48" s="126">
        <f>'[3]FIHI (PBC C1)'!AA15</f>
        <v>1</v>
      </c>
      <c r="L48" s="128">
        <f>'[3]FIHI (PBC C1)'!AB15</f>
        <v>1</v>
      </c>
      <c r="M48" s="126">
        <f>'[3]FIHI (PBC MIG)'!AA15</f>
        <v>1</v>
      </c>
      <c r="N48" s="128">
        <f>'[3]FIHI (PBC MIG)'!AB15</f>
        <v>1</v>
      </c>
      <c r="O48" s="126">
        <f>'[3]FIHI (PBC Q1)'!AA15</f>
        <v>1</v>
      </c>
      <c r="P48" s="128">
        <f>'[3]FIHI (PBC Q1)'!AB15</f>
        <v>1</v>
      </c>
      <c r="Q48" s="126">
        <f>'[3]FIHI (PBC QX)'!AA15</f>
        <v>1</v>
      </c>
      <c r="R48" s="128">
        <f>'[3]FIHI (PBC QX)'!AB15</f>
        <v>1</v>
      </c>
      <c r="S48" s="126">
        <f>'[3]FIHI (PBC Q364)'!AA15</f>
        <v>1</v>
      </c>
      <c r="T48" s="128">
        <f>'[3]FIHI (PBC Q364)'!AB15</f>
        <v>1</v>
      </c>
    </row>
    <row r="49" spans="6:20" ht="15" thickBot="1" x14ac:dyDescent="0.45">
      <c r="F49" s="16" t="s">
        <v>449</v>
      </c>
      <c r="G49" s="129">
        <f>[2]USG!AA16</f>
        <v>1</v>
      </c>
      <c r="H49" s="130">
        <f>[2]USG!AB16</f>
        <v>1</v>
      </c>
      <c r="I49" s="131">
        <f>'[3]FIHI (PBC M)'!AA16</f>
        <v>1</v>
      </c>
      <c r="J49" s="130">
        <f>'[3]FIHI (PBC M)'!AB16</f>
        <v>1</v>
      </c>
      <c r="K49" s="131">
        <f>'[3]FIHI (PBC C1)'!AA16</f>
        <v>1</v>
      </c>
      <c r="L49" s="130">
        <f>'[3]FIHI (PBC C1)'!AB16</f>
        <v>1</v>
      </c>
      <c r="M49" s="131">
        <f>'[3]FIHI (PBC MIG)'!AA16</f>
        <v>1</v>
      </c>
      <c r="N49" s="130">
        <f>'[3]FIHI (PBC MIG)'!AB16</f>
        <v>1</v>
      </c>
      <c r="O49" s="131">
        <f>'[3]FIHI (PBC Q1)'!AA16</f>
        <v>1</v>
      </c>
      <c r="P49" s="130">
        <f>'[3]FIHI (PBC Q1)'!AB16</f>
        <v>1</v>
      </c>
      <c r="Q49" s="131">
        <f>'[3]FIHI (PBC QX)'!AA16</f>
        <v>1</v>
      </c>
      <c r="R49" s="130">
        <f>'[3]FIHI (PBC QX)'!AB16</f>
        <v>1</v>
      </c>
      <c r="S49" s="131">
        <f>'[3]FIHI (PBC Q364)'!AA16</f>
        <v>1</v>
      </c>
      <c r="T49" s="130">
        <f>'[3]FIHI (PBC Q364)'!AB16</f>
        <v>1</v>
      </c>
    </row>
    <row r="51" spans="6:20" x14ac:dyDescent="0.4">
      <c r="G51" s="5" t="s">
        <v>454</v>
      </c>
      <c r="H51" s="5" t="s">
        <v>454</v>
      </c>
      <c r="I51" s="5" t="s">
        <v>454</v>
      </c>
      <c r="J51" s="5" t="s">
        <v>454</v>
      </c>
      <c r="K51" s="5" t="s">
        <v>454</v>
      </c>
      <c r="L51" s="5" t="s">
        <v>454</v>
      </c>
      <c r="M51" s="5" t="s">
        <v>454</v>
      </c>
    </row>
    <row r="52" spans="6:20" x14ac:dyDescent="0.4">
      <c r="G52" s="16" t="s">
        <v>354</v>
      </c>
      <c r="H52" s="16" t="s">
        <v>355</v>
      </c>
      <c r="I52" s="16" t="s">
        <v>356</v>
      </c>
      <c r="J52" s="16" t="s">
        <v>359</v>
      </c>
      <c r="K52" s="16" t="s">
        <v>357</v>
      </c>
      <c r="L52" s="16" t="s">
        <v>398</v>
      </c>
      <c r="M52" s="16" t="s">
        <v>408</v>
      </c>
      <c r="O52" s="16"/>
    </row>
    <row r="53" spans="6:20" x14ac:dyDescent="0.4">
      <c r="F53">
        <v>15</v>
      </c>
      <c r="G53" s="140">
        <f>ROUND('[4]USG Summary'!$R$44,0)</f>
        <v>100</v>
      </c>
      <c r="H53" s="141">
        <f>ROUND('[5]Prime Summary'!$R$44,0)</f>
        <v>82</v>
      </c>
      <c r="I53" s="141">
        <f>ROUND('[5]Prime Summary'!$U$44,0)</f>
        <v>100</v>
      </c>
      <c r="J53" s="141">
        <f>ROUND('[5]Prime Summary'!$V$44,0)</f>
        <v>100</v>
      </c>
      <c r="K53" s="141">
        <f>ROUND('[5]Prime Summary'!$W$44,0)</f>
        <v>92</v>
      </c>
      <c r="L53" s="142">
        <f>ROUND('[5]Prime Summary'!$Y$44,0)</f>
        <v>100</v>
      </c>
      <c r="M53" s="141">
        <f>ROUND('[5]Prime Summary'!$X$44,0)</f>
        <v>100</v>
      </c>
    </row>
    <row r="54" spans="6:20" x14ac:dyDescent="0.4">
      <c r="F54">
        <v>16</v>
      </c>
      <c r="H54" s="63"/>
      <c r="I54" s="63"/>
      <c r="J54" s="63"/>
      <c r="K54" s="63"/>
      <c r="L54" s="63"/>
      <c r="M54" s="63"/>
    </row>
    <row r="55" spans="6:20" x14ac:dyDescent="0.4">
      <c r="F55" s="139" t="s">
        <v>90</v>
      </c>
      <c r="G55" s="140">
        <f>ROUND('[4]USG Summary'!R48,0)</f>
        <v>0</v>
      </c>
      <c r="H55" s="141">
        <f>ROUND('[5]Prime Summary'!R48,0)</f>
        <v>0</v>
      </c>
      <c r="I55" s="141">
        <f>ROUND('[5]Prime Summary'!U48,0)</f>
        <v>0</v>
      </c>
      <c r="J55" s="141">
        <f>ROUND('[5]Prime Summary'!V48,0)</f>
        <v>0</v>
      </c>
      <c r="K55" s="141">
        <f>ROUND('[5]Prime Summary'!W48,0)</f>
        <v>0</v>
      </c>
      <c r="L55" s="142">
        <f>ROUND('[5]Prime Summary'!Y48,0)</f>
        <v>1</v>
      </c>
      <c r="M55" s="141">
        <f>ROUND('[5]Prime Summary'!X48,0)</f>
        <v>0</v>
      </c>
    </row>
    <row r="56" spans="6:20" x14ac:dyDescent="0.4">
      <c r="F56" s="139" t="s">
        <v>91</v>
      </c>
      <c r="G56" s="140">
        <f>ROUND('[4]USG Summary'!R49,0)</f>
        <v>0</v>
      </c>
      <c r="H56" s="141">
        <f>ROUND('[5]Prime Summary'!R49,0)</f>
        <v>0</v>
      </c>
      <c r="I56" s="141">
        <f>ROUND('[5]Prime Summary'!U49,0)</f>
        <v>0</v>
      </c>
      <c r="J56" s="141">
        <f>ROUND('[5]Prime Summary'!V49,0)</f>
        <v>0</v>
      </c>
      <c r="K56" s="141">
        <f>ROUND('[5]Prime Summary'!W49,0)</f>
        <v>0</v>
      </c>
      <c r="L56" s="142">
        <f>ROUND('[5]Prime Summary'!Y49,0)</f>
        <v>0</v>
      </c>
      <c r="M56" s="141">
        <f>ROUND('[5]Prime Summary'!X49,0)</f>
        <v>0</v>
      </c>
    </row>
    <row r="57" spans="6:20" x14ac:dyDescent="0.4">
      <c r="F57" s="139" t="s">
        <v>92</v>
      </c>
      <c r="G57" s="140">
        <f>ROUND('[4]USG Summary'!R50,0)</f>
        <v>0</v>
      </c>
      <c r="H57" s="141">
        <f>ROUND('[5]Prime Summary'!R50,0)</f>
        <v>0</v>
      </c>
      <c r="I57" s="141">
        <f>ROUND('[5]Prime Summary'!U50,0)</f>
        <v>0</v>
      </c>
      <c r="J57" s="141">
        <f>ROUND('[5]Prime Summary'!V50,0)</f>
        <v>0</v>
      </c>
      <c r="K57" s="141">
        <f>ROUND('[5]Prime Summary'!W50,0)</f>
        <v>0</v>
      </c>
      <c r="L57" s="142">
        <f>ROUND('[5]Prime Summary'!Y50,0)</f>
        <v>0</v>
      </c>
      <c r="M57" s="141">
        <f>ROUND('[5]Prime Summary'!X50,0)</f>
        <v>0</v>
      </c>
    </row>
    <row r="58" spans="6:20" x14ac:dyDescent="0.4">
      <c r="F58" s="139" t="s">
        <v>93</v>
      </c>
      <c r="G58" s="140">
        <f>ROUND('[4]USG Summary'!R51,0)</f>
        <v>34</v>
      </c>
      <c r="H58" s="141">
        <f>ROUND('[5]Prime Summary'!R51,0)</f>
        <v>14</v>
      </c>
      <c r="I58" s="141">
        <f>ROUND('[5]Prime Summary'!U51,0)</f>
        <v>0</v>
      </c>
      <c r="J58" s="141">
        <f>ROUND('[5]Prime Summary'!V51,0)</f>
        <v>53</v>
      </c>
      <c r="K58" s="141">
        <f>ROUND('[5]Prime Summary'!W51,0)</f>
        <v>36</v>
      </c>
      <c r="L58" s="142">
        <f>ROUND('[5]Prime Summary'!Y51,0)</f>
        <v>18</v>
      </c>
      <c r="M58" s="141">
        <f>ROUND('[5]Prime Summary'!X51,0)</f>
        <v>19</v>
      </c>
    </row>
    <row r="59" spans="6:20" x14ac:dyDescent="0.4">
      <c r="F59" s="139" t="s">
        <v>94</v>
      </c>
      <c r="G59" s="140">
        <f>ROUND('[4]USG Summary'!R52,0)</f>
        <v>0</v>
      </c>
      <c r="H59" s="141">
        <f>ROUND('[5]Prime Summary'!R52,0)</f>
        <v>0</v>
      </c>
      <c r="I59" s="141">
        <f>ROUND('[5]Prime Summary'!U52,0)</f>
        <v>0</v>
      </c>
      <c r="J59" s="141">
        <f>ROUND('[5]Prime Summary'!V52,0)</f>
        <v>0</v>
      </c>
      <c r="K59" s="141">
        <f>ROUND('[5]Prime Summary'!W52,0)</f>
        <v>0</v>
      </c>
      <c r="L59" s="142">
        <f>ROUND('[5]Prime Summary'!Y52,0)</f>
        <v>0</v>
      </c>
      <c r="M59" s="141">
        <f>ROUND('[5]Prime Summary'!X52,0)</f>
        <v>0</v>
      </c>
    </row>
    <row r="60" spans="6:20" x14ac:dyDescent="0.4">
      <c r="F60" s="139" t="s">
        <v>95</v>
      </c>
      <c r="G60" s="140">
        <f>ROUND('[4]USG Summary'!R53,0)</f>
        <v>0</v>
      </c>
      <c r="H60" s="141">
        <f>ROUND('[5]Prime Summary'!R53,0)</f>
        <v>37</v>
      </c>
      <c r="I60" s="141">
        <f>ROUND('[5]Prime Summary'!U53,0)</f>
        <v>0</v>
      </c>
      <c r="J60" s="141">
        <f>ROUND('[5]Prime Summary'!V53,0)</f>
        <v>34</v>
      </c>
      <c r="K60" s="141">
        <f>ROUND('[5]Prime Summary'!W53,0)</f>
        <v>1</v>
      </c>
      <c r="L60" s="142">
        <f>ROUND('[5]Prime Summary'!Y53,0)</f>
        <v>0</v>
      </c>
      <c r="M60" s="141">
        <f>ROUND('[5]Prime Summary'!X53,0)</f>
        <v>0</v>
      </c>
    </row>
    <row r="61" spans="6:20" x14ac:dyDescent="0.4">
      <c r="F61" s="139" t="s">
        <v>96</v>
      </c>
      <c r="G61" s="140">
        <f>ROUND('[4]USG Summary'!R54,0)</f>
        <v>65</v>
      </c>
      <c r="H61" s="141">
        <f>ROUND('[5]Prime Summary'!R54,0)</f>
        <v>34</v>
      </c>
      <c r="I61" s="141">
        <f>ROUND('[5]Prime Summary'!U54,0)</f>
        <v>100</v>
      </c>
      <c r="J61" s="141">
        <f>ROUND('[5]Prime Summary'!V54,0)</f>
        <v>13</v>
      </c>
      <c r="K61" s="141">
        <f>ROUND('[5]Prime Summary'!W54,0)</f>
        <v>54</v>
      </c>
      <c r="L61" s="142">
        <f>ROUND('[5]Prime Summary'!Y54,0)</f>
        <v>81</v>
      </c>
      <c r="M61" s="141">
        <f>ROUND('[5]Prime Summary'!X54,0)</f>
        <v>72</v>
      </c>
    </row>
    <row r="62" spans="6:20" x14ac:dyDescent="0.4">
      <c r="F62" s="139" t="s">
        <v>97</v>
      </c>
      <c r="G62" s="140">
        <f>ROUND('[4]USG Summary'!R55,0)</f>
        <v>0</v>
      </c>
      <c r="H62" s="141">
        <f>ROUND('[5]Prime Summary'!R55,0)</f>
        <v>1</v>
      </c>
      <c r="I62" s="141">
        <f>ROUND('[5]Prime Summary'!U55,0)</f>
        <v>0</v>
      </c>
      <c r="J62" s="141">
        <f>ROUND('[5]Prime Summary'!V55,0)</f>
        <v>0</v>
      </c>
      <c r="K62" s="141">
        <f>ROUND('[5]Prime Summary'!W55,0)</f>
        <v>9</v>
      </c>
      <c r="L62" s="142">
        <f>ROUND('[5]Prime Summary'!Y55,0)</f>
        <v>0</v>
      </c>
      <c r="M62" s="141">
        <f>ROUND('[5]Prime Summary'!X55,0)</f>
        <v>0</v>
      </c>
    </row>
    <row r="63" spans="6:20" x14ac:dyDescent="0.4">
      <c r="F63" s="139" t="s">
        <v>98</v>
      </c>
      <c r="G63" s="140">
        <f>ROUND('[4]USG Summary'!R56,0)</f>
        <v>0</v>
      </c>
      <c r="H63" s="141">
        <f>ROUND('[5]Prime Summary'!R56,0)</f>
        <v>0</v>
      </c>
      <c r="I63" s="141">
        <f>ROUND('[5]Prime Summary'!U56,0)</f>
        <v>0</v>
      </c>
      <c r="J63" s="141">
        <f>ROUND('[5]Prime Summary'!V56,0)</f>
        <v>0</v>
      </c>
      <c r="K63" s="141">
        <f>ROUND('[5]Prime Summary'!W56,0)</f>
        <v>0</v>
      </c>
      <c r="L63" s="142">
        <f>ROUND('[5]Prime Summary'!Y56,0)</f>
        <v>0</v>
      </c>
      <c r="M63" s="141">
        <f>ROUND('[5]Prime Summary'!X56,0)</f>
        <v>0</v>
      </c>
    </row>
    <row r="64" spans="6:20" x14ac:dyDescent="0.4">
      <c r="F64" s="139" t="s">
        <v>101</v>
      </c>
      <c r="G64" s="140">
        <f>ROUND('[4]USG Summary'!R57,0)</f>
        <v>0</v>
      </c>
      <c r="H64" s="141">
        <f>ROUND('[5]Prime Summary'!R57,0)</f>
        <v>0</v>
      </c>
      <c r="I64" s="141">
        <f>ROUND('[5]Prime Summary'!U57,0)</f>
        <v>0</v>
      </c>
      <c r="J64" s="141">
        <f>ROUND('[5]Prime Summary'!V57,0)</f>
        <v>0</v>
      </c>
      <c r="K64" s="141">
        <f>ROUND('[5]Prime Summary'!W57,0)</f>
        <v>0</v>
      </c>
      <c r="L64" s="142">
        <f>ROUND('[5]Prime Summary'!Y57,0)</f>
        <v>0</v>
      </c>
      <c r="M64" s="141">
        <f>ROUND('[5]Prime Summary'!X57,0)</f>
        <v>0</v>
      </c>
    </row>
    <row r="65" spans="6:13" x14ac:dyDescent="0.4">
      <c r="F65" s="139" t="s">
        <v>99</v>
      </c>
      <c r="G65" s="140">
        <f>ROUND('[4]USG Summary'!R58,0)</f>
        <v>0</v>
      </c>
      <c r="H65" s="141">
        <f>ROUND('[5]Prime Summary'!R58,0)</f>
        <v>14</v>
      </c>
      <c r="I65" s="141">
        <f>ROUND('[5]Prime Summary'!U58,0)</f>
        <v>0</v>
      </c>
      <c r="J65" s="141">
        <f>ROUND('[5]Prime Summary'!V58,0)</f>
        <v>0</v>
      </c>
      <c r="K65" s="141">
        <f>ROUND('[5]Prime Summary'!W58,0)</f>
        <v>0</v>
      </c>
      <c r="L65" s="142">
        <f>ROUND('[5]Prime Summary'!Y58,0)</f>
        <v>0</v>
      </c>
      <c r="M65" s="141">
        <f>ROUND('[5]Prime Summary'!X58,0)</f>
        <v>9</v>
      </c>
    </row>
    <row r="66" spans="6:13" x14ac:dyDescent="0.4">
      <c r="F66" s="139" t="s">
        <v>100</v>
      </c>
      <c r="G66" s="140">
        <f>ROUND('[4]USG Summary'!R59,0)</f>
        <v>0</v>
      </c>
      <c r="H66" s="141">
        <f>ROUND('[5]Prime Summary'!R59,0)</f>
        <v>0</v>
      </c>
      <c r="I66" s="141">
        <f>ROUND('[5]Prime Summary'!U59,0)</f>
        <v>0</v>
      </c>
      <c r="J66" s="141">
        <f>ROUND('[5]Prime Summary'!V59,0)</f>
        <v>0</v>
      </c>
      <c r="K66" s="141">
        <f>ROUND('[5]Prime Summary'!W59,0)</f>
        <v>0</v>
      </c>
      <c r="L66" s="142">
        <f>ROUND('[5]Prime Summary'!Y59,0)</f>
        <v>0</v>
      </c>
      <c r="M66" s="141">
        <f>ROUND('[5]Prime Summary'!X59,0)</f>
        <v>0</v>
      </c>
    </row>
    <row r="67" spans="6:13" x14ac:dyDescent="0.4">
      <c r="F67" s="139" t="s">
        <v>102</v>
      </c>
      <c r="G67" s="140">
        <f>ROUND('[4]USG Summary'!R60,0)</f>
        <v>0</v>
      </c>
      <c r="H67" s="141">
        <f>ROUND('[5]Prime Summary'!R60,0)</f>
        <v>0</v>
      </c>
      <c r="I67" s="141">
        <f>ROUND('[5]Prime Summary'!U60,0)</f>
        <v>0</v>
      </c>
      <c r="J67" s="141">
        <f>ROUND('[5]Prime Summary'!V60,0)</f>
        <v>0</v>
      </c>
      <c r="K67" s="141">
        <f>ROUND('[5]Prime Summary'!W60,0)</f>
        <v>0</v>
      </c>
      <c r="L67" s="142">
        <f>ROUND('[5]Prime Summary'!Y60,0)</f>
        <v>0</v>
      </c>
      <c r="M67" s="141">
        <f>ROUND('[5]Prime Summary'!X60,0)</f>
        <v>0</v>
      </c>
    </row>
    <row r="68" spans="6:13" x14ac:dyDescent="0.4">
      <c r="F68" s="139" t="s">
        <v>155</v>
      </c>
      <c r="G68" s="140">
        <f>ROUND('[4]USG Summary'!R61,0)</f>
        <v>0</v>
      </c>
      <c r="H68" s="141">
        <f>ROUND('[5]Prime Summary'!R61,0)</f>
        <v>0</v>
      </c>
      <c r="I68" s="141">
        <f>ROUND('[5]Prime Summary'!U61,0)</f>
        <v>0</v>
      </c>
      <c r="J68" s="141">
        <f>ROUND('[5]Prime Summary'!V61,0)</f>
        <v>0</v>
      </c>
      <c r="K68" s="141">
        <f>ROUND('[5]Prime Summary'!W61,0)</f>
        <v>0</v>
      </c>
      <c r="L68" s="142">
        <f>ROUND('[5]Prime Summary'!Y61,0)</f>
        <v>0</v>
      </c>
      <c r="M68" s="141">
        <f>ROUND('[5]Prime Summary'!X61,0)</f>
        <v>0</v>
      </c>
    </row>
    <row r="70" spans="6:13" x14ac:dyDescent="0.4">
      <c r="F70" s="139" t="s">
        <v>452</v>
      </c>
      <c r="G70" s="143">
        <f>'[4]USG Summary'!$R$43</f>
        <v>40.210791165987771</v>
      </c>
      <c r="H70" s="144">
        <f>'[5]Prime Summary'!$R$43</f>
        <v>25.689596380840605</v>
      </c>
      <c r="I70" s="145">
        <f>'[5]Prime Summary'!$U$43</f>
        <v>100</v>
      </c>
      <c r="J70" s="144">
        <f>'[5]Prime Summary'!$V$43</f>
        <v>53.124163679730174</v>
      </c>
      <c r="K70" s="144">
        <f>'[5]Prime Summary'!$W$43</f>
        <v>33.365421667466691</v>
      </c>
      <c r="L70" s="144">
        <f>'[5]Prime Summary'!$Y$43</f>
        <v>51.236614945494239</v>
      </c>
      <c r="M70" s="144">
        <f>'[5]Prime Summary'!$X$43</f>
        <v>59.753211988404942</v>
      </c>
    </row>
    <row r="71" spans="6:13" x14ac:dyDescent="0.4">
      <c r="F71" s="139" t="s">
        <v>453</v>
      </c>
      <c r="G71" s="145">
        <f>'[4]USG Summary'!$R$45</f>
        <v>3</v>
      </c>
      <c r="H71" s="145">
        <f>'[5]Prime Summary'!$R$45</f>
        <v>6</v>
      </c>
      <c r="I71" s="145">
        <f>'[5]Prime Summary'!$U$45</f>
        <v>1</v>
      </c>
      <c r="J71" s="145">
        <f>'[5]Prime Summary'!$V$45</f>
        <v>3</v>
      </c>
      <c r="K71" s="145">
        <f>'[5]Prime Summary'!$W$45</f>
        <v>5</v>
      </c>
      <c r="L71" s="145">
        <f>'[5]Prime Summary'!$Y$45</f>
        <v>4</v>
      </c>
      <c r="M71" s="145">
        <f>'[5]Prime Summary'!$X$45</f>
        <v>4</v>
      </c>
    </row>
  </sheetData>
  <mergeCells count="3">
    <mergeCell ref="C30:L30"/>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158" zoomScale="80" zoomScaleNormal="80" workbookViewId="0">
      <selection activeCell="N200" sqref="N200"/>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61318000</v>
      </c>
      <c r="E35" s="1" t="s">
        <v>48</v>
      </c>
    </row>
    <row r="36" spans="2:5" x14ac:dyDescent="0.4">
      <c r="B36" t="s">
        <v>70</v>
      </c>
      <c r="C36" s="77">
        <f>'Items B &amp; C'!P9</f>
        <v>60355000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1658000</v>
      </c>
      <c r="D60" s="63"/>
      <c r="E60" s="79">
        <f>'Items B &amp; C'!AD9</f>
        <v>59660000</v>
      </c>
      <c r="F60" s="79">
        <f>'Items B &amp; C'!AE9</f>
        <v>0</v>
      </c>
      <c r="G60" s="79">
        <f>'Items B &amp; C'!AF9</f>
        <v>0</v>
      </c>
      <c r="N60" s="24"/>
    </row>
    <row r="61" spans="2:14" x14ac:dyDescent="0.4">
      <c r="B61" t="s">
        <v>79</v>
      </c>
      <c r="C61" s="79">
        <f>'Items B &amp; C'!AG9</f>
        <v>15000</v>
      </c>
      <c r="D61" s="63"/>
      <c r="E61" s="79">
        <f>'Items B &amp; C'!AI9</f>
        <v>0</v>
      </c>
      <c r="F61" s="79">
        <f>'Items B &amp; C'!AJ9</f>
        <v>0</v>
      </c>
      <c r="G61" s="79">
        <f>'Items B &amp; C'!AK9</f>
        <v>948000</v>
      </c>
      <c r="N61" s="24"/>
    </row>
    <row r="64" spans="2:14" x14ac:dyDescent="0.4">
      <c r="B64" t="s">
        <v>88</v>
      </c>
      <c r="E64" s="1" t="s">
        <v>86</v>
      </c>
    </row>
    <row r="65" spans="2:5" x14ac:dyDescent="0.4">
      <c r="B65" t="s">
        <v>85</v>
      </c>
      <c r="C65" s="81">
        <f>'Items B &amp; C'!G53</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C'!G55</f>
        <v>0</v>
      </c>
    </row>
    <row r="71" spans="2:5" x14ac:dyDescent="0.4">
      <c r="B71" t="s">
        <v>91</v>
      </c>
      <c r="C71" s="81">
        <f>'Items B &amp; C'!G56</f>
        <v>0</v>
      </c>
    </row>
    <row r="72" spans="2:5" x14ac:dyDescent="0.4">
      <c r="B72" t="s">
        <v>92</v>
      </c>
      <c r="C72" s="81">
        <f>'Items B &amp; C'!G57</f>
        <v>0</v>
      </c>
    </row>
    <row r="73" spans="2:5" x14ac:dyDescent="0.4">
      <c r="B73" t="s">
        <v>93</v>
      </c>
      <c r="C73" s="81">
        <f>'Items B &amp; C'!G58</f>
        <v>34</v>
      </c>
      <c r="E73" s="1" t="s">
        <v>103</v>
      </c>
    </row>
    <row r="74" spans="2:5" x14ac:dyDescent="0.4">
      <c r="B74" t="s">
        <v>94</v>
      </c>
      <c r="C74" s="81">
        <f>'Items B &amp; C'!G59</f>
        <v>0</v>
      </c>
      <c r="E74" s="1" t="s">
        <v>104</v>
      </c>
    </row>
    <row r="75" spans="2:5" x14ac:dyDescent="0.4">
      <c r="B75" t="s">
        <v>95</v>
      </c>
      <c r="C75" s="81">
        <f>'Items B &amp; C'!G60</f>
        <v>0</v>
      </c>
      <c r="E75" s="1" t="s">
        <v>105</v>
      </c>
    </row>
    <row r="76" spans="2:5" x14ac:dyDescent="0.4">
      <c r="B76" t="s">
        <v>96</v>
      </c>
      <c r="C76" s="81">
        <f>'Items B &amp; C'!G61</f>
        <v>65</v>
      </c>
      <c r="E76" s="1" t="s">
        <v>106</v>
      </c>
    </row>
    <row r="77" spans="2:5" x14ac:dyDescent="0.4">
      <c r="B77" t="s">
        <v>97</v>
      </c>
      <c r="C77" s="81">
        <f>'Items B &amp; C'!G62</f>
        <v>0</v>
      </c>
    </row>
    <row r="78" spans="2:5" x14ac:dyDescent="0.4">
      <c r="B78" t="s">
        <v>98</v>
      </c>
      <c r="C78" s="81">
        <f>'Items B &amp; C'!G63</f>
        <v>0</v>
      </c>
    </row>
    <row r="79" spans="2:5" x14ac:dyDescent="0.4">
      <c r="B79" t="s">
        <v>101</v>
      </c>
      <c r="C79" s="81">
        <f>'Items B &amp; C'!G64</f>
        <v>0</v>
      </c>
    </row>
    <row r="80" spans="2:5" x14ac:dyDescent="0.4">
      <c r="B80" t="s">
        <v>99</v>
      </c>
      <c r="C80" s="81">
        <f>'Items B &amp; C'!G65</f>
        <v>0</v>
      </c>
    </row>
    <row r="81" spans="2:20" x14ac:dyDescent="0.4">
      <c r="B81" t="s">
        <v>100</v>
      </c>
      <c r="C81" s="81">
        <f>'Items B &amp; C'!G66</f>
        <v>0</v>
      </c>
    </row>
    <row r="82" spans="2:20" x14ac:dyDescent="0.4">
      <c r="B82" t="s">
        <v>102</v>
      </c>
      <c r="C82" s="81">
        <f>'Items B &amp; C'!G67</f>
        <v>0</v>
      </c>
    </row>
    <row r="83" spans="2:20" x14ac:dyDescent="0.4">
      <c r="B83" t="s">
        <v>155</v>
      </c>
      <c r="C83" s="81">
        <f>'Items B &amp; C'!G68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3.8999999999999998E-3</v>
      </c>
      <c r="F96" s="80">
        <f t="shared" si="0"/>
        <v>3.7000000000000002E-3</v>
      </c>
      <c r="G96" s="113"/>
      <c r="H96" s="125">
        <f>'Items B &amp; C'!G38</f>
        <v>1.0039161906172593</v>
      </c>
      <c r="I96" s="125">
        <f>'Items B &amp; C'!H38</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5">
        <v>44985</v>
      </c>
      <c r="E97" s="80">
        <f t="shared" si="0"/>
        <v>3.7000000000000002E-3</v>
      </c>
      <c r="F97" s="80">
        <f t="shared" si="0"/>
        <v>3.5999999999999999E-3</v>
      </c>
      <c r="G97" s="113"/>
      <c r="H97" s="125">
        <f>'Items B &amp; C'!G39</f>
        <v>1.0036810709673631</v>
      </c>
      <c r="I97" s="125">
        <f>'Items B &amp; C'!H39</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5">
        <v>45016</v>
      </c>
      <c r="E98" s="80">
        <f t="shared" si="0"/>
        <v>4.1999999999999997E-3</v>
      </c>
      <c r="F98" s="80">
        <f t="shared" si="0"/>
        <v>4.1000000000000003E-3</v>
      </c>
      <c r="G98" s="113"/>
      <c r="H98" s="125">
        <f>'Items B &amp; C'!G40</f>
        <v>1.0042403687022892</v>
      </c>
      <c r="I98" s="125">
        <f>'Items B &amp; C'!H40</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5">
        <v>45016</v>
      </c>
      <c r="E99" s="95">
        <f>ROUND((J99/J95)-1,4)</f>
        <v>1.1900000000000001E-2</v>
      </c>
      <c r="F99" s="95">
        <f>ROUND((K99/K95)-1,4)</f>
        <v>1.14E-2</v>
      </c>
      <c r="G99" s="113"/>
      <c r="H99" s="65">
        <v>1</v>
      </c>
      <c r="I99" s="65">
        <v>1</v>
      </c>
      <c r="J99" s="65">
        <f t="shared" si="2"/>
        <v>1.0118843223809457</v>
      </c>
      <c r="K99" s="65">
        <f t="shared" si="1"/>
        <v>1.0113923264658122</v>
      </c>
      <c r="L99" s="25"/>
      <c r="N99" s="25"/>
      <c r="O99" s="19"/>
      <c r="R99" s="17"/>
      <c r="S99" s="25"/>
      <c r="T99" s="18"/>
    </row>
    <row r="100" spans="2:20" ht="15" thickTop="1" x14ac:dyDescent="0.4">
      <c r="B100" t="s">
        <v>117</v>
      </c>
      <c r="C100" s="75">
        <v>45046</v>
      </c>
      <c r="E100" s="80">
        <f t="shared" ref="E100:E102" si="3">ROUND(H100-1,4)</f>
        <v>4.1999999999999997E-3</v>
      </c>
      <c r="F100" s="80">
        <f t="shared" ref="F100:F102" si="4">ROUND(I100-1,4)</f>
        <v>4.1000000000000003E-3</v>
      </c>
      <c r="H100" s="125">
        <f>'Items B &amp; C'!G41</f>
        <v>1.0041758402902334</v>
      </c>
      <c r="I100" s="125">
        <f>'Items B &amp; C'!H41</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4">
      <c r="B101" t="s">
        <v>118</v>
      </c>
      <c r="C101" s="75">
        <v>45077</v>
      </c>
      <c r="E101" s="80">
        <f t="shared" si="3"/>
        <v>4.4999999999999997E-3</v>
      </c>
      <c r="F101" s="80">
        <f t="shared" si="4"/>
        <v>4.4000000000000003E-3</v>
      </c>
      <c r="H101" s="125">
        <f>'Items B &amp; C'!G42</f>
        <v>1.004496869531563</v>
      </c>
      <c r="I101" s="125">
        <f>'Items B &amp; C'!H42</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5">
        <v>45107</v>
      </c>
      <c r="E102" s="80">
        <f t="shared" si="3"/>
        <v>4.4000000000000003E-3</v>
      </c>
      <c r="F102" s="80">
        <f t="shared" si="4"/>
        <v>4.3E-3</v>
      </c>
      <c r="H102" s="125">
        <f>'Items B &amp; C'!G43</f>
        <v>1.0044432950761528</v>
      </c>
      <c r="I102" s="125">
        <f>'Items B &amp; C'!H43</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5">
        <v>45107</v>
      </c>
      <c r="E103" s="95">
        <f>ROUND((J103/J99)-1,4)</f>
        <v>1.32E-2</v>
      </c>
      <c r="F103" s="95">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5">
        <v>45138</v>
      </c>
      <c r="E104" s="80">
        <f t="shared" ref="E104:E106" si="6">ROUND(H104-1,4)</f>
        <v>4.7000000000000002E-3</v>
      </c>
      <c r="F104" s="80">
        <f t="shared" ref="F104:F106" si="7">ROUND(I104-1,4)</f>
        <v>4.4999999999999997E-3</v>
      </c>
      <c r="H104" s="125">
        <f>'Items B &amp; C'!G44</f>
        <v>1.0046534669386613</v>
      </c>
      <c r="I104" s="125">
        <f>'Items B &amp; C'!H44</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5">
        <v>45169</v>
      </c>
      <c r="E105" s="80">
        <f t="shared" si="6"/>
        <v>4.7999999999999996E-3</v>
      </c>
      <c r="F105" s="80">
        <f t="shared" si="7"/>
        <v>4.5999999999999999E-3</v>
      </c>
      <c r="H105" s="125">
        <f>'Items B &amp; C'!G45</f>
        <v>1.0047928574448495</v>
      </c>
      <c r="I105" s="125">
        <f>'Items B &amp; C'!H45</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5">
        <v>45199</v>
      </c>
      <c r="E106" s="80">
        <f t="shared" si="6"/>
        <v>4.7000000000000002E-3</v>
      </c>
      <c r="F106" s="80">
        <f t="shared" si="7"/>
        <v>4.4999999999999997E-3</v>
      </c>
      <c r="H106" s="125">
        <f>'Items B &amp; C'!G46</f>
        <v>1.004669653358971</v>
      </c>
      <c r="I106" s="125">
        <f>'Items B &amp; C'!H46</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5">
        <v>45199</v>
      </c>
      <c r="E107" s="95">
        <f>ROUND((J107/J103)-1,4)</f>
        <v>1.4200000000000001E-2</v>
      </c>
      <c r="F107" s="95">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5"/>
      <c r="E108" s="94"/>
      <c r="F108" s="94"/>
      <c r="H108" s="125">
        <f>'Items B &amp; C'!G47</f>
        <v>1</v>
      </c>
      <c r="I108" s="125">
        <f>'Items B &amp; C'!H47</f>
        <v>1</v>
      </c>
      <c r="J108" s="20">
        <f>J107*H108</f>
        <v>1.0397543790976924</v>
      </c>
      <c r="K108" s="20">
        <f t="shared" ref="K108:K110" si="8">K107*I108</f>
        <v>1.0383423019993636</v>
      </c>
      <c r="L108" s="25"/>
    </row>
    <row r="109" spans="2:20" x14ac:dyDescent="0.4">
      <c r="B109" t="s">
        <v>126</v>
      </c>
      <c r="C109" s="75"/>
      <c r="E109" s="80"/>
      <c r="F109" s="80"/>
      <c r="H109" s="125">
        <f>'Items B &amp; C'!G48</f>
        <v>1</v>
      </c>
      <c r="I109" s="125">
        <f>'Items B &amp; C'!H48</f>
        <v>1</v>
      </c>
      <c r="J109" s="20">
        <f t="shared" ref="J109:J110" si="9">J108*H109</f>
        <v>1.0397543790976924</v>
      </c>
      <c r="K109" s="20">
        <f t="shared" si="8"/>
        <v>1.0383423019993636</v>
      </c>
      <c r="L109" s="25"/>
    </row>
    <row r="110" spans="2:20" x14ac:dyDescent="0.4">
      <c r="B110" t="s">
        <v>127</v>
      </c>
      <c r="C110" s="75"/>
      <c r="E110" s="80"/>
      <c r="F110" s="80"/>
      <c r="H110" s="125">
        <f>'Items B &amp; C'!G49</f>
        <v>1</v>
      </c>
      <c r="I110" s="125">
        <f>'Items B &amp; C'!H49</f>
        <v>1</v>
      </c>
      <c r="J110" s="20">
        <f t="shared" si="9"/>
        <v>1.0397543790976924</v>
      </c>
      <c r="K110" s="20">
        <f t="shared" si="8"/>
        <v>1.0383423019993636</v>
      </c>
      <c r="L110" s="25"/>
    </row>
    <row r="111" spans="2:20" ht="15" thickBot="1" x14ac:dyDescent="0.45">
      <c r="B111" t="s">
        <v>128</v>
      </c>
      <c r="C111" s="75"/>
      <c r="E111" s="95"/>
      <c r="F111" s="95"/>
      <c r="G111" s="25"/>
      <c r="H111" s="65">
        <v>1</v>
      </c>
      <c r="I111" s="65">
        <v>1</v>
      </c>
      <c r="J111" s="65">
        <f t="shared" ref="J111:K112" si="10">J110*H111</f>
        <v>1.0397543790976924</v>
      </c>
      <c r="K111" s="65">
        <f t="shared" si="10"/>
        <v>1.0383423019993636</v>
      </c>
    </row>
    <row r="112" spans="2:20" ht="15" thickTop="1" x14ac:dyDescent="0.4">
      <c r="B112" t="s">
        <v>129</v>
      </c>
      <c r="C112" s="75"/>
      <c r="E112" s="80"/>
      <c r="F112" s="80"/>
      <c r="G112" s="25"/>
      <c r="H112" s="65">
        <v>1</v>
      </c>
      <c r="I112" s="65">
        <v>1</v>
      </c>
      <c r="J112" s="65">
        <f t="shared" si="10"/>
        <v>1.0397543790976924</v>
      </c>
      <c r="K112" s="65">
        <f t="shared" si="10"/>
        <v>1.0383423019993636</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election activeCell="C28" sqref="C28"/>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723623000</v>
      </c>
      <c r="E35" s="1" t="s">
        <v>48</v>
      </c>
    </row>
    <row r="36" spans="2:5" x14ac:dyDescent="0.4">
      <c r="B36" t="s">
        <v>70</v>
      </c>
      <c r="C36" s="77">
        <f>'Items B &amp; C'!P10</f>
        <v>719186000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'Items B &amp; C'!AB10</f>
        <v>22177000</v>
      </c>
      <c r="D60" s="66"/>
      <c r="E60" s="79">
        <f>'Items B &amp; C'!AD10</f>
        <v>701431000</v>
      </c>
      <c r="F60" s="79">
        <f>'Items B &amp; C'!AE10</f>
        <v>0</v>
      </c>
      <c r="G60" s="79">
        <f>'Items B &amp; C'!AF10</f>
        <v>16000</v>
      </c>
      <c r="H60" s="15"/>
    </row>
    <row r="61" spans="2:8" x14ac:dyDescent="0.4">
      <c r="B61" t="s">
        <v>79</v>
      </c>
      <c r="C61" s="79">
        <f>'Items B &amp; C'!AG10</f>
        <v>93000</v>
      </c>
      <c r="D61" s="66"/>
      <c r="E61" s="79">
        <f>'Items B &amp; C'!AI10</f>
        <v>0</v>
      </c>
      <c r="F61" s="79">
        <f>'Items B &amp; C'!AJ10</f>
        <v>0</v>
      </c>
      <c r="G61" s="79">
        <f>'Items B &amp; C'!AK10</f>
        <v>4345000</v>
      </c>
    </row>
    <row r="64" spans="2:8" x14ac:dyDescent="0.4">
      <c r="B64" t="s">
        <v>88</v>
      </c>
      <c r="E64" s="1" t="s">
        <v>86</v>
      </c>
    </row>
    <row r="65" spans="2:5" x14ac:dyDescent="0.4">
      <c r="B65" t="s">
        <v>85</v>
      </c>
      <c r="C65" s="81">
        <f>'Items B &amp; C'!H53</f>
        <v>82</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C'!H55</f>
        <v>0</v>
      </c>
    </row>
    <row r="71" spans="2:5" x14ac:dyDescent="0.4">
      <c r="B71" t="s">
        <v>91</v>
      </c>
      <c r="C71" s="81">
        <f>'Items B &amp; C'!H56</f>
        <v>0</v>
      </c>
    </row>
    <row r="72" spans="2:5" x14ac:dyDescent="0.4">
      <c r="B72" t="s">
        <v>92</v>
      </c>
      <c r="C72" s="81">
        <f>'Items B &amp; C'!H57</f>
        <v>0</v>
      </c>
    </row>
    <row r="73" spans="2:5" x14ac:dyDescent="0.4">
      <c r="B73" t="s">
        <v>93</v>
      </c>
      <c r="C73" s="81">
        <f>'Items B &amp; C'!H58</f>
        <v>14</v>
      </c>
      <c r="E73" s="1" t="s">
        <v>103</v>
      </c>
    </row>
    <row r="74" spans="2:5" x14ac:dyDescent="0.4">
      <c r="B74" t="s">
        <v>94</v>
      </c>
      <c r="C74" s="81">
        <f>'Items B &amp; C'!H59</f>
        <v>0</v>
      </c>
      <c r="E74" s="1" t="s">
        <v>104</v>
      </c>
    </row>
    <row r="75" spans="2:5" x14ac:dyDescent="0.4">
      <c r="B75" t="s">
        <v>95</v>
      </c>
      <c r="C75" s="81">
        <f>'Items B &amp; C'!H60</f>
        <v>37</v>
      </c>
      <c r="E75" s="1" t="s">
        <v>105</v>
      </c>
    </row>
    <row r="76" spans="2:5" x14ac:dyDescent="0.4">
      <c r="B76" t="s">
        <v>96</v>
      </c>
      <c r="C76" s="81">
        <f>'Items B &amp; C'!H61</f>
        <v>34</v>
      </c>
      <c r="E76" s="1" t="s">
        <v>106</v>
      </c>
    </row>
    <row r="77" spans="2:5" x14ac:dyDescent="0.4">
      <c r="B77" t="s">
        <v>97</v>
      </c>
      <c r="C77" s="81">
        <f>'Items B &amp; C'!H62</f>
        <v>1</v>
      </c>
    </row>
    <row r="78" spans="2:5" x14ac:dyDescent="0.4">
      <c r="B78" t="s">
        <v>98</v>
      </c>
      <c r="C78" s="81">
        <f>'Items B &amp; C'!H63</f>
        <v>0</v>
      </c>
    </row>
    <row r="79" spans="2:5" x14ac:dyDescent="0.4">
      <c r="B79" t="s">
        <v>351</v>
      </c>
      <c r="C79" s="81">
        <f>'Items B &amp; C'!H64</f>
        <v>0</v>
      </c>
    </row>
    <row r="80" spans="2:5" x14ac:dyDescent="0.4">
      <c r="B80" t="s">
        <v>99</v>
      </c>
      <c r="C80" s="81">
        <f>'Items B &amp; C'!H65</f>
        <v>14</v>
      </c>
    </row>
    <row r="81" spans="2:20" x14ac:dyDescent="0.4">
      <c r="B81" t="s">
        <v>100</v>
      </c>
      <c r="C81" s="81">
        <f>'Items B &amp; C'!H66</f>
        <v>0</v>
      </c>
    </row>
    <row r="82" spans="2:20" x14ac:dyDescent="0.4">
      <c r="B82" t="s">
        <v>102</v>
      </c>
      <c r="C82" s="81">
        <f>'Items B &amp; C'!H67</f>
        <v>0</v>
      </c>
    </row>
    <row r="83" spans="2:20" x14ac:dyDescent="0.4">
      <c r="B83" t="s">
        <v>155</v>
      </c>
      <c r="C83" s="81">
        <f>'Items B &amp; C'!H68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4"/>
      <c r="O95" s="19"/>
    </row>
    <row r="96" spans="2:20" x14ac:dyDescent="0.4">
      <c r="B96" t="s">
        <v>113</v>
      </c>
      <c r="C96" s="75">
        <v>44957</v>
      </c>
      <c r="E96" s="80">
        <f t="shared" ref="E96:F98" si="0">ROUND(H96-1,4)</f>
        <v>4.4000000000000003E-3</v>
      </c>
      <c r="F96" s="80">
        <f t="shared" si="0"/>
        <v>4.1999999999999997E-3</v>
      </c>
      <c r="G96" s="25"/>
      <c r="H96" s="125">
        <f>'Items B &amp; C'!I38</f>
        <v>1.0044198142972844</v>
      </c>
      <c r="I96" s="125">
        <f>'Items B &amp; C'!J38</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5">
        <v>44985</v>
      </c>
      <c r="E97" s="80">
        <f t="shared" si="0"/>
        <v>4.1000000000000003E-3</v>
      </c>
      <c r="F97" s="80">
        <f t="shared" si="0"/>
        <v>3.8999999999999998E-3</v>
      </c>
      <c r="G97" s="25"/>
      <c r="H97" s="125">
        <f>'Items B &amp; C'!I39</f>
        <v>1.0040852146516708</v>
      </c>
      <c r="I97" s="125">
        <f>'Items B &amp; C'!J39</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5">
        <v>45016</v>
      </c>
      <c r="E98" s="80">
        <f t="shared" si="0"/>
        <v>4.7000000000000002E-3</v>
      </c>
      <c r="F98" s="80">
        <f t="shared" si="0"/>
        <v>4.4000000000000003E-3</v>
      </c>
      <c r="G98" s="25"/>
      <c r="H98" s="125">
        <f>'Items B &amp; C'!I40</f>
        <v>1.0046865551803199</v>
      </c>
      <c r="I98" s="125">
        <f>'Items B &amp; C'!J40</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5">
        <v>45016</v>
      </c>
      <c r="E99" s="95">
        <f>ROUND((J99/J95)-1,4)</f>
        <v>1.32E-2</v>
      </c>
      <c r="F99" s="95">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5">
        <f>'Items B &amp; C'!I41</f>
        <v>1.0046872262336062</v>
      </c>
      <c r="I100" s="125">
        <f>'Items B &amp; C'!J41</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4">
      <c r="B101" t="s">
        <v>118</v>
      </c>
      <c r="C101" s="75">
        <v>45077</v>
      </c>
      <c r="E101" s="80">
        <f t="shared" si="3"/>
        <v>5.0000000000000001E-3</v>
      </c>
      <c r="F101" s="80">
        <f t="shared" si="3"/>
        <v>4.7000000000000002E-3</v>
      </c>
      <c r="G101" s="25"/>
      <c r="H101" s="125">
        <f>'Items B &amp; C'!I42</f>
        <v>1.0050078734035159</v>
      </c>
      <c r="I101" s="125">
        <f>'Items B &amp; C'!J42</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5">
        <f>'Items B &amp; C'!I43</f>
        <v>1.0049247226969247</v>
      </c>
      <c r="I102" s="125">
        <f>'Items B &amp; C'!J43</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5">
        <v>45107</v>
      </c>
      <c r="E103" s="95">
        <f>ROUND((J103/J99)-1,4)</f>
        <v>1.47E-2</v>
      </c>
      <c r="F103" s="95">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5">
        <f>'Items B &amp; C'!I44</f>
        <v>1.00514111075069</v>
      </c>
      <c r="I104" s="125">
        <f>'Items B &amp; C'!J44</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5">
        <f>'Items B &amp; C'!I45</f>
        <v>1.0052339377903485</v>
      </c>
      <c r="I105" s="125">
        <f>'Items B &amp; C'!J45</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5">
        <v>45199</v>
      </c>
      <c r="E106" s="80">
        <f t="shared" si="6"/>
        <v>5.1000000000000004E-3</v>
      </c>
      <c r="F106" s="80">
        <f t="shared" si="7"/>
        <v>4.8999999999999998E-3</v>
      </c>
      <c r="G106" s="25"/>
      <c r="H106" s="125">
        <f>'Items B &amp; C'!I46</f>
        <v>1.0051055548638574</v>
      </c>
      <c r="I106" s="125">
        <f>'Items B &amp; C'!J46</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5">
        <v>45199</v>
      </c>
      <c r="E107" s="95">
        <f>ROUND((J107/J103)-1,4)</f>
        <v>1.5599999999999999E-2</v>
      </c>
      <c r="F107" s="95">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5"/>
      <c r="E108" s="94"/>
      <c r="F108" s="94"/>
      <c r="G108" s="25"/>
      <c r="H108" s="125">
        <f>'Items B &amp; C'!I47</f>
        <v>1</v>
      </c>
      <c r="I108" s="125">
        <f>'Items B &amp; C'!J47</f>
        <v>1</v>
      </c>
      <c r="J108" s="20">
        <f>J107*H108</f>
        <v>1.044133815836235</v>
      </c>
      <c r="K108" s="20">
        <f t="shared" ref="K108:K110" si="8">K107*I108</f>
        <v>1.0418784962040324</v>
      </c>
      <c r="L108" s="25"/>
    </row>
    <row r="109" spans="2:20" x14ac:dyDescent="0.4">
      <c r="B109" t="s">
        <v>126</v>
      </c>
      <c r="C109" s="75"/>
      <c r="E109" s="80"/>
      <c r="F109" s="80"/>
      <c r="G109" s="25"/>
      <c r="H109" s="125">
        <f>'Items B &amp; C'!I48</f>
        <v>1</v>
      </c>
      <c r="I109" s="125">
        <f>'Items B &amp; C'!J48</f>
        <v>1</v>
      </c>
      <c r="J109" s="20">
        <f t="shared" ref="J109:J110" si="9">J108*H109</f>
        <v>1.044133815836235</v>
      </c>
      <c r="K109" s="20">
        <f t="shared" si="8"/>
        <v>1.0418784962040324</v>
      </c>
      <c r="L109" s="25"/>
    </row>
    <row r="110" spans="2:20" x14ac:dyDescent="0.4">
      <c r="B110" t="s">
        <v>127</v>
      </c>
      <c r="C110" s="75"/>
      <c r="E110" s="80"/>
      <c r="F110" s="80"/>
      <c r="G110" s="25"/>
      <c r="H110" s="125">
        <f>'Items B &amp; C'!I49</f>
        <v>1</v>
      </c>
      <c r="I110" s="125">
        <f>'Items B &amp; C'!J49</f>
        <v>1</v>
      </c>
      <c r="J110" s="20">
        <f t="shared" si="9"/>
        <v>1.044133815836235</v>
      </c>
      <c r="K110" s="20">
        <f t="shared" si="8"/>
        <v>1.0418784962040324</v>
      </c>
      <c r="L110" s="25"/>
    </row>
    <row r="111" spans="2:20" ht="15" thickBot="1" x14ac:dyDescent="0.45">
      <c r="B111" t="s">
        <v>128</v>
      </c>
      <c r="C111" s="75"/>
      <c r="E111" s="95"/>
      <c r="F111" s="95"/>
      <c r="G111" s="62"/>
      <c r="H111" s="65">
        <v>1</v>
      </c>
      <c r="I111" s="65">
        <v>1</v>
      </c>
      <c r="J111" s="65">
        <f t="shared" ref="J111:K112" si="10">J110*H111</f>
        <v>1.044133815836235</v>
      </c>
      <c r="K111" s="65">
        <f t="shared" si="10"/>
        <v>1.0418784962040324</v>
      </c>
    </row>
    <row r="112" spans="2:20" ht="15" thickTop="1" x14ac:dyDescent="0.4">
      <c r="B112" t="s">
        <v>129</v>
      </c>
      <c r="C112" s="75"/>
      <c r="E112" s="80"/>
      <c r="F112" s="80"/>
      <c r="G112" s="62"/>
      <c r="H112" s="65">
        <v>1</v>
      </c>
      <c r="I112" s="65">
        <v>1</v>
      </c>
      <c r="J112" s="65">
        <f t="shared" si="10"/>
        <v>1.044133815836235</v>
      </c>
      <c r="K112" s="65">
        <f t="shared" si="10"/>
        <v>1.0418784962040324</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112252000</v>
      </c>
      <c r="E35" s="1" t="s">
        <v>48</v>
      </c>
    </row>
    <row r="36" spans="2:5" x14ac:dyDescent="0.4">
      <c r="B36" t="s">
        <v>70</v>
      </c>
      <c r="C36" s="77">
        <f>'Items B &amp; C'!P11</f>
        <v>111663000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C'!AB11</f>
        <v>3399000</v>
      </c>
      <c r="D60" s="66"/>
      <c r="E60" s="79">
        <f>'Items B &amp; C'!AD11</f>
        <v>108852000</v>
      </c>
      <c r="F60" s="79">
        <f>'Items B &amp; C'!AE11</f>
        <v>0</v>
      </c>
      <c r="G60" s="79">
        <f>'Items B &amp; C'!AF11</f>
        <v>2000</v>
      </c>
    </row>
    <row r="61" spans="2:7" x14ac:dyDescent="0.4">
      <c r="B61" t="s">
        <v>79</v>
      </c>
      <c r="C61" s="79">
        <f>'Items B &amp; C'!AG11</f>
        <v>14000</v>
      </c>
      <c r="D61" s="66"/>
      <c r="E61" s="79">
        <f>'Items B &amp; C'!AI11</f>
        <v>0</v>
      </c>
      <c r="F61" s="79">
        <f>'Items B &amp; C'!AJ11</f>
        <v>0</v>
      </c>
      <c r="G61" s="79">
        <f>'Items B &amp; C'!AK11</f>
        <v>575000</v>
      </c>
    </row>
    <row r="64" spans="2:7" x14ac:dyDescent="0.4">
      <c r="B64" t="s">
        <v>88</v>
      </c>
      <c r="E64" s="1" t="s">
        <v>86</v>
      </c>
    </row>
    <row r="65" spans="2:5" x14ac:dyDescent="0.4">
      <c r="B65" t="s">
        <v>85</v>
      </c>
      <c r="C65" s="81">
        <f>'Items B &amp; C'!I53</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C'!I55</f>
        <v>0</v>
      </c>
    </row>
    <row r="71" spans="2:5" x14ac:dyDescent="0.4">
      <c r="B71" t="s">
        <v>91</v>
      </c>
      <c r="C71" s="81">
        <f>'Items B &amp; C'!I56</f>
        <v>0</v>
      </c>
    </row>
    <row r="72" spans="2:5" x14ac:dyDescent="0.4">
      <c r="B72" t="s">
        <v>92</v>
      </c>
      <c r="C72" s="81">
        <f>'Items B &amp; C'!I57</f>
        <v>0</v>
      </c>
    </row>
    <row r="73" spans="2:5" x14ac:dyDescent="0.4">
      <c r="B73" t="s">
        <v>93</v>
      </c>
      <c r="C73" s="81">
        <f>'Items B &amp; C'!I58</f>
        <v>0</v>
      </c>
      <c r="E73" s="1" t="s">
        <v>103</v>
      </c>
    </row>
    <row r="74" spans="2:5" x14ac:dyDescent="0.4">
      <c r="B74" t="s">
        <v>94</v>
      </c>
      <c r="C74" s="81">
        <f>'Items B &amp; C'!I59</f>
        <v>0</v>
      </c>
      <c r="E74" s="1" t="s">
        <v>104</v>
      </c>
    </row>
    <row r="75" spans="2:5" x14ac:dyDescent="0.4">
      <c r="B75" t="s">
        <v>95</v>
      </c>
      <c r="C75" s="81">
        <f>'Items B &amp; C'!I60</f>
        <v>0</v>
      </c>
      <c r="E75" s="1" t="s">
        <v>105</v>
      </c>
    </row>
    <row r="76" spans="2:5" x14ac:dyDescent="0.4">
      <c r="B76" t="s">
        <v>96</v>
      </c>
      <c r="C76" s="81">
        <f>'Items B &amp; C'!I61</f>
        <v>100</v>
      </c>
      <c r="E76" s="1" t="s">
        <v>106</v>
      </c>
    </row>
    <row r="77" spans="2:5" x14ac:dyDescent="0.4">
      <c r="B77" t="s">
        <v>97</v>
      </c>
      <c r="C77" s="81">
        <f>'Items B &amp; C'!I62</f>
        <v>0</v>
      </c>
    </row>
    <row r="78" spans="2:5" x14ac:dyDescent="0.4">
      <c r="B78" t="s">
        <v>98</v>
      </c>
      <c r="C78" s="81">
        <f>'Items B &amp; C'!I63</f>
        <v>0</v>
      </c>
    </row>
    <row r="79" spans="2:5" x14ac:dyDescent="0.4">
      <c r="B79" t="s">
        <v>351</v>
      </c>
      <c r="C79" s="81">
        <f>'Items B &amp; C'!I64</f>
        <v>0</v>
      </c>
    </row>
    <row r="80" spans="2:5" x14ac:dyDescent="0.4">
      <c r="B80" t="s">
        <v>99</v>
      </c>
      <c r="C80" s="81">
        <f>'Items B &amp; C'!I65</f>
        <v>0</v>
      </c>
    </row>
    <row r="81" spans="2:20" x14ac:dyDescent="0.4">
      <c r="B81" t="s">
        <v>100</v>
      </c>
      <c r="C81" s="81">
        <f>'Items B &amp; C'!I66</f>
        <v>0</v>
      </c>
    </row>
    <row r="82" spans="2:20" x14ac:dyDescent="0.4">
      <c r="B82" t="s">
        <v>102</v>
      </c>
      <c r="C82" s="81">
        <f>'Items B &amp; C'!I67</f>
        <v>0</v>
      </c>
    </row>
    <row r="83" spans="2:20" x14ac:dyDescent="0.4">
      <c r="B83" t="s">
        <v>155</v>
      </c>
      <c r="C83" s="81">
        <f>'Items B &amp; C'!I68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4.4000000000000003E-3</v>
      </c>
      <c r="F96" s="80">
        <f t="shared" si="0"/>
        <v>4.1999999999999997E-3</v>
      </c>
      <c r="G96" s="25"/>
      <c r="H96" s="125">
        <f>'Items B &amp; C'!K38</f>
        <v>1.0044198397239645</v>
      </c>
      <c r="I96" s="125">
        <f>'Items B &amp; C'!L38</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5">
        <v>44985</v>
      </c>
      <c r="E97" s="80">
        <f t="shared" si="0"/>
        <v>4.1000000000000003E-3</v>
      </c>
      <c r="F97" s="80">
        <f t="shared" si="0"/>
        <v>3.8999999999999998E-3</v>
      </c>
      <c r="G97" s="25"/>
      <c r="H97" s="125">
        <f>'Items B &amp; C'!K39</f>
        <v>1.0040945082526509</v>
      </c>
      <c r="I97" s="125">
        <f>'Items B &amp; C'!L39</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5">
        <v>45016</v>
      </c>
      <c r="E98" s="80">
        <f t="shared" si="0"/>
        <v>4.7000000000000002E-3</v>
      </c>
      <c r="F98" s="80">
        <f t="shared" si="0"/>
        <v>4.4000000000000003E-3</v>
      </c>
      <c r="G98" s="25"/>
      <c r="H98" s="125">
        <f>'Items B &amp; C'!K40</f>
        <v>1.0046955173802492</v>
      </c>
      <c r="I98" s="125">
        <f>'Items B &amp; C'!L40</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5">
        <v>45016</v>
      </c>
      <c r="E99" s="95">
        <f>ROUND((J99/J95)-1,4)</f>
        <v>1.3299999999999999E-2</v>
      </c>
      <c r="F99" s="95">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5">
        <f>'Items B &amp; C'!K41</f>
        <v>1.00468154419258</v>
      </c>
      <c r="I100" s="125">
        <f>'Items B &amp; C'!L41</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4">
      <c r="B101" t="s">
        <v>118</v>
      </c>
      <c r="C101" s="75">
        <v>45077</v>
      </c>
      <c r="E101" s="80">
        <f t="shared" si="3"/>
        <v>5.0000000000000001E-3</v>
      </c>
      <c r="F101" s="80">
        <f t="shared" si="3"/>
        <v>4.7000000000000002E-3</v>
      </c>
      <c r="G101" s="25"/>
      <c r="H101" s="125">
        <f>'Items B &amp; C'!K42</f>
        <v>1.0050129215887782</v>
      </c>
      <c r="I101" s="125">
        <f>'Items B &amp; C'!L42</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5">
        <f>'Items B &amp; C'!K43</f>
        <v>1.0049252303031944</v>
      </c>
      <c r="I102" s="125">
        <f>'Items B &amp; C'!L43</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5">
        <v>45107</v>
      </c>
      <c r="E103" s="95">
        <f>ROUND((J103/J99)-1,4)</f>
        <v>1.47E-2</v>
      </c>
      <c r="F103" s="95">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5">
        <f>'Items B &amp; C'!K44</f>
        <v>1.0050939449652458</v>
      </c>
      <c r="I104" s="125">
        <f>'Items B &amp; C'!L44</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5">
        <f>'Items B &amp; C'!K45</f>
        <v>1.0052279946826768</v>
      </c>
      <c r="I105" s="125">
        <f>'Items B &amp; C'!L45</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5">
        <v>45199</v>
      </c>
      <c r="E106" s="80">
        <f t="shared" si="6"/>
        <v>5.1000000000000004E-3</v>
      </c>
      <c r="F106" s="80">
        <f t="shared" si="7"/>
        <v>4.8999999999999998E-3</v>
      </c>
      <c r="G106" s="25"/>
      <c r="H106" s="125">
        <f>'Items B &amp; C'!K46</f>
        <v>1.0051077052242485</v>
      </c>
      <c r="I106" s="125">
        <f>'Items B &amp; C'!L46</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5">
        <v>45199</v>
      </c>
      <c r="E107" s="95">
        <f>ROUND((J107/J103)-1,4)</f>
        <v>1.55E-2</v>
      </c>
      <c r="F107" s="95">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5"/>
      <c r="E108" s="94"/>
      <c r="F108" s="94"/>
      <c r="G108" s="25"/>
      <c r="H108" s="125">
        <f>'Items B &amp; C'!K47</f>
        <v>1</v>
      </c>
      <c r="I108" s="125">
        <f>'Items B &amp; C'!L47</f>
        <v>1</v>
      </c>
      <c r="J108" s="20">
        <f>J107*H108</f>
        <v>1.044099752168502</v>
      </c>
      <c r="K108" s="20">
        <f t="shared" ref="K108:K110" si="8">K107*I108</f>
        <v>1.0418795762308188</v>
      </c>
      <c r="L108" s="25"/>
      <c r="N108" s="25"/>
    </row>
    <row r="109" spans="2:20" x14ac:dyDescent="0.4">
      <c r="B109" t="s">
        <v>126</v>
      </c>
      <c r="C109" s="75"/>
      <c r="E109" s="80"/>
      <c r="F109" s="80"/>
      <c r="G109" s="25"/>
      <c r="H109" s="125">
        <f>'Items B &amp; C'!K48</f>
        <v>1</v>
      </c>
      <c r="I109" s="125">
        <f>'Items B &amp; C'!L48</f>
        <v>1</v>
      </c>
      <c r="J109" s="20">
        <f t="shared" ref="J109:J110" si="9">J108*H109</f>
        <v>1.044099752168502</v>
      </c>
      <c r="K109" s="20">
        <f t="shared" si="8"/>
        <v>1.0418795762308188</v>
      </c>
      <c r="L109" s="25"/>
      <c r="N109" s="25"/>
    </row>
    <row r="110" spans="2:20" x14ac:dyDescent="0.4">
      <c r="B110" t="s">
        <v>127</v>
      </c>
      <c r="C110" s="75"/>
      <c r="E110" s="80"/>
      <c r="F110" s="80"/>
      <c r="G110" s="25"/>
      <c r="H110" s="125">
        <f>'Items B &amp; C'!K49</f>
        <v>1</v>
      </c>
      <c r="I110" s="125">
        <f>'Items B &amp; C'!L49</f>
        <v>1</v>
      </c>
      <c r="J110" s="20">
        <f t="shared" si="9"/>
        <v>1.044099752168502</v>
      </c>
      <c r="K110" s="20">
        <f t="shared" si="8"/>
        <v>1.0418795762308188</v>
      </c>
      <c r="L110" s="25"/>
    </row>
    <row r="111" spans="2:20" ht="15" thickBot="1" x14ac:dyDescent="0.45">
      <c r="B111" t="s">
        <v>128</v>
      </c>
      <c r="C111" s="75"/>
      <c r="E111" s="95"/>
      <c r="F111" s="95"/>
      <c r="G111" s="62"/>
      <c r="H111" s="65">
        <v>1</v>
      </c>
      <c r="I111" s="65">
        <v>1</v>
      </c>
      <c r="J111" s="65">
        <f t="shared" ref="J111:K112" si="10">J110*H111</f>
        <v>1.044099752168502</v>
      </c>
      <c r="K111" s="65">
        <f t="shared" si="10"/>
        <v>1.0418795762308188</v>
      </c>
    </row>
    <row r="112" spans="2:20" ht="15" thickTop="1" x14ac:dyDescent="0.4">
      <c r="B112" t="s">
        <v>129</v>
      </c>
      <c r="C112" s="75"/>
      <c r="E112" s="80"/>
      <c r="F112" s="80"/>
      <c r="G112" s="62"/>
      <c r="H112" s="65">
        <v>1</v>
      </c>
      <c r="I112" s="65">
        <v>1</v>
      </c>
      <c r="J112" s="65">
        <f t="shared" si="10"/>
        <v>1.044099752168502</v>
      </c>
      <c r="K112" s="65">
        <f t="shared" si="10"/>
        <v>1.0418795762308188</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542449000</v>
      </c>
      <c r="E35" s="1" t="s">
        <v>48</v>
      </c>
    </row>
    <row r="36" spans="2:5" x14ac:dyDescent="0.4">
      <c r="B36" t="s">
        <v>70</v>
      </c>
      <c r="C36" s="77">
        <f>'Items B &amp; C'!P12</f>
        <v>539780000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18773000</v>
      </c>
      <c r="D60" s="66"/>
      <c r="E60" s="79">
        <f>'Items B &amp; C'!AD12</f>
        <v>523670000</v>
      </c>
      <c r="F60" s="79">
        <f>'Items B &amp; C'!AE12</f>
        <v>0</v>
      </c>
      <c r="G60" s="79">
        <f>'Items B &amp; C'!AF12</f>
        <v>6000</v>
      </c>
      <c r="N60" s="24"/>
    </row>
    <row r="61" spans="2:14" x14ac:dyDescent="0.4">
      <c r="B61" t="s">
        <v>79</v>
      </c>
      <c r="C61" s="79">
        <f>'Items B &amp; C'!AG12</f>
        <v>61000</v>
      </c>
      <c r="D61" s="66"/>
      <c r="E61" s="79">
        <f>'Items B &amp; C'!AI12</f>
        <v>0</v>
      </c>
      <c r="F61" s="79">
        <f>'Items B &amp; C'!AJ12</f>
        <v>0</v>
      </c>
      <c r="G61" s="79">
        <f>'Items B &amp; C'!AK12</f>
        <v>2607000</v>
      </c>
      <c r="N61" s="24"/>
    </row>
    <row r="64" spans="2:14" x14ac:dyDescent="0.4">
      <c r="B64" t="s">
        <v>88</v>
      </c>
      <c r="E64" s="1" t="s">
        <v>86</v>
      </c>
    </row>
    <row r="65" spans="2:5" x14ac:dyDescent="0.4">
      <c r="B65" t="s">
        <v>85</v>
      </c>
      <c r="C65" s="81">
        <f>'Items B &amp; C'!J53</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C'!J55</f>
        <v>0</v>
      </c>
    </row>
    <row r="71" spans="2:5" x14ac:dyDescent="0.4">
      <c r="B71" t="s">
        <v>91</v>
      </c>
      <c r="C71" s="81">
        <f>'Items B &amp; C'!J56</f>
        <v>0</v>
      </c>
    </row>
    <row r="72" spans="2:5" x14ac:dyDescent="0.4">
      <c r="B72" t="s">
        <v>92</v>
      </c>
      <c r="C72" s="81">
        <f>'Items B &amp; C'!J57</f>
        <v>0</v>
      </c>
    </row>
    <row r="73" spans="2:5" x14ac:dyDescent="0.4">
      <c r="B73" t="s">
        <v>93</v>
      </c>
      <c r="C73" s="81">
        <f>'Items B &amp; C'!J58</f>
        <v>53</v>
      </c>
      <c r="E73" s="1" t="s">
        <v>103</v>
      </c>
    </row>
    <row r="74" spans="2:5" x14ac:dyDescent="0.4">
      <c r="B74" t="s">
        <v>94</v>
      </c>
      <c r="C74" s="81">
        <f>'Items B &amp; C'!J59</f>
        <v>0</v>
      </c>
      <c r="E74" s="1" t="s">
        <v>104</v>
      </c>
    </row>
    <row r="75" spans="2:5" x14ac:dyDescent="0.4">
      <c r="B75" t="s">
        <v>95</v>
      </c>
      <c r="C75" s="81">
        <f>'Items B &amp; C'!J60</f>
        <v>34</v>
      </c>
      <c r="E75" s="1" t="s">
        <v>105</v>
      </c>
    </row>
    <row r="76" spans="2:5" x14ac:dyDescent="0.4">
      <c r="B76" t="s">
        <v>96</v>
      </c>
      <c r="C76" s="81">
        <f>'Items B &amp; C'!J61</f>
        <v>13</v>
      </c>
      <c r="E76" s="1" t="s">
        <v>106</v>
      </c>
    </row>
    <row r="77" spans="2:5" x14ac:dyDescent="0.4">
      <c r="B77" t="s">
        <v>97</v>
      </c>
      <c r="C77" s="81">
        <f>'Items B &amp; C'!J62</f>
        <v>0</v>
      </c>
    </row>
    <row r="78" spans="2:5" x14ac:dyDescent="0.4">
      <c r="B78" t="s">
        <v>98</v>
      </c>
      <c r="C78" s="81">
        <f>'Items B &amp; C'!J63</f>
        <v>0</v>
      </c>
    </row>
    <row r="79" spans="2:5" x14ac:dyDescent="0.4">
      <c r="B79" t="s">
        <v>101</v>
      </c>
      <c r="C79" s="81">
        <f>'Items B &amp; C'!J64</f>
        <v>0</v>
      </c>
    </row>
    <row r="80" spans="2:5" x14ac:dyDescent="0.4">
      <c r="B80" t="s">
        <v>99</v>
      </c>
      <c r="C80" s="81">
        <f>'Items B &amp; C'!J65</f>
        <v>0</v>
      </c>
    </row>
    <row r="81" spans="2:20" x14ac:dyDescent="0.4">
      <c r="B81" t="s">
        <v>100</v>
      </c>
      <c r="C81" s="81">
        <f>'Items B &amp; C'!J66</f>
        <v>0</v>
      </c>
    </row>
    <row r="82" spans="2:20" x14ac:dyDescent="0.4">
      <c r="B82" t="s">
        <v>102</v>
      </c>
      <c r="C82" s="81">
        <f>'Items B &amp; C'!J67</f>
        <v>0</v>
      </c>
    </row>
    <row r="83" spans="2:20" x14ac:dyDescent="0.4">
      <c r="B83" t="s">
        <v>155</v>
      </c>
      <c r="C83" s="81">
        <f>'Items B &amp; C'!J68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4.4999999999999997E-3</v>
      </c>
      <c r="F96" s="80">
        <f t="shared" si="0"/>
        <v>4.3E-3</v>
      </c>
      <c r="G96" s="25"/>
      <c r="H96" s="125">
        <f>'Items B &amp; C'!M38</f>
        <v>1.0045457234537023</v>
      </c>
      <c r="I96" s="125">
        <f>'Items B &amp; C'!N38</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5">
        <v>44985</v>
      </c>
      <c r="E97" s="80">
        <f t="shared" si="0"/>
        <v>4.1999999999999997E-3</v>
      </c>
      <c r="F97" s="80">
        <f t="shared" si="0"/>
        <v>4.0000000000000001E-3</v>
      </c>
      <c r="G97" s="25"/>
      <c r="H97" s="125">
        <f>'Items B &amp; C'!M39</f>
        <v>1.004215552329162</v>
      </c>
      <c r="I97" s="125">
        <f>'Items B &amp; C'!N39</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5">
        <v>45016</v>
      </c>
      <c r="E98" s="80">
        <f t="shared" si="0"/>
        <v>4.7999999999999996E-3</v>
      </c>
      <c r="F98" s="80">
        <f t="shared" si="0"/>
        <v>4.4999999999999997E-3</v>
      </c>
      <c r="G98" s="25"/>
      <c r="H98" s="125">
        <f>'Items B &amp; C'!M40</f>
        <v>1.0048220617593182</v>
      </c>
      <c r="I98" s="125">
        <f>'Items B &amp; C'!N40</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5">
        <v>45016</v>
      </c>
      <c r="E99" s="95">
        <f>ROUND((J99/J95)-1,4)</f>
        <v>1.3599999999999999E-2</v>
      </c>
      <c r="F99" s="95">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5">
        <v>45046</v>
      </c>
      <c r="E100" s="80">
        <f t="shared" ref="E100:F102" si="3">ROUND(H100-1,4)</f>
        <v>4.7999999999999996E-3</v>
      </c>
      <c r="F100" s="80">
        <f t="shared" si="3"/>
        <v>4.4999999999999997E-3</v>
      </c>
      <c r="G100" s="25"/>
      <c r="H100" s="125">
        <f>'Items B &amp; C'!M41</f>
        <v>1.0048137255567924</v>
      </c>
      <c r="I100" s="125">
        <f>'Items B &amp; C'!N41</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4">
      <c r="B101" t="s">
        <v>118</v>
      </c>
      <c r="C101" s="75">
        <v>45077</v>
      </c>
      <c r="E101" s="80">
        <f t="shared" si="3"/>
        <v>5.1000000000000004E-3</v>
      </c>
      <c r="F101" s="80">
        <f t="shared" si="3"/>
        <v>4.7999999999999996E-3</v>
      </c>
      <c r="G101" s="25"/>
      <c r="H101" s="125">
        <f>'Items B &amp; C'!M42</f>
        <v>1.0051472962055974</v>
      </c>
      <c r="I101" s="125">
        <f>'Items B &amp; C'!N42</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5">
        <v>45107</v>
      </c>
      <c r="E102" s="80">
        <f t="shared" si="3"/>
        <v>5.1000000000000004E-3</v>
      </c>
      <c r="F102" s="80">
        <f t="shared" si="3"/>
        <v>4.7999999999999996E-3</v>
      </c>
      <c r="G102" s="25"/>
      <c r="H102" s="125">
        <f>'Items B &amp; C'!M43</f>
        <v>1.0050809887952956</v>
      </c>
      <c r="I102" s="125">
        <f>'Items B &amp; C'!N43</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5">
        <v>45107</v>
      </c>
      <c r="E103" s="95">
        <f>ROUND((J103/J99)-1,4)</f>
        <v>1.5100000000000001E-2</v>
      </c>
      <c r="F103" s="95">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5">
        <v>45138</v>
      </c>
      <c r="E104" s="80">
        <f t="shared" ref="E104:F106" si="6">ROUND(H104-1,4)</f>
        <v>5.1999999999999998E-3</v>
      </c>
      <c r="F104" s="80">
        <f t="shared" si="6"/>
        <v>5.0000000000000001E-3</v>
      </c>
      <c r="G104" s="25"/>
      <c r="H104" s="125">
        <f>'Items B &amp; C'!M44</f>
        <v>1.0052397804239857</v>
      </c>
      <c r="I104" s="125">
        <f>'Items B &amp; C'!N44</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5">
        <v>45169</v>
      </c>
      <c r="E105" s="80">
        <f t="shared" si="6"/>
        <v>5.3E-3</v>
      </c>
      <c r="F105" s="80">
        <f t="shared" si="6"/>
        <v>5.1000000000000004E-3</v>
      </c>
      <c r="G105" s="25"/>
      <c r="H105" s="125">
        <f>'Items B &amp; C'!M45</f>
        <v>1.0052998220636866</v>
      </c>
      <c r="I105" s="125">
        <f>'Items B &amp; C'!N45</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5">
        <v>45199</v>
      </c>
      <c r="E106" s="80">
        <f t="shared" si="6"/>
        <v>5.1999999999999998E-3</v>
      </c>
      <c r="F106" s="80">
        <f t="shared" si="6"/>
        <v>4.8999999999999998E-3</v>
      </c>
      <c r="G106" s="25"/>
      <c r="H106" s="125">
        <f>'Items B &amp; C'!M46</f>
        <v>1.0051808613756585</v>
      </c>
      <c r="I106" s="125">
        <f>'Items B &amp; C'!N46</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5">
        <v>45199</v>
      </c>
      <c r="E107" s="95">
        <f>ROUND((J107/J103)-1,4)</f>
        <v>1.5800000000000002E-2</v>
      </c>
      <c r="F107" s="95">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5"/>
      <c r="E108" s="94"/>
      <c r="F108" s="94"/>
      <c r="G108" s="25"/>
      <c r="H108" s="125">
        <f>'Items B &amp; C'!M47</f>
        <v>1</v>
      </c>
      <c r="I108" s="125">
        <f>'Items B &amp; C'!N47</f>
        <v>1</v>
      </c>
      <c r="J108" s="20">
        <f>J107*H108</f>
        <v>1.0452294150696513</v>
      </c>
      <c r="K108" s="20">
        <f t="shared" ref="K108:K110" si="7">K107*I108</f>
        <v>1.0427732771025349</v>
      </c>
      <c r="L108" s="25"/>
    </row>
    <row r="109" spans="2:20" x14ac:dyDescent="0.4">
      <c r="B109" t="s">
        <v>126</v>
      </c>
      <c r="C109" s="75"/>
      <c r="E109" s="80"/>
      <c r="F109" s="80"/>
      <c r="G109" s="25"/>
      <c r="H109" s="125">
        <f>'Items B &amp; C'!M48</f>
        <v>1</v>
      </c>
      <c r="I109" s="125">
        <f>'Items B &amp; C'!N48</f>
        <v>1</v>
      </c>
      <c r="J109" s="20">
        <f t="shared" ref="J109:J110" si="8">J108*H109</f>
        <v>1.0452294150696513</v>
      </c>
      <c r="K109" s="20">
        <f t="shared" si="7"/>
        <v>1.0427732771025349</v>
      </c>
      <c r="L109" s="25"/>
    </row>
    <row r="110" spans="2:20" x14ac:dyDescent="0.4">
      <c r="B110" t="s">
        <v>127</v>
      </c>
      <c r="C110" s="75"/>
      <c r="E110" s="80"/>
      <c r="F110" s="80"/>
      <c r="G110" s="25"/>
      <c r="H110" s="125">
        <f>'Items B &amp; C'!M49</f>
        <v>1</v>
      </c>
      <c r="I110" s="125">
        <f>'Items B &amp; C'!N49</f>
        <v>1</v>
      </c>
      <c r="J110" s="20">
        <f t="shared" si="8"/>
        <v>1.0452294150696513</v>
      </c>
      <c r="K110" s="20">
        <f t="shared" si="7"/>
        <v>1.0427732771025349</v>
      </c>
      <c r="L110" s="25"/>
    </row>
    <row r="111" spans="2:20" ht="15" thickBot="1" x14ac:dyDescent="0.45">
      <c r="B111" t="s">
        <v>128</v>
      </c>
      <c r="C111" s="75"/>
      <c r="E111" s="95"/>
      <c r="F111" s="95"/>
      <c r="G111" s="62"/>
      <c r="H111" s="65">
        <v>1</v>
      </c>
      <c r="I111" s="65">
        <v>1</v>
      </c>
      <c r="J111" s="65">
        <f t="shared" ref="J111:K112" si="9">J110*H111</f>
        <v>1.0452294150696513</v>
      </c>
      <c r="K111" s="65">
        <f t="shared" si="9"/>
        <v>1.0427732771025349</v>
      </c>
    </row>
    <row r="112" spans="2:20" ht="15" thickTop="1" x14ac:dyDescent="0.4">
      <c r="B112" t="s">
        <v>129</v>
      </c>
      <c r="C112" s="75"/>
      <c r="E112" s="80"/>
      <c r="F112" s="80"/>
      <c r="G112" s="62"/>
      <c r="H112" s="65">
        <v>1</v>
      </c>
      <c r="I112" s="65">
        <v>1</v>
      </c>
      <c r="J112" s="65">
        <f t="shared" si="9"/>
        <v>1.0452294150696513</v>
      </c>
      <c r="K112" s="65">
        <f t="shared" si="9"/>
        <v>1.0427732771025349</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459675000</v>
      </c>
      <c r="E35" s="1" t="s">
        <v>48</v>
      </c>
    </row>
    <row r="36" spans="2:5" x14ac:dyDescent="0.4">
      <c r="B36" t="s">
        <v>70</v>
      </c>
      <c r="C36" s="77">
        <f>'Items B &amp; C'!P13</f>
        <v>455007000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32447000</v>
      </c>
      <c r="D60" s="66"/>
      <c r="E60" s="79">
        <f>'Items B &amp; C'!AD13</f>
        <v>427227000</v>
      </c>
      <c r="F60" s="79">
        <f>'Items B &amp; C'!AE13</f>
        <v>0</v>
      </c>
      <c r="G60" s="79">
        <f>'Items B &amp; C'!AF13</f>
        <v>0</v>
      </c>
    </row>
    <row r="61" spans="2:7" x14ac:dyDescent="0.4">
      <c r="B61" t="s">
        <v>79</v>
      </c>
      <c r="C61" s="79">
        <f>'Items B &amp; C'!AG13</f>
        <v>215000</v>
      </c>
      <c r="D61" s="66"/>
      <c r="E61" s="79">
        <f>'Items B &amp; C'!AI13</f>
        <v>0</v>
      </c>
      <c r="F61" s="79">
        <f>'Items B &amp; C'!AJ13</f>
        <v>0</v>
      </c>
      <c r="G61" s="79">
        <f>'Items B &amp; C'!AK13</f>
        <v>4452000</v>
      </c>
    </row>
    <row r="64" spans="2:7" x14ac:dyDescent="0.4">
      <c r="B64" t="s">
        <v>88</v>
      </c>
      <c r="E64" s="1" t="s">
        <v>86</v>
      </c>
    </row>
    <row r="65" spans="2:5" x14ac:dyDescent="0.4">
      <c r="B65" t="s">
        <v>85</v>
      </c>
      <c r="C65" s="81">
        <f>'Items B &amp; C'!K53</f>
        <v>92</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C'!K55</f>
        <v>0</v>
      </c>
    </row>
    <row r="71" spans="2:5" x14ac:dyDescent="0.4">
      <c r="B71" t="s">
        <v>91</v>
      </c>
      <c r="C71" s="81">
        <f>'Items B &amp; C'!K56</f>
        <v>0</v>
      </c>
    </row>
    <row r="72" spans="2:5" x14ac:dyDescent="0.4">
      <c r="B72" t="s">
        <v>92</v>
      </c>
      <c r="C72" s="81">
        <f>'Items B &amp; C'!K57</f>
        <v>0</v>
      </c>
    </row>
    <row r="73" spans="2:5" x14ac:dyDescent="0.4">
      <c r="B73" t="s">
        <v>93</v>
      </c>
      <c r="C73" s="81">
        <f>'Items B &amp; C'!K58</f>
        <v>36</v>
      </c>
      <c r="E73" s="1" t="s">
        <v>103</v>
      </c>
    </row>
    <row r="74" spans="2:5" x14ac:dyDescent="0.4">
      <c r="B74" t="s">
        <v>94</v>
      </c>
      <c r="C74" s="81">
        <f>'Items B &amp; C'!K59</f>
        <v>0</v>
      </c>
      <c r="E74" s="1" t="s">
        <v>104</v>
      </c>
    </row>
    <row r="75" spans="2:5" x14ac:dyDescent="0.4">
      <c r="B75" t="s">
        <v>95</v>
      </c>
      <c r="C75" s="81">
        <f>'Items B &amp; C'!K60</f>
        <v>1</v>
      </c>
      <c r="E75" s="1" t="s">
        <v>105</v>
      </c>
    </row>
    <row r="76" spans="2:5" x14ac:dyDescent="0.4">
      <c r="B76" t="s">
        <v>96</v>
      </c>
      <c r="C76" s="81">
        <f>'Items B &amp; C'!K61</f>
        <v>54</v>
      </c>
      <c r="E76" s="1" t="s">
        <v>106</v>
      </c>
    </row>
    <row r="77" spans="2:5" x14ac:dyDescent="0.4">
      <c r="B77" t="s">
        <v>97</v>
      </c>
      <c r="C77" s="81">
        <f>'Items B &amp; C'!K62</f>
        <v>9</v>
      </c>
    </row>
    <row r="78" spans="2:5" x14ac:dyDescent="0.4">
      <c r="B78" t="s">
        <v>98</v>
      </c>
      <c r="C78" s="81">
        <f>'Items B &amp; C'!K63</f>
        <v>0</v>
      </c>
    </row>
    <row r="79" spans="2:5" x14ac:dyDescent="0.4">
      <c r="B79" t="s">
        <v>101</v>
      </c>
      <c r="C79" s="81">
        <f>'Items B &amp; C'!K64</f>
        <v>0</v>
      </c>
    </row>
    <row r="80" spans="2:5" x14ac:dyDescent="0.4">
      <c r="B80" t="s">
        <v>99</v>
      </c>
      <c r="C80" s="81">
        <f>'Items B &amp; C'!K65</f>
        <v>0</v>
      </c>
    </row>
    <row r="81" spans="2:20" x14ac:dyDescent="0.4">
      <c r="B81" t="s">
        <v>100</v>
      </c>
      <c r="C81" s="81">
        <f>'Items B &amp; C'!K66</f>
        <v>0</v>
      </c>
    </row>
    <row r="82" spans="2:20" x14ac:dyDescent="0.4">
      <c r="B82" t="s">
        <v>102</v>
      </c>
      <c r="C82" s="81">
        <f>'Items B &amp; C'!K67</f>
        <v>0</v>
      </c>
    </row>
    <row r="83" spans="2:20" x14ac:dyDescent="0.4">
      <c r="B83" t="s">
        <v>155</v>
      </c>
      <c r="C83" s="81">
        <f>'Items B &amp; C'!K68</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4.5999999999999999E-3</v>
      </c>
      <c r="F96" s="80">
        <f t="shared" si="0"/>
        <v>4.3E-3</v>
      </c>
      <c r="G96" s="25"/>
      <c r="H96" s="125">
        <f>'Items B &amp; C'!O38</f>
        <v>1.0046089965617999</v>
      </c>
      <c r="I96" s="125">
        <f>'Items B &amp; C'!P38</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5">
        <v>44985</v>
      </c>
      <c r="E97" s="80">
        <f t="shared" si="0"/>
        <v>4.3E-3</v>
      </c>
      <c r="F97" s="80">
        <f t="shared" si="0"/>
        <v>4.1000000000000003E-3</v>
      </c>
      <c r="G97" s="25"/>
      <c r="H97" s="125">
        <f>'Items B &amp; C'!O39</f>
        <v>1.0042558361470084</v>
      </c>
      <c r="I97" s="125">
        <f>'Items B &amp; C'!P39</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5">
        <v>45016</v>
      </c>
      <c r="E98" s="80">
        <f t="shared" si="0"/>
        <v>4.8999999999999998E-3</v>
      </c>
      <c r="F98" s="80">
        <f t="shared" si="0"/>
        <v>4.5999999999999999E-3</v>
      </c>
      <c r="G98" s="25"/>
      <c r="H98" s="125">
        <f>'Items B &amp; C'!O40</f>
        <v>1.0048792667466031</v>
      </c>
      <c r="I98" s="125">
        <f>'Items B &amp; C'!P40</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5">
        <v>45016</v>
      </c>
      <c r="E99" s="95">
        <f>ROUND((J99/J95)-1,4)</f>
        <v>1.38E-2</v>
      </c>
      <c r="F99" s="95">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5">
        <v>45046</v>
      </c>
      <c r="E100" s="80">
        <f t="shared" ref="E100:F102" si="3">ROUND(H100-1,4)</f>
        <v>5.0000000000000001E-3</v>
      </c>
      <c r="F100" s="80">
        <f t="shared" si="3"/>
        <v>4.5999999999999999E-3</v>
      </c>
      <c r="G100" s="25"/>
      <c r="H100" s="125">
        <f>'Items B &amp; C'!O41</f>
        <v>1.0049775070232643</v>
      </c>
      <c r="I100" s="125">
        <f>'Items B &amp; C'!P41</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4">
      <c r="B101" t="s">
        <v>118</v>
      </c>
      <c r="C101" s="75">
        <v>45077</v>
      </c>
      <c r="E101" s="80">
        <f t="shared" si="3"/>
        <v>5.1999999999999998E-3</v>
      </c>
      <c r="F101" s="80">
        <f t="shared" si="3"/>
        <v>4.8999999999999998E-3</v>
      </c>
      <c r="G101" s="25"/>
      <c r="H101" s="125">
        <f>'Items B &amp; C'!O42</f>
        <v>1.0052315482586336</v>
      </c>
      <c r="I101" s="125">
        <f>'Items B &amp; C'!P42</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5">
        <v>45107</v>
      </c>
      <c r="E102" s="80">
        <f t="shared" si="3"/>
        <v>5.1000000000000004E-3</v>
      </c>
      <c r="F102" s="80">
        <f t="shared" si="3"/>
        <v>4.7000000000000002E-3</v>
      </c>
      <c r="G102" s="25"/>
      <c r="H102" s="125">
        <f>'Items B &amp; C'!O43</f>
        <v>1.0050558854195044</v>
      </c>
      <c r="I102" s="125">
        <f>'Items B &amp; C'!P43</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5">
        <v>45107</v>
      </c>
      <c r="E103" s="95">
        <f>ROUND((J103/J99)-1,4)</f>
        <v>1.5299999999999999E-2</v>
      </c>
      <c r="F103" s="95">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5">
        <v>45138</v>
      </c>
      <c r="E104" s="80">
        <f t="shared" ref="E104:F106" si="6">ROUND(H104-1,4)</f>
        <v>5.3E-3</v>
      </c>
      <c r="F104" s="80">
        <f t="shared" si="6"/>
        <v>5.0000000000000001E-3</v>
      </c>
      <c r="G104" s="25"/>
      <c r="H104" s="125">
        <f>'Items B &amp; C'!O44</f>
        <v>1.0052591052395585</v>
      </c>
      <c r="I104" s="125">
        <f>'Items B &amp; C'!P44</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5">
        <v>45169</v>
      </c>
      <c r="E105" s="80">
        <f t="shared" si="6"/>
        <v>5.4000000000000003E-3</v>
      </c>
      <c r="F105" s="80">
        <f t="shared" si="6"/>
        <v>5.1999999999999998E-3</v>
      </c>
      <c r="G105" s="25"/>
      <c r="H105" s="125">
        <f>'Items B &amp; C'!O45</f>
        <v>1.0054386805752022</v>
      </c>
      <c r="I105" s="125">
        <f>'Items B &amp; C'!P45</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5">
        <v>45199</v>
      </c>
      <c r="E106" s="80">
        <f t="shared" si="6"/>
        <v>5.3E-3</v>
      </c>
      <c r="F106" s="80">
        <f t="shared" si="6"/>
        <v>5.0000000000000001E-3</v>
      </c>
      <c r="G106" s="25"/>
      <c r="H106" s="125">
        <f>'Items B &amp; C'!O46</f>
        <v>1.0052667472902035</v>
      </c>
      <c r="I106" s="125">
        <f>'Items B &amp; C'!P46</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5">
        <v>45199</v>
      </c>
      <c r="E107" s="95">
        <f>ROUND((J107/J103)-1,4)</f>
        <v>1.6E-2</v>
      </c>
      <c r="F107" s="95">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5"/>
      <c r="E108" s="94"/>
      <c r="F108" s="94"/>
      <c r="G108" s="25"/>
      <c r="H108" s="125">
        <f>'Items B &amp; C'!O47</f>
        <v>1</v>
      </c>
      <c r="I108" s="125">
        <f>'Items B &amp; C'!P47</f>
        <v>1</v>
      </c>
      <c r="J108" s="20">
        <f>J107*H108</f>
        <v>1.0458825026004597</v>
      </c>
      <c r="K108" s="20">
        <f t="shared" ref="K108:K110" si="7">K107*I108</f>
        <v>1.0432454904366548</v>
      </c>
      <c r="L108" s="25"/>
    </row>
    <row r="109" spans="2:20" x14ac:dyDescent="0.4">
      <c r="B109" t="s">
        <v>126</v>
      </c>
      <c r="C109" s="75"/>
      <c r="E109" s="80"/>
      <c r="F109" s="80"/>
      <c r="G109" s="25"/>
      <c r="H109" s="125">
        <f>'Items B &amp; C'!O48</f>
        <v>1</v>
      </c>
      <c r="I109" s="125">
        <f>'Items B &amp; C'!P48</f>
        <v>1</v>
      </c>
      <c r="J109" s="20">
        <f t="shared" ref="J109:J110" si="8">J108*H109</f>
        <v>1.0458825026004597</v>
      </c>
      <c r="K109" s="20">
        <f t="shared" si="7"/>
        <v>1.0432454904366548</v>
      </c>
      <c r="L109" s="25"/>
    </row>
    <row r="110" spans="2:20" x14ac:dyDescent="0.4">
      <c r="B110" t="s">
        <v>127</v>
      </c>
      <c r="C110" s="75"/>
      <c r="E110" s="80"/>
      <c r="F110" s="80"/>
      <c r="G110" s="25"/>
      <c r="H110" s="125">
        <f>'Items B &amp; C'!O49</f>
        <v>1</v>
      </c>
      <c r="I110" s="125">
        <f>'Items B &amp; C'!P49</f>
        <v>1</v>
      </c>
      <c r="J110" s="20">
        <f t="shared" si="8"/>
        <v>1.0458825026004597</v>
      </c>
      <c r="K110" s="20">
        <f t="shared" si="7"/>
        <v>1.0432454904366548</v>
      </c>
      <c r="L110" s="25"/>
    </row>
    <row r="111" spans="2:20" ht="15" thickBot="1" x14ac:dyDescent="0.45">
      <c r="B111" t="s">
        <v>128</v>
      </c>
      <c r="C111" s="75"/>
      <c r="E111" s="95"/>
      <c r="F111" s="95"/>
      <c r="G111" s="62"/>
      <c r="H111" s="65">
        <v>1</v>
      </c>
      <c r="I111" s="65">
        <v>1</v>
      </c>
      <c r="J111" s="65">
        <f t="shared" ref="J111:K112" si="9">J110*H111</f>
        <v>1.0458825026004597</v>
      </c>
      <c r="K111" s="65">
        <f t="shared" si="9"/>
        <v>1.0432454904366548</v>
      </c>
    </row>
    <row r="112" spans="2:20" ht="15" thickTop="1" x14ac:dyDescent="0.4">
      <c r="B112" t="s">
        <v>129</v>
      </c>
      <c r="C112" s="75"/>
      <c r="E112" s="80"/>
      <c r="F112" s="80"/>
      <c r="G112" s="62"/>
      <c r="H112" s="65">
        <v>1</v>
      </c>
      <c r="I112" s="65">
        <v>1</v>
      </c>
      <c r="J112" s="65">
        <f t="shared" si="9"/>
        <v>1.0458825026004597</v>
      </c>
      <c r="K112" s="65">
        <f t="shared" si="9"/>
        <v>1.0432454904366548</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2023-10-10T16:22:40Z</dcterms:modified>
</cp:coreProperties>
</file>