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10.15.23\"/>
    </mc:Choice>
  </mc:AlternateContent>
  <xr:revisionPtr revIDLastSave="0" documentId="8_{4E7CD4DA-990D-4CCE-9D0D-EB61B1600E79}" xr6:coauthVersionLast="47" xr6:coauthVersionMax="47" xr10:uidLastSave="{00000000-0000-0000-0000-000000000000}"/>
  <bookViews>
    <workbookView xWindow="-103" yWindow="-103" windowWidth="33120" windowHeight="18000" tabRatio="923" firstSheet="2" activeTab="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1" i="9" l="1"/>
  <c r="C60" i="9"/>
  <c r="I110" i="8"/>
  <c r="H110" i="8"/>
  <c r="I109" i="8"/>
  <c r="H109" i="8"/>
  <c r="I108" i="8"/>
  <c r="H108" i="8"/>
  <c r="I110" i="28" l="1"/>
  <c r="I109" i="28"/>
  <c r="I108" i="28"/>
  <c r="I106" i="28"/>
  <c r="F106" i="28" s="1"/>
  <c r="I105" i="28"/>
  <c r="F105" i="28" s="1"/>
  <c r="I104" i="28"/>
  <c r="L104" i="28" s="1"/>
  <c r="I102" i="28"/>
  <c r="F102" i="28" s="1"/>
  <c r="I101" i="28"/>
  <c r="F101" i="28" s="1"/>
  <c r="I100" i="28"/>
  <c r="F100" i="28" s="1"/>
  <c r="I98" i="28"/>
  <c r="I97" i="28"/>
  <c r="F97" i="28" s="1"/>
  <c r="I96" i="28"/>
  <c r="F96" i="28" s="1"/>
  <c r="H110" i="28"/>
  <c r="H109" i="28"/>
  <c r="H108" i="28"/>
  <c r="H106" i="28"/>
  <c r="E106" i="28" s="1"/>
  <c r="H105" i="28"/>
  <c r="E105" i="28" s="1"/>
  <c r="H104" i="28"/>
  <c r="H102" i="28"/>
  <c r="H101" i="28"/>
  <c r="E101" i="28" s="1"/>
  <c r="H100" i="28"/>
  <c r="E100" i="28" s="1"/>
  <c r="H98" i="28"/>
  <c r="H97" i="28"/>
  <c r="E97" i="28" s="1"/>
  <c r="H96" i="28"/>
  <c r="E96" i="28" s="1"/>
  <c r="F104" i="28"/>
  <c r="E104" i="28"/>
  <c r="E102" i="28"/>
  <c r="F98" i="28"/>
  <c r="E98" i="28"/>
  <c r="L106" i="31"/>
  <c r="I110" i="31"/>
  <c r="I109" i="31"/>
  <c r="I108" i="31"/>
  <c r="I106" i="31"/>
  <c r="F106" i="31" s="1"/>
  <c r="I105" i="31"/>
  <c r="F105" i="31" s="1"/>
  <c r="I104" i="31"/>
  <c r="L104" i="31" s="1"/>
  <c r="I102" i="31"/>
  <c r="F102" i="31" s="1"/>
  <c r="I101" i="31"/>
  <c r="L101" i="31" s="1"/>
  <c r="I100" i="31"/>
  <c r="L100" i="31" s="1"/>
  <c r="I98" i="31"/>
  <c r="F98" i="31" s="1"/>
  <c r="I97" i="31"/>
  <c r="F97" i="31" s="1"/>
  <c r="I96" i="31"/>
  <c r="F96" i="31" s="1"/>
  <c r="H110" i="31"/>
  <c r="H109" i="31"/>
  <c r="H108" i="31"/>
  <c r="H106" i="31"/>
  <c r="E106" i="31" s="1"/>
  <c r="H105" i="31"/>
  <c r="H104" i="31"/>
  <c r="H102" i="31"/>
  <c r="E102" i="31" s="1"/>
  <c r="H101" i="31"/>
  <c r="E101" i="31" s="1"/>
  <c r="H100" i="31"/>
  <c r="E100" i="31" s="1"/>
  <c r="H98" i="31"/>
  <c r="E98" i="31" s="1"/>
  <c r="H97" i="31"/>
  <c r="E97" i="31" s="1"/>
  <c r="H96" i="31"/>
  <c r="E96" i="31" s="1"/>
  <c r="E105" i="31"/>
  <c r="F104" i="31"/>
  <c r="E104" i="31"/>
  <c r="L100" i="14"/>
  <c r="L97" i="14"/>
  <c r="L96" i="14"/>
  <c r="I110" i="14"/>
  <c r="I109" i="14"/>
  <c r="I108" i="14"/>
  <c r="I106" i="14"/>
  <c r="F106" i="14" s="1"/>
  <c r="I105" i="14"/>
  <c r="L105" i="14" s="1"/>
  <c r="I104" i="14"/>
  <c r="L104" i="14" s="1"/>
  <c r="I102" i="14"/>
  <c r="L102" i="14" s="1"/>
  <c r="I101" i="14"/>
  <c r="L101" i="14" s="1"/>
  <c r="I100" i="14"/>
  <c r="F100" i="14" s="1"/>
  <c r="I98" i="14"/>
  <c r="F98" i="14" s="1"/>
  <c r="I97" i="14"/>
  <c r="I96" i="14"/>
  <c r="H110" i="14"/>
  <c r="H109" i="14"/>
  <c r="H108" i="14"/>
  <c r="H106" i="14"/>
  <c r="E106" i="14" s="1"/>
  <c r="H105" i="14"/>
  <c r="E105" i="14" s="1"/>
  <c r="H104" i="14"/>
  <c r="E104" i="14" s="1"/>
  <c r="H102" i="14"/>
  <c r="E102" i="14" s="1"/>
  <c r="H101" i="14"/>
  <c r="E101" i="14" s="1"/>
  <c r="H100" i="14"/>
  <c r="E100" i="14" s="1"/>
  <c r="H98" i="14"/>
  <c r="E98" i="14" s="1"/>
  <c r="H97" i="14"/>
  <c r="H96" i="14"/>
  <c r="E96" i="14" s="1"/>
  <c r="F97" i="14"/>
  <c r="E97" i="14"/>
  <c r="F96" i="14"/>
  <c r="I110" i="15"/>
  <c r="I109" i="15"/>
  <c r="I108" i="15"/>
  <c r="I106" i="15"/>
  <c r="L106" i="15" s="1"/>
  <c r="I105" i="15"/>
  <c r="F105" i="15" s="1"/>
  <c r="I104" i="15"/>
  <c r="L104" i="15" s="1"/>
  <c r="I102" i="15"/>
  <c r="F102" i="15" s="1"/>
  <c r="I101" i="15"/>
  <c r="F101" i="15" s="1"/>
  <c r="I100" i="15"/>
  <c r="F100" i="15" s="1"/>
  <c r="I98" i="15"/>
  <c r="F98" i="15" s="1"/>
  <c r="I97" i="15"/>
  <c r="I96" i="15"/>
  <c r="F96" i="15" s="1"/>
  <c r="H110" i="15"/>
  <c r="H109" i="15"/>
  <c r="H108" i="15"/>
  <c r="H106" i="15"/>
  <c r="E106" i="15" s="1"/>
  <c r="H105" i="15"/>
  <c r="E105" i="15" s="1"/>
  <c r="H104" i="15"/>
  <c r="E104" i="15" s="1"/>
  <c r="H102" i="15"/>
  <c r="E102" i="15" s="1"/>
  <c r="H101" i="15"/>
  <c r="E101" i="15" s="1"/>
  <c r="H100" i="15"/>
  <c r="E100" i="15" s="1"/>
  <c r="H98" i="15"/>
  <c r="H97" i="15"/>
  <c r="H96" i="15"/>
  <c r="E96" i="15" s="1"/>
  <c r="E98" i="15"/>
  <c r="F97" i="15"/>
  <c r="E97" i="15"/>
  <c r="L102" i="9"/>
  <c r="I110" i="9"/>
  <c r="H110" i="9"/>
  <c r="I109" i="9"/>
  <c r="H109" i="9"/>
  <c r="I108" i="9"/>
  <c r="H108" i="9"/>
  <c r="I106" i="9"/>
  <c r="F106" i="9" s="1"/>
  <c r="I105" i="9"/>
  <c r="L105" i="9" s="1"/>
  <c r="I104" i="9"/>
  <c r="L104" i="9" s="1"/>
  <c r="I102" i="9"/>
  <c r="I101" i="9"/>
  <c r="L101" i="9" s="1"/>
  <c r="I100" i="9"/>
  <c r="L100" i="9" s="1"/>
  <c r="I98" i="9"/>
  <c r="I97" i="9"/>
  <c r="I96" i="9"/>
  <c r="H106" i="9"/>
  <c r="E106" i="9" s="1"/>
  <c r="H105" i="9"/>
  <c r="E105" i="9" s="1"/>
  <c r="H104" i="9"/>
  <c r="E104" i="9" s="1"/>
  <c r="H102" i="9"/>
  <c r="H101" i="9"/>
  <c r="H100" i="9"/>
  <c r="H98" i="9"/>
  <c r="H97" i="9"/>
  <c r="H96" i="9"/>
  <c r="I106" i="8"/>
  <c r="L106" i="8" s="1"/>
  <c r="H106" i="8"/>
  <c r="E106" i="8" s="1"/>
  <c r="I105" i="8"/>
  <c r="L105" i="8" s="1"/>
  <c r="H105" i="8"/>
  <c r="E105" i="8" s="1"/>
  <c r="I104" i="8"/>
  <c r="L104" i="8" s="1"/>
  <c r="H104" i="8"/>
  <c r="E104" i="8" s="1"/>
  <c r="L102" i="8"/>
  <c r="L101" i="8"/>
  <c r="L100" i="8"/>
  <c r="I102" i="8"/>
  <c r="H102" i="8"/>
  <c r="I101" i="8"/>
  <c r="H101" i="8"/>
  <c r="I100" i="8"/>
  <c r="H100" i="8"/>
  <c r="I98" i="8"/>
  <c r="H98" i="8"/>
  <c r="I97" i="8"/>
  <c r="H97" i="8"/>
  <c r="I96" i="8"/>
  <c r="H96" i="8"/>
  <c r="F104" i="9" l="1"/>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15" i="2" l="1"/>
  <c r="AN15" i="2"/>
  <c r="AM15" i="2"/>
  <c r="AO14" i="2"/>
  <c r="AN14" i="2"/>
  <c r="AM14" i="2"/>
  <c r="AO13" i="2"/>
  <c r="AN13" i="2"/>
  <c r="AM13" i="2"/>
  <c r="AO12" i="2"/>
  <c r="AN12" i="2"/>
  <c r="AM12" i="2"/>
  <c r="AO11" i="2"/>
  <c r="AN11" i="2"/>
  <c r="AM11" i="2"/>
  <c r="AO10" i="2"/>
  <c r="AN10" i="2"/>
  <c r="AM10" i="2"/>
  <c r="AO9" i="2"/>
  <c r="AN9" i="2"/>
  <c r="AM9" i="2"/>
  <c r="D10" i="33" l="1"/>
  <c r="D9" i="33"/>
  <c r="D10" i="30"/>
  <c r="D9" i="30"/>
  <c r="D10" i="23"/>
  <c r="D9" i="23"/>
  <c r="D10" i="25"/>
  <c r="D9" i="25"/>
  <c r="D10" i="21"/>
  <c r="D9" i="21"/>
  <c r="D10" i="19"/>
  <c r="D9" i="19"/>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U15" i="2"/>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U10" i="2"/>
  <c r="T10" i="2"/>
  <c r="L10" i="2"/>
  <c r="K10" i="2"/>
  <c r="J10" i="2"/>
  <c r="I10" i="2"/>
  <c r="H10" i="2"/>
  <c r="I110" i="5"/>
  <c r="H110" i="5"/>
  <c r="I109" i="5"/>
  <c r="H109" i="5"/>
  <c r="I108" i="5"/>
  <c r="H108" i="5"/>
  <c r="I106" i="5"/>
  <c r="H106" i="5"/>
  <c r="E106" i="5" s="1"/>
  <c r="I105" i="5"/>
  <c r="H105" i="5"/>
  <c r="E105" i="5" s="1"/>
  <c r="I104" i="5"/>
  <c r="H104" i="5"/>
  <c r="E104" i="5" s="1"/>
  <c r="I102" i="5"/>
  <c r="L102" i="5" s="1"/>
  <c r="H102" i="5"/>
  <c r="I101" i="5"/>
  <c r="L101" i="5" s="1"/>
  <c r="H101" i="5"/>
  <c r="I100" i="5"/>
  <c r="L100" i="5" s="1"/>
  <c r="H100" i="5"/>
  <c r="I98" i="5"/>
  <c r="H98" i="5"/>
  <c r="I97" i="5"/>
  <c r="H97" i="5"/>
  <c r="I96" i="5"/>
  <c r="H96" i="5"/>
  <c r="U9" i="2"/>
  <c r="T9" i="2"/>
  <c r="L9" i="2"/>
  <c r="K9" i="2"/>
  <c r="J9" i="2"/>
  <c r="I9" i="2"/>
  <c r="H9" i="2"/>
  <c r="D10" i="13"/>
  <c r="D9" i="13"/>
  <c r="C83" i="5"/>
  <c r="C82" i="5"/>
  <c r="C81" i="5"/>
  <c r="C80" i="5"/>
  <c r="C79" i="5"/>
  <c r="C78" i="5"/>
  <c r="C77" i="5"/>
  <c r="C76" i="5"/>
  <c r="C75" i="5"/>
  <c r="C74" i="5"/>
  <c r="C73" i="5"/>
  <c r="C72" i="5"/>
  <c r="C71" i="5"/>
  <c r="C70" i="5"/>
  <c r="C65" i="5"/>
  <c r="F105" i="5" l="1"/>
  <c r="L105" i="5"/>
  <c r="F106" i="5"/>
  <c r="L106" i="5"/>
  <c r="F104" i="5"/>
  <c r="L104" i="5"/>
  <c r="F102" i="8"/>
  <c r="F101" i="8"/>
  <c r="F102" i="9"/>
  <c r="F101" i="9"/>
  <c r="F100" i="9"/>
  <c r="E102" i="9"/>
  <c r="E101" i="9"/>
  <c r="E100" i="9"/>
  <c r="E102" i="8"/>
  <c r="E101" i="8"/>
  <c r="F100" i="8"/>
  <c r="E100" i="8"/>
  <c r="U20" i="2" l="1"/>
  <c r="T20" i="2"/>
  <c r="S20" i="2"/>
  <c r="Q20" i="2"/>
  <c r="P20" i="2"/>
  <c r="O20" i="2"/>
  <c r="L20" i="2"/>
  <c r="J20" i="2"/>
  <c r="H20" i="2"/>
  <c r="L96" i="28" l="1"/>
  <c r="F98" i="8"/>
  <c r="F97" i="8"/>
  <c r="F96" i="8"/>
  <c r="L96" i="8" l="1"/>
  <c r="L97" i="8"/>
  <c r="L98" i="8"/>
  <c r="AA16" i="2" l="1"/>
  <c r="AK16" i="2" s="1"/>
  <c r="Z16" i="2"/>
  <c r="R16" i="2"/>
  <c r="N16" i="2"/>
  <c r="M16" i="2"/>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8" i="2"/>
  <c r="O18" i="2" s="1"/>
  <c r="N18" i="2"/>
  <c r="P18"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17" i="2"/>
  <c r="M20" i="2" s="1"/>
  <c r="N17" i="2"/>
  <c r="N20" i="2" s="1"/>
  <c r="R17" i="2"/>
  <c r="R20" i="2" s="1"/>
  <c r="Z17" i="2"/>
  <c r="AA17" i="2"/>
  <c r="AK17" i="2" s="1"/>
  <c r="R18" i="2"/>
  <c r="W18" i="2"/>
  <c r="AB18" i="2" s="1"/>
  <c r="Y18" i="2"/>
  <c r="AF18" i="2" s="1"/>
  <c r="Z18" i="2"/>
  <c r="AG18" i="2" s="1"/>
  <c r="AA18" i="2"/>
  <c r="AK18" i="2" s="1"/>
  <c r="AS18" i="2"/>
  <c r="Q18" i="2" l="1"/>
  <c r="X18" i="2" s="1"/>
  <c r="AD18"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K112" i="5"/>
  <c r="J112" i="5" l="1"/>
  <c r="Z13" i="2" l="1"/>
  <c r="AG13" i="2" s="1"/>
  <c r="C61" i="14" s="1"/>
  <c r="L19" i="2"/>
  <c r="Z12" i="2"/>
  <c r="AG12" i="2" s="1"/>
  <c r="C61" i="15" s="1"/>
  <c r="Z11" i="2"/>
  <c r="AG11" i="2"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19" i="2"/>
  <c r="T19" i="2"/>
  <c r="U19" i="2" l="1"/>
  <c r="R11" i="2"/>
  <c r="S11" i="2" s="1"/>
  <c r="W11" i="2" s="1"/>
  <c r="AB11" i="2"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19" i="2" l="1"/>
  <c r="N10" i="2"/>
  <c r="H19" i="2"/>
  <c r="M10" i="2"/>
  <c r="S15" i="2"/>
  <c r="E96" i="8"/>
  <c r="P10" i="2"/>
  <c r="C36" i="8" s="1"/>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O10" i="2"/>
  <c r="C35" i="8" s="1"/>
  <c r="N15" i="2"/>
  <c r="M15" i="2"/>
  <c r="Q15" i="2"/>
  <c r="S19" i="2" l="1"/>
  <c r="M19" i="2"/>
  <c r="N19"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19" i="2" s="1"/>
  <c r="O15" i="2"/>
  <c r="P15" i="2"/>
  <c r="K96" i="14"/>
  <c r="K97" i="14" s="1"/>
  <c r="K98" i="14" s="1"/>
  <c r="K99" i="14" s="1"/>
  <c r="F99" i="14" s="1"/>
  <c r="E98" i="9"/>
  <c r="L96" i="31"/>
  <c r="K96" i="15"/>
  <c r="O19" i="2" l="1"/>
  <c r="C10" i="2" s="1"/>
  <c r="C35" i="28"/>
  <c r="P19"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5"/>
  <c r="K105" i="15" s="1"/>
  <c r="K106" i="15" s="1"/>
  <c r="K107" i="15" s="1"/>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J108" i="8" l="1"/>
  <c r="J109" i="8" s="1"/>
  <c r="J110" i="8" s="1"/>
  <c r="J111" i="8" s="1"/>
  <c r="J112" i="8" s="1"/>
  <c r="E107" i="8"/>
  <c r="K108" i="14"/>
  <c r="K109" i="14" s="1"/>
  <c r="K110" i="14" s="1"/>
  <c r="K111" i="14" s="1"/>
  <c r="K112" i="14" s="1"/>
  <c r="F107" i="14"/>
  <c r="K108" i="15"/>
  <c r="K109" i="15" s="1"/>
  <c r="K110" i="15" s="1"/>
  <c r="K111" i="15" s="1"/>
  <c r="K112" i="15" s="1"/>
  <c r="F107" i="15"/>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08" i="8" l="1"/>
  <c r="K109" i="8" s="1"/>
  <c r="K110" i="8" s="1"/>
  <c r="K111" i="8" s="1"/>
  <c r="K112" i="8" s="1"/>
  <c r="F107" i="8"/>
  <c r="K108" i="9"/>
  <c r="K109" i="9" s="1"/>
  <c r="K110" i="9" s="1"/>
  <c r="K111" i="9" s="1"/>
  <c r="K112" i="9" s="1"/>
  <c r="F107" i="9"/>
  <c r="K108" i="28"/>
  <c r="K109" i="28" s="1"/>
  <c r="K110" i="28" s="1"/>
  <c r="K111" i="28" s="1"/>
  <c r="K112" i="28" s="1"/>
  <c r="F107" i="28"/>
  <c r="J108" i="28"/>
  <c r="J109" i="28" s="1"/>
  <c r="J110" i="28" s="1"/>
  <c r="J111" i="28" s="1"/>
  <c r="J112" i="28" s="1"/>
  <c r="E107" i="28"/>
  <c r="K108" i="31"/>
  <c r="K109" i="31" s="1"/>
  <c r="K110" i="31" s="1"/>
  <c r="K111" i="31" s="1"/>
  <c r="K112" i="31" s="1"/>
  <c r="F107" i="31"/>
  <c r="J108" i="15"/>
  <c r="J109" i="15" s="1"/>
  <c r="J110" i="15" s="1"/>
  <c r="J111" i="15" s="1"/>
  <c r="J112" i="15" s="1"/>
  <c r="E107" i="15"/>
  <c r="J104" i="9"/>
  <c r="J105" i="9" s="1"/>
  <c r="J106" i="9" s="1"/>
  <c r="J107" i="9" s="1"/>
  <c r="E103" i="9"/>
  <c r="J104" i="31"/>
  <c r="J105" i="31" s="1"/>
  <c r="J106" i="31" s="1"/>
  <c r="J107" i="31" s="1"/>
  <c r="J104" i="14"/>
  <c r="J105" i="14" s="1"/>
  <c r="J106" i="14" s="1"/>
  <c r="J107" i="14" s="1"/>
  <c r="J108" i="9" l="1"/>
  <c r="J109" i="9" s="1"/>
  <c r="J110" i="9" s="1"/>
  <c r="J111" i="9" s="1"/>
  <c r="J112" i="9" s="1"/>
  <c r="E107" i="9"/>
  <c r="J108" i="31"/>
  <c r="J109" i="31" s="1"/>
  <c r="J110" i="31" s="1"/>
  <c r="J111" i="31" s="1"/>
  <c r="J112" i="31" s="1"/>
  <c r="E107" i="31"/>
  <c r="J108" i="14"/>
  <c r="J109" i="14" s="1"/>
  <c r="J110" i="14" s="1"/>
  <c r="J111" i="14" s="1"/>
  <c r="J112" i="14" s="1"/>
  <c r="E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<sst xmlns="http://schemas.openxmlformats.org/spreadsheetml/2006/main" count="3170" uniqueCount="462">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</sst>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31"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31" xfId="0" applyBorder="1"/>
    <xf numFmtId="168" fontId="0" fillId="11" borderId="7" xfId="2" applyNumberFormat="1" applyFont="1" applyFill="1" applyBorder="1"/>
    <xf numFmtId="168" fontId="0" fillId="11" borderId="15" xfId="2" applyNumberFormat="1" applyFont="1" applyFill="1" applyBorder="1"/>
    <xf numFmtId="168" fontId="0" fillId="11" borderId="31" xfId="2" applyNumberFormat="1" applyFont="1" applyFill="1" applyBorder="1"/>
    <xf numFmtId="168" fontId="19" fillId="3" borderId="1" xfId="2" applyNumberFormat="1" applyFon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Investor%20Log.xlsx" TargetMode="External"/><Relationship Id="rId1" Type="http://schemas.openxmlformats.org/officeDocument/2006/relationships/externalLinkPath" Target="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v>
          </cell>
          <cell r="AB14">
            <v>1</v>
          </cell>
        </row>
        <row r="15">
          <cell r="AA15">
            <v>1</v>
          </cell>
          <cell r="AB15">
            <v>1</v>
          </cell>
        </row>
        <row r="16">
          <cell r="AA16">
            <v>1</v>
          </cell>
          <cell r="AB16">
            <v>1</v>
          </cell>
        </row>
        <row r="37">
          <cell r="G37">
            <v>0</v>
          </cell>
        </row>
        <row r="38">
          <cell r="G38">
            <v>947774.88</v>
          </cell>
        </row>
        <row r="39">
          <cell r="G39">
            <v>14793.244628362951</v>
          </cell>
        </row>
        <row r="41">
          <cell r="G41">
            <v>60355164.41300001</v>
          </cell>
        </row>
        <row r="42">
          <cell r="G42">
            <v>709758.62999999989</v>
          </cell>
        </row>
        <row r="43">
          <cell r="G43">
            <v>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5">
          <cell r="AA15">
            <v>1</v>
          </cell>
          <cell r="AB15">
            <v>1</v>
          </cell>
        </row>
        <row r="16">
          <cell r="AA16">
            <v>1</v>
          </cell>
          <cell r="AB16">
            <v>1</v>
          </cell>
        </row>
        <row r="46">
          <cell r="G46">
            <v>15505.51</v>
          </cell>
        </row>
        <row r="47">
          <cell r="G47">
            <v>4344580.9333000015</v>
          </cell>
        </row>
        <row r="48">
          <cell r="G48">
            <v>92585.732456278813</v>
          </cell>
        </row>
        <row r="50">
          <cell r="G50">
            <v>719185723.35450006</v>
          </cell>
        </row>
        <row r="51">
          <cell r="G51">
            <v>17832240.260000002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585401403.45639992</v>
          </cell>
          <cell r="E60">
            <v>821003754.10629988</v>
          </cell>
          <cell r="F60">
            <v>658646153.14629996</v>
          </cell>
          <cell r="G60">
            <v>666602133.50750005</v>
          </cell>
          <cell r="H60">
            <v>668441160.60449994</v>
          </cell>
          <cell r="I60">
            <v>576011289.8944999</v>
          </cell>
          <cell r="J60">
            <v>603531754.79449999</v>
          </cell>
          <cell r="K60">
            <v>651290926.27450001</v>
          </cell>
          <cell r="P60">
            <v>719185723.35450006</v>
          </cell>
          <cell r="Q60" t="e">
            <v>#N/A</v>
          </cell>
          <cell r="R60" t="e">
            <v>#N/A</v>
          </cell>
          <cell r="S60" t="e">
            <v>#N/A</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v>
          </cell>
          <cell r="AB14">
            <v>1</v>
          </cell>
        </row>
        <row r="15">
          <cell r="AA15">
            <v>1</v>
          </cell>
          <cell r="AB15">
            <v>1</v>
          </cell>
        </row>
        <row r="16">
          <cell r="AA16">
            <v>1</v>
          </cell>
          <cell r="AB16">
            <v>1</v>
          </cell>
        </row>
        <row r="46">
          <cell r="G46">
            <v>1744.49</v>
          </cell>
        </row>
        <row r="47">
          <cell r="G47">
            <v>574700.2326000001</v>
          </cell>
        </row>
        <row r="48">
          <cell r="G48">
            <v>13969.763926085234</v>
          </cell>
        </row>
        <row r="50">
          <cell r="G50">
            <v>111663420.59</v>
          </cell>
        </row>
        <row r="51">
          <cell r="G51">
            <v>2824120.23</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73454473.289999992</v>
          </cell>
          <cell r="E60">
            <v>73740400.260000005</v>
          </cell>
          <cell r="F60">
            <v>74068143.079999998</v>
          </cell>
          <cell r="G60">
            <v>74396280.659999996</v>
          </cell>
          <cell r="H60">
            <v>74749336.129999995</v>
          </cell>
          <cell r="I60">
            <v>75099265.550000012</v>
          </cell>
          <cell r="J60">
            <v>110567946.48</v>
          </cell>
          <cell r="K60">
            <v>111123893.59999999</v>
          </cell>
          <cell r="P60">
            <v>111663420.59</v>
          </cell>
          <cell r="Q60" t="e">
            <v>#N/A</v>
          </cell>
          <cell r="R60" t="e">
            <v>#N/A</v>
          </cell>
          <cell r="S60" t="e">
            <v>#N/A</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v>
          </cell>
          <cell r="AB14">
            <v>1</v>
          </cell>
        </row>
        <row r="15">
          <cell r="AA15">
            <v>1</v>
          </cell>
          <cell r="AB15">
            <v>1</v>
          </cell>
        </row>
        <row r="16">
          <cell r="AA16">
            <v>1</v>
          </cell>
          <cell r="AB16">
            <v>1</v>
          </cell>
        </row>
        <row r="46">
          <cell r="G46">
            <v>5750</v>
          </cell>
        </row>
        <row r="47">
          <cell r="G47">
            <v>2607475.7371</v>
          </cell>
        </row>
        <row r="48">
          <cell r="G48">
            <v>61469.5</v>
          </cell>
        </row>
        <row r="50">
          <cell r="G50">
            <v>539780277.7342</v>
          </cell>
        </row>
        <row r="51">
          <cell r="G51">
            <v>16165539.58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205259909.23000002</v>
          </cell>
          <cell r="E60">
            <v>267821862.81</v>
          </cell>
          <cell r="F60">
            <v>381251752.48990005</v>
          </cell>
          <cell r="G60">
            <v>397155169.31989998</v>
          </cell>
          <cell r="H60">
            <v>400348607.24989998</v>
          </cell>
          <cell r="I60">
            <v>501553825.13000005</v>
          </cell>
          <cell r="J60">
            <v>502368488.42999995</v>
          </cell>
          <cell r="K60">
            <v>518577446.41000003</v>
          </cell>
          <cell r="P60">
            <v>539780277.7342</v>
          </cell>
          <cell r="Q60" t="e">
            <v>#N/A</v>
          </cell>
          <cell r="R60" t="e">
            <v>#N/A</v>
          </cell>
          <cell r="S60" t="e">
            <v>#N/A</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v>
          </cell>
          <cell r="AB14">
            <v>1</v>
          </cell>
        </row>
        <row r="15">
          <cell r="AA15">
            <v>1</v>
          </cell>
          <cell r="AB15">
            <v>1</v>
          </cell>
        </row>
        <row r="16">
          <cell r="AA16">
            <v>1</v>
          </cell>
          <cell r="AB16">
            <v>1</v>
          </cell>
        </row>
        <row r="46">
          <cell r="G46">
            <v>0</v>
          </cell>
        </row>
        <row r="47">
          <cell r="G47">
            <v>4452388.7275999999</v>
          </cell>
        </row>
        <row r="48">
          <cell r="G48">
            <v>215159.75999999998</v>
          </cell>
        </row>
        <row r="50">
          <cell r="G50">
            <v>455006987.62999994</v>
          </cell>
        </row>
        <row r="51">
          <cell r="G51">
            <v>27995071.349999998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346797128.33180004</v>
          </cell>
          <cell r="E60">
            <v>408398848.56179994</v>
          </cell>
          <cell r="F60">
            <v>517486453.11180001</v>
          </cell>
          <cell r="G60">
            <v>322706941.29999995</v>
          </cell>
          <cell r="H60">
            <v>324277050.03999996</v>
          </cell>
          <cell r="I60">
            <v>365858609.21000004</v>
          </cell>
          <cell r="J60">
            <v>450398299.22999996</v>
          </cell>
          <cell r="K60">
            <v>452740419.60000002</v>
          </cell>
          <cell r="P60">
            <v>455006987.62999994</v>
          </cell>
          <cell r="Q60" t="e">
            <v>#N/A</v>
          </cell>
          <cell r="R60" t="e">
            <v>#N/A</v>
          </cell>
          <cell r="S60" t="e">
            <v>#N/A</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v>
          </cell>
          <cell r="AB14">
            <v>1</v>
          </cell>
        </row>
        <row r="15">
          <cell r="AA15">
            <v>1</v>
          </cell>
          <cell r="AB15">
            <v>1</v>
          </cell>
        </row>
        <row r="16">
          <cell r="AA16">
            <v>1</v>
          </cell>
          <cell r="AB16">
            <v>1</v>
          </cell>
        </row>
        <row r="46">
          <cell r="G46">
            <v>0</v>
          </cell>
        </row>
        <row r="47">
          <cell r="G47">
            <v>5296843.2171</v>
          </cell>
        </row>
        <row r="48">
          <cell r="G48">
            <v>125187.52000000002</v>
          </cell>
        </row>
        <row r="50">
          <cell r="G50">
            <v>211066351.05859998</v>
          </cell>
        </row>
        <row r="51">
          <cell r="G51">
            <v>11470363.139999999</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208106866.00509998</v>
          </cell>
          <cell r="E60">
            <v>215519422.47510001</v>
          </cell>
          <cell r="F60">
            <v>216547503.7051</v>
          </cell>
          <cell r="G60">
            <v>216902272.7651</v>
          </cell>
          <cell r="H60">
            <v>222530493.56510001</v>
          </cell>
          <cell r="I60">
            <v>223625189.35509998</v>
          </cell>
          <cell r="J60">
            <v>208841253.9786</v>
          </cell>
          <cell r="K60">
            <v>209972041.02859998</v>
          </cell>
          <cell r="P60">
            <v>211066351.05859998</v>
          </cell>
          <cell r="Q60" t="e">
            <v>#N/A</v>
          </cell>
          <cell r="R60" t="e">
            <v>#N/A</v>
          </cell>
          <cell r="S60" t="e">
            <v>#N/A</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v>
          </cell>
          <cell r="AB14">
            <v>1</v>
          </cell>
        </row>
        <row r="15">
          <cell r="AA15">
            <v>1</v>
          </cell>
          <cell r="AB15">
            <v>1</v>
          </cell>
        </row>
        <row r="16">
          <cell r="AA16">
            <v>1</v>
          </cell>
          <cell r="AB16">
            <v>1</v>
          </cell>
        </row>
        <row r="46">
          <cell r="G46">
            <v>0</v>
          </cell>
        </row>
        <row r="47">
          <cell r="G47">
            <v>11483154.9343</v>
          </cell>
        </row>
        <row r="48">
          <cell r="G48">
            <v>174065.68</v>
          </cell>
        </row>
        <row r="50">
          <cell r="G50">
            <v>437795440.14999992</v>
          </cell>
        </row>
        <row r="51">
          <cell r="G51">
            <v>8020616.2000000002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142650912.78</v>
          </cell>
          <cell r="E60">
            <v>143295771.40000001</v>
          </cell>
          <cell r="F60">
            <v>174287408.47999999</v>
          </cell>
          <cell r="G60">
            <v>230819178.77000001</v>
          </cell>
          <cell r="H60">
            <v>232047899.25999999</v>
          </cell>
          <cell r="I60">
            <v>233236983.63999999</v>
          </cell>
          <cell r="J60">
            <v>433026999.14999998</v>
          </cell>
          <cell r="K60">
            <v>435450305.25999999</v>
          </cell>
          <cell r="P60">
            <v>437795440.14999992</v>
          </cell>
          <cell r="Q60" t="e">
            <v>#N/A</v>
          </cell>
          <cell r="R60" t="e">
            <v>#N/A</v>
          </cell>
          <cell r="S60" t="e">
            <v>#N/A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40.210791165987771</v>
          </cell>
        </row>
        <row r="44">
          <cell r="R44">
            <v>99.999999999999986</v>
          </cell>
        </row>
        <row r="45">
          <cell r="R45">
            <v>3</v>
          </cell>
        </row>
        <row r="48">
          <cell r="R48">
            <v>0</v>
          </cell>
        </row>
        <row r="49">
          <cell r="R49">
            <v>0</v>
          </cell>
        </row>
        <row r="50">
          <cell r="R50">
            <v>0</v>
          </cell>
        </row>
        <row r="51">
          <cell r="R51">
            <v>34.380085468759965</v>
          </cell>
        </row>
        <row r="52">
          <cell r="R52">
            <v>0</v>
          </cell>
        </row>
        <row r="53">
          <cell r="R53">
            <v>0</v>
          </cell>
        </row>
        <row r="54">
          <cell r="R54">
            <v>65.444746268460477</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25.689596380840605</v>
          </cell>
          <cell r="U43">
            <v>100</v>
          </cell>
          <cell r="V43">
            <v>53.124163679730174</v>
          </cell>
          <cell r="W43">
            <v>33.365421667466691</v>
          </cell>
          <cell r="X43">
            <v>59.753211988404942</v>
          </cell>
          <cell r="Y43">
            <v>51.236614945494239</v>
          </cell>
        </row>
        <row r="44">
          <cell r="R44">
            <v>82.463781138450571</v>
          </cell>
          <cell r="U44">
            <v>100</v>
          </cell>
          <cell r="V44">
            <v>100</v>
          </cell>
          <cell r="W44">
            <v>92.009417334470115</v>
          </cell>
          <cell r="X44">
            <v>100</v>
          </cell>
          <cell r="Y44">
            <v>99.899326235880679</v>
          </cell>
        </row>
        <row r="45">
          <cell r="R45">
            <v>6</v>
          </cell>
          <cell r="U45">
            <v>1</v>
          </cell>
          <cell r="V45">
            <v>3</v>
          </cell>
          <cell r="W45">
            <v>5</v>
          </cell>
          <cell r="X45">
            <v>4</v>
          </cell>
          <cell r="Y45">
            <v>4</v>
          </cell>
        </row>
        <row r="48">
          <cell r="R48">
            <v>0</v>
          </cell>
          <cell r="U48">
            <v>0</v>
          </cell>
          <cell r="V48">
            <v>0</v>
          </cell>
          <cell r="W48">
            <v>0</v>
          </cell>
          <cell r="X48">
            <v>0.3613594825606134</v>
          </cell>
          <cell r="Y48">
            <v>0.74789659378805129</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14.428565060643331</v>
          </cell>
          <cell r="U51">
            <v>0</v>
          </cell>
          <cell r="V51">
            <v>53.124163679730174</v>
          </cell>
          <cell r="W51">
            <v>35.589783111964465</v>
          </cell>
          <cell r="X51">
            <v>18.511657223534936</v>
          </cell>
          <cell r="Y51">
            <v>18.470542483195015</v>
          </cell>
        </row>
        <row r="52">
          <cell r="R52">
            <v>0</v>
          </cell>
          <cell r="U52">
            <v>0</v>
          </cell>
          <cell r="V52">
            <v>0</v>
          </cell>
          <cell r="W52">
            <v>0</v>
          </cell>
          <cell r="X52">
            <v>0</v>
          </cell>
          <cell r="Y52">
            <v>0</v>
          </cell>
        </row>
        <row r="53">
          <cell r="R53">
            <v>36.582806356406763</v>
          </cell>
          <cell r="U53">
            <v>0</v>
          </cell>
          <cell r="V53">
            <v>34.084762592659473</v>
          </cell>
          <cell r="W53">
            <v>1.1121807285551115</v>
          </cell>
          <cell r="X53">
            <v>0</v>
          </cell>
          <cell r="Y53">
            <v>0</v>
          </cell>
        </row>
        <row r="54">
          <cell r="R54">
            <v>33.549788354525774</v>
          </cell>
          <cell r="U54">
            <v>100</v>
          </cell>
          <cell r="V54">
            <v>12.752357994779711</v>
          </cell>
          <cell r="W54">
            <v>54.305799658143151</v>
          </cell>
          <cell r="X54">
            <v>71.859570416039659</v>
          </cell>
          <cell r="Y54">
            <v>80.680887158897605</v>
          </cell>
        </row>
        <row r="55">
          <cell r="R55">
            <v>1.4940696119746975</v>
          </cell>
          <cell r="U55">
            <v>0</v>
          </cell>
          <cell r="V55">
            <v>0</v>
          </cell>
          <cell r="W55">
            <v>8.9922365013372669</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13.940642570669887</v>
          </cell>
          <cell r="U58">
            <v>0</v>
          </cell>
          <cell r="V58">
            <v>0</v>
          </cell>
          <cell r="W58">
            <v>0</v>
          </cell>
          <cell r="X58">
            <v>9.2674128778647979</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9" sqref="H29"/>
    </sheetView>
  </sheetViews>
  <sheetFormatPr defaultRowHeight="14.6" x14ac:dyDescent="0.4"/>
  <sheetData>
    <row r="2" spans="2:7" x14ac:dyDescent="0.4">
      <c r="B2" t="s">
        <v>363</v>
      </c>
    </row>
    <row r="3" spans="2:7" x14ac:dyDescent="0.4">
      <c r="B3" t="s">
        <v>364</v>
      </c>
      <c r="F3" t="s">
        <v>393</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389</v>
      </c>
    </row>
    <row r="13" spans="2:7" x14ac:dyDescent="0.4">
      <c r="G13" t="s">
        <v>390</v>
      </c>
    </row>
    <row r="14" spans="2:7" x14ac:dyDescent="0.4">
      <c r="B14" t="s">
        <v>374</v>
      </c>
    </row>
    <row r="16" spans="2:7" x14ac:dyDescent="0.4">
      <c r="B16" t="s">
        <v>387</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388</v>
      </c>
      <c r="D19" s="26"/>
      <c r="E19" s="26"/>
      <c r="F19" s="26"/>
      <c r="G19" s="26"/>
      <c r="H19" s="26"/>
      <c r="I19" s="26"/>
      <c r="J19" s="26"/>
      <c r="K19" s="26"/>
      <c r="L19" s="26"/>
    </row>
    <row r="21" spans="2:12" x14ac:dyDescent="0.4">
      <c r="B21" t="s">
        <v>391</v>
      </c>
    </row>
    <row r="22" spans="2:12" x14ac:dyDescent="0.4">
      <c r="C22" t="s">
        <v>392</v>
      </c>
    </row>
    <row r="23" spans="2:12" x14ac:dyDescent="0.4">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404</v>
      </c>
      <c r="B1" s="7" t="s">
        <v>34</v>
      </c>
    </row>
    <row r="2" spans="1:3" x14ac:dyDescent="0.4">
      <c r="B2" s="1" t="s">
        <v>50</v>
      </c>
    </row>
    <row r="4" spans="1:3" x14ac:dyDescent="0.4">
      <c r="B4" s="5" t="s">
        <v>51</v>
      </c>
    </row>
    <row r="5" spans="1:3" x14ac:dyDescent="0.4">
      <c r="B5" s="5"/>
    </row>
    <row r="6" spans="1:3" x14ac:dyDescent="0.4">
      <c r="B6" s="10" t="s">
        <v>66</v>
      </c>
      <c r="C6" s="37" t="s">
        <v>403</v>
      </c>
    </row>
    <row r="7" spans="1:3" x14ac:dyDescent="0.4">
      <c r="B7" s="10" t="s">
        <v>35</v>
      </c>
      <c r="C7" s="37" t="s">
        <v>404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C'!O14</f>
        <v>216488000</v>
      </c>
      <c r="E35" s="1" t="s">
        <v>48</v>
      </c>
    </row>
    <row r="36" spans="2:5" x14ac:dyDescent="0.4">
      <c r="B36" t="s">
        <v>70</v>
      </c>
      <c r="C36" s="78">
        <f>'Items B &amp; C'!P14</f>
        <v>211066000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C'!AB14</f>
        <v>16767000</v>
      </c>
      <c r="D60" s="66"/>
      <c r="E60" s="80">
        <f>'Items B &amp; C'!AD14</f>
        <v>199721000</v>
      </c>
      <c r="F60" s="80">
        <f>'Items B &amp; C'!AE14</f>
        <v>0</v>
      </c>
      <c r="G60" s="80">
        <f>'Items B &amp; C'!AF14</f>
        <v>0</v>
      </c>
      <c r="N60" s="24"/>
    </row>
    <row r="61" spans="2:14" x14ac:dyDescent="0.4">
      <c r="B61" t="s">
        <v>79</v>
      </c>
      <c r="C61" s="80">
        <f>'Items B &amp; C'!AG14</f>
        <v>125000</v>
      </c>
      <c r="D61" s="66"/>
      <c r="E61" s="80">
        <f>'Items B &amp; C'!AI14</f>
        <v>0</v>
      </c>
      <c r="F61" s="80">
        <f>'Items B &amp; C'!AJ14</f>
        <v>0</v>
      </c>
      <c r="G61" s="80">
        <f>'Items B &amp; C'!AK14</f>
        <v>5297000</v>
      </c>
      <c r="N61" s="24"/>
    </row>
    <row r="64" spans="2:14" x14ac:dyDescent="0.4">
      <c r="B64" t="s">
        <v>88</v>
      </c>
      <c r="E64" s="1" t="s">
        <v>86</v>
      </c>
    </row>
    <row r="65" spans="2:5" x14ac:dyDescent="0.4">
      <c r="B65" t="s">
        <v>85</v>
      </c>
      <c r="C65" s="155">
        <f>ROUND('[5]Prime Summary'!$Y$44,0)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155">
        <f>ROUND('[5]Prime Summary'!Y48,0)</f>
        <v>1</v>
      </c>
    </row>
    <row r="71" spans="2:5" x14ac:dyDescent="0.4">
      <c r="B71" t="s">
        <v>91</v>
      </c>
      <c r="C71" s="155">
        <f>ROUND('[5]Prime Summary'!Y49,0)</f>
        <v>0</v>
      </c>
    </row>
    <row r="72" spans="2:5" x14ac:dyDescent="0.4">
      <c r="B72" t="s">
        <v>92</v>
      </c>
      <c r="C72" s="155">
        <f>ROUND('[5]Prime Summary'!Y50,0)</f>
        <v>0</v>
      </c>
    </row>
    <row r="73" spans="2:5" x14ac:dyDescent="0.4">
      <c r="B73" t="s">
        <v>93</v>
      </c>
      <c r="C73" s="155">
        <f>ROUND('[5]Prime Summary'!Y51,0)</f>
        <v>18</v>
      </c>
      <c r="E73" s="1" t="s">
        <v>103</v>
      </c>
    </row>
    <row r="74" spans="2:5" x14ac:dyDescent="0.4">
      <c r="B74" t="s">
        <v>94</v>
      </c>
      <c r="C74" s="155">
        <f>ROUND('[5]Prime Summary'!Y52,0)</f>
        <v>0</v>
      </c>
      <c r="E74" s="1" t="s">
        <v>104</v>
      </c>
    </row>
    <row r="75" spans="2:5" x14ac:dyDescent="0.4">
      <c r="B75" t="s">
        <v>95</v>
      </c>
      <c r="C75" s="155">
        <f>ROUND('[5]Prime Summary'!Y53,0)</f>
        <v>0</v>
      </c>
      <c r="E75" s="1" t="s">
        <v>105</v>
      </c>
    </row>
    <row r="76" spans="2:5" x14ac:dyDescent="0.4">
      <c r="B76" t="s">
        <v>96</v>
      </c>
      <c r="C76" s="155">
        <f>ROUND('[5]Prime Summary'!Y54,0)</f>
        <v>81</v>
      </c>
      <c r="E76" s="1" t="s">
        <v>106</v>
      </c>
    </row>
    <row r="77" spans="2:5" x14ac:dyDescent="0.4">
      <c r="B77" t="s">
        <v>97</v>
      </c>
      <c r="C77" s="155">
        <f>ROUND('[5]Prime Summary'!Y55,0)</f>
        <v>0</v>
      </c>
    </row>
    <row r="78" spans="2:5" x14ac:dyDescent="0.4">
      <c r="B78" t="s">
        <v>98</v>
      </c>
      <c r="C78" s="155">
        <f>ROUND('[5]Prime Summary'!Y56,0)</f>
        <v>0</v>
      </c>
    </row>
    <row r="79" spans="2:5" x14ac:dyDescent="0.4">
      <c r="B79" t="s">
        <v>101</v>
      </c>
      <c r="C79" s="155">
        <f>ROUND('[5]Prime Summary'!Y57,0)</f>
        <v>0</v>
      </c>
    </row>
    <row r="80" spans="2:5" x14ac:dyDescent="0.4">
      <c r="B80" t="s">
        <v>99</v>
      </c>
      <c r="C80" s="155">
        <f>ROUND('[5]Prime Summary'!Y58,0)</f>
        <v>0</v>
      </c>
    </row>
    <row r="81" spans="2:20" x14ac:dyDescent="0.4">
      <c r="B81" t="s">
        <v>100</v>
      </c>
      <c r="C81" s="155">
        <f>ROUND('[5]Prime Summary'!Y59,0)</f>
        <v>0</v>
      </c>
    </row>
    <row r="82" spans="2:20" x14ac:dyDescent="0.4">
      <c r="B82" t="s">
        <v>102</v>
      </c>
      <c r="C82" s="155">
        <f>ROUND('[5]Prime Summary'!Y60,0)</f>
        <v>0</v>
      </c>
    </row>
    <row r="83" spans="2:20" x14ac:dyDescent="0.4">
      <c r="B83" t="s">
        <v>155</v>
      </c>
      <c r="C83" s="155">
        <f>ROUND('[5]Prime Summary'!Y61,0)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6">
        <v>45046</v>
      </c>
      <c r="E100" s="81">
        <f t="shared" ref="E100:F102" si="3">ROUND(H100-1,4)</f>
        <v>5.1000000000000004E-3</v>
      </c>
      <c r="F100" s="81">
        <f t="shared" si="3"/>
        <v>4.7999999999999996E-3</v>
      </c>
      <c r="G100" s="25"/>
      <c r="H100" s="140">
        <f>'[3]FIHI (PBC QX)'!AA8</f>
        <v>1.005133570350875</v>
      </c>
      <c r="I100" s="140">
        <f>'[3]FIHI (PBC QX)'!AB8</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6">
        <v>45077</v>
      </c>
      <c r="E101" s="81">
        <f t="shared" si="3"/>
        <v>5.4999999999999997E-3</v>
      </c>
      <c r="F101" s="81">
        <f t="shared" si="3"/>
        <v>5.1000000000000004E-3</v>
      </c>
      <c r="G101" s="25"/>
      <c r="H101" s="140">
        <f>'[3]FIHI (PBC QX)'!AA9</f>
        <v>1.0054592190674756</v>
      </c>
      <c r="I101" s="140">
        <f>'[3]FIHI (PBC QX)'!AB9</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6">
        <v>45107</v>
      </c>
      <c r="E102" s="81">
        <f t="shared" si="3"/>
        <v>5.3E-3</v>
      </c>
      <c r="F102" s="81">
        <f t="shared" si="3"/>
        <v>4.8999999999999998E-3</v>
      </c>
      <c r="G102" s="25"/>
      <c r="H102" s="140">
        <f>'[3]FIHI (PBC QX)'!AA10</f>
        <v>1.0053242033410499</v>
      </c>
      <c r="I102" s="140">
        <f>'[3]FIHI (PBC QX)'!AB10</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6">
        <v>45107</v>
      </c>
      <c r="E103" s="98">
        <f>ROUND((J103/J99)-1,4)</f>
        <v>1.6E-2</v>
      </c>
      <c r="F103" s="98">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6">
        <v>45138</v>
      </c>
      <c r="E104" s="81">
        <f t="shared" ref="E104:F106" si="6">ROUND(H104-1,4)</f>
        <v>5.4999999999999997E-3</v>
      </c>
      <c r="F104" s="81">
        <f t="shared" si="6"/>
        <v>5.1999999999999998E-3</v>
      </c>
      <c r="G104" s="25"/>
      <c r="H104" s="140">
        <f>'[3]FIHI (PBC QX)'!AA11</f>
        <v>1.0055456677809336</v>
      </c>
      <c r="I104" s="140">
        <f>'[3]FIHI (PBC QX)'!AB11</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4">
      <c r="B105" t="s">
        <v>122</v>
      </c>
      <c r="C105" s="76">
        <v>45169</v>
      </c>
      <c r="E105" s="81">
        <f t="shared" si="6"/>
        <v>5.7000000000000002E-3</v>
      </c>
      <c r="F105" s="81">
        <f t="shared" si="6"/>
        <v>5.4000000000000003E-3</v>
      </c>
      <c r="G105" s="25"/>
      <c r="H105" s="140">
        <f>'[3]FIHI (PBC QX)'!AA12</f>
        <v>1.0057031993860686</v>
      </c>
      <c r="I105" s="140">
        <f>'[3]FIHI (PBC QX)'!AB12</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6">
        <v>45199</v>
      </c>
      <c r="E106" s="81">
        <f t="shared" si="6"/>
        <v>5.4999999999999997E-3</v>
      </c>
      <c r="F106" s="81">
        <f t="shared" si="6"/>
        <v>5.1999999999999998E-3</v>
      </c>
      <c r="G106" s="25"/>
      <c r="H106" s="140">
        <f>'[3]FIHI (PBC QX)'!AA13</f>
        <v>1.0055399536656706</v>
      </c>
      <c r="I106" s="140">
        <f>'[3]FIHI (PBC QX)'!AB13</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6">
        <v>45199</v>
      </c>
      <c r="E107" s="98">
        <f>ROUND((J107/J103)-1,4)</f>
        <v>1.6899999999999998E-2</v>
      </c>
      <c r="F107" s="98">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6"/>
      <c r="E108" s="97"/>
      <c r="F108" s="97"/>
      <c r="G108" s="25"/>
      <c r="H108" s="140">
        <f>'[3]FIHI (PBC QX)'!AA14</f>
        <v>1</v>
      </c>
      <c r="I108" s="140">
        <f>'[3]FIHI (PBC QX)'!AB14</f>
        <v>1</v>
      </c>
      <c r="J108" s="20">
        <f>J107*H108</f>
        <v>1.04844020172511</v>
      </c>
      <c r="K108" s="20">
        <f t="shared" ref="K108:K110" si="8">K107*I108</f>
        <v>1.0451337557263518</v>
      </c>
      <c r="L108" s="25"/>
    </row>
    <row r="109" spans="2:20" x14ac:dyDescent="0.4">
      <c r="B109" t="s">
        <v>126</v>
      </c>
      <c r="C109" s="76"/>
      <c r="E109" s="81"/>
      <c r="F109" s="81"/>
      <c r="G109" s="25"/>
      <c r="H109" s="140">
        <f>'[3]FIHI (PBC QX)'!AA15</f>
        <v>1</v>
      </c>
      <c r="I109" s="140">
        <f>'[3]FIHI (PBC QX)'!AB15</f>
        <v>1</v>
      </c>
      <c r="J109" s="20">
        <f t="shared" ref="J109:J110" si="9">J108*H109</f>
        <v>1.04844020172511</v>
      </c>
      <c r="K109" s="20">
        <f t="shared" si="8"/>
        <v>1.0451337557263518</v>
      </c>
      <c r="L109" s="25"/>
    </row>
    <row r="110" spans="2:20" x14ac:dyDescent="0.4">
      <c r="B110" t="s">
        <v>127</v>
      </c>
      <c r="C110" s="76"/>
      <c r="E110" s="81"/>
      <c r="F110" s="81"/>
      <c r="G110" s="25"/>
      <c r="H110" s="140">
        <f>'[3]FIHI (PBC QX)'!AA16</f>
        <v>1</v>
      </c>
      <c r="I110" s="140">
        <f>'[3]FIHI (PBC QX)'!AB16</f>
        <v>1</v>
      </c>
      <c r="J110" s="20">
        <f t="shared" si="9"/>
        <v>1.04844020172511</v>
      </c>
      <c r="K110" s="20">
        <f t="shared" si="8"/>
        <v>1.0451337557263518</v>
      </c>
      <c r="L110" s="25"/>
    </row>
    <row r="111" spans="2:20" ht="15" thickBot="1" x14ac:dyDescent="0.45">
      <c r="B111" t="s">
        <v>128</v>
      </c>
      <c r="C111" s="76"/>
      <c r="E111" s="98"/>
      <c r="F111" s="98"/>
      <c r="G111" s="62"/>
      <c r="H111" s="65">
        <v>1</v>
      </c>
      <c r="I111" s="65">
        <v>1</v>
      </c>
      <c r="J111" s="65">
        <f t="shared" ref="J111:K112" si="10">J110*H111</f>
        <v>1.04844020172511</v>
      </c>
      <c r="K111" s="65">
        <f t="shared" si="10"/>
        <v>1.0451337557263518</v>
      </c>
    </row>
    <row r="112" spans="2:20" ht="15" thickTop="1" x14ac:dyDescent="0.4">
      <c r="B112" t="s">
        <v>129</v>
      </c>
      <c r="C112" s="76"/>
      <c r="E112" s="81"/>
      <c r="F112" s="81"/>
      <c r="G112" s="62"/>
      <c r="H112" s="65">
        <v>1</v>
      </c>
      <c r="I112" s="65">
        <v>1</v>
      </c>
      <c r="J112" s="65">
        <f t="shared" si="10"/>
        <v>1.04844020172511</v>
      </c>
      <c r="K112" s="65">
        <f t="shared" si="10"/>
        <v>1.0451337557263518</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416</v>
      </c>
      <c r="B1" s="7" t="s">
        <v>34</v>
      </c>
    </row>
    <row r="2" spans="1:3" x14ac:dyDescent="0.4">
      <c r="B2" s="1" t="s">
        <v>50</v>
      </c>
    </row>
    <row r="4" spans="1:3" x14ac:dyDescent="0.4">
      <c r="B4" s="5" t="s">
        <v>51</v>
      </c>
    </row>
    <row r="5" spans="1:3" x14ac:dyDescent="0.4">
      <c r="B5" s="5"/>
    </row>
    <row r="6" spans="1:3" x14ac:dyDescent="0.4">
      <c r="B6" s="10" t="s">
        <v>66</v>
      </c>
      <c r="C6" s="37" t="s">
        <v>414</v>
      </c>
    </row>
    <row r="7" spans="1:3" x14ac:dyDescent="0.4">
      <c r="B7" s="10" t="s">
        <v>35</v>
      </c>
      <c r="C7" s="44" t="s">
        <v>416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C'!O15</f>
        <v>449453000</v>
      </c>
      <c r="E35" s="1" t="s">
        <v>48</v>
      </c>
    </row>
    <row r="36" spans="2:5" x14ac:dyDescent="0.4">
      <c r="B36" t="s">
        <v>70</v>
      </c>
      <c r="C36" s="78">
        <f>'Items B &amp; C'!P15</f>
        <v>437795000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C'!AB15</f>
        <v>19504000</v>
      </c>
      <c r="D60" s="66"/>
      <c r="E60" s="80">
        <f>'Items B &amp; C'!AD15</f>
        <v>429949000</v>
      </c>
      <c r="F60" s="80">
        <f>'Items B &amp; C'!AE15</f>
        <v>0</v>
      </c>
      <c r="G60" s="80">
        <f>'Items B &amp; C'!AF15</f>
        <v>0</v>
      </c>
      <c r="N60" s="24"/>
    </row>
    <row r="61" spans="2:14" x14ac:dyDescent="0.4">
      <c r="B61" t="s">
        <v>79</v>
      </c>
      <c r="C61" s="80">
        <f>'Items B &amp; C'!AG15</f>
        <v>174000</v>
      </c>
      <c r="D61" s="66"/>
      <c r="E61" s="80">
        <f>'Items B &amp; C'!AI15</f>
        <v>0</v>
      </c>
      <c r="F61" s="80">
        <f>'Items B &amp; C'!AJ15</f>
        <v>0</v>
      </c>
      <c r="G61" s="80">
        <f>'Items B &amp; C'!AK15</f>
        <v>11483000</v>
      </c>
      <c r="N61" s="24"/>
    </row>
    <row r="64" spans="2:14" x14ac:dyDescent="0.4">
      <c r="B64" t="s">
        <v>88</v>
      </c>
      <c r="E64" s="1" t="s">
        <v>86</v>
      </c>
    </row>
    <row r="65" spans="2:5" x14ac:dyDescent="0.4">
      <c r="B65" t="s">
        <v>85</v>
      </c>
      <c r="C65" s="82">
        <f>ROUND('[5]Prime Summary'!$X$44,0)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Summary'!X48,0)</f>
        <v>0</v>
      </c>
    </row>
    <row r="71" spans="2:5" x14ac:dyDescent="0.4">
      <c r="B71" t="s">
        <v>91</v>
      </c>
      <c r="C71" s="82">
        <f>ROUND('[5]Prime Summary'!X49,0)</f>
        <v>0</v>
      </c>
    </row>
    <row r="72" spans="2:5" x14ac:dyDescent="0.4">
      <c r="B72" t="s">
        <v>92</v>
      </c>
      <c r="C72" s="82">
        <f>ROUND('[5]Prime Summary'!X50,0)</f>
        <v>0</v>
      </c>
    </row>
    <row r="73" spans="2:5" x14ac:dyDescent="0.4">
      <c r="B73" t="s">
        <v>93</v>
      </c>
      <c r="C73" s="82">
        <f>ROUND('[5]Prime Summary'!X51,0)</f>
        <v>19</v>
      </c>
      <c r="E73" s="1" t="s">
        <v>103</v>
      </c>
    </row>
    <row r="74" spans="2:5" x14ac:dyDescent="0.4">
      <c r="B74" t="s">
        <v>94</v>
      </c>
      <c r="C74" s="82">
        <f>ROUND('[5]Prime Summary'!X52,0)</f>
        <v>0</v>
      </c>
      <c r="E74" s="1" t="s">
        <v>104</v>
      </c>
    </row>
    <row r="75" spans="2:5" x14ac:dyDescent="0.4">
      <c r="B75" t="s">
        <v>95</v>
      </c>
      <c r="C75" s="82">
        <f>ROUND('[5]Prime Summary'!X53,0)</f>
        <v>0</v>
      </c>
      <c r="E75" s="1" t="s">
        <v>105</v>
      </c>
    </row>
    <row r="76" spans="2:5" x14ac:dyDescent="0.4">
      <c r="B76" t="s">
        <v>96</v>
      </c>
      <c r="C76" s="82">
        <f>ROUND('[5]Prime Summary'!X54,0)</f>
        <v>72</v>
      </c>
      <c r="E76" s="1" t="s">
        <v>106</v>
      </c>
    </row>
    <row r="77" spans="2:5" x14ac:dyDescent="0.4">
      <c r="B77" t="s">
        <v>97</v>
      </c>
      <c r="C77" s="82">
        <f>ROUND('[5]Prime Summary'!X55,0)</f>
        <v>0</v>
      </c>
    </row>
    <row r="78" spans="2:5" x14ac:dyDescent="0.4">
      <c r="B78" t="s">
        <v>98</v>
      </c>
      <c r="C78" s="82">
        <f>ROUND('[5]Prime Summary'!X56,0)</f>
        <v>0</v>
      </c>
    </row>
    <row r="79" spans="2:5" x14ac:dyDescent="0.4">
      <c r="B79" t="s">
        <v>101</v>
      </c>
      <c r="C79" s="82">
        <f>ROUND('[5]Prime Summary'!X57,0)</f>
        <v>0</v>
      </c>
    </row>
    <row r="80" spans="2:5" x14ac:dyDescent="0.4">
      <c r="B80" t="s">
        <v>99</v>
      </c>
      <c r="C80" s="82">
        <f>ROUND('[5]Prime Summary'!X58,0)</f>
        <v>9</v>
      </c>
    </row>
    <row r="81" spans="2:20" x14ac:dyDescent="0.4">
      <c r="B81" t="s">
        <v>100</v>
      </c>
      <c r="C81" s="82">
        <f>ROUND('[5]Prime Summary'!X59,0)</f>
        <v>0</v>
      </c>
    </row>
    <row r="82" spans="2:20" x14ac:dyDescent="0.4">
      <c r="B82" t="s">
        <v>102</v>
      </c>
      <c r="C82" s="82">
        <f>ROUND('[5]Prime Summary'!X60,0)</f>
        <v>0</v>
      </c>
    </row>
    <row r="83" spans="2:20" x14ac:dyDescent="0.4">
      <c r="B83" t="s">
        <v>155</v>
      </c>
      <c r="C83" s="82">
        <f>ROUND('[5]Prime Summary'!X61,0)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6">
        <v>45046</v>
      </c>
      <c r="E100" s="81">
        <f t="shared" ref="E100:F102" si="3">ROUND(H100-1,4)</f>
        <v>5.4000000000000003E-3</v>
      </c>
      <c r="F100" s="81">
        <f t="shared" si="3"/>
        <v>5.0000000000000001E-3</v>
      </c>
      <c r="G100" s="25"/>
      <c r="H100" s="140">
        <f>'[3]FIHI (PBC Q364)'!AA8</f>
        <v>1.0054318332127454</v>
      </c>
      <c r="I100" s="140">
        <f>'[3]FIHI (PBC Q364)'!AB8</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4">
      <c r="B101" t="s">
        <v>118</v>
      </c>
      <c r="C101" s="76">
        <v>45077</v>
      </c>
      <c r="E101" s="81">
        <f t="shared" si="3"/>
        <v>5.7000000000000002E-3</v>
      </c>
      <c r="F101" s="81">
        <f t="shared" si="3"/>
        <v>5.3E-3</v>
      </c>
      <c r="G101" s="25"/>
      <c r="H101" s="140">
        <f>'[3]FIHI (PBC Q364)'!AA9</f>
        <v>1.0056965176544155</v>
      </c>
      <c r="I101" s="140">
        <f>'[3]FIHI (PBC Q364)'!AB9</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6">
        <v>45107</v>
      </c>
      <c r="E102" s="81">
        <f t="shared" si="3"/>
        <v>5.4999999999999997E-3</v>
      </c>
      <c r="F102" s="81">
        <f t="shared" si="3"/>
        <v>5.1000000000000004E-3</v>
      </c>
      <c r="G102" s="25"/>
      <c r="H102" s="140">
        <f>'[3]FIHI (PBC Q364)'!AA10</f>
        <v>1.0055110287005455</v>
      </c>
      <c r="I102" s="140">
        <f>'[3]FIHI (PBC Q364)'!AB10</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6">
        <v>45107</v>
      </c>
      <c r="E103" s="98">
        <f>ROUND((J103/J99)-1,4)</f>
        <v>1.67E-2</v>
      </c>
      <c r="F103" s="98">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6">
        <v>45138</v>
      </c>
      <c r="E104" s="81">
        <f t="shared" ref="E104:F106" si="6">ROUND(H104-1,4)</f>
        <v>5.7999999999999996E-3</v>
      </c>
      <c r="F104" s="81">
        <f t="shared" si="6"/>
        <v>5.4999999999999997E-3</v>
      </c>
      <c r="G104" s="25"/>
      <c r="H104" s="140">
        <f>'[3]FIHI (PBC Q364)'!AA11</f>
        <v>1.0057694998184936</v>
      </c>
      <c r="I104" s="140">
        <f>'[3]FIHI (PBC Q364)'!AB11</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6">
        <v>45169</v>
      </c>
      <c r="E105" s="81">
        <f t="shared" si="6"/>
        <v>5.7999999999999996E-3</v>
      </c>
      <c r="F105" s="81">
        <f t="shared" si="6"/>
        <v>5.5999999999999999E-3</v>
      </c>
      <c r="G105" s="25"/>
      <c r="H105" s="140">
        <f>'[3]FIHI (PBC Q364)'!AA12</f>
        <v>1.0057726209245206</v>
      </c>
      <c r="I105" s="140">
        <f>'[3]FIHI (PBC Q364)'!AB12</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6">
        <v>45199</v>
      </c>
      <c r="E106" s="81">
        <f t="shared" si="6"/>
        <v>5.5999999999999999E-3</v>
      </c>
      <c r="F106" s="81">
        <f t="shared" si="6"/>
        <v>5.4000000000000003E-3</v>
      </c>
      <c r="G106" s="25"/>
      <c r="H106" s="140">
        <f>'[3]FIHI (PBC Q364)'!AA13</f>
        <v>1.0056066368069252</v>
      </c>
      <c r="I106" s="140">
        <f>'[3]FIHI (PBC Q364)'!AB13</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6">
        <v>45199</v>
      </c>
      <c r="E107" s="98">
        <f>ROUND((J107/J103)-1,4)</f>
        <v>1.72E-2</v>
      </c>
      <c r="F107" s="98">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6"/>
      <c r="E108" s="97"/>
      <c r="F108" s="97"/>
      <c r="G108" s="25"/>
      <c r="H108" s="140">
        <f>'[3]FIHI (PBC Q364)'!AA14</f>
        <v>1</v>
      </c>
      <c r="I108" s="140">
        <f>'[3]FIHI (PBC Q364)'!AB14</f>
        <v>1</v>
      </c>
      <c r="J108" s="20">
        <f>J107*H108</f>
        <v>1.0499565326317757</v>
      </c>
      <c r="K108" s="20">
        <f t="shared" ref="K108:K110" si="7">K107*I108</f>
        <v>1.0470860454210915</v>
      </c>
      <c r="L108" s="25"/>
    </row>
    <row r="109" spans="2:20" x14ac:dyDescent="0.4">
      <c r="B109" t="s">
        <v>126</v>
      </c>
      <c r="C109" s="76"/>
      <c r="E109" s="81"/>
      <c r="F109" s="81"/>
      <c r="G109" s="25"/>
      <c r="H109" s="140">
        <f>'[3]FIHI (PBC Q364)'!AA15</f>
        <v>1</v>
      </c>
      <c r="I109" s="140">
        <f>'[3]FIHI (PBC Q364)'!AB15</f>
        <v>1</v>
      </c>
      <c r="J109" s="20">
        <f t="shared" ref="J109:J110" si="8">J108*H109</f>
        <v>1.0499565326317757</v>
      </c>
      <c r="K109" s="20">
        <f t="shared" si="7"/>
        <v>1.0470860454210915</v>
      </c>
      <c r="L109" s="25"/>
    </row>
    <row r="110" spans="2:20" x14ac:dyDescent="0.4">
      <c r="B110" t="s">
        <v>127</v>
      </c>
      <c r="C110" s="76"/>
      <c r="E110" s="81"/>
      <c r="F110" s="81"/>
      <c r="G110" s="25"/>
      <c r="H110" s="140">
        <f>'[3]FIHI (PBC Q364)'!AA16</f>
        <v>1</v>
      </c>
      <c r="I110" s="140">
        <f>'[3]FIHI (PBC Q364)'!AB16</f>
        <v>1</v>
      </c>
      <c r="J110" s="20">
        <f t="shared" si="8"/>
        <v>1.0499565326317757</v>
      </c>
      <c r="K110" s="20">
        <f t="shared" si="7"/>
        <v>1.0470860454210915</v>
      </c>
      <c r="L110" s="25"/>
    </row>
    <row r="111" spans="2:20" ht="15" thickBot="1" x14ac:dyDescent="0.45">
      <c r="B111" t="s">
        <v>128</v>
      </c>
      <c r="C111" s="76"/>
      <c r="E111" s="98"/>
      <c r="F111" s="98"/>
      <c r="G111" s="62"/>
      <c r="H111" s="65">
        <v>1</v>
      </c>
      <c r="I111" s="65">
        <v>1</v>
      </c>
      <c r="J111" s="65">
        <f t="shared" ref="J111:K112" si="9">J110*H111</f>
        <v>1.0499565326317757</v>
      </c>
      <c r="K111" s="65">
        <f t="shared" si="9"/>
        <v>1.0470860454210915</v>
      </c>
    </row>
    <row r="112" spans="2:20" ht="15" thickTop="1" x14ac:dyDescent="0.4">
      <c r="B112" t="s">
        <v>129</v>
      </c>
      <c r="C112" s="76"/>
      <c r="E112" s="81"/>
      <c r="F112" s="81"/>
      <c r="G112" s="62"/>
      <c r="H112" s="65">
        <v>1</v>
      </c>
      <c r="I112" s="65">
        <v>1</v>
      </c>
      <c r="J112" s="65">
        <f t="shared" si="9"/>
        <v>1.0499565326317757</v>
      </c>
      <c r="K112" s="65">
        <f t="shared" si="9"/>
        <v>1.0470860454210915</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64940000</v>
      </c>
      <c r="E36" s="69">
        <f>'Items B &amp; C'!AQ9</f>
        <v>65154000</v>
      </c>
      <c r="F36" s="69">
        <f>'Items B &amp; C'!AR9</f>
        <v>60355000</v>
      </c>
      <c r="G36" s="64"/>
    </row>
    <row r="37" spans="2:8" ht="29.15" x14ac:dyDescent="0.4">
      <c r="C37" s="10" t="s">
        <v>195</v>
      </c>
      <c r="D37" s="41" t="s">
        <v>386</v>
      </c>
      <c r="E37" s="41" t="s">
        <v>386</v>
      </c>
      <c r="F37" s="41" t="s">
        <v>386</v>
      </c>
    </row>
    <row r="38" spans="2:8" ht="29.15" x14ac:dyDescent="0.4">
      <c r="C38" s="10" t="s">
        <v>196</v>
      </c>
      <c r="D38" s="41" t="s">
        <v>386</v>
      </c>
      <c r="E38" s="41" t="s">
        <v>386</v>
      </c>
      <c r="F38" s="41" t="s">
        <v>386</v>
      </c>
    </row>
    <row r="39" spans="2:8" x14ac:dyDescent="0.4">
      <c r="C39" s="10" t="s">
        <v>197</v>
      </c>
      <c r="D39" s="70">
        <v>9</v>
      </c>
      <c r="E39" s="70">
        <v>9</v>
      </c>
      <c r="F39" s="70">
        <v>13</v>
      </c>
      <c r="G39" s="86" t="s">
        <v>405</v>
      </c>
    </row>
    <row r="40" spans="2:8" x14ac:dyDescent="0.4">
      <c r="C40" s="10" t="s">
        <v>198</v>
      </c>
      <c r="D40" s="70">
        <v>9</v>
      </c>
      <c r="E40" s="70">
        <v>9</v>
      </c>
      <c r="F40" s="70">
        <v>13</v>
      </c>
      <c r="G40" s="86" t="s">
        <v>405</v>
      </c>
    </row>
    <row r="41" spans="2:8" x14ac:dyDescent="0.4">
      <c r="C41" s="10" t="s">
        <v>199</v>
      </c>
      <c r="D41" s="70">
        <v>4.58E-2</v>
      </c>
      <c r="E41" s="70">
        <v>4.7699999999999999E-2</v>
      </c>
      <c r="F41" s="70">
        <v>4.9000000000000002E-2</v>
      </c>
      <c r="G41" s="86" t="s">
        <v>406</v>
      </c>
    </row>
    <row r="42" spans="2:8" x14ac:dyDescent="0.4">
      <c r="C42" s="10" t="s">
        <v>200</v>
      </c>
      <c r="D42" s="99">
        <v>168818.4</v>
      </c>
      <c r="E42" s="99">
        <v>648617.04</v>
      </c>
      <c r="F42" s="99">
        <v>1293002.44</v>
      </c>
      <c r="G42" s="86" t="s">
        <v>407</v>
      </c>
    </row>
    <row r="43" spans="2:8" x14ac:dyDescent="0.4">
      <c r="C43" s="10" t="s">
        <v>201</v>
      </c>
      <c r="D43" s="99">
        <v>168818.4</v>
      </c>
      <c r="E43" s="99">
        <v>648617.04</v>
      </c>
      <c r="F43" s="99">
        <v>1293002.44</v>
      </c>
      <c r="G43" s="86" t="s">
        <v>408</v>
      </c>
    </row>
    <row r="44" spans="2:8" x14ac:dyDescent="0.4">
      <c r="C44" s="10" t="s">
        <v>202</v>
      </c>
      <c r="D44" s="70">
        <v>0</v>
      </c>
      <c r="E44" s="70">
        <v>0</v>
      </c>
      <c r="F44" s="70">
        <v>0</v>
      </c>
      <c r="G44" s="86"/>
      <c r="H44" t="s">
        <v>415</v>
      </c>
    </row>
    <row r="48" spans="2:8" x14ac:dyDescent="0.4">
      <c r="B48" s="29" t="s">
        <v>204</v>
      </c>
    </row>
    <row r="49" spans="2:8" x14ac:dyDescent="0.4">
      <c r="B49" s="29"/>
    </row>
    <row r="50" spans="2:8" ht="29.15" x14ac:dyDescent="0.4">
      <c r="B50">
        <v>56</v>
      </c>
      <c r="C50" s="10" t="s">
        <v>208</v>
      </c>
      <c r="D50" s="41" t="s">
        <v>153</v>
      </c>
      <c r="E50" s="86" t="s">
        <v>409</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1">
        <f>'[4]USG Summary'!$R$43</f>
        <v>40.210791165987771</v>
      </c>
      <c r="E9" s="34"/>
      <c r="F9" s="34"/>
      <c r="G9" s="34"/>
      <c r="H9" s="34"/>
    </row>
    <row r="10" spans="1:8" x14ac:dyDescent="0.4">
      <c r="B10" s="34"/>
      <c r="C10" s="36" t="s">
        <v>226</v>
      </c>
      <c r="D10" s="41">
        <f>'[4]USG Summary'!$R$45</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603532000</v>
      </c>
      <c r="E36" s="69">
        <f>'Items B &amp; C'!AQ10</f>
        <v>651291000</v>
      </c>
      <c r="F36" s="69">
        <f>'Items B &amp; C'!AR10</f>
        <v>719186000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8</v>
      </c>
      <c r="E39" s="70">
        <v>8</v>
      </c>
      <c r="F39" s="70">
        <v>12</v>
      </c>
      <c r="G39" s="86" t="s">
        <v>405</v>
      </c>
    </row>
    <row r="40" spans="2:9" x14ac:dyDescent="0.4">
      <c r="C40" s="10" t="s">
        <v>198</v>
      </c>
      <c r="D40" s="70">
        <v>8</v>
      </c>
      <c r="E40" s="70">
        <v>8</v>
      </c>
      <c r="F40" s="70">
        <v>12</v>
      </c>
      <c r="G40" s="86" t="s">
        <v>405</v>
      </c>
    </row>
    <row r="41" spans="2:9" x14ac:dyDescent="0.4">
      <c r="C41" s="10" t="s">
        <v>199</v>
      </c>
      <c r="D41" s="70">
        <v>5.16E-2</v>
      </c>
      <c r="E41" s="70">
        <v>5.2900000000000003E-2</v>
      </c>
      <c r="F41" s="70">
        <v>5.5E-2</v>
      </c>
      <c r="G41" s="86" t="s">
        <v>406</v>
      </c>
    </row>
    <row r="42" spans="2:9" x14ac:dyDescent="0.4">
      <c r="C42" s="10" t="s">
        <v>200</v>
      </c>
      <c r="D42" s="99">
        <v>60069471.210000001</v>
      </c>
      <c r="E42" s="99">
        <v>141850195.99000001</v>
      </c>
      <c r="F42" s="99">
        <v>35174251.149999999</v>
      </c>
      <c r="G42" s="86" t="s">
        <v>407</v>
      </c>
    </row>
    <row r="43" spans="2:9" x14ac:dyDescent="0.4">
      <c r="C43" s="10" t="s">
        <v>201</v>
      </c>
      <c r="D43" s="99">
        <v>62905836.75</v>
      </c>
      <c r="E43" s="99">
        <v>141850195.99000001</v>
      </c>
      <c r="F43" s="99">
        <v>74678203.159999996</v>
      </c>
      <c r="G43" s="86" t="s">
        <v>408</v>
      </c>
    </row>
    <row r="44" spans="2:9" x14ac:dyDescent="0.4">
      <c r="C44" s="10" t="s">
        <v>202</v>
      </c>
      <c r="D44" s="70">
        <v>0</v>
      </c>
      <c r="E44" s="70">
        <v>0</v>
      </c>
      <c r="F44" s="70">
        <v>0</v>
      </c>
      <c r="H44" s="85" t="s">
        <v>415</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Summary'!$R$43</f>
        <v>25.689596380840605</v>
      </c>
      <c r="E9" s="34"/>
      <c r="F9" s="34"/>
      <c r="G9" s="34"/>
      <c r="H9" s="34"/>
    </row>
    <row r="10" spans="1:8" x14ac:dyDescent="0.4">
      <c r="B10" s="34"/>
      <c r="C10" s="36" t="s">
        <v>226</v>
      </c>
      <c r="D10" s="41">
        <f>'[5]Prime Summary'!$R$45</f>
        <v>6</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395</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110568000</v>
      </c>
      <c r="E36" s="69">
        <f>'Items B &amp; C'!AQ11</f>
        <v>111124000</v>
      </c>
      <c r="F36" s="69">
        <f>'Items B &amp; C'!AR11</f>
        <v>111663000</v>
      </c>
      <c r="G36" s="64"/>
      <c r="H36" s="64"/>
      <c r="I36" s="64"/>
    </row>
    <row r="37" spans="2:9" ht="29.15" x14ac:dyDescent="0.4">
      <c r="C37" s="10" t="s">
        <v>195</v>
      </c>
      <c r="D37" s="44" t="s">
        <v>386</v>
      </c>
      <c r="E37" s="44" t="s">
        <v>386</v>
      </c>
      <c r="F37" s="44" t="s">
        <v>386</v>
      </c>
    </row>
    <row r="38" spans="2:9" ht="29.15" x14ac:dyDescent="0.4">
      <c r="C38" s="10" t="s">
        <v>196</v>
      </c>
      <c r="D38" s="44" t="s">
        <v>386</v>
      </c>
      <c r="E38" s="44" t="s">
        <v>386</v>
      </c>
      <c r="F38" s="44" t="s">
        <v>386</v>
      </c>
    </row>
    <row r="39" spans="2:9" x14ac:dyDescent="0.4">
      <c r="C39" s="10" t="s">
        <v>197</v>
      </c>
      <c r="D39" s="70">
        <v>8</v>
      </c>
      <c r="E39" s="70">
        <v>8</v>
      </c>
      <c r="F39" s="70">
        <v>12</v>
      </c>
      <c r="G39" s="86" t="s">
        <v>405</v>
      </c>
    </row>
    <row r="40" spans="2:9" x14ac:dyDescent="0.4">
      <c r="C40" s="10" t="s">
        <v>198</v>
      </c>
      <c r="D40" s="70">
        <v>8</v>
      </c>
      <c r="E40" s="70">
        <v>8</v>
      </c>
      <c r="F40" s="70">
        <v>12</v>
      </c>
      <c r="G40" s="86" t="s">
        <v>405</v>
      </c>
    </row>
    <row r="41" spans="2:9" x14ac:dyDescent="0.4">
      <c r="C41" s="10" t="s">
        <v>199</v>
      </c>
      <c r="D41" s="70">
        <v>5.1799999999999999E-2</v>
      </c>
      <c r="E41" s="70">
        <v>5.2900000000000003E-2</v>
      </c>
      <c r="F41" s="70">
        <v>5.5E-2</v>
      </c>
      <c r="G41" s="86" t="s">
        <v>406</v>
      </c>
    </row>
    <row r="42" spans="2:9" x14ac:dyDescent="0.4">
      <c r="C42" s="10" t="s">
        <v>200</v>
      </c>
      <c r="D42" s="70">
        <v>6876921.0499999998</v>
      </c>
      <c r="E42" s="70">
        <v>12776823.23</v>
      </c>
      <c r="F42" s="70">
        <v>3744439.62</v>
      </c>
      <c r="G42" s="86" t="s">
        <v>407</v>
      </c>
    </row>
    <row r="43" spans="2:9" x14ac:dyDescent="0.4">
      <c r="C43" s="10" t="s">
        <v>201</v>
      </c>
      <c r="D43" s="70">
        <v>7232819.9900000002</v>
      </c>
      <c r="E43" s="70">
        <v>12776823.23</v>
      </c>
      <c r="F43" s="70">
        <v>8370668.5300000003</v>
      </c>
      <c r="G43" s="86"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395</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f>'[5]Prime Summary'!$U$43</f>
        <v>100</v>
      </c>
      <c r="E9" s="34"/>
      <c r="F9" s="34"/>
      <c r="G9" s="34"/>
      <c r="H9" s="34"/>
    </row>
    <row r="10" spans="1:8" x14ac:dyDescent="0.4">
      <c r="B10" s="34"/>
      <c r="C10" s="36" t="s">
        <v>226</v>
      </c>
      <c r="D10" s="41">
        <f>'[5]Prime Summary'!$U$45</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502368000</v>
      </c>
      <c r="E36" s="69">
        <f>'Items B &amp; C'!AQ12</f>
        <v>518577000</v>
      </c>
      <c r="F36" s="69">
        <f>'Items B &amp; C'!AR12</f>
        <v>539780000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8</v>
      </c>
      <c r="E39" s="70">
        <v>8</v>
      </c>
      <c r="F39" s="70">
        <v>12</v>
      </c>
      <c r="G39" s="87" t="s">
        <v>405</v>
      </c>
    </row>
    <row r="40" spans="2:9" x14ac:dyDescent="0.4">
      <c r="C40" s="10" t="s">
        <v>198</v>
      </c>
      <c r="D40" s="70">
        <v>8</v>
      </c>
      <c r="E40" s="70">
        <v>8</v>
      </c>
      <c r="F40" s="70">
        <v>12</v>
      </c>
      <c r="G40" s="87" t="s">
        <v>405</v>
      </c>
    </row>
    <row r="41" spans="2:9" x14ac:dyDescent="0.4">
      <c r="C41" s="10" t="s">
        <v>199</v>
      </c>
      <c r="D41" s="70">
        <v>5.2999999999999999E-2</v>
      </c>
      <c r="E41" s="70">
        <v>5.4699999999999999E-2</v>
      </c>
      <c r="F41" s="70">
        <v>5.6500000000000002E-2</v>
      </c>
      <c r="G41" s="87" t="s">
        <v>406</v>
      </c>
    </row>
    <row r="42" spans="2:9" x14ac:dyDescent="0.4">
      <c r="C42" s="10" t="s">
        <v>200</v>
      </c>
      <c r="D42" s="70">
        <v>24160273.73</v>
      </c>
      <c r="E42" s="70">
        <v>31204782.739999998</v>
      </c>
      <c r="F42" s="70">
        <v>9798549.9900000002</v>
      </c>
      <c r="G42" s="87" t="s">
        <v>407</v>
      </c>
    </row>
    <row r="43" spans="2:9" x14ac:dyDescent="0.4">
      <c r="C43" s="10" t="s">
        <v>201</v>
      </c>
      <c r="D43" s="70">
        <v>26953505.149999999</v>
      </c>
      <c r="E43" s="70">
        <v>31204782.739999998</v>
      </c>
      <c r="F43" s="70">
        <v>18206575.259999998</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39" t="s">
        <v>450</v>
      </c>
      <c r="D2" s="139" t="s">
        <v>451</v>
      </c>
      <c r="G2" s="139" t="s">
        <v>452</v>
      </c>
      <c r="H2" s="139"/>
    </row>
    <row r="3" spans="3:8" ht="15" thickTop="1" x14ac:dyDescent="0.4">
      <c r="C3" t="s">
        <v>354</v>
      </c>
      <c r="D3" t="s">
        <v>151</v>
      </c>
      <c r="G3" t="s">
        <v>21</v>
      </c>
      <c r="H3" t="s">
        <v>453</v>
      </c>
    </row>
    <row r="4" spans="3:8" x14ac:dyDescent="0.4">
      <c r="C4" t="s">
        <v>355</v>
      </c>
      <c r="D4" t="s">
        <v>157</v>
      </c>
      <c r="G4" t="s">
        <v>22</v>
      </c>
      <c r="H4" t="s">
        <v>454</v>
      </c>
    </row>
    <row r="5" spans="3:8" x14ac:dyDescent="0.4">
      <c r="C5" t="s">
        <v>356</v>
      </c>
      <c r="D5" t="s">
        <v>395</v>
      </c>
      <c r="G5" t="s">
        <v>23</v>
      </c>
      <c r="H5" t="s">
        <v>456</v>
      </c>
    </row>
    <row r="6" spans="3:8" x14ac:dyDescent="0.4">
      <c r="C6" t="s">
        <v>357</v>
      </c>
      <c r="D6" t="s">
        <v>397</v>
      </c>
      <c r="G6" t="s">
        <v>24</v>
      </c>
      <c r="H6" t="s">
        <v>457</v>
      </c>
    </row>
    <row r="7" spans="3:8" x14ac:dyDescent="0.4">
      <c r="C7" t="s">
        <v>359</v>
      </c>
      <c r="D7" t="s">
        <v>396</v>
      </c>
      <c r="G7" t="s">
        <v>25</v>
      </c>
      <c r="H7" t="s">
        <v>458</v>
      </c>
    </row>
    <row r="8" spans="3:8" x14ac:dyDescent="0.4">
      <c r="C8" t="s">
        <v>413</v>
      </c>
      <c r="D8" t="s">
        <v>416</v>
      </c>
      <c r="G8" t="s">
        <v>26</v>
      </c>
      <c r="H8" t="s">
        <v>459</v>
      </c>
    </row>
    <row r="9" spans="3:8" x14ac:dyDescent="0.4">
      <c r="C9" t="s">
        <v>402</v>
      </c>
      <c r="D9" t="s">
        <v>404</v>
      </c>
      <c r="G9" t="s">
        <v>27</v>
      </c>
      <c r="H9" t="s">
        <v>455</v>
      </c>
    </row>
    <row r="10" spans="3:8" x14ac:dyDescent="0.4">
      <c r="C10" t="s">
        <v>421</v>
      </c>
      <c r="D10" t="s">
        <v>432</v>
      </c>
      <c r="G10" t="s">
        <v>30</v>
      </c>
    </row>
    <row r="11" spans="3:8" x14ac:dyDescent="0.4">
      <c r="C11" t="s">
        <v>422</v>
      </c>
      <c r="D11" t="s">
        <v>449</v>
      </c>
    </row>
    <row r="12" spans="3:8" x14ac:dyDescent="0.4">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Summary'!$V$43</f>
        <v>53.124163679730174</v>
      </c>
      <c r="E9" s="34"/>
      <c r="F9" s="34"/>
      <c r="G9" s="34"/>
      <c r="H9" s="34"/>
    </row>
    <row r="10" spans="1:8" x14ac:dyDescent="0.4">
      <c r="B10" s="34"/>
      <c r="C10" s="36" t="s">
        <v>226</v>
      </c>
      <c r="D10" s="41">
        <f>'[5]Prime Summary'!$V$45</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450398000</v>
      </c>
      <c r="E36" s="69">
        <f>'Items B &amp; C'!AQ13</f>
        <v>452740000</v>
      </c>
      <c r="F36" s="69">
        <f>'Items B &amp; C'!AR13</f>
        <v>455007000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52</v>
      </c>
      <c r="E39" s="70">
        <v>39</v>
      </c>
      <c r="F39" s="70">
        <v>11</v>
      </c>
      <c r="G39" s="87" t="s">
        <v>405</v>
      </c>
    </row>
    <row r="40" spans="2:9" x14ac:dyDescent="0.4">
      <c r="C40" s="10" t="s">
        <v>198</v>
      </c>
      <c r="D40" s="70">
        <v>52</v>
      </c>
      <c r="E40" s="70">
        <v>39</v>
      </c>
      <c r="F40" s="70">
        <v>11</v>
      </c>
      <c r="G40" s="87" t="s">
        <v>405</v>
      </c>
    </row>
    <row r="41" spans="2:9" x14ac:dyDescent="0.4">
      <c r="C41" s="10" t="s">
        <v>199</v>
      </c>
      <c r="D41" s="70">
        <v>5.5800000000000002E-2</v>
      </c>
      <c r="E41" s="70">
        <v>5.67E-2</v>
      </c>
      <c r="F41" s="70">
        <v>5.5500000000000001E-2</v>
      </c>
      <c r="G41" s="87" t="s">
        <v>406</v>
      </c>
    </row>
    <row r="42" spans="2:9" x14ac:dyDescent="0.4">
      <c r="C42" s="10" t="s">
        <v>200</v>
      </c>
      <c r="D42" s="99">
        <v>28360413.190000001</v>
      </c>
      <c r="E42" s="99">
        <v>44617813.659999996</v>
      </c>
      <c r="F42" s="99">
        <v>22468972.84</v>
      </c>
      <c r="G42" s="87" t="s">
        <v>407</v>
      </c>
    </row>
    <row r="43" spans="2:9" x14ac:dyDescent="0.4">
      <c r="C43" s="10" t="s">
        <v>201</v>
      </c>
      <c r="D43" s="99">
        <v>31688503.34</v>
      </c>
      <c r="E43" s="99">
        <v>44617813.659999996</v>
      </c>
      <c r="F43" s="99">
        <v>74697620.569999993</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Summary'!$W$43</f>
        <v>33.365421667466691</v>
      </c>
      <c r="E9" s="34"/>
      <c r="F9" s="34"/>
      <c r="G9" s="34"/>
      <c r="H9" s="34"/>
    </row>
    <row r="10" spans="1:8" x14ac:dyDescent="0.4">
      <c r="B10" s="34"/>
      <c r="C10" s="36" t="s">
        <v>226</v>
      </c>
      <c r="D10" s="41">
        <f>'[5]Prime Summary'!$W$45</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403</v>
      </c>
    </row>
    <row r="18" spans="2:4" x14ac:dyDescent="0.4">
      <c r="C18" t="s">
        <v>181</v>
      </c>
      <c r="D18" s="44" t="s">
        <v>404</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208841000</v>
      </c>
      <c r="E36" s="69">
        <f>'Items B &amp; C'!AQ14</f>
        <v>209972000</v>
      </c>
      <c r="F36" s="69">
        <f>'Items B &amp; C'!AR14</f>
        <v>211066000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63</v>
      </c>
      <c r="E39" s="70">
        <v>38</v>
      </c>
      <c r="F39" s="70">
        <v>13</v>
      </c>
      <c r="G39" s="87" t="s">
        <v>405</v>
      </c>
    </row>
    <row r="40" spans="2:9" x14ac:dyDescent="0.4">
      <c r="C40" s="10" t="s">
        <v>198</v>
      </c>
      <c r="D40" s="70">
        <v>63</v>
      </c>
      <c r="E40" s="70">
        <v>38</v>
      </c>
      <c r="F40" s="70">
        <v>13</v>
      </c>
      <c r="G40" s="87" t="s">
        <v>405</v>
      </c>
    </row>
    <row r="41" spans="2:9" x14ac:dyDescent="0.4">
      <c r="C41" s="10" t="s">
        <v>199</v>
      </c>
      <c r="D41" s="70">
        <v>5.9200000000000003E-2</v>
      </c>
      <c r="E41" s="70">
        <v>5.8700000000000002E-2</v>
      </c>
      <c r="F41" s="70">
        <v>5.9700000000000003E-2</v>
      </c>
      <c r="G41" s="87" t="s">
        <v>406</v>
      </c>
    </row>
    <row r="42" spans="2:9" x14ac:dyDescent="0.4">
      <c r="C42" s="10" t="s">
        <v>200</v>
      </c>
      <c r="D42" s="70">
        <v>12392867.68</v>
      </c>
      <c r="E42" s="70">
        <v>15792962.359999999</v>
      </c>
      <c r="F42" s="70">
        <v>5273288.7300000004</v>
      </c>
      <c r="G42" s="87" t="s">
        <v>407</v>
      </c>
    </row>
    <row r="43" spans="2:9" x14ac:dyDescent="0.4">
      <c r="C43" s="10" t="s">
        <v>201</v>
      </c>
      <c r="D43" s="70">
        <v>14889850.029999999</v>
      </c>
      <c r="E43" s="70">
        <v>15792962.359999999</v>
      </c>
      <c r="F43" s="70">
        <v>13387333.82</v>
      </c>
      <c r="G43" s="87" t="s">
        <v>408</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404</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Summary'!$Y$43</f>
        <v>51.236614945494239</v>
      </c>
      <c r="E9" s="34"/>
      <c r="F9" s="34"/>
      <c r="G9" s="34"/>
      <c r="H9" s="34"/>
    </row>
    <row r="10" spans="1:8" x14ac:dyDescent="0.4">
      <c r="B10" s="34"/>
      <c r="C10" s="36" t="s">
        <v>226</v>
      </c>
      <c r="D10" s="41">
        <f>'[5]Prime Summary'!$Y$45</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4">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4">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4">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4">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4">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4">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4">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414</v>
      </c>
    </row>
    <row r="18" spans="2:4" x14ac:dyDescent="0.4">
      <c r="C18" t="s">
        <v>181</v>
      </c>
      <c r="D18" s="44" t="s">
        <v>416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433027000</v>
      </c>
      <c r="E36" s="69">
        <f>'Items B &amp; C'!AQ15</f>
        <v>435450000</v>
      </c>
      <c r="F36" s="69">
        <f>'Items B &amp; C'!AR15</f>
        <v>437795000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172</v>
      </c>
      <c r="E39" s="70">
        <v>144</v>
      </c>
      <c r="F39" s="70">
        <v>118</v>
      </c>
      <c r="G39" s="87" t="s">
        <v>405</v>
      </c>
    </row>
    <row r="40" spans="2:9" x14ac:dyDescent="0.4">
      <c r="C40" s="10" t="s">
        <v>198</v>
      </c>
      <c r="D40" s="70">
        <v>172</v>
      </c>
      <c r="E40" s="70">
        <v>144</v>
      </c>
      <c r="F40" s="70">
        <v>118</v>
      </c>
      <c r="G40" s="87" t="s">
        <v>405</v>
      </c>
    </row>
    <row r="41" spans="2:9" x14ac:dyDescent="0.4">
      <c r="C41" s="10" t="s">
        <v>199</v>
      </c>
      <c r="D41" s="70">
        <v>6.0100000000000001E-2</v>
      </c>
      <c r="E41" s="70">
        <v>5.8799999999999998E-2</v>
      </c>
      <c r="F41" s="70">
        <v>6.2399999999999997E-2</v>
      </c>
      <c r="G41" s="87" t="s">
        <v>406</v>
      </c>
    </row>
    <row r="42" spans="2:9" x14ac:dyDescent="0.4">
      <c r="C42" s="10" t="s">
        <v>200</v>
      </c>
      <c r="D42" s="70">
        <v>0</v>
      </c>
      <c r="E42" s="70">
        <v>14081969.369999999</v>
      </c>
      <c r="F42" s="70">
        <v>22201955.82</v>
      </c>
      <c r="G42" s="87" t="s">
        <v>407</v>
      </c>
    </row>
    <row r="43" spans="2:9" x14ac:dyDescent="0.4">
      <c r="C43" s="10" t="s">
        <v>201</v>
      </c>
      <c r="D43" s="70">
        <v>0</v>
      </c>
      <c r="E43" s="70">
        <v>14081969.369999999</v>
      </c>
      <c r="F43" s="70">
        <v>22201955.82</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416</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Summary'!$X$43</f>
        <v>59.753211988404942</v>
      </c>
      <c r="E9" s="34"/>
      <c r="F9" s="34"/>
      <c r="G9" s="34"/>
      <c r="H9" s="34"/>
    </row>
    <row r="10" spans="1:8" x14ac:dyDescent="0.4">
      <c r="B10" s="34"/>
      <c r="C10" s="36" t="s">
        <v>226</v>
      </c>
      <c r="D10" s="41">
        <f>'[5]Prime Summary'!$X$45</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9"/>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zoomScale="80" zoomScaleNormal="80" workbookViewId="0"/>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5" t="s">
        <v>145</v>
      </c>
    </row>
    <row r="31" spans="2:3" x14ac:dyDescent="0.4">
      <c r="B31" t="s">
        <v>14</v>
      </c>
      <c r="C31" s="37" t="s">
        <v>146</v>
      </c>
    </row>
    <row r="32" spans="2:3" x14ac:dyDescent="0.4">
      <c r="B32" t="s">
        <v>12</v>
      </c>
      <c r="C32" s="76">
        <v>45114</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zoomScale="85" zoomScaleNormal="85" workbookViewId="0"/>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1.69140625" bestFit="1" customWidth="1"/>
    <col min="11" max="11" width="11.69140625" customWidth="1"/>
    <col min="12" max="12" width="18.3046875" bestFit="1" customWidth="1"/>
    <col min="13" max="13" width="15.69140625" bestFit="1" customWidth="1"/>
    <col min="14" max="14" width="36" customWidth="1"/>
    <col min="15" max="15" width="24.3828125" customWidth="1"/>
    <col min="16" max="16" width="20.3046875" bestFit="1" customWidth="1"/>
    <col min="17" max="17" width="15.69140625" bestFit="1" customWidth="1"/>
    <col min="18" max="18" width="16.84375" customWidth="1"/>
    <col min="19" max="19" width="19.69140625" bestFit="1" customWidth="1"/>
    <col min="20" max="20" width="21.3828125" bestFit="1"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x14ac:dyDescent="0.4">
      <c r="AM3" s="146" t="s">
        <v>461</v>
      </c>
      <c r="AN3" s="26"/>
      <c r="AO3" s="26"/>
    </row>
    <row r="4" spans="2:45" x14ac:dyDescent="0.4">
      <c r="B4" t="s">
        <v>19</v>
      </c>
      <c r="P4" s="95" t="s">
        <v>411</v>
      </c>
      <c r="Q4" s="95"/>
      <c r="AM4" s="145">
        <v>45138</v>
      </c>
      <c r="AN4" s="145">
        <v>45169</v>
      </c>
      <c r="AO4" s="145">
        <v>45199</v>
      </c>
    </row>
    <row r="5" spans="2:45" x14ac:dyDescent="0.4">
      <c r="B5" s="1" t="s">
        <v>20</v>
      </c>
    </row>
    <row r="6" spans="2:45" x14ac:dyDescent="0.4">
      <c r="AB6" t="s">
        <v>361</v>
      </c>
      <c r="AD6" t="s">
        <v>361</v>
      </c>
      <c r="AF6" t="s">
        <v>361</v>
      </c>
      <c r="AG6" t="s">
        <v>361</v>
      </c>
      <c r="AI6" t="s">
        <v>361</v>
      </c>
      <c r="AK6" t="s">
        <v>361</v>
      </c>
      <c r="AM6" s="147"/>
      <c r="AP6" s="147" t="s">
        <v>361</v>
      </c>
      <c r="AQ6" t="s">
        <v>361</v>
      </c>
      <c r="AR6" t="s">
        <v>361</v>
      </c>
    </row>
    <row r="7" spans="2:45" x14ac:dyDescent="0.4">
      <c r="H7" s="64"/>
      <c r="I7" s="64"/>
      <c r="M7" s="159" t="s">
        <v>426</v>
      </c>
      <c r="N7" s="160"/>
      <c r="O7" s="159" t="s">
        <v>361</v>
      </c>
      <c r="P7" s="160"/>
      <c r="W7" s="16" t="s">
        <v>78</v>
      </c>
      <c r="X7" s="16" t="s">
        <v>78</v>
      </c>
      <c r="Y7" s="16" t="s">
        <v>78</v>
      </c>
      <c r="Z7" s="16" t="s">
        <v>372</v>
      </c>
      <c r="AA7" s="16" t="s">
        <v>372</v>
      </c>
      <c r="AB7" s="16" t="s">
        <v>78</v>
      </c>
      <c r="AC7" s="16"/>
      <c r="AD7" s="16" t="s">
        <v>78</v>
      </c>
      <c r="AE7" s="16"/>
      <c r="AF7" s="16" t="s">
        <v>78</v>
      </c>
      <c r="AG7" s="16" t="s">
        <v>372</v>
      </c>
      <c r="AI7" s="16" t="s">
        <v>372</v>
      </c>
      <c r="AJ7" s="16"/>
      <c r="AK7" s="16" t="s">
        <v>372</v>
      </c>
      <c r="AM7" s="147" t="s">
        <v>352</v>
      </c>
      <c r="AN7" t="s">
        <v>352</v>
      </c>
      <c r="AO7" t="s">
        <v>352</v>
      </c>
      <c r="AP7" s="147" t="s">
        <v>352</v>
      </c>
      <c r="AQ7" t="s">
        <v>352</v>
      </c>
      <c r="AR7" t="s">
        <v>352</v>
      </c>
    </row>
    <row r="8" spans="2:45" ht="15" thickBot="1" x14ac:dyDescent="0.45">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48" t="s">
        <v>428</v>
      </c>
      <c r="AN8" s="107" t="s">
        <v>429</v>
      </c>
      <c r="AO8" s="107" t="s">
        <v>430</v>
      </c>
      <c r="AP8" s="148" t="s">
        <v>428</v>
      </c>
      <c r="AQ8" s="107" t="s">
        <v>429</v>
      </c>
      <c r="AR8" s="107" t="s">
        <v>430</v>
      </c>
      <c r="AS8" s="3"/>
    </row>
    <row r="9" spans="2:45" ht="15" thickTop="1" x14ac:dyDescent="0.4">
      <c r="B9" s="8" t="s">
        <v>21</v>
      </c>
      <c r="C9" s="77"/>
      <c r="D9" s="77"/>
      <c r="G9" s="4" t="s">
        <v>354</v>
      </c>
      <c r="H9" s="108">
        <f>[2]USG!$G$41</f>
        <v>60355164.41300001</v>
      </c>
      <c r="I9" s="108">
        <f>[2]USG!$G$42</f>
        <v>709758.62999999989</v>
      </c>
      <c r="J9" s="108">
        <f>[2]USG!$G$38</f>
        <v>947774.88</v>
      </c>
      <c r="K9" s="108">
        <f>[2]USG!$G$43</f>
        <v>0</v>
      </c>
      <c r="L9" s="108">
        <f>[2]USG!$G$39</f>
        <v>14793.244628362951</v>
      </c>
      <c r="M9" s="109">
        <f>H9+J9+L9</f>
        <v>61317732.537628375</v>
      </c>
      <c r="N9" s="109">
        <f>H9</f>
        <v>60355164.41300001</v>
      </c>
      <c r="O9" s="110">
        <f>ROUND(M9,-3)</f>
        <v>61318000</v>
      </c>
      <c r="P9" s="110">
        <f>ROUND(N9,-3)</f>
        <v>60355000</v>
      </c>
      <c r="Q9" s="109">
        <f>H9-SUM(S9,T9,U9)+L9</f>
        <v>59660199.02762837</v>
      </c>
      <c r="R9" s="110">
        <f>I9+J9+U9+K9</f>
        <v>1657533.5099999998</v>
      </c>
      <c r="S9" s="110">
        <f>R9-U9-J9</f>
        <v>709758.62999999977</v>
      </c>
      <c r="T9" s="111">
        <f>[2]USG!$G$46</f>
        <v>0</v>
      </c>
      <c r="U9" s="112">
        <f>[2]USG!$G$37</f>
        <v>0</v>
      </c>
      <c r="V9" s="4"/>
      <c r="W9" s="113">
        <f>SUM(S9:T9,J9)</f>
        <v>1657533.5099999998</v>
      </c>
      <c r="X9" s="113">
        <f t="shared" ref="X9:X11" si="0">Q9</f>
        <v>59660199.02762837</v>
      </c>
      <c r="Y9" s="113">
        <f>U9</f>
        <v>0</v>
      </c>
      <c r="Z9" s="113">
        <f>L9</f>
        <v>14793.244628362951</v>
      </c>
      <c r="AA9" s="113">
        <f>J9</f>
        <v>947774.88</v>
      </c>
      <c r="AB9" s="113">
        <f t="shared" ref="AB9:AB11" si="1">ROUND(W9,-3)</f>
        <v>1658000</v>
      </c>
      <c r="AC9" s="113"/>
      <c r="AD9" s="113">
        <f t="shared" ref="AD9:AD11" si="2">ROUND(X9,-3)</f>
        <v>59660000</v>
      </c>
      <c r="AE9" s="113"/>
      <c r="AF9" s="113">
        <f t="shared" ref="AF9:AF11" si="3">ROUND(Y9,-3)</f>
        <v>0</v>
      </c>
      <c r="AG9" s="113">
        <f t="shared" ref="AG9:AG11" si="4">ROUND(Z9,-3)</f>
        <v>15000</v>
      </c>
      <c r="AH9" s="4"/>
      <c r="AI9" s="109">
        <v>0</v>
      </c>
      <c r="AJ9" s="109"/>
      <c r="AK9" s="110">
        <f>ROUND(AA9,-3)</f>
        <v>948000</v>
      </c>
      <c r="AL9" s="4"/>
      <c r="AM9" s="152">
        <f>_xlfn.XLOOKUP(AM4,[2]USG!$D$50:$S$50,[2]USG!$D$51:$S$51)</f>
        <v>64939540.103000008</v>
      </c>
      <c r="AN9" s="108">
        <f>_xlfn.XLOOKUP(AN4,[2]USG!$D$50:$S$50,[2]USG!$D$51:$S$51)</f>
        <v>65154155.313000001</v>
      </c>
      <c r="AO9" s="108">
        <f>_xlfn.XLOOKUP(AO4,[2]USG!$D$50:$S$50,[2]USG!$D$51:$S$51)</f>
        <v>60355164.41300001</v>
      </c>
      <c r="AP9" s="149">
        <f>ROUND(AM9,-3)</f>
        <v>64940000</v>
      </c>
      <c r="AQ9" s="110">
        <f t="shared" ref="AQ9:AQ11" si="5">ROUND(AN9,-3)</f>
        <v>65154000</v>
      </c>
      <c r="AR9" s="110">
        <f t="shared" ref="AR9:AR11" si="6">ROUND(AO9,-3)</f>
        <v>60355000</v>
      </c>
      <c r="AS9" s="4" t="s">
        <v>354</v>
      </c>
    </row>
    <row r="10" spans="2:45" x14ac:dyDescent="0.4">
      <c r="B10" s="8" t="s">
        <v>22</v>
      </c>
      <c r="C10" s="77">
        <f>O19</f>
        <v>2565428000</v>
      </c>
      <c r="D10" s="77">
        <f>P19</f>
        <v>2534852000</v>
      </c>
      <c r="G10" t="s">
        <v>355</v>
      </c>
      <c r="H10" s="90">
        <f>'[3]FIHI (PBC M)'!$G$50</f>
        <v>719185723.35450006</v>
      </c>
      <c r="I10" s="90">
        <f>'[3]FIHI (PBC M)'!$G$51</f>
        <v>17832240.260000002</v>
      </c>
      <c r="J10" s="90">
        <f>'[3]FIHI (PBC M)'!$G$47</f>
        <v>4344580.9333000015</v>
      </c>
      <c r="K10" s="90">
        <f>'[3]FIHI (PBC M)'!$G$52</f>
        <v>0</v>
      </c>
      <c r="L10" s="90">
        <f>'[3]FIHI (PBC M)'!$G$48</f>
        <v>92585.732456278813</v>
      </c>
      <c r="M10" s="14">
        <f t="shared" ref="M10:M18" si="7">H10+J10+L10</f>
        <v>723622890.0202564</v>
      </c>
      <c r="N10" s="14">
        <f t="shared" ref="N10:N18" si="8">H10</f>
        <v>719185723.35450006</v>
      </c>
      <c r="O10" s="63">
        <f t="shared" ref="O10:O11" si="9">ROUND(M10,-3)</f>
        <v>723623000</v>
      </c>
      <c r="P10" s="63">
        <f t="shared" ref="P10:P11" si="10">ROUND(N10,-3)</f>
        <v>719186000</v>
      </c>
      <c r="Q10" s="14">
        <f t="shared" ref="Q10:Q11" si="11">H10-SUM(S10,T10,U10)+L10</f>
        <v>701430563.3169564</v>
      </c>
      <c r="R10" s="63">
        <f t="shared" ref="R10:R18" si="12">I10+J10+U10+K10</f>
        <v>22192326.703300003</v>
      </c>
      <c r="S10" s="63">
        <f t="shared" ref="S10:S11" si="13">R10-U10-J10</f>
        <v>17832240.259999998</v>
      </c>
      <c r="T10" s="102">
        <f>'[3]FIHI (PBC M)'!$G$55</f>
        <v>0</v>
      </c>
      <c r="U10" s="103">
        <f>'[3]FIHI (PBC M)'!$G$46</f>
        <v>15505.51</v>
      </c>
      <c r="W10" s="64">
        <f t="shared" ref="W10:W18" si="14">SUM(S10:T10,J10)</f>
        <v>22176821.193300001</v>
      </c>
      <c r="X10" s="64">
        <f t="shared" si="0"/>
        <v>701430563.3169564</v>
      </c>
      <c r="Y10" s="64">
        <f t="shared" ref="Y10:Y11" si="15">U10</f>
        <v>15505.51</v>
      </c>
      <c r="Z10" s="64">
        <f t="shared" ref="Z10:Z18" si="16">L10</f>
        <v>92585.732456278813</v>
      </c>
      <c r="AA10" s="64">
        <f t="shared" ref="AA10:AA18" si="17">J10</f>
        <v>4344580.9333000015</v>
      </c>
      <c r="AB10" s="64">
        <f t="shared" si="1"/>
        <v>22177000</v>
      </c>
      <c r="AC10" s="64"/>
      <c r="AD10" s="64">
        <f>ROUND(X10,-3)</f>
        <v>701431000</v>
      </c>
      <c r="AE10" s="64"/>
      <c r="AF10" s="64">
        <f t="shared" si="3"/>
        <v>16000</v>
      </c>
      <c r="AG10" s="64">
        <f>ROUND(Z10,-3)</f>
        <v>93000</v>
      </c>
      <c r="AI10" s="14">
        <v>0</v>
      </c>
      <c r="AJ10" s="14"/>
      <c r="AK10" s="63">
        <f t="shared" ref="AK10:AK18" si="18">ROUND(AA10,-3)</f>
        <v>4345000</v>
      </c>
      <c r="AM10" s="153">
        <f>_xlfn.XLOOKUP(AM$4,'[3]FIHI (PBC M)'!$D$59:$S$59,'[3]FIHI (PBC M)'!$D$60:$S$60)</f>
        <v>603531754.79449999</v>
      </c>
      <c r="AN10" s="90">
        <f>_xlfn.XLOOKUP(AN$4,'[3]FIHI (PBC M)'!$D$59:$S$59,'[3]FIHI (PBC M)'!$D$60:$S$60)</f>
        <v>651290926.27450001</v>
      </c>
      <c r="AO10" s="90">
        <f>_xlfn.XLOOKUP(AO$4,'[3]FIHI (PBC M)'!$D$59:$S$59,'[3]FIHI (PBC M)'!$D$60:$S$60)</f>
        <v>719185723.35450006</v>
      </c>
      <c r="AP10" s="150">
        <f t="shared" ref="AP10:AP11" si="19">ROUND(AM10,-3)</f>
        <v>603532000</v>
      </c>
      <c r="AQ10" s="63">
        <f t="shared" si="5"/>
        <v>651291000</v>
      </c>
      <c r="AR10" s="63">
        <f t="shared" si="6"/>
        <v>719186000</v>
      </c>
      <c r="AS10" t="s">
        <v>355</v>
      </c>
    </row>
    <row r="11" spans="2:45" x14ac:dyDescent="0.4">
      <c r="B11" s="8" t="s">
        <v>23</v>
      </c>
      <c r="C11" s="77">
        <v>0</v>
      </c>
      <c r="D11" s="77">
        <v>0</v>
      </c>
      <c r="G11" t="s">
        <v>356</v>
      </c>
      <c r="H11" s="90">
        <f>'[3]FIHI (PBC C1)'!$G$50</f>
        <v>111663420.59</v>
      </c>
      <c r="I11" s="90">
        <f>'[3]FIHI (PBC C1)'!$G$51</f>
        <v>2824120.23</v>
      </c>
      <c r="J11" s="90">
        <f>'[3]FIHI (PBC C1)'!$G$47</f>
        <v>574700.2326000001</v>
      </c>
      <c r="K11" s="90">
        <f>'[3]FIHI (PBC C1)'!$G$52</f>
        <v>0</v>
      </c>
      <c r="L11" s="90">
        <f>'[3]FIHI (PBC C1)'!$G$48</f>
        <v>13969.763926085234</v>
      </c>
      <c r="M11" s="14">
        <f t="shared" si="7"/>
        <v>112252090.5865261</v>
      </c>
      <c r="N11" s="14">
        <f t="shared" si="8"/>
        <v>111663420.59</v>
      </c>
      <c r="O11" s="63">
        <f t="shared" si="9"/>
        <v>112252000</v>
      </c>
      <c r="P11" s="63">
        <f t="shared" si="10"/>
        <v>111663000</v>
      </c>
      <c r="Q11" s="14">
        <f t="shared" si="11"/>
        <v>108851525.63392609</v>
      </c>
      <c r="R11" s="63">
        <f t="shared" si="12"/>
        <v>3400564.9526000004</v>
      </c>
      <c r="S11" s="63">
        <f t="shared" si="13"/>
        <v>2824120.23</v>
      </c>
      <c r="T11" s="102">
        <f>'[3]FIHI (PBC C1)'!$G$55</f>
        <v>0</v>
      </c>
      <c r="U11" s="103">
        <f>'[3]FIHI (PBC C1)'!$G$46</f>
        <v>1744.49</v>
      </c>
      <c r="W11" s="64">
        <f t="shared" si="14"/>
        <v>3398820.4626000002</v>
      </c>
      <c r="X11" s="64">
        <f t="shared" si="0"/>
        <v>108851525.63392609</v>
      </c>
      <c r="Y11" s="64">
        <f t="shared" si="15"/>
        <v>1744.49</v>
      </c>
      <c r="Z11" s="64">
        <f t="shared" si="16"/>
        <v>13969.763926085234</v>
      </c>
      <c r="AA11" s="64">
        <f t="shared" si="17"/>
        <v>574700.2326000001</v>
      </c>
      <c r="AB11" s="64">
        <f t="shared" si="1"/>
        <v>3399000</v>
      </c>
      <c r="AC11" s="64"/>
      <c r="AD11" s="64">
        <f t="shared" si="2"/>
        <v>108852000</v>
      </c>
      <c r="AE11" s="64"/>
      <c r="AF11" s="64">
        <f t="shared" si="3"/>
        <v>2000</v>
      </c>
      <c r="AG11" s="64">
        <f t="shared" si="4"/>
        <v>14000</v>
      </c>
      <c r="AI11" s="14">
        <v>0</v>
      </c>
      <c r="AJ11" s="14"/>
      <c r="AK11" s="63">
        <f t="shared" si="18"/>
        <v>575000</v>
      </c>
      <c r="AM11" s="153">
        <f>_xlfn.XLOOKUP(AM$4,'[3]FIHI (PBC C1)'!$D$59:$S$59,'[3]FIHI (PBC C1)'!$D$60:$S$60)</f>
        <v>110567946.48</v>
      </c>
      <c r="AN11" s="90">
        <f>_xlfn.XLOOKUP(AN$4,'[3]FIHI (PBC C1)'!$D$59:$S$59,'[3]FIHI (PBC C1)'!$D$60:$S$60)</f>
        <v>111123893.59999999</v>
      </c>
      <c r="AO11" s="90">
        <f>_xlfn.XLOOKUP(AO$4,'[3]FIHI (PBC C1)'!$D$59:$S$59,'[3]FIHI (PBC C1)'!$D$60:$S$60)</f>
        <v>111663420.59</v>
      </c>
      <c r="AP11" s="150">
        <f t="shared" si="19"/>
        <v>110568000</v>
      </c>
      <c r="AQ11" s="63">
        <f t="shared" si="5"/>
        <v>111124000</v>
      </c>
      <c r="AR11" s="63">
        <f t="shared" si="6"/>
        <v>111663000</v>
      </c>
      <c r="AS11" t="s">
        <v>356</v>
      </c>
    </row>
    <row r="12" spans="2:45" x14ac:dyDescent="0.4">
      <c r="B12" s="8" t="s">
        <v>24</v>
      </c>
      <c r="C12" s="77">
        <v>0</v>
      </c>
      <c r="D12" s="77">
        <v>0</v>
      </c>
      <c r="G12" t="s">
        <v>359</v>
      </c>
      <c r="H12" s="90">
        <f>'[3]FIHI (PBC MIG)'!$G$50</f>
        <v>539780277.7342</v>
      </c>
      <c r="I12" s="90">
        <f>'[3]FIHI (PBC MIG)'!$G$51</f>
        <v>16165539.58</v>
      </c>
      <c r="J12" s="90">
        <f>'[3]FIHI (PBC MIG)'!$G$47</f>
        <v>2607475.7371</v>
      </c>
      <c r="K12" s="90">
        <f>'[3]FIHI (PBC MIG)'!$G$52</f>
        <v>0</v>
      </c>
      <c r="L12" s="90">
        <f>'[3]FIHI (PBC MIG)'!$G$48</f>
        <v>61469.5</v>
      </c>
      <c r="M12" s="14">
        <f>H12+J12+L12</f>
        <v>542449222.97130001</v>
      </c>
      <c r="N12" s="14">
        <f>H12</f>
        <v>539780277.7342</v>
      </c>
      <c r="O12" s="63">
        <f t="shared" ref="O12:P15" si="20">ROUND(M12,-3)</f>
        <v>542449000</v>
      </c>
      <c r="P12" s="63">
        <f t="shared" si="20"/>
        <v>539780000</v>
      </c>
      <c r="Q12" s="14">
        <f>H12-SUM(S12,T12,U12)+L12</f>
        <v>523670457.65420002</v>
      </c>
      <c r="R12" s="63">
        <f>I12+J12+U12+K12</f>
        <v>18778765.3171</v>
      </c>
      <c r="S12" s="63">
        <f>R12-U12-J12</f>
        <v>16165539.58</v>
      </c>
      <c r="T12" s="102">
        <f>'[3]FIHI (PBC MIG)'!$G$55</f>
        <v>0</v>
      </c>
      <c r="U12" s="103">
        <f>'[3]FIHI (PBC MIG)'!$G$46</f>
        <v>5750</v>
      </c>
      <c r="W12" s="64">
        <f>SUM(S12:T12,J12)</f>
        <v>18773015.3171</v>
      </c>
      <c r="X12" s="64">
        <f>Q12</f>
        <v>523670457.65420002</v>
      </c>
      <c r="Y12" s="64">
        <f>U12</f>
        <v>5750</v>
      </c>
      <c r="Z12" s="64">
        <f>L12</f>
        <v>61469.5</v>
      </c>
      <c r="AA12" s="64">
        <f>J12</f>
        <v>2607475.7371</v>
      </c>
      <c r="AB12" s="64">
        <f>ROUND(W12,-3)</f>
        <v>18773000</v>
      </c>
      <c r="AC12" s="64"/>
      <c r="AD12" s="64">
        <f>ROUND(X12,-3)</f>
        <v>523670000</v>
      </c>
      <c r="AE12" s="64"/>
      <c r="AF12" s="64">
        <f t="shared" ref="AF12:AG14" si="21">ROUND(Y12,-3)</f>
        <v>6000</v>
      </c>
      <c r="AG12" s="64">
        <f t="shared" si="21"/>
        <v>61000</v>
      </c>
      <c r="AI12" s="14">
        <v>0</v>
      </c>
      <c r="AJ12" s="14"/>
      <c r="AK12" s="63">
        <f>ROUND(AA12,-3)</f>
        <v>2607000</v>
      </c>
      <c r="AM12" s="153">
        <f>_xlfn.XLOOKUP(AM$4,'[3]FIHI (PBC MIG)'!$D$59:$S$59,'[3]FIHI (PBC MIG)'!$D$60:$S$60)</f>
        <v>502368488.42999995</v>
      </c>
      <c r="AN12" s="90">
        <f>_xlfn.XLOOKUP(AN$4,'[3]FIHI (PBC MIG)'!$D$59:$S$59,'[3]FIHI (PBC MIG)'!$D$60:$S$60)</f>
        <v>518577446.41000003</v>
      </c>
      <c r="AO12" s="90">
        <f>_xlfn.XLOOKUP(AO$4,'[3]FIHI (PBC MIG)'!$D$59:$S$59,'[3]FIHI (PBC MIG)'!$D$60:$S$60)</f>
        <v>539780277.7342</v>
      </c>
      <c r="AP12" s="150">
        <f t="shared" ref="AP12:AR15" si="22">ROUND(AM12,-3)</f>
        <v>502368000</v>
      </c>
      <c r="AQ12" s="63">
        <f t="shared" si="22"/>
        <v>518577000</v>
      </c>
      <c r="AR12" s="63">
        <f t="shared" si="22"/>
        <v>539780000</v>
      </c>
      <c r="AS12" t="s">
        <v>359</v>
      </c>
    </row>
    <row r="13" spans="2:45" x14ac:dyDescent="0.4">
      <c r="B13" s="8" t="s">
        <v>25</v>
      </c>
      <c r="C13" s="77">
        <v>0</v>
      </c>
      <c r="D13" s="77">
        <v>0</v>
      </c>
      <c r="G13" t="s">
        <v>357</v>
      </c>
      <c r="H13" s="90">
        <f>'[3]FIHI (PBC Q1)'!$G$50</f>
        <v>455006987.62999994</v>
      </c>
      <c r="I13" s="90">
        <f>'[3]FIHI (PBC Q1)'!$G$51</f>
        <v>27995071.349999998</v>
      </c>
      <c r="J13" s="90">
        <f>'[3]FIHI (PBC Q1)'!$G$47</f>
        <v>4452388.7275999999</v>
      </c>
      <c r="K13" s="90">
        <f>'[3]FIHI (PBC Q1)'!$G$52</f>
        <v>0</v>
      </c>
      <c r="L13" s="90">
        <f>'[3]FIHI (PBC Q1)'!$G$48</f>
        <v>215159.75999999998</v>
      </c>
      <c r="M13" s="14">
        <f>H13+J13+L13</f>
        <v>459674536.1175999</v>
      </c>
      <c r="N13" s="14">
        <f>H13</f>
        <v>455006987.62999994</v>
      </c>
      <c r="O13" s="63">
        <f t="shared" si="20"/>
        <v>459675000</v>
      </c>
      <c r="P13" s="63">
        <f t="shared" si="20"/>
        <v>455007000</v>
      </c>
      <c r="Q13" s="14">
        <f>H13-SUM(S13,T13,U13)+L13</f>
        <v>427227076.0399999</v>
      </c>
      <c r="R13" s="63">
        <f>I13+J13+U13+K13</f>
        <v>32447460.077599999</v>
      </c>
      <c r="S13" s="63">
        <f>R13-U13-J13</f>
        <v>27995071.349999998</v>
      </c>
      <c r="T13" s="102">
        <f>'[3]FIHI (PBC Q1)'!$G$55</f>
        <v>0</v>
      </c>
      <c r="U13" s="103">
        <f>'[3]FIHI (PBC Q1)'!$G$46</f>
        <v>0</v>
      </c>
      <c r="V13" s="15"/>
      <c r="W13" s="64">
        <f>SUM(S13:T13,J13)</f>
        <v>32447460.077599999</v>
      </c>
      <c r="X13" s="64">
        <f>Q13</f>
        <v>427227076.0399999</v>
      </c>
      <c r="Y13" s="64">
        <f>U13</f>
        <v>0</v>
      </c>
      <c r="Z13" s="64">
        <f>L13</f>
        <v>215159.75999999998</v>
      </c>
      <c r="AA13" s="64">
        <f>J13</f>
        <v>4452388.7275999999</v>
      </c>
      <c r="AB13" s="64">
        <f>ROUND(W13,-3)</f>
        <v>32447000</v>
      </c>
      <c r="AC13" s="64"/>
      <c r="AD13" s="64">
        <f>ROUND(X13,-3)</f>
        <v>427227000</v>
      </c>
      <c r="AE13" s="64"/>
      <c r="AF13" s="64">
        <f t="shared" si="21"/>
        <v>0</v>
      </c>
      <c r="AG13" s="64">
        <f t="shared" si="21"/>
        <v>215000</v>
      </c>
      <c r="AI13" s="14">
        <v>0</v>
      </c>
      <c r="AJ13" s="14"/>
      <c r="AK13" s="63">
        <f>ROUND(AA13,-3)</f>
        <v>4452000</v>
      </c>
      <c r="AM13" s="153">
        <f>_xlfn.XLOOKUP(AM$4,'[3]FIHI (PBC Q1)'!$D$59:$S$59,'[3]FIHI (PBC Q1)'!$D$60:$S$60)</f>
        <v>450398299.22999996</v>
      </c>
      <c r="AN13" s="90">
        <f>_xlfn.XLOOKUP(AN$4,'[3]FIHI (PBC Q1)'!$D$59:$S$59,'[3]FIHI (PBC Q1)'!$D$60:$S$60)</f>
        <v>452740419.60000002</v>
      </c>
      <c r="AO13" s="90">
        <f>_xlfn.XLOOKUP(AO$4,'[3]FIHI (PBC Q1)'!$D$59:$S$59,'[3]FIHI (PBC Q1)'!$D$60:$S$60)</f>
        <v>455006987.62999994</v>
      </c>
      <c r="AP13" s="150">
        <f t="shared" si="22"/>
        <v>450398000</v>
      </c>
      <c r="AQ13" s="63">
        <f t="shared" si="22"/>
        <v>452740000</v>
      </c>
      <c r="AR13" s="63">
        <f t="shared" si="22"/>
        <v>455007000</v>
      </c>
      <c r="AS13" t="s">
        <v>357</v>
      </c>
    </row>
    <row r="14" spans="2:45" x14ac:dyDescent="0.4">
      <c r="B14" s="8" t="s">
        <v>26</v>
      </c>
      <c r="C14" s="77">
        <v>0</v>
      </c>
      <c r="D14" s="77">
        <v>0</v>
      </c>
      <c r="G14" t="s">
        <v>402</v>
      </c>
      <c r="H14" s="90">
        <f>'[3]FIHI (PBC QX)'!$G$50</f>
        <v>211066351.05859998</v>
      </c>
      <c r="I14" s="90">
        <f>'[3]FIHI (PBC QX)'!$G$51</f>
        <v>11470363.139999999</v>
      </c>
      <c r="J14" s="90">
        <f>'[3]FIHI (PBC QX)'!$G$47</f>
        <v>5296843.2171</v>
      </c>
      <c r="K14" s="90">
        <f>'[3]FIHI (PBC QX)'!$G$52</f>
        <v>0</v>
      </c>
      <c r="L14" s="90">
        <f>'[3]FIHI (PBC QX)'!$G$48</f>
        <v>125187.52000000002</v>
      </c>
      <c r="M14" s="14">
        <f>H14+J14+L14</f>
        <v>216488381.79569998</v>
      </c>
      <c r="N14" s="14">
        <f>H14</f>
        <v>211066351.05859998</v>
      </c>
      <c r="O14" s="63">
        <f t="shared" si="20"/>
        <v>216488000</v>
      </c>
      <c r="P14" s="63">
        <f t="shared" si="20"/>
        <v>211066000</v>
      </c>
      <c r="Q14" s="14">
        <f>H14-SUM(S14,T14,U14)+L14</f>
        <v>199721175.4386</v>
      </c>
      <c r="R14" s="63">
        <f>I14+J14+U14+K14</f>
        <v>16767206.357099999</v>
      </c>
      <c r="S14" s="63">
        <f>R14-U14-J14</f>
        <v>11470363.139999999</v>
      </c>
      <c r="T14" s="102">
        <f>'[3]FIHI (PBC QX)'!$G$55</f>
        <v>0</v>
      </c>
      <c r="U14" s="103">
        <f>'[3]FIHI (PBC QX)'!$G$46</f>
        <v>0</v>
      </c>
      <c r="W14" s="64">
        <f>SUM(S14:T14,J14)</f>
        <v>16767206.357099999</v>
      </c>
      <c r="X14" s="64">
        <f>Q14</f>
        <v>199721175.4386</v>
      </c>
      <c r="Y14" s="64">
        <f>U14</f>
        <v>0</v>
      </c>
      <c r="Z14" s="64">
        <f>L14</f>
        <v>125187.52000000002</v>
      </c>
      <c r="AA14" s="64">
        <f>J14</f>
        <v>5296843.2171</v>
      </c>
      <c r="AB14" s="64">
        <f>ROUND(W14,-3)</f>
        <v>16767000</v>
      </c>
      <c r="AC14" s="64"/>
      <c r="AD14" s="64">
        <f>ROUND(X14,-3)</f>
        <v>199721000</v>
      </c>
      <c r="AE14" s="64"/>
      <c r="AF14" s="64">
        <f t="shared" si="21"/>
        <v>0</v>
      </c>
      <c r="AG14" s="64">
        <f t="shared" si="21"/>
        <v>125000</v>
      </c>
      <c r="AI14" s="14">
        <v>0</v>
      </c>
      <c r="AJ14" s="14"/>
      <c r="AK14" s="63">
        <f>ROUND(AA14,-3)</f>
        <v>5297000</v>
      </c>
      <c r="AM14" s="153">
        <f>_xlfn.XLOOKUP(AM$4,'[3]FIHI (PBC QX)'!$D$59:$S$59,'[3]FIHI (PBC QX)'!$D$60:$S$60)</f>
        <v>208841253.9786</v>
      </c>
      <c r="AN14" s="90">
        <f>_xlfn.XLOOKUP(AN$4,'[3]FIHI (PBC QX)'!$D$59:$S$59,'[3]FIHI (PBC QX)'!$D$60:$S$60)</f>
        <v>209972041.02859998</v>
      </c>
      <c r="AO14" s="90">
        <f>_xlfn.XLOOKUP(AO$4,'[3]FIHI (PBC QX)'!$D$59:$S$59,'[3]FIHI (PBC QX)'!$D$60:$S$60)</f>
        <v>211066351.05859998</v>
      </c>
      <c r="AP14" s="150">
        <f t="shared" si="22"/>
        <v>208841000</v>
      </c>
      <c r="AQ14" s="63">
        <f t="shared" si="22"/>
        <v>209972000</v>
      </c>
      <c r="AR14" s="63">
        <f t="shared" si="22"/>
        <v>211066000</v>
      </c>
      <c r="AS14" t="s">
        <v>402</v>
      </c>
    </row>
    <row r="15" spans="2:45" x14ac:dyDescent="0.4">
      <c r="B15" s="8" t="s">
        <v>27</v>
      </c>
      <c r="C15" s="77"/>
      <c r="D15" s="77"/>
      <c r="G15" t="s">
        <v>413</v>
      </c>
      <c r="H15" s="90">
        <f>'[3]FIHI (PBC Q364)'!$G$50</f>
        <v>437795440.14999992</v>
      </c>
      <c r="I15" s="90">
        <f>'[3]FIHI (PBC Q364)'!$G$51</f>
        <v>8020616.2000000002</v>
      </c>
      <c r="J15" s="90">
        <f>'[3]FIHI (PBC Q364)'!$G$47</f>
        <v>11483154.9343</v>
      </c>
      <c r="K15" s="90">
        <f>'[3]FIHI (PBC Q364)'!$G$52</f>
        <v>0</v>
      </c>
      <c r="L15" s="90">
        <f>'[3]FIHI (PBC Q364)'!$G$48</f>
        <v>174065.68</v>
      </c>
      <c r="M15" s="14">
        <f>H15+J15+L15</f>
        <v>449452660.76429993</v>
      </c>
      <c r="N15" s="14">
        <f>H15</f>
        <v>437795440.14999992</v>
      </c>
      <c r="O15" s="63">
        <f t="shared" si="20"/>
        <v>449453000</v>
      </c>
      <c r="P15" s="63">
        <f t="shared" si="20"/>
        <v>437795000</v>
      </c>
      <c r="Q15" s="14">
        <f>H15-SUM(S15,T15,U15)+L15</f>
        <v>429948889.62999994</v>
      </c>
      <c r="R15" s="63">
        <f>I15+J15+U15+K15</f>
        <v>19503771.134300001</v>
      </c>
      <c r="S15" s="63">
        <f>R15-U15-J15</f>
        <v>8020616.2000000011</v>
      </c>
      <c r="T15" s="102">
        <f>'[3]FIHI (PBC Q364)'!$G$55</f>
        <v>0</v>
      </c>
      <c r="U15" s="103">
        <f>'[3]FIHI (PBC Q364)'!$G$46</f>
        <v>0</v>
      </c>
      <c r="W15" s="64">
        <f>SUM(S15:T15,J15)</f>
        <v>19503771.134300001</v>
      </c>
      <c r="X15" s="64">
        <f t="shared" ref="X15" si="23">Q15</f>
        <v>429948889.62999994</v>
      </c>
      <c r="Y15" s="64">
        <f t="shared" ref="Y15" si="24">U15</f>
        <v>0</v>
      </c>
      <c r="Z15" s="64">
        <f>L15</f>
        <v>174065.68</v>
      </c>
      <c r="AA15" s="64">
        <f>J15</f>
        <v>11483154.9343</v>
      </c>
      <c r="AB15" s="64">
        <f t="shared" ref="AB15" si="25">ROUND(W15,-3)</f>
        <v>19504000</v>
      </c>
      <c r="AC15" s="64"/>
      <c r="AD15" s="64">
        <f t="shared" ref="AD15" si="26">ROUND(X15,-3)</f>
        <v>429949000</v>
      </c>
      <c r="AE15" s="64"/>
      <c r="AF15" s="64">
        <f t="shared" ref="AF15" si="27">ROUND(Y15,-3)</f>
        <v>0</v>
      </c>
      <c r="AG15" s="64">
        <f t="shared" ref="AG15" si="28">ROUND(Z15,-3)</f>
        <v>174000</v>
      </c>
      <c r="AI15" s="14">
        <v>0</v>
      </c>
      <c r="AJ15" s="14"/>
      <c r="AK15" s="63">
        <f>ROUND(AA15,-3)</f>
        <v>11483000</v>
      </c>
      <c r="AM15" s="153">
        <f>_xlfn.XLOOKUP(AM$4,'[3]FIHI (PBC Q364)'!$D$59:$S$59,'[3]FIHI (PBC Q364)'!$D$60:$S$60)</f>
        <v>433026999.14999998</v>
      </c>
      <c r="AN15" s="90">
        <f>_xlfn.XLOOKUP(AN$4,'[3]FIHI (PBC Q364)'!$D$59:$S$59,'[3]FIHI (PBC Q364)'!$D$60:$S$60)</f>
        <v>435450305.25999999</v>
      </c>
      <c r="AO15" s="90">
        <f>_xlfn.XLOOKUP(AO$4,'[3]FIHI (PBC Q364)'!$D$59:$S$59,'[3]FIHI (PBC Q364)'!$D$60:$S$60)</f>
        <v>437795440.14999992</v>
      </c>
      <c r="AP15" s="150">
        <f t="shared" si="22"/>
        <v>433027000</v>
      </c>
      <c r="AQ15" s="63">
        <f t="shared" si="22"/>
        <v>435450000</v>
      </c>
      <c r="AR15" s="63">
        <f t="shared" si="22"/>
        <v>437795000</v>
      </c>
      <c r="AS15" t="s">
        <v>413</v>
      </c>
    </row>
    <row r="16" spans="2:45" x14ac:dyDescent="0.4">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153"/>
      <c r="AN16" s="90"/>
      <c r="AO16" s="90"/>
      <c r="AP16" s="147"/>
    </row>
    <row r="17" spans="2:45" x14ac:dyDescent="0.4">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153"/>
      <c r="AN17" s="90"/>
      <c r="AO17" s="90"/>
      <c r="AP17" s="147"/>
    </row>
    <row r="18" spans="2:45" ht="15" thickBot="1" x14ac:dyDescent="0.45">
      <c r="B18" s="8"/>
      <c r="G18" s="3" t="s">
        <v>358</v>
      </c>
      <c r="H18" s="91">
        <v>0</v>
      </c>
      <c r="I18" s="91">
        <v>170089.89</v>
      </c>
      <c r="J18" s="91">
        <v>0</v>
      </c>
      <c r="K18" s="91">
        <v>0</v>
      </c>
      <c r="L18" s="91">
        <v>170089.89</v>
      </c>
      <c r="M18" s="92">
        <f t="shared" si="7"/>
        <v>170089.89</v>
      </c>
      <c r="N18" s="92">
        <f t="shared" si="8"/>
        <v>0</v>
      </c>
      <c r="O18" s="93">
        <f>ROUND(M18,-3)</f>
        <v>170000</v>
      </c>
      <c r="P18" s="93">
        <f>ROUND(N18,-3)</f>
        <v>0</v>
      </c>
      <c r="Q18" s="92">
        <f t="shared" ref="Q18" si="35">M18-SUM(L18,S18,T18,U18)</f>
        <v>0</v>
      </c>
      <c r="R18" s="93">
        <f t="shared" si="12"/>
        <v>170089.89</v>
      </c>
      <c r="S18" s="93"/>
      <c r="T18" s="104">
        <v>0</v>
      </c>
      <c r="U18" s="105">
        <v>0</v>
      </c>
      <c r="V18" s="3"/>
      <c r="W18" s="94">
        <f t="shared" si="14"/>
        <v>0</v>
      </c>
      <c r="X18" s="94">
        <f t="shared" ref="X18" si="36">Q18</f>
        <v>0</v>
      </c>
      <c r="Y18" s="94">
        <f t="shared" ref="Y18" si="37">U18</f>
        <v>0</v>
      </c>
      <c r="Z18" s="94">
        <f t="shared" si="16"/>
        <v>170089.89</v>
      </c>
      <c r="AA18" s="94">
        <f t="shared" si="17"/>
        <v>0</v>
      </c>
      <c r="AB18" s="94">
        <f t="shared" ref="AB18" si="38">ROUND(W18,-3)</f>
        <v>0</v>
      </c>
      <c r="AC18" s="94"/>
      <c r="AD18" s="94">
        <f t="shared" ref="AD18" si="39">ROUND(X18,-3)</f>
        <v>0</v>
      </c>
      <c r="AE18" s="94"/>
      <c r="AF18" s="94">
        <f t="shared" ref="AF18" si="40">ROUND(Y18,-3)</f>
        <v>0</v>
      </c>
      <c r="AG18" s="94">
        <f t="shared" ref="AG18" si="41">ROUND(Z18,-3)</f>
        <v>170000</v>
      </c>
      <c r="AH18" s="3"/>
      <c r="AI18" s="92">
        <v>0</v>
      </c>
      <c r="AJ18" s="92"/>
      <c r="AK18" s="93">
        <f t="shared" si="18"/>
        <v>0</v>
      </c>
      <c r="AL18" s="3"/>
      <c r="AM18" s="154"/>
      <c r="AN18" s="91"/>
      <c r="AO18" s="91"/>
      <c r="AP18" s="151"/>
      <c r="AQ18" s="3"/>
      <c r="AR18" s="3"/>
      <c r="AS18" s="3" t="str">
        <f>G18</f>
        <v>Prime EXP</v>
      </c>
    </row>
    <row r="19" spans="2:45" ht="15" thickTop="1" x14ac:dyDescent="0.4">
      <c r="C19" s="64"/>
      <c r="G19" t="s">
        <v>362</v>
      </c>
      <c r="H19" s="63">
        <f>SUM(H9:H15,H18)</f>
        <v>2534853364.9302998</v>
      </c>
      <c r="I19" s="63"/>
      <c r="J19" s="63">
        <f>SUM(J9:J15,J18)</f>
        <v>29706918.662</v>
      </c>
      <c r="K19" s="63"/>
      <c r="L19" s="63">
        <f t="shared" ref="L19:R19" si="42">SUM(L9:L15,L18)</f>
        <v>867321.0910107271</v>
      </c>
      <c r="M19" s="63">
        <f t="shared" si="42"/>
        <v>2565427604.6833105</v>
      </c>
      <c r="N19" s="63">
        <f t="shared" si="42"/>
        <v>2534853364.9302998</v>
      </c>
      <c r="O19" s="63">
        <f t="shared" si="42"/>
        <v>2565428000</v>
      </c>
      <c r="P19" s="63">
        <f t="shared" si="42"/>
        <v>2534852000</v>
      </c>
      <c r="Q19" s="63">
        <f t="shared" si="42"/>
        <v>2450509886.7413111</v>
      </c>
      <c r="R19" s="63">
        <f t="shared" si="42"/>
        <v>114917717.94200002</v>
      </c>
      <c r="S19" s="63">
        <f t="shared" ref="S19:U19" si="43">SUM(S9:S15,S18)</f>
        <v>85017709.390000001</v>
      </c>
      <c r="T19" s="63">
        <f t="shared" si="43"/>
        <v>0</v>
      </c>
      <c r="U19" s="63">
        <f t="shared" si="43"/>
        <v>23000</v>
      </c>
      <c r="AM19" s="147"/>
      <c r="AP19" s="147"/>
    </row>
    <row r="20" spans="2:45" x14ac:dyDescent="0.4">
      <c r="C20" s="64"/>
      <c r="G20" t="s">
        <v>431</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c r="AM20" s="147"/>
      <c r="AP20" s="147"/>
    </row>
    <row r="21" spans="2:45" s="3" customFormat="1" ht="15" thickBot="1" x14ac:dyDescent="0.45">
      <c r="AM21" s="151"/>
      <c r="AP21" s="151"/>
    </row>
    <row r="22" spans="2:45" ht="15.45" thickTop="1" thickBot="1" x14ac:dyDescent="0.45">
      <c r="T22" s="116" t="s">
        <v>433</v>
      </c>
      <c r="U22" s="117">
        <v>646536211.39239645</v>
      </c>
      <c r="V22" s="115">
        <v>646537000</v>
      </c>
    </row>
    <row r="23" spans="2:45" x14ac:dyDescent="0.4">
      <c r="R23" s="114" t="s">
        <v>382</v>
      </c>
      <c r="S23" s="115">
        <v>269869.83</v>
      </c>
      <c r="T23" s="120" t="s">
        <v>434</v>
      </c>
      <c r="U23" s="121">
        <v>0.41767483513171061</v>
      </c>
      <c r="V23" s="122">
        <v>0.41767483513171061</v>
      </c>
    </row>
    <row r="24" spans="2:45" ht="15.9" x14ac:dyDescent="0.45">
      <c r="B24" s="6" t="s">
        <v>31</v>
      </c>
      <c r="R24" s="118" t="s">
        <v>383</v>
      </c>
      <c r="S24" s="119">
        <v>917128548.32999992</v>
      </c>
      <c r="T24" s="120" t="s">
        <v>435</v>
      </c>
      <c r="U24" s="123">
        <v>643575.44376500219</v>
      </c>
      <c r="V24" s="119">
        <v>644000</v>
      </c>
    </row>
    <row r="25" spans="2:45" ht="15" thickBot="1" x14ac:dyDescent="0.45">
      <c r="B25" t="s">
        <v>147</v>
      </c>
      <c r="R25" s="118" t="s">
        <v>384</v>
      </c>
      <c r="S25" s="119">
        <v>450787.32520710566</v>
      </c>
      <c r="T25" s="120" t="s">
        <v>436</v>
      </c>
      <c r="U25" s="123">
        <v>647300296.4494971</v>
      </c>
      <c r="V25" s="119">
        <v>647300000</v>
      </c>
    </row>
    <row r="26" spans="2:45" ht="15" customHeight="1" thickBot="1" x14ac:dyDescent="0.45">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4">
      <c r="B27" t="s">
        <v>149</v>
      </c>
      <c r="N27" s="129" t="s">
        <v>444</v>
      </c>
      <c r="O27" s="130" t="s">
        <v>439</v>
      </c>
      <c r="P27" s="137">
        <v>1635.0500000000002</v>
      </c>
      <c r="Q27" s="119">
        <v>2000</v>
      </c>
      <c r="R27" s="161" t="s">
        <v>437</v>
      </c>
      <c r="S27" s="162"/>
      <c r="T27" s="120" t="s">
        <v>440</v>
      </c>
      <c r="U27" s="128">
        <v>89999.999999999985</v>
      </c>
      <c r="V27" s="119">
        <v>90000</v>
      </c>
    </row>
    <row r="28" spans="2:45" x14ac:dyDescent="0.4">
      <c r="N28" s="129" t="s">
        <v>445</v>
      </c>
      <c r="O28" s="130" t="s">
        <v>418</v>
      </c>
      <c r="P28" s="137">
        <v>113041047.53329647</v>
      </c>
      <c r="Q28" s="119">
        <v>113041000</v>
      </c>
      <c r="R28" s="163"/>
      <c r="S28" s="164"/>
      <c r="T28" s="120" t="s">
        <v>441</v>
      </c>
      <c r="U28" s="133">
        <v>1123766.7277816152</v>
      </c>
      <c r="V28" s="119">
        <v>1124000</v>
      </c>
    </row>
    <row r="29" spans="2:45" ht="15" thickBot="1" x14ac:dyDescent="0.45">
      <c r="B29" s="5" t="s">
        <v>33</v>
      </c>
      <c r="C29" s="5" t="s">
        <v>32</v>
      </c>
      <c r="N29" s="131" t="s">
        <v>447</v>
      </c>
      <c r="O29" s="132" t="s">
        <v>446</v>
      </c>
      <c r="P29" s="138">
        <v>263451623.30909997</v>
      </c>
      <c r="Q29" s="125">
        <v>263452000</v>
      </c>
      <c r="R29" s="165"/>
      <c r="S29" s="166"/>
      <c r="T29" s="134" t="s">
        <v>442</v>
      </c>
      <c r="U29" s="135">
        <v>646536211.39239645</v>
      </c>
      <c r="V29" s="125">
        <v>646536000</v>
      </c>
    </row>
    <row r="30" spans="2:45" ht="91.5" customHeight="1" x14ac:dyDescent="0.4">
      <c r="B30" s="83" t="s">
        <v>398</v>
      </c>
      <c r="C30" s="156" t="s">
        <v>412</v>
      </c>
      <c r="D30" s="157"/>
      <c r="E30" s="157"/>
      <c r="F30" s="157"/>
      <c r="G30" s="157"/>
      <c r="H30" s="157"/>
      <c r="I30" s="157"/>
      <c r="J30" s="157"/>
      <c r="K30" s="157"/>
      <c r="L30" s="158"/>
    </row>
    <row r="31" spans="2:45" ht="74.25" customHeight="1" x14ac:dyDescent="0.4">
      <c r="B31" s="83" t="s">
        <v>419</v>
      </c>
      <c r="C31" s="156" t="s">
        <v>420</v>
      </c>
      <c r="D31" s="157"/>
      <c r="E31" s="157"/>
      <c r="F31" s="157"/>
      <c r="G31" s="157"/>
      <c r="H31" s="157"/>
      <c r="I31" s="157"/>
      <c r="J31" s="157"/>
      <c r="K31" s="157"/>
      <c r="L31" s="158"/>
    </row>
    <row r="33" spans="2:14" x14ac:dyDescent="0.4">
      <c r="B33" s="64"/>
      <c r="C33" s="64"/>
      <c r="N33" s="64"/>
    </row>
    <row r="34" spans="2:14" x14ac:dyDescent="0.4">
      <c r="N34" s="64"/>
    </row>
    <row r="35" spans="2:14" x14ac:dyDescent="0.4">
      <c r="N35" s="64"/>
    </row>
    <row r="36" spans="2:14" x14ac:dyDescent="0.4">
      <c r="N36" s="64"/>
    </row>
    <row r="37" spans="2:14" x14ac:dyDescent="0.4">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C'!O9</f>
        <v>61318000</v>
      </c>
      <c r="E35" s="1" t="s">
        <v>48</v>
      </c>
    </row>
    <row r="36" spans="2:5" x14ac:dyDescent="0.4">
      <c r="B36" t="s">
        <v>70</v>
      </c>
      <c r="C36" s="78">
        <f>'Items B &amp; C'!P9</f>
        <v>60355000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9">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C'!AB9</f>
        <v>1658000</v>
      </c>
      <c r="D60" s="63"/>
      <c r="E60" s="80">
        <f>'Items B &amp; C'!AD9</f>
        <v>59660000</v>
      </c>
      <c r="F60" s="80">
        <f>'Items B &amp; C'!AE9</f>
        <v>0</v>
      </c>
      <c r="G60" s="80">
        <f>'Items B &amp; C'!AF9</f>
        <v>0</v>
      </c>
      <c r="N60" s="24"/>
    </row>
    <row r="61" spans="2:14" x14ac:dyDescent="0.4">
      <c r="B61" t="s">
        <v>79</v>
      </c>
      <c r="C61" s="80">
        <f>'Items B &amp; C'!AG9</f>
        <v>15000</v>
      </c>
      <c r="D61" s="63"/>
      <c r="E61" s="80">
        <f>'Items B &amp; C'!AI9</f>
        <v>0</v>
      </c>
      <c r="F61" s="80">
        <f>'Items B &amp; C'!AJ9</f>
        <v>0</v>
      </c>
      <c r="G61" s="80">
        <f>'Items B &amp; C'!AK9</f>
        <v>948000</v>
      </c>
      <c r="N61" s="24"/>
    </row>
    <row r="64" spans="2:14" x14ac:dyDescent="0.4">
      <c r="B64" t="s">
        <v>88</v>
      </c>
      <c r="E64" s="1" t="s">
        <v>86</v>
      </c>
    </row>
    <row r="65" spans="2:5" x14ac:dyDescent="0.4">
      <c r="B65" t="s">
        <v>85</v>
      </c>
      <c r="C65" s="96">
        <f>ROUND('[4]USG Summary'!$R$44,0)</f>
        <v>100</v>
      </c>
      <c r="E65" s="1" t="s">
        <v>87</v>
      </c>
    </row>
    <row r="66" spans="2:5" x14ac:dyDescent="0.4">
      <c r="B66" t="s">
        <v>84</v>
      </c>
      <c r="C66" s="74"/>
    </row>
    <row r="67" spans="2:5" x14ac:dyDescent="0.4">
      <c r="C67" s="74"/>
    </row>
    <row r="68" spans="2:5" x14ac:dyDescent="0.4">
      <c r="C68" s="74"/>
    </row>
    <row r="69" spans="2:5" x14ac:dyDescent="0.4">
      <c r="B69" t="s">
        <v>89</v>
      </c>
      <c r="C69" s="74"/>
    </row>
    <row r="70" spans="2:5" x14ac:dyDescent="0.4">
      <c r="B70" t="s">
        <v>90</v>
      </c>
      <c r="C70" s="96">
        <f>ROUND('[4]USG Summary'!R48,0)</f>
        <v>0</v>
      </c>
    </row>
    <row r="71" spans="2:5" x14ac:dyDescent="0.4">
      <c r="B71" t="s">
        <v>91</v>
      </c>
      <c r="C71" s="96">
        <f>ROUND('[4]USG Summary'!R49,0)</f>
        <v>0</v>
      </c>
    </row>
    <row r="72" spans="2:5" x14ac:dyDescent="0.4">
      <c r="B72" t="s">
        <v>92</v>
      </c>
      <c r="C72" s="96">
        <f>ROUND('[4]USG Summary'!R50,0)</f>
        <v>0</v>
      </c>
    </row>
    <row r="73" spans="2:5" x14ac:dyDescent="0.4">
      <c r="B73" t="s">
        <v>93</v>
      </c>
      <c r="C73" s="96">
        <f>ROUND('[4]USG Summary'!R51,0)</f>
        <v>34</v>
      </c>
      <c r="E73" s="1" t="s">
        <v>103</v>
      </c>
    </row>
    <row r="74" spans="2:5" x14ac:dyDescent="0.4">
      <c r="B74" t="s">
        <v>94</v>
      </c>
      <c r="C74" s="96">
        <f>ROUND('[4]USG Summary'!R52,0)</f>
        <v>0</v>
      </c>
      <c r="E74" s="1" t="s">
        <v>104</v>
      </c>
    </row>
    <row r="75" spans="2:5" x14ac:dyDescent="0.4">
      <c r="B75" t="s">
        <v>95</v>
      </c>
      <c r="C75" s="96">
        <f>ROUND('[4]USG Summary'!R53,0)</f>
        <v>0</v>
      </c>
      <c r="E75" s="1" t="s">
        <v>105</v>
      </c>
    </row>
    <row r="76" spans="2:5" x14ac:dyDescent="0.4">
      <c r="B76" t="s">
        <v>96</v>
      </c>
      <c r="C76" s="96">
        <f>ROUND('[4]USG Summary'!R54,0)</f>
        <v>65</v>
      </c>
      <c r="E76" s="1" t="s">
        <v>106</v>
      </c>
    </row>
    <row r="77" spans="2:5" x14ac:dyDescent="0.4">
      <c r="B77" t="s">
        <v>97</v>
      </c>
      <c r="C77" s="96">
        <f>ROUND('[4]USG Summary'!R55,0)</f>
        <v>0</v>
      </c>
    </row>
    <row r="78" spans="2:5" x14ac:dyDescent="0.4">
      <c r="B78" t="s">
        <v>98</v>
      </c>
      <c r="C78" s="96">
        <f>ROUND('[4]USG Summary'!R56,0)</f>
        <v>0</v>
      </c>
    </row>
    <row r="79" spans="2:5" x14ac:dyDescent="0.4">
      <c r="B79" t="s">
        <v>101</v>
      </c>
      <c r="C79" s="96">
        <f>ROUND('[4]USG Summary'!R57,0)</f>
        <v>0</v>
      </c>
    </row>
    <row r="80" spans="2:5" x14ac:dyDescent="0.4">
      <c r="B80" t="s">
        <v>99</v>
      </c>
      <c r="C80" s="96">
        <f>ROUND('[4]USG Summary'!R58,0)</f>
        <v>0</v>
      </c>
    </row>
    <row r="81" spans="2:20" x14ac:dyDescent="0.4">
      <c r="B81" t="s">
        <v>100</v>
      </c>
      <c r="C81" s="96">
        <f>ROUND('[4]USG Summary'!R59,0)</f>
        <v>0</v>
      </c>
    </row>
    <row r="82" spans="2:20" x14ac:dyDescent="0.4">
      <c r="B82" t="s">
        <v>102</v>
      </c>
      <c r="C82" s="96">
        <f>ROUND('[4]USG Summary'!R60,0)</f>
        <v>0</v>
      </c>
    </row>
    <row r="83" spans="2:20" x14ac:dyDescent="0.4">
      <c r="B83" t="s">
        <v>155</v>
      </c>
      <c r="C83" s="96">
        <f>ROUND('[4]USG Summary'!R61,0)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 thickTop="1" x14ac:dyDescent="0.4">
      <c r="B100" t="s">
        <v>117</v>
      </c>
      <c r="C100" s="76">
        <v>45046</v>
      </c>
      <c r="E100" s="81">
        <f t="shared" ref="E100:E102" si="3">ROUND(H100-1,4)</f>
        <v>4.1999999999999997E-3</v>
      </c>
      <c r="F100" s="81">
        <f t="shared" ref="F100:F102" si="4">ROUND(I100-1,4)</f>
        <v>4.1000000000000003E-3</v>
      </c>
      <c r="H100" s="140">
        <f>[2]USG!AA8</f>
        <v>1.0041758402902334</v>
      </c>
      <c r="I100" s="140">
        <f>[2]USG!AB8</f>
        <v>1.004055140642744</v>
      </c>
      <c r="J100" s="20">
        <f t="shared" si="2"/>
        <v>1.0161097897033997</v>
      </c>
      <c r="K100" s="20">
        <f t="shared" si="1"/>
        <v>1.0154936645946231</v>
      </c>
      <c r="L100" s="25">
        <f t="shared" ref="L100:L110" si="5">(I100-1)*365/(C100-C99)</f>
        <v>4.933754448671912E-2</v>
      </c>
      <c r="N100" s="25"/>
      <c r="O100" s="19"/>
      <c r="R100" s="17"/>
      <c r="S100" s="25"/>
      <c r="T100" s="18"/>
    </row>
    <row r="101" spans="2:20" x14ac:dyDescent="0.4">
      <c r="B101" t="s">
        <v>118</v>
      </c>
      <c r="C101" s="76">
        <v>45077</v>
      </c>
      <c r="E101" s="81">
        <f t="shared" si="3"/>
        <v>4.4999999999999997E-3</v>
      </c>
      <c r="F101" s="81">
        <f t="shared" si="4"/>
        <v>4.4000000000000003E-3</v>
      </c>
      <c r="H101" s="140">
        <f>[2]USG!AA9</f>
        <v>1.004496869531563</v>
      </c>
      <c r="I101" s="140">
        <f>[2]USG!AB9</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6">
        <v>45107</v>
      </c>
      <c r="E102" s="81">
        <f t="shared" si="3"/>
        <v>4.4000000000000003E-3</v>
      </c>
      <c r="F102" s="81">
        <f t="shared" si="4"/>
        <v>4.3E-3</v>
      </c>
      <c r="H102" s="140">
        <f>[2]USG!AA10</f>
        <v>1.0044432950761528</v>
      </c>
      <c r="I102" s="140">
        <f>[2]USG!AB10</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6">
        <v>45107</v>
      </c>
      <c r="E103" s="98">
        <f>ROUND((J103/J99)-1,4)</f>
        <v>1.32E-2</v>
      </c>
      <c r="F103" s="98">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6">
        <v>45138</v>
      </c>
      <c r="E104" s="81">
        <f t="shared" ref="E104:E106" si="6">ROUND(H104-1,4)</f>
        <v>4.7000000000000002E-3</v>
      </c>
      <c r="F104" s="81">
        <f t="shared" ref="F104:F106" si="7">ROUND(I104-1,4)</f>
        <v>4.4999999999999997E-3</v>
      </c>
      <c r="H104" s="140">
        <f>[2]USG!AA11</f>
        <v>1.0046534669386613</v>
      </c>
      <c r="I104" s="140">
        <f>[2]USG!AB11</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6">
        <v>45169</v>
      </c>
      <c r="E105" s="81">
        <f t="shared" si="6"/>
        <v>4.7999999999999996E-3</v>
      </c>
      <c r="F105" s="81">
        <f t="shared" si="7"/>
        <v>4.5999999999999999E-3</v>
      </c>
      <c r="H105" s="140">
        <f>[2]USG!AA12</f>
        <v>1.0047928574448495</v>
      </c>
      <c r="I105" s="140">
        <f>[2]USG!AB12</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6">
        <v>45199</v>
      </c>
      <c r="E106" s="81">
        <f t="shared" si="6"/>
        <v>4.7000000000000002E-3</v>
      </c>
      <c r="F106" s="81">
        <f t="shared" si="7"/>
        <v>4.4999999999999997E-3</v>
      </c>
      <c r="H106" s="140">
        <f>[2]USG!AA13</f>
        <v>1.004669653358971</v>
      </c>
      <c r="I106" s="140">
        <f>[2]USG!AB13</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6">
        <v>45199</v>
      </c>
      <c r="E107" s="98">
        <f>ROUND((J107/J103)-1,4)</f>
        <v>1.4200000000000001E-2</v>
      </c>
      <c r="F107" s="98">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6"/>
      <c r="E108" s="97"/>
      <c r="F108" s="97"/>
      <c r="H108" s="140">
        <f>[2]USG!AA14</f>
        <v>1</v>
      </c>
      <c r="I108" s="140">
        <f>[2]USG!AB14</f>
        <v>1</v>
      </c>
      <c r="J108" s="20">
        <f>J107*H108</f>
        <v>1.0397543790976924</v>
      </c>
      <c r="K108" s="20">
        <f t="shared" ref="K108:K110" si="8">K107*I108</f>
        <v>1.0383423019993636</v>
      </c>
      <c r="L108" s="25"/>
    </row>
    <row r="109" spans="2:20" x14ac:dyDescent="0.4">
      <c r="B109" t="s">
        <v>126</v>
      </c>
      <c r="C109" s="76"/>
      <c r="E109" s="81"/>
      <c r="F109" s="81"/>
      <c r="H109" s="140">
        <f>[2]USG!AA15</f>
        <v>1</v>
      </c>
      <c r="I109" s="140">
        <f>[2]USG!AB15</f>
        <v>1</v>
      </c>
      <c r="J109" s="20">
        <f t="shared" ref="J109:J110" si="9">J108*H109</f>
        <v>1.0397543790976924</v>
      </c>
      <c r="K109" s="20">
        <f t="shared" si="8"/>
        <v>1.0383423019993636</v>
      </c>
      <c r="L109" s="25"/>
    </row>
    <row r="110" spans="2:20" x14ac:dyDescent="0.4">
      <c r="B110" t="s">
        <v>127</v>
      </c>
      <c r="C110" s="76"/>
      <c r="E110" s="81"/>
      <c r="F110" s="81"/>
      <c r="H110" s="140">
        <f>[2]USG!AA16</f>
        <v>1</v>
      </c>
      <c r="I110" s="140">
        <f>[2]USG!AB16</f>
        <v>1</v>
      </c>
      <c r="J110" s="20">
        <f t="shared" si="9"/>
        <v>1.0397543790976924</v>
      </c>
      <c r="K110" s="20">
        <f t="shared" si="8"/>
        <v>1.0383423019993636</v>
      </c>
      <c r="L110" s="25"/>
    </row>
    <row r="111" spans="2:20" ht="15" thickBot="1" x14ac:dyDescent="0.45">
      <c r="B111" t="s">
        <v>128</v>
      </c>
      <c r="C111" s="76"/>
      <c r="E111" s="98"/>
      <c r="F111" s="98"/>
      <c r="G111" s="25"/>
      <c r="H111" s="65">
        <v>1</v>
      </c>
      <c r="I111" s="65">
        <v>1</v>
      </c>
      <c r="J111" s="65">
        <f t="shared" ref="J111:K112" si="10">J110*H111</f>
        <v>1.0397543790976924</v>
      </c>
      <c r="K111" s="65">
        <f t="shared" si="10"/>
        <v>1.0383423019993636</v>
      </c>
    </row>
    <row r="112" spans="2:20" ht="15" thickTop="1" x14ac:dyDescent="0.4">
      <c r="B112" t="s">
        <v>129</v>
      </c>
      <c r="C112" s="76"/>
      <c r="E112" s="81"/>
      <c r="F112" s="81"/>
      <c r="G112" s="25"/>
      <c r="H112" s="65">
        <v>1</v>
      </c>
      <c r="I112" s="65">
        <v>1</v>
      </c>
      <c r="J112" s="65">
        <f t="shared" si="10"/>
        <v>1.0397543790976924</v>
      </c>
      <c r="K112" s="65">
        <f t="shared" si="10"/>
        <v>1.0383423019993636</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21" zoomScale="85" zoomScaleNormal="85" workbookViewId="0">
      <selection activeCell="C60" sqref="C60:C6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C'!O10</f>
        <v>723623000</v>
      </c>
      <c r="E35" s="1" t="s">
        <v>48</v>
      </c>
    </row>
    <row r="36" spans="2:5" x14ac:dyDescent="0.4">
      <c r="B36" t="s">
        <v>70</v>
      </c>
      <c r="C36" s="78">
        <f>'Items B &amp; C'!P10</f>
        <v>719186000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80">
        <f>'Items B &amp; C'!AB10</f>
        <v>22177000</v>
      </c>
      <c r="D60" s="66"/>
      <c r="E60" s="80">
        <f>'Items B &amp; C'!AD10</f>
        <v>701431000</v>
      </c>
      <c r="F60" s="80">
        <f>'Items B &amp; C'!AE10</f>
        <v>0</v>
      </c>
      <c r="G60" s="80">
        <f>'Items B &amp; C'!AF10</f>
        <v>16000</v>
      </c>
      <c r="H60" s="15"/>
    </row>
    <row r="61" spans="2:8" x14ac:dyDescent="0.4">
      <c r="B61" t="s">
        <v>79</v>
      </c>
      <c r="C61" s="80">
        <f>'Items B &amp; C'!AG10</f>
        <v>93000</v>
      </c>
      <c r="D61" s="66"/>
      <c r="E61" s="80">
        <f>'Items B &amp; C'!AI10</f>
        <v>0</v>
      </c>
      <c r="F61" s="80">
        <f>'Items B &amp; C'!AJ10</f>
        <v>0</v>
      </c>
      <c r="G61" s="80">
        <f>'Items B &amp; C'!AK10</f>
        <v>4345000</v>
      </c>
    </row>
    <row r="64" spans="2:8" x14ac:dyDescent="0.4">
      <c r="B64" t="s">
        <v>88</v>
      </c>
      <c r="E64" s="1" t="s">
        <v>86</v>
      </c>
    </row>
    <row r="65" spans="2:5" x14ac:dyDescent="0.4">
      <c r="B65" t="s">
        <v>85</v>
      </c>
      <c r="C65" s="82">
        <f>ROUND('[5]Prime Summary'!$R$44,0)</f>
        <v>82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Summary'!R48,0)</f>
        <v>0</v>
      </c>
    </row>
    <row r="71" spans="2:5" x14ac:dyDescent="0.4">
      <c r="B71" t="s">
        <v>91</v>
      </c>
      <c r="C71" s="82">
        <f>ROUND('[5]Prime Summary'!R49,0)</f>
        <v>0</v>
      </c>
    </row>
    <row r="72" spans="2:5" x14ac:dyDescent="0.4">
      <c r="B72" t="s">
        <v>92</v>
      </c>
      <c r="C72" s="82">
        <f>ROUND('[5]Prime Summary'!R50,0)</f>
        <v>0</v>
      </c>
    </row>
    <row r="73" spans="2:5" x14ac:dyDescent="0.4">
      <c r="B73" t="s">
        <v>93</v>
      </c>
      <c r="C73" s="82">
        <f>ROUND('[5]Prime Summary'!R51,0)</f>
        <v>14</v>
      </c>
      <c r="E73" s="1" t="s">
        <v>103</v>
      </c>
    </row>
    <row r="74" spans="2:5" x14ac:dyDescent="0.4">
      <c r="B74" t="s">
        <v>94</v>
      </c>
      <c r="C74" s="82">
        <f>ROUND('[5]Prime Summary'!R52,0)</f>
        <v>0</v>
      </c>
      <c r="E74" s="1" t="s">
        <v>104</v>
      </c>
    </row>
    <row r="75" spans="2:5" x14ac:dyDescent="0.4">
      <c r="B75" t="s">
        <v>95</v>
      </c>
      <c r="C75" s="82">
        <f>ROUND('[5]Prime Summary'!R53,0)</f>
        <v>37</v>
      </c>
      <c r="E75" s="1" t="s">
        <v>105</v>
      </c>
    </row>
    <row r="76" spans="2:5" x14ac:dyDescent="0.4">
      <c r="B76" t="s">
        <v>96</v>
      </c>
      <c r="C76" s="82">
        <f>ROUND('[5]Prime Summary'!R54,0)</f>
        <v>34</v>
      </c>
      <c r="E76" s="1" t="s">
        <v>106</v>
      </c>
    </row>
    <row r="77" spans="2:5" x14ac:dyDescent="0.4">
      <c r="B77" t="s">
        <v>97</v>
      </c>
      <c r="C77" s="82">
        <f>ROUND('[5]Prime Summary'!R55,0)</f>
        <v>1</v>
      </c>
    </row>
    <row r="78" spans="2:5" x14ac:dyDescent="0.4">
      <c r="B78" t="s">
        <v>98</v>
      </c>
      <c r="C78" s="82">
        <f>ROUND('[5]Prime Summary'!R56,0)</f>
        <v>0</v>
      </c>
    </row>
    <row r="79" spans="2:5" x14ac:dyDescent="0.4">
      <c r="B79" t="s">
        <v>351</v>
      </c>
      <c r="C79" s="82">
        <f>ROUND('[5]Prime Summary'!R57,0)</f>
        <v>0</v>
      </c>
    </row>
    <row r="80" spans="2:5" x14ac:dyDescent="0.4">
      <c r="B80" t="s">
        <v>99</v>
      </c>
      <c r="C80" s="82">
        <f>ROUND('[5]Prime Summary'!R58,0)</f>
        <v>14</v>
      </c>
    </row>
    <row r="81" spans="2:20" x14ac:dyDescent="0.4">
      <c r="B81" t="s">
        <v>100</v>
      </c>
      <c r="C81" s="82">
        <f>ROUND('[5]Prime Summary'!R59,0)</f>
        <v>0</v>
      </c>
    </row>
    <row r="82" spans="2:20" x14ac:dyDescent="0.4">
      <c r="B82" t="s">
        <v>102</v>
      </c>
      <c r="C82" s="82">
        <f>ROUND('[5]Prime Summary'!R60,0)</f>
        <v>0</v>
      </c>
    </row>
    <row r="83" spans="2:20" x14ac:dyDescent="0.4">
      <c r="B83" t="s">
        <v>155</v>
      </c>
      <c r="C83" s="82">
        <f>ROUND('[5]Prime Summary'!R61,0)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44"/>
      <c r="O95" s="19"/>
    </row>
    <row r="96" spans="2:20" x14ac:dyDescent="0.4">
      <c r="B96" t="s">
        <v>113</v>
      </c>
      <c r="C96" s="76">
        <v>44957</v>
      </c>
      <c r="E96" s="81">
        <f t="shared" ref="E96:F98" si="0">ROUND(H96-1,4)</f>
        <v>4.4000000000000003E-3</v>
      </c>
      <c r="F96" s="81">
        <f t="shared" si="0"/>
        <v>4.1999999999999997E-3</v>
      </c>
      <c r="G96" s="25"/>
      <c r="H96" s="140">
        <f>'[3]FIHI (PBC M)'!AA5</f>
        <v>1.0044198142972844</v>
      </c>
      <c r="I96" s="140">
        <f>'[3]FIHI (PBC M)'!AB5</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6">
        <v>44985</v>
      </c>
      <c r="E97" s="81">
        <f t="shared" si="0"/>
        <v>4.1000000000000003E-3</v>
      </c>
      <c r="F97" s="81">
        <f t="shared" si="0"/>
        <v>3.8999999999999998E-3</v>
      </c>
      <c r="G97" s="25"/>
      <c r="H97" s="140">
        <f>'[3]FIHI (PBC M)'!AA6</f>
        <v>1.0040852146516708</v>
      </c>
      <c r="I97" s="140">
        <f>'[3]FIHI (PBC M)'!AB6</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6">
        <v>45016</v>
      </c>
      <c r="E98" s="81">
        <f t="shared" si="0"/>
        <v>4.7000000000000002E-3</v>
      </c>
      <c r="F98" s="81">
        <f t="shared" si="0"/>
        <v>4.4000000000000003E-3</v>
      </c>
      <c r="G98" s="25"/>
      <c r="H98" s="140">
        <f>'[3]FIHI (PBC M)'!AA7</f>
        <v>1.0046865551803199</v>
      </c>
      <c r="I98" s="140">
        <f>'[3]FIHI (PBC M)'!AB7</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6">
        <v>45016</v>
      </c>
      <c r="E99" s="98">
        <f>ROUND((J99/J95)-1,4)</f>
        <v>1.32E-2</v>
      </c>
      <c r="F99" s="98">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6">
        <v>45046</v>
      </c>
      <c r="E100" s="81">
        <f t="shared" ref="E100:F102" si="3">ROUND(H100-1,4)</f>
        <v>4.7000000000000002E-3</v>
      </c>
      <c r="F100" s="81">
        <f t="shared" si="3"/>
        <v>4.4000000000000003E-3</v>
      </c>
      <c r="G100" s="25"/>
      <c r="H100" s="140">
        <f>'[3]FIHI (PBC M)'!AA8</f>
        <v>1.0046872262336062</v>
      </c>
      <c r="I100" s="140">
        <f>'[3]FIHI (PBC M)'!AB8</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4">
      <c r="B101" t="s">
        <v>118</v>
      </c>
      <c r="C101" s="76">
        <v>45077</v>
      </c>
      <c r="E101" s="81">
        <f t="shared" si="3"/>
        <v>5.0000000000000001E-3</v>
      </c>
      <c r="F101" s="81">
        <f t="shared" si="3"/>
        <v>4.7000000000000002E-3</v>
      </c>
      <c r="G101" s="25"/>
      <c r="H101" s="140">
        <f>'[3]FIHI (PBC M)'!AA9</f>
        <v>1.0050078734035159</v>
      </c>
      <c r="I101" s="140">
        <f>'[3]FIHI (PBC M)'!AB9</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6">
        <v>45107</v>
      </c>
      <c r="E102" s="81">
        <f t="shared" si="3"/>
        <v>4.8999999999999998E-3</v>
      </c>
      <c r="F102" s="81">
        <f t="shared" si="3"/>
        <v>4.7000000000000002E-3</v>
      </c>
      <c r="G102" s="25"/>
      <c r="H102" s="140">
        <f>'[3]FIHI (PBC M)'!AA10</f>
        <v>1.0049247226969247</v>
      </c>
      <c r="I102" s="140">
        <f>'[3]FIHI (PBC M)'!AB10</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6">
        <v>45107</v>
      </c>
      <c r="E103" s="98">
        <f>ROUND((J103/J99)-1,4)</f>
        <v>1.47E-2</v>
      </c>
      <c r="F103" s="98">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6">
        <v>45138</v>
      </c>
      <c r="E104" s="81">
        <f t="shared" ref="E104:E106" si="6">ROUND(H104-1,4)</f>
        <v>5.1000000000000004E-3</v>
      </c>
      <c r="F104" s="81">
        <f t="shared" ref="F104:F106" si="7">ROUND(I104-1,4)</f>
        <v>4.8999999999999998E-3</v>
      </c>
      <c r="G104" s="25"/>
      <c r="H104" s="140">
        <f>'[3]FIHI (PBC M)'!AA11</f>
        <v>1.00514111075069</v>
      </c>
      <c r="I104" s="140">
        <f>'[3]FIHI (PBC M)'!AB11</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6">
        <v>45169</v>
      </c>
      <c r="E105" s="81">
        <f t="shared" si="6"/>
        <v>5.1999999999999998E-3</v>
      </c>
      <c r="F105" s="81">
        <f t="shared" si="7"/>
        <v>5.0000000000000001E-3</v>
      </c>
      <c r="G105" s="25"/>
      <c r="H105" s="140">
        <f>'[3]FIHI (PBC M)'!AA12</f>
        <v>1.0052339377903485</v>
      </c>
      <c r="I105" s="140">
        <f>'[3]FIHI (PBC M)'!AB12</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6">
        <v>45199</v>
      </c>
      <c r="E106" s="81">
        <f t="shared" si="6"/>
        <v>5.1000000000000004E-3</v>
      </c>
      <c r="F106" s="81">
        <f t="shared" si="7"/>
        <v>4.8999999999999998E-3</v>
      </c>
      <c r="G106" s="25"/>
      <c r="H106" s="140">
        <f>'[3]FIHI (PBC M)'!AA13</f>
        <v>1.0051055548638574</v>
      </c>
      <c r="I106" s="140">
        <f>'[3]FIHI (PBC M)'!AB13</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6">
        <v>45199</v>
      </c>
      <c r="E107" s="98">
        <f>ROUND((J107/J103)-1,4)</f>
        <v>1.5599999999999999E-2</v>
      </c>
      <c r="F107" s="98">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6"/>
      <c r="E108" s="97"/>
      <c r="F108" s="97"/>
      <c r="G108" s="25"/>
      <c r="H108" s="140">
        <f>'[3]FIHI (PBC M)'!AA15</f>
        <v>1</v>
      </c>
      <c r="I108" s="140">
        <f>'[3]FIHI (PBC M)'!AB15</f>
        <v>1</v>
      </c>
      <c r="J108" s="20">
        <f>J107*H108</f>
        <v>1.044133815836235</v>
      </c>
      <c r="K108" s="20">
        <f t="shared" ref="K108:K110" si="8">K107*I108</f>
        <v>1.0418784962040324</v>
      </c>
      <c r="L108" s="25"/>
    </row>
    <row r="109" spans="2:20" x14ac:dyDescent="0.4">
      <c r="B109" t="s">
        <v>126</v>
      </c>
      <c r="C109" s="76"/>
      <c r="E109" s="81"/>
      <c r="F109" s="81"/>
      <c r="G109" s="25"/>
      <c r="H109" s="140">
        <f>'[3]FIHI (PBC M)'!AA16</f>
        <v>1</v>
      </c>
      <c r="I109" s="140">
        <f>'[3]FIHI (PBC M)'!AB16</f>
        <v>1</v>
      </c>
      <c r="J109" s="20">
        <f t="shared" ref="J109:J110" si="9">J108*H109</f>
        <v>1.044133815836235</v>
      </c>
      <c r="K109" s="20">
        <f t="shared" si="8"/>
        <v>1.0418784962040324</v>
      </c>
      <c r="L109" s="25"/>
    </row>
    <row r="110" spans="2:20" x14ac:dyDescent="0.4">
      <c r="B110" t="s">
        <v>127</v>
      </c>
      <c r="C110" s="76"/>
      <c r="E110" s="81"/>
      <c r="F110" s="81"/>
      <c r="G110" s="25"/>
      <c r="H110" s="140">
        <f>'[3]FIHI (PBC M)'!AA17</f>
        <v>0</v>
      </c>
      <c r="I110" s="140">
        <f>'[3]FIHI (PBC M)'!AB17</f>
        <v>0</v>
      </c>
      <c r="J110" s="20">
        <f t="shared" si="9"/>
        <v>0</v>
      </c>
      <c r="K110" s="20">
        <f t="shared" si="8"/>
        <v>0</v>
      </c>
      <c r="L110" s="25"/>
    </row>
    <row r="111" spans="2:20" ht="15" thickBot="1" x14ac:dyDescent="0.45">
      <c r="B111" t="s">
        <v>128</v>
      </c>
      <c r="C111" s="76"/>
      <c r="E111" s="98"/>
      <c r="F111" s="98"/>
      <c r="G111" s="62"/>
      <c r="H111" s="65">
        <v>1</v>
      </c>
      <c r="I111" s="65">
        <v>1</v>
      </c>
      <c r="J111" s="65">
        <f t="shared" ref="J111:K112" si="10">J110*H111</f>
        <v>0</v>
      </c>
      <c r="K111" s="65">
        <f t="shared" si="10"/>
        <v>0</v>
      </c>
    </row>
    <row r="112" spans="2:20" ht="15" thickTop="1" x14ac:dyDescent="0.4">
      <c r="B112" t="s">
        <v>129</v>
      </c>
      <c r="C112" s="76"/>
      <c r="E112" s="81"/>
      <c r="F112" s="81"/>
      <c r="G112" s="62"/>
      <c r="H112" s="65">
        <v>1</v>
      </c>
      <c r="I112" s="65">
        <v>1</v>
      </c>
      <c r="J112" s="65">
        <f t="shared" si="10"/>
        <v>0</v>
      </c>
      <c r="K112" s="65">
        <f t="shared" si="10"/>
        <v>0</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395</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C'!O11</f>
        <v>112252000</v>
      </c>
      <c r="E35" s="1" t="s">
        <v>48</v>
      </c>
    </row>
    <row r="36" spans="2:5" x14ac:dyDescent="0.4">
      <c r="B36" t="s">
        <v>70</v>
      </c>
      <c r="C36" s="78">
        <f>'Items B &amp; C'!P11</f>
        <v>111663000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0">
        <f>'Items B &amp; C'!AB11</f>
        <v>3399000</v>
      </c>
      <c r="D60" s="66"/>
      <c r="E60" s="80">
        <f>'Items B &amp; C'!AD11</f>
        <v>108852000</v>
      </c>
      <c r="F60" s="80">
        <f>'Items B &amp; C'!AE11</f>
        <v>0</v>
      </c>
      <c r="G60" s="80">
        <f>'Items B &amp; C'!AF11</f>
        <v>2000</v>
      </c>
    </row>
    <row r="61" spans="2:7" x14ac:dyDescent="0.4">
      <c r="B61" t="s">
        <v>79</v>
      </c>
      <c r="C61" s="80">
        <f>'Items B &amp; C'!AG11</f>
        <v>14000</v>
      </c>
      <c r="D61" s="66"/>
      <c r="E61" s="80">
        <f>'Items B &amp; C'!AI11</f>
        <v>0</v>
      </c>
      <c r="F61" s="80">
        <f>'Items B &amp; C'!AJ11</f>
        <v>0</v>
      </c>
      <c r="G61" s="80">
        <f>'Items B &amp; C'!AK11</f>
        <v>575000</v>
      </c>
    </row>
    <row r="64" spans="2:7" x14ac:dyDescent="0.4">
      <c r="B64" t="s">
        <v>88</v>
      </c>
      <c r="E64" s="1" t="s">
        <v>86</v>
      </c>
    </row>
    <row r="65" spans="2:5" x14ac:dyDescent="0.4">
      <c r="B65" t="s">
        <v>85</v>
      </c>
      <c r="C65" s="82">
        <f>ROUND('[5]Prime Summary'!$U$44,0)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Summary'!U48,0)</f>
        <v>0</v>
      </c>
    </row>
    <row r="71" spans="2:5" x14ac:dyDescent="0.4">
      <c r="B71" t="s">
        <v>91</v>
      </c>
      <c r="C71" s="82">
        <f>ROUND('[5]Prime Summary'!U49,0)</f>
        <v>0</v>
      </c>
    </row>
    <row r="72" spans="2:5" x14ac:dyDescent="0.4">
      <c r="B72" t="s">
        <v>92</v>
      </c>
      <c r="C72" s="82">
        <f>ROUND('[5]Prime Summary'!U50,0)</f>
        <v>0</v>
      </c>
    </row>
    <row r="73" spans="2:5" x14ac:dyDescent="0.4">
      <c r="B73" t="s">
        <v>93</v>
      </c>
      <c r="C73" s="82">
        <f>ROUND('[5]Prime Summary'!U51,0)</f>
        <v>0</v>
      </c>
      <c r="E73" s="1" t="s">
        <v>103</v>
      </c>
    </row>
    <row r="74" spans="2:5" x14ac:dyDescent="0.4">
      <c r="B74" t="s">
        <v>94</v>
      </c>
      <c r="C74" s="82">
        <f>ROUND('[5]Prime Summary'!U52,0)</f>
        <v>0</v>
      </c>
      <c r="E74" s="1" t="s">
        <v>104</v>
      </c>
    </row>
    <row r="75" spans="2:5" x14ac:dyDescent="0.4">
      <c r="B75" t="s">
        <v>95</v>
      </c>
      <c r="C75" s="82">
        <f>ROUND('[5]Prime Summary'!U53,0)</f>
        <v>0</v>
      </c>
      <c r="E75" s="1" t="s">
        <v>105</v>
      </c>
    </row>
    <row r="76" spans="2:5" x14ac:dyDescent="0.4">
      <c r="B76" t="s">
        <v>96</v>
      </c>
      <c r="C76" s="82">
        <f>ROUND('[5]Prime Summary'!U54,0)</f>
        <v>100</v>
      </c>
      <c r="E76" s="1" t="s">
        <v>106</v>
      </c>
    </row>
    <row r="77" spans="2:5" x14ac:dyDescent="0.4">
      <c r="B77" t="s">
        <v>97</v>
      </c>
      <c r="C77" s="82">
        <f>ROUND('[5]Prime Summary'!U55,0)</f>
        <v>0</v>
      </c>
    </row>
    <row r="78" spans="2:5" x14ac:dyDescent="0.4">
      <c r="B78" t="s">
        <v>98</v>
      </c>
      <c r="C78" s="82">
        <f>ROUND('[5]Prime Summary'!U56,0)</f>
        <v>0</v>
      </c>
    </row>
    <row r="79" spans="2:5" x14ac:dyDescent="0.4">
      <c r="B79" t="s">
        <v>351</v>
      </c>
      <c r="C79" s="82">
        <f>ROUND('[5]Prime Summary'!U57,0)</f>
        <v>0</v>
      </c>
    </row>
    <row r="80" spans="2:5" x14ac:dyDescent="0.4">
      <c r="B80" t="s">
        <v>99</v>
      </c>
      <c r="C80" s="82">
        <f>ROUND('[5]Prime Summary'!U58,0)</f>
        <v>0</v>
      </c>
    </row>
    <row r="81" spans="2:20" x14ac:dyDescent="0.4">
      <c r="B81" t="s">
        <v>100</v>
      </c>
      <c r="C81" s="82">
        <f>ROUND('[5]Prime Summary'!U59,0)</f>
        <v>0</v>
      </c>
    </row>
    <row r="82" spans="2:20" x14ac:dyDescent="0.4">
      <c r="B82" t="s">
        <v>102</v>
      </c>
      <c r="C82" s="82">
        <f>ROUND('[5]Prime Summary'!U60,0)</f>
        <v>0</v>
      </c>
    </row>
    <row r="83" spans="2:20" x14ac:dyDescent="0.4">
      <c r="B83" t="s">
        <v>155</v>
      </c>
      <c r="C83" s="82">
        <f>ROUND('[5]Prime Summary'!U61,0)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6">
        <v>45046</v>
      </c>
      <c r="E100" s="81">
        <f t="shared" ref="E100:F102" si="3">ROUND(H100-1,4)</f>
        <v>4.7000000000000002E-3</v>
      </c>
      <c r="F100" s="81">
        <f t="shared" si="3"/>
        <v>4.4000000000000003E-3</v>
      </c>
      <c r="G100" s="25"/>
      <c r="H100" s="140">
        <f>'[3]FIHI (PBC C1)'!AA8</f>
        <v>1.00468154419258</v>
      </c>
      <c r="I100" s="140">
        <f>'[3]FIHI (PBC C1)'!AB8</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4">
      <c r="B101" t="s">
        <v>118</v>
      </c>
      <c r="C101" s="76">
        <v>45077</v>
      </c>
      <c r="E101" s="81">
        <f t="shared" si="3"/>
        <v>5.0000000000000001E-3</v>
      </c>
      <c r="F101" s="81">
        <f t="shared" si="3"/>
        <v>4.7000000000000002E-3</v>
      </c>
      <c r="G101" s="25"/>
      <c r="H101" s="140">
        <f>'[3]FIHI (PBC C1)'!AA9</f>
        <v>1.0050129215887782</v>
      </c>
      <c r="I101" s="140">
        <f>'[3]FIHI (PBC C1)'!AB9</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6">
        <v>45107</v>
      </c>
      <c r="E102" s="81">
        <f t="shared" si="3"/>
        <v>4.8999999999999998E-3</v>
      </c>
      <c r="F102" s="81">
        <f t="shared" si="3"/>
        <v>4.7000000000000002E-3</v>
      </c>
      <c r="G102" s="25"/>
      <c r="H102" s="140">
        <f>'[3]FIHI (PBC C1)'!AA10</f>
        <v>1.0049252303031944</v>
      </c>
      <c r="I102" s="140">
        <f>'[3]FIHI (PBC C1)'!AB10</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6">
        <v>45107</v>
      </c>
      <c r="E103" s="98">
        <f>ROUND((J103/J99)-1,4)</f>
        <v>1.47E-2</v>
      </c>
      <c r="F103" s="98">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6">
        <v>45138</v>
      </c>
      <c r="E104" s="81">
        <f t="shared" ref="E104:E106" si="6">ROUND(H104-1,4)</f>
        <v>5.1000000000000004E-3</v>
      </c>
      <c r="F104" s="81">
        <f t="shared" ref="F104:F106" si="7">ROUND(I104-1,4)</f>
        <v>4.8999999999999998E-3</v>
      </c>
      <c r="G104" s="25"/>
      <c r="H104" s="140">
        <f>'[3]FIHI (PBC C1)'!AA11</f>
        <v>1.0050939449652458</v>
      </c>
      <c r="I104" s="140">
        <f>'[3]FIHI (PBC C1)'!AB11</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6">
        <v>45169</v>
      </c>
      <c r="E105" s="81">
        <f t="shared" si="6"/>
        <v>5.1999999999999998E-3</v>
      </c>
      <c r="F105" s="81">
        <f t="shared" si="7"/>
        <v>5.0000000000000001E-3</v>
      </c>
      <c r="G105" s="25"/>
      <c r="H105" s="140">
        <f>'[3]FIHI (PBC C1)'!AA12</f>
        <v>1.0052279946826768</v>
      </c>
      <c r="I105" s="140">
        <f>'[3]FIHI (PBC C1)'!AB12</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6">
        <v>45199</v>
      </c>
      <c r="E106" s="81">
        <f t="shared" si="6"/>
        <v>5.1000000000000004E-3</v>
      </c>
      <c r="F106" s="81">
        <f t="shared" si="7"/>
        <v>4.8999999999999998E-3</v>
      </c>
      <c r="G106" s="25"/>
      <c r="H106" s="140">
        <f>'[3]FIHI (PBC C1)'!AA13</f>
        <v>1.0051077052242485</v>
      </c>
      <c r="I106" s="140">
        <f>'[3]FIHI (PBC C1)'!AB13</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6">
        <v>45199</v>
      </c>
      <c r="E107" s="98">
        <f>ROUND((J107/J103)-1,4)</f>
        <v>1.55E-2</v>
      </c>
      <c r="F107" s="98">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6"/>
      <c r="E108" s="97"/>
      <c r="F108" s="97"/>
      <c r="G108" s="25"/>
      <c r="H108" s="140">
        <f>'[3]FIHI (PBC C1)'!AA14</f>
        <v>1</v>
      </c>
      <c r="I108" s="140">
        <f>'[3]FIHI (PBC C1)'!AB14</f>
        <v>1</v>
      </c>
      <c r="J108" s="20">
        <f>J107*H108</f>
        <v>1.044099752168502</v>
      </c>
      <c r="K108" s="20">
        <f t="shared" ref="K108:K110" si="8">K107*I108</f>
        <v>1.0418795762308188</v>
      </c>
      <c r="L108" s="25"/>
      <c r="N108" s="25"/>
    </row>
    <row r="109" spans="2:20" x14ac:dyDescent="0.4">
      <c r="B109" t="s">
        <v>126</v>
      </c>
      <c r="C109" s="76"/>
      <c r="E109" s="81"/>
      <c r="F109" s="81"/>
      <c r="G109" s="25"/>
      <c r="H109" s="140">
        <f>'[3]FIHI (PBC C1)'!AA15</f>
        <v>1</v>
      </c>
      <c r="I109" s="140">
        <f>'[3]FIHI (PBC C1)'!AB15</f>
        <v>1</v>
      </c>
      <c r="J109" s="20">
        <f t="shared" ref="J109:J110" si="9">J108*H109</f>
        <v>1.044099752168502</v>
      </c>
      <c r="K109" s="20">
        <f t="shared" si="8"/>
        <v>1.0418795762308188</v>
      </c>
      <c r="L109" s="25"/>
      <c r="N109" s="25"/>
    </row>
    <row r="110" spans="2:20" x14ac:dyDescent="0.4">
      <c r="B110" t="s">
        <v>127</v>
      </c>
      <c r="C110" s="76"/>
      <c r="E110" s="81"/>
      <c r="F110" s="81"/>
      <c r="G110" s="25"/>
      <c r="H110" s="140">
        <f>'[3]FIHI (PBC C1)'!AA16</f>
        <v>1</v>
      </c>
      <c r="I110" s="140">
        <f>'[3]FIHI (PBC C1)'!AB16</f>
        <v>1</v>
      </c>
      <c r="J110" s="20">
        <f t="shared" si="9"/>
        <v>1.044099752168502</v>
      </c>
      <c r="K110" s="20">
        <f t="shared" si="8"/>
        <v>1.0418795762308188</v>
      </c>
      <c r="L110" s="25"/>
    </row>
    <row r="111" spans="2:20" ht="15" thickBot="1" x14ac:dyDescent="0.45">
      <c r="B111" t="s">
        <v>128</v>
      </c>
      <c r="C111" s="76"/>
      <c r="E111" s="98"/>
      <c r="F111" s="98"/>
      <c r="G111" s="62"/>
      <c r="H111" s="65">
        <v>1</v>
      </c>
      <c r="I111" s="65">
        <v>1</v>
      </c>
      <c r="J111" s="65">
        <f t="shared" ref="J111:K112" si="10">J110*H111</f>
        <v>1.044099752168502</v>
      </c>
      <c r="K111" s="65">
        <f t="shared" si="10"/>
        <v>1.0418795762308188</v>
      </c>
    </row>
    <row r="112" spans="2:20" ht="15" thickTop="1" x14ac:dyDescent="0.4">
      <c r="B112" t="s">
        <v>129</v>
      </c>
      <c r="C112" s="76"/>
      <c r="E112" s="81"/>
      <c r="F112" s="81"/>
      <c r="G112" s="62"/>
      <c r="H112" s="65">
        <v>1</v>
      </c>
      <c r="I112" s="65">
        <v>1</v>
      </c>
      <c r="J112" s="65">
        <f t="shared" si="10"/>
        <v>1.044099752168502</v>
      </c>
      <c r="K112" s="65">
        <f t="shared" si="10"/>
        <v>1.0418795762308188</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C'!O12</f>
        <v>542449000</v>
      </c>
      <c r="E35" s="1" t="s">
        <v>48</v>
      </c>
    </row>
    <row r="36" spans="2:5" x14ac:dyDescent="0.4">
      <c r="B36" t="s">
        <v>70</v>
      </c>
      <c r="C36" s="78">
        <f>'Items B &amp; C'!P12</f>
        <v>539780000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C'!AB12</f>
        <v>18773000</v>
      </c>
      <c r="D60" s="66"/>
      <c r="E60" s="80">
        <f>'Items B &amp; C'!AD12</f>
        <v>523670000</v>
      </c>
      <c r="F60" s="80">
        <f>'Items B &amp; C'!AE12</f>
        <v>0</v>
      </c>
      <c r="G60" s="80">
        <f>'Items B &amp; C'!AF12</f>
        <v>6000</v>
      </c>
      <c r="N60" s="24"/>
    </row>
    <row r="61" spans="2:14" x14ac:dyDescent="0.4">
      <c r="B61" t="s">
        <v>79</v>
      </c>
      <c r="C61" s="80">
        <f>'Items B &amp; C'!AG12</f>
        <v>61000</v>
      </c>
      <c r="D61" s="66"/>
      <c r="E61" s="80">
        <f>'Items B &amp; C'!AI12</f>
        <v>0</v>
      </c>
      <c r="F61" s="80">
        <f>'Items B &amp; C'!AJ12</f>
        <v>0</v>
      </c>
      <c r="G61" s="80">
        <f>'Items B &amp; C'!AK12</f>
        <v>2607000</v>
      </c>
      <c r="N61" s="24"/>
    </row>
    <row r="64" spans="2:14" x14ac:dyDescent="0.4">
      <c r="B64" t="s">
        <v>88</v>
      </c>
      <c r="E64" s="1" t="s">
        <v>86</v>
      </c>
    </row>
    <row r="65" spans="2:5" x14ac:dyDescent="0.4">
      <c r="B65" t="s">
        <v>85</v>
      </c>
      <c r="C65" s="82">
        <f>ROUND('[5]Prime Summary'!$V$44,0)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Summary'!V48,0)</f>
        <v>0</v>
      </c>
    </row>
    <row r="71" spans="2:5" x14ac:dyDescent="0.4">
      <c r="B71" t="s">
        <v>91</v>
      </c>
      <c r="C71" s="82">
        <f>ROUND('[5]Prime Summary'!V49,0)</f>
        <v>0</v>
      </c>
    </row>
    <row r="72" spans="2:5" x14ac:dyDescent="0.4">
      <c r="B72" t="s">
        <v>92</v>
      </c>
      <c r="C72" s="82">
        <f>ROUND('[5]Prime Summary'!V50,0)</f>
        <v>0</v>
      </c>
    </row>
    <row r="73" spans="2:5" x14ac:dyDescent="0.4">
      <c r="B73" t="s">
        <v>93</v>
      </c>
      <c r="C73" s="82">
        <f>ROUND('[5]Prime Summary'!V51,0)</f>
        <v>53</v>
      </c>
      <c r="E73" s="1" t="s">
        <v>103</v>
      </c>
    </row>
    <row r="74" spans="2:5" x14ac:dyDescent="0.4">
      <c r="B74" t="s">
        <v>94</v>
      </c>
      <c r="C74" s="82">
        <f>ROUND('[5]Prime Summary'!V52,0)</f>
        <v>0</v>
      </c>
      <c r="E74" s="1" t="s">
        <v>104</v>
      </c>
    </row>
    <row r="75" spans="2:5" x14ac:dyDescent="0.4">
      <c r="B75" t="s">
        <v>95</v>
      </c>
      <c r="C75" s="82">
        <f>ROUND('[5]Prime Summary'!V53,0)</f>
        <v>34</v>
      </c>
      <c r="E75" s="1" t="s">
        <v>105</v>
      </c>
    </row>
    <row r="76" spans="2:5" x14ac:dyDescent="0.4">
      <c r="B76" t="s">
        <v>96</v>
      </c>
      <c r="C76" s="82">
        <f>ROUND('[5]Prime Summary'!V54,0)</f>
        <v>13</v>
      </c>
      <c r="E76" s="1" t="s">
        <v>106</v>
      </c>
    </row>
    <row r="77" spans="2:5" x14ac:dyDescent="0.4">
      <c r="B77" t="s">
        <v>97</v>
      </c>
      <c r="C77" s="82">
        <f>ROUND('[5]Prime Summary'!V55,0)</f>
        <v>0</v>
      </c>
    </row>
    <row r="78" spans="2:5" x14ac:dyDescent="0.4">
      <c r="B78" t="s">
        <v>98</v>
      </c>
      <c r="C78" s="82">
        <f>ROUND('[5]Prime Summary'!V56,0)</f>
        <v>0</v>
      </c>
    </row>
    <row r="79" spans="2:5" x14ac:dyDescent="0.4">
      <c r="B79" t="s">
        <v>101</v>
      </c>
      <c r="C79" s="82">
        <f>ROUND('[5]Prime Summary'!V57,0)</f>
        <v>0</v>
      </c>
    </row>
    <row r="80" spans="2:5" x14ac:dyDescent="0.4">
      <c r="B80" t="s">
        <v>99</v>
      </c>
      <c r="C80" s="82">
        <f>ROUND('[5]Prime Summary'!V58,0)</f>
        <v>0</v>
      </c>
    </row>
    <row r="81" spans="2:20" x14ac:dyDescent="0.4">
      <c r="B81" t="s">
        <v>100</v>
      </c>
      <c r="C81" s="82">
        <f>ROUND('[5]Prime Summary'!V59,0)</f>
        <v>0</v>
      </c>
    </row>
    <row r="82" spans="2:20" x14ac:dyDescent="0.4">
      <c r="B82" t="s">
        <v>102</v>
      </c>
      <c r="C82" s="82">
        <f>ROUND('[5]Prime Summary'!V60,0)</f>
        <v>0</v>
      </c>
    </row>
    <row r="83" spans="2:20" x14ac:dyDescent="0.4">
      <c r="B83" t="s">
        <v>155</v>
      </c>
      <c r="C83" s="82">
        <f>ROUND('[5]Prime Summary'!V61,0)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6">
        <v>45046</v>
      </c>
      <c r="E100" s="81">
        <f t="shared" ref="E100:F102" si="3">ROUND(H100-1,4)</f>
        <v>4.7999999999999996E-3</v>
      </c>
      <c r="F100" s="81">
        <f t="shared" si="3"/>
        <v>4.4999999999999997E-3</v>
      </c>
      <c r="G100" s="25"/>
      <c r="H100" s="140">
        <f>'[3]FIHI (PBC MIG)'!AA8</f>
        <v>1.0048137255567924</v>
      </c>
      <c r="I100" s="140">
        <f>'[3]FIHI (PBC MIG)'!AB8</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4">
      <c r="B101" t="s">
        <v>118</v>
      </c>
      <c r="C101" s="76">
        <v>45077</v>
      </c>
      <c r="E101" s="81">
        <f t="shared" si="3"/>
        <v>5.1000000000000004E-3</v>
      </c>
      <c r="F101" s="81">
        <f t="shared" si="3"/>
        <v>4.7999999999999996E-3</v>
      </c>
      <c r="G101" s="25"/>
      <c r="H101" s="140">
        <f>'[3]FIHI (PBC MIG)'!AA9</f>
        <v>1.0051472962055974</v>
      </c>
      <c r="I101" s="140">
        <f>'[3]FIHI (PBC MIG)'!AB9</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6">
        <v>45107</v>
      </c>
      <c r="E102" s="81">
        <f t="shared" si="3"/>
        <v>5.1000000000000004E-3</v>
      </c>
      <c r="F102" s="81">
        <f t="shared" si="3"/>
        <v>4.7999999999999996E-3</v>
      </c>
      <c r="G102" s="25"/>
      <c r="H102" s="140">
        <f>'[3]FIHI (PBC MIG)'!AA10</f>
        <v>1.0050809887952956</v>
      </c>
      <c r="I102" s="140">
        <f>'[3]FIHI (PBC MIG)'!AB10</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6">
        <v>45107</v>
      </c>
      <c r="E103" s="98">
        <f>ROUND((J103/J99)-1,4)</f>
        <v>1.5100000000000001E-2</v>
      </c>
      <c r="F103" s="98">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6">
        <v>45138</v>
      </c>
      <c r="E104" s="81">
        <f t="shared" ref="E104:F106" si="6">ROUND(H104-1,4)</f>
        <v>5.1999999999999998E-3</v>
      </c>
      <c r="F104" s="81">
        <f t="shared" si="6"/>
        <v>5.0000000000000001E-3</v>
      </c>
      <c r="G104" s="25"/>
      <c r="H104" s="140">
        <f>'[3]FIHI (PBC MIG)'!AA11</f>
        <v>1.0052397804239857</v>
      </c>
      <c r="I104" s="140">
        <f>'[3]FIHI (PBC MIG)'!AB11</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6">
        <v>45169</v>
      </c>
      <c r="E105" s="81">
        <f t="shared" si="6"/>
        <v>5.3E-3</v>
      </c>
      <c r="F105" s="81">
        <f t="shared" si="6"/>
        <v>5.1000000000000004E-3</v>
      </c>
      <c r="G105" s="25"/>
      <c r="H105" s="140">
        <f>'[3]FIHI (PBC MIG)'!AA12</f>
        <v>1.0052998220636866</v>
      </c>
      <c r="I105" s="140">
        <f>'[3]FIHI (PBC MIG)'!AB12</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6">
        <v>45199</v>
      </c>
      <c r="E106" s="81">
        <f t="shared" si="6"/>
        <v>5.1999999999999998E-3</v>
      </c>
      <c r="F106" s="81">
        <f t="shared" si="6"/>
        <v>4.8999999999999998E-3</v>
      </c>
      <c r="G106" s="25"/>
      <c r="H106" s="140">
        <f>'[3]FIHI (PBC MIG)'!AA13</f>
        <v>1.0051808613756585</v>
      </c>
      <c r="I106" s="140">
        <f>'[3]FIHI (PBC MIG)'!AB13</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6">
        <v>45199</v>
      </c>
      <c r="E107" s="98">
        <f>ROUND((J107/J103)-1,4)</f>
        <v>1.5800000000000002E-2</v>
      </c>
      <c r="F107" s="98">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6"/>
      <c r="E108" s="97"/>
      <c r="F108" s="97"/>
      <c r="G108" s="25"/>
      <c r="H108" s="140">
        <f>'[3]FIHI (PBC MIG)'!AA14</f>
        <v>1</v>
      </c>
      <c r="I108" s="140">
        <f>'[3]FIHI (PBC MIG)'!AB14</f>
        <v>1</v>
      </c>
      <c r="J108" s="20">
        <f>J107*H108</f>
        <v>1.0452294150696513</v>
      </c>
      <c r="K108" s="20">
        <f t="shared" ref="K108:K110" si="7">K107*I108</f>
        <v>1.0427732771025349</v>
      </c>
      <c r="L108" s="25"/>
    </row>
    <row r="109" spans="2:20" x14ac:dyDescent="0.4">
      <c r="B109" t="s">
        <v>126</v>
      </c>
      <c r="C109" s="76"/>
      <c r="E109" s="81"/>
      <c r="F109" s="81"/>
      <c r="G109" s="25"/>
      <c r="H109" s="140">
        <f>'[3]FIHI (PBC MIG)'!AA15</f>
        <v>1</v>
      </c>
      <c r="I109" s="140">
        <f>'[3]FIHI (PBC MIG)'!AB15</f>
        <v>1</v>
      </c>
      <c r="J109" s="20">
        <f t="shared" ref="J109:J110" si="8">J108*H109</f>
        <v>1.0452294150696513</v>
      </c>
      <c r="K109" s="20">
        <f t="shared" si="7"/>
        <v>1.0427732771025349</v>
      </c>
      <c r="L109" s="25"/>
    </row>
    <row r="110" spans="2:20" x14ac:dyDescent="0.4">
      <c r="B110" t="s">
        <v>127</v>
      </c>
      <c r="C110" s="76"/>
      <c r="E110" s="81"/>
      <c r="F110" s="81"/>
      <c r="G110" s="25"/>
      <c r="H110" s="140">
        <f>'[3]FIHI (PBC MIG)'!AA16</f>
        <v>1</v>
      </c>
      <c r="I110" s="140">
        <f>'[3]FIHI (PBC MIG)'!AB16</f>
        <v>1</v>
      </c>
      <c r="J110" s="20">
        <f t="shared" si="8"/>
        <v>1.0452294150696513</v>
      </c>
      <c r="K110" s="20">
        <f t="shared" si="7"/>
        <v>1.0427732771025349</v>
      </c>
      <c r="L110" s="25"/>
    </row>
    <row r="111" spans="2:20" ht="15" thickBot="1" x14ac:dyDescent="0.45">
      <c r="B111" t="s">
        <v>128</v>
      </c>
      <c r="C111" s="76"/>
      <c r="E111" s="98"/>
      <c r="F111" s="98"/>
      <c r="G111" s="62"/>
      <c r="H111" s="65">
        <v>1</v>
      </c>
      <c r="I111" s="65">
        <v>1</v>
      </c>
      <c r="J111" s="65">
        <f t="shared" ref="J111:K112" si="9">J110*H111</f>
        <v>1.0452294150696513</v>
      </c>
      <c r="K111" s="65">
        <f t="shared" si="9"/>
        <v>1.0427732771025349</v>
      </c>
    </row>
    <row r="112" spans="2:20" ht="15" thickTop="1" x14ac:dyDescent="0.4">
      <c r="B112" t="s">
        <v>129</v>
      </c>
      <c r="C112" s="76"/>
      <c r="E112" s="81"/>
      <c r="F112" s="81"/>
      <c r="G112" s="62"/>
      <c r="H112" s="65">
        <v>1</v>
      </c>
      <c r="I112" s="65">
        <v>1</v>
      </c>
      <c r="J112" s="65">
        <f t="shared" si="9"/>
        <v>1.0452294150696513</v>
      </c>
      <c r="K112" s="65">
        <f t="shared" si="9"/>
        <v>1.0427732771025349</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C'!O13</f>
        <v>459675000</v>
      </c>
      <c r="E35" s="1" t="s">
        <v>48</v>
      </c>
    </row>
    <row r="36" spans="2:5" x14ac:dyDescent="0.4">
      <c r="B36" t="s">
        <v>70</v>
      </c>
      <c r="C36" s="78">
        <f>'Items B &amp; C'!P13</f>
        <v>455007000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0">
        <f>'Items B &amp; C'!AB13</f>
        <v>32447000</v>
      </c>
      <c r="D60" s="66"/>
      <c r="E60" s="80">
        <f>'Items B &amp; C'!AD13</f>
        <v>427227000</v>
      </c>
      <c r="F60" s="80">
        <f>'Items B &amp; C'!AE13</f>
        <v>0</v>
      </c>
      <c r="G60" s="80">
        <f>'Items B &amp; C'!AF13</f>
        <v>0</v>
      </c>
    </row>
    <row r="61" spans="2:7" x14ac:dyDescent="0.4">
      <c r="B61" t="s">
        <v>79</v>
      </c>
      <c r="C61" s="80">
        <f>'Items B &amp; C'!AG13</f>
        <v>215000</v>
      </c>
      <c r="D61" s="66"/>
      <c r="E61" s="80">
        <f>'Items B &amp; C'!AI13</f>
        <v>0</v>
      </c>
      <c r="F61" s="80">
        <f>'Items B &amp; C'!AJ13</f>
        <v>0</v>
      </c>
      <c r="G61" s="80">
        <f>'Items B &amp; C'!AK13</f>
        <v>4452000</v>
      </c>
    </row>
    <row r="64" spans="2:7" x14ac:dyDescent="0.4">
      <c r="B64" t="s">
        <v>88</v>
      </c>
      <c r="E64" s="1" t="s">
        <v>86</v>
      </c>
    </row>
    <row r="65" spans="2:5" x14ac:dyDescent="0.4">
      <c r="B65" t="s">
        <v>85</v>
      </c>
      <c r="C65" s="82">
        <f>ROUND('[5]Prime Summary'!$W$44,0)</f>
        <v>92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Summary'!W48,0)</f>
        <v>0</v>
      </c>
    </row>
    <row r="71" spans="2:5" x14ac:dyDescent="0.4">
      <c r="B71" t="s">
        <v>91</v>
      </c>
      <c r="C71" s="82">
        <f>ROUND('[5]Prime Summary'!W49,0)</f>
        <v>0</v>
      </c>
    </row>
    <row r="72" spans="2:5" x14ac:dyDescent="0.4">
      <c r="B72" t="s">
        <v>92</v>
      </c>
      <c r="C72" s="82">
        <f>ROUND('[5]Prime Summary'!W50,0)</f>
        <v>0</v>
      </c>
    </row>
    <row r="73" spans="2:5" x14ac:dyDescent="0.4">
      <c r="B73" t="s">
        <v>93</v>
      </c>
      <c r="C73" s="82">
        <f>ROUND('[5]Prime Summary'!W51,0)</f>
        <v>36</v>
      </c>
      <c r="E73" s="1" t="s">
        <v>103</v>
      </c>
    </row>
    <row r="74" spans="2:5" x14ac:dyDescent="0.4">
      <c r="B74" t="s">
        <v>94</v>
      </c>
      <c r="C74" s="82">
        <f>ROUND('[5]Prime Summary'!W52,0)</f>
        <v>0</v>
      </c>
      <c r="E74" s="1" t="s">
        <v>104</v>
      </c>
    </row>
    <row r="75" spans="2:5" x14ac:dyDescent="0.4">
      <c r="B75" t="s">
        <v>95</v>
      </c>
      <c r="C75" s="82">
        <f>ROUND('[5]Prime Summary'!W53,0)</f>
        <v>1</v>
      </c>
      <c r="E75" s="1" t="s">
        <v>105</v>
      </c>
    </row>
    <row r="76" spans="2:5" x14ac:dyDescent="0.4">
      <c r="B76" t="s">
        <v>96</v>
      </c>
      <c r="C76" s="82">
        <f>ROUND('[5]Prime Summary'!W54,0)</f>
        <v>54</v>
      </c>
      <c r="E76" s="1" t="s">
        <v>106</v>
      </c>
    </row>
    <row r="77" spans="2:5" x14ac:dyDescent="0.4">
      <c r="B77" t="s">
        <v>97</v>
      </c>
      <c r="C77" s="82">
        <f>ROUND('[5]Prime Summary'!W55,0)</f>
        <v>9</v>
      </c>
    </row>
    <row r="78" spans="2:5" x14ac:dyDescent="0.4">
      <c r="B78" t="s">
        <v>98</v>
      </c>
      <c r="C78" s="82">
        <f>ROUND('[5]Prime Summary'!W56,0)</f>
        <v>0</v>
      </c>
    </row>
    <row r="79" spans="2:5" x14ac:dyDescent="0.4">
      <c r="B79" t="s">
        <v>101</v>
      </c>
      <c r="C79" s="82">
        <f>ROUND('[5]Prime Summary'!W57,0)</f>
        <v>0</v>
      </c>
    </row>
    <row r="80" spans="2:5" x14ac:dyDescent="0.4">
      <c r="B80" t="s">
        <v>99</v>
      </c>
      <c r="C80" s="82">
        <f>ROUND('[5]Prime Summary'!W58,0)</f>
        <v>0</v>
      </c>
    </row>
    <row r="81" spans="2:20" x14ac:dyDescent="0.4">
      <c r="B81" t="s">
        <v>100</v>
      </c>
      <c r="C81" s="82">
        <f>ROUND('[5]Prime Summary'!W59,0)</f>
        <v>0</v>
      </c>
    </row>
    <row r="82" spans="2:20" x14ac:dyDescent="0.4">
      <c r="B82" t="s">
        <v>102</v>
      </c>
      <c r="C82" s="82">
        <f>ROUND('[5]Prime Summary'!W60,0)</f>
        <v>0</v>
      </c>
    </row>
    <row r="83" spans="2:20" x14ac:dyDescent="0.4">
      <c r="B83" t="s">
        <v>155</v>
      </c>
      <c r="C83" s="82">
        <f>ROUND('[5]Prime Summary'!W61,0)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6">
        <v>45046</v>
      </c>
      <c r="E100" s="81">
        <f t="shared" ref="E100:F102" si="3">ROUND(H100-1,4)</f>
        <v>5.0000000000000001E-3</v>
      </c>
      <c r="F100" s="81">
        <f t="shared" si="3"/>
        <v>4.5999999999999999E-3</v>
      </c>
      <c r="G100" s="25"/>
      <c r="H100" s="140">
        <f>'[3]FIHI (PBC Q1)'!AA8</f>
        <v>1.0049775070232643</v>
      </c>
      <c r="I100" s="140">
        <f>'[3]FIHI (PBC Q1)'!AB8</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4">
      <c r="B101" t="s">
        <v>118</v>
      </c>
      <c r="C101" s="76">
        <v>45077</v>
      </c>
      <c r="E101" s="81">
        <f t="shared" si="3"/>
        <v>5.1999999999999998E-3</v>
      </c>
      <c r="F101" s="81">
        <f t="shared" si="3"/>
        <v>4.8999999999999998E-3</v>
      </c>
      <c r="G101" s="25"/>
      <c r="H101" s="140">
        <f>'[3]FIHI (PBC Q1)'!AA9</f>
        <v>1.0052315482586336</v>
      </c>
      <c r="I101" s="140">
        <f>'[3]FIHI (PBC Q1)'!AB9</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6">
        <v>45107</v>
      </c>
      <c r="E102" s="81">
        <f t="shared" si="3"/>
        <v>5.1000000000000004E-3</v>
      </c>
      <c r="F102" s="81">
        <f t="shared" si="3"/>
        <v>4.7000000000000002E-3</v>
      </c>
      <c r="G102" s="25"/>
      <c r="H102" s="140">
        <f>'[3]FIHI (PBC Q1)'!AA10</f>
        <v>1.0050558854195044</v>
      </c>
      <c r="I102" s="140">
        <f>'[3]FIHI (PBC Q1)'!AB10</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6">
        <v>45107</v>
      </c>
      <c r="E103" s="98">
        <f>ROUND((J103/J99)-1,4)</f>
        <v>1.5299999999999999E-2</v>
      </c>
      <c r="F103" s="98">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6">
        <v>45138</v>
      </c>
      <c r="E104" s="81">
        <f t="shared" ref="E104:F106" si="6">ROUND(H104-1,4)</f>
        <v>5.3E-3</v>
      </c>
      <c r="F104" s="81">
        <f t="shared" si="6"/>
        <v>5.0000000000000001E-3</v>
      </c>
      <c r="G104" s="25"/>
      <c r="H104" s="140">
        <f>'[3]FIHI (PBC Q1)'!AA11</f>
        <v>1.0052591052395585</v>
      </c>
      <c r="I104" s="140">
        <f>'[3]FIHI (PBC Q1)'!AB11</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6">
        <v>45169</v>
      </c>
      <c r="E105" s="81">
        <f t="shared" si="6"/>
        <v>5.4000000000000003E-3</v>
      </c>
      <c r="F105" s="81">
        <f t="shared" si="6"/>
        <v>5.1999999999999998E-3</v>
      </c>
      <c r="G105" s="25"/>
      <c r="H105" s="140">
        <f>'[3]FIHI (PBC Q1)'!AA12</f>
        <v>1.0054386805752022</v>
      </c>
      <c r="I105" s="140">
        <f>'[3]FIHI (PBC Q1)'!AB12</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6">
        <v>45199</v>
      </c>
      <c r="E106" s="81">
        <f t="shared" si="6"/>
        <v>5.3E-3</v>
      </c>
      <c r="F106" s="81">
        <f t="shared" si="6"/>
        <v>5.0000000000000001E-3</v>
      </c>
      <c r="G106" s="25"/>
      <c r="H106" s="140">
        <f>'[3]FIHI (PBC Q1)'!AA13</f>
        <v>1.0052667472902035</v>
      </c>
      <c r="I106" s="140">
        <f>'[3]FIHI (PBC Q1)'!AB13</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6">
        <v>45199</v>
      </c>
      <c r="E107" s="98">
        <f>ROUND((J107/J103)-1,4)</f>
        <v>1.6E-2</v>
      </c>
      <c r="F107" s="98">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6"/>
      <c r="E108" s="97"/>
      <c r="F108" s="97"/>
      <c r="G108" s="25"/>
      <c r="H108" s="140">
        <f>'[3]FIHI (PBC Q1)'!AA14</f>
        <v>1</v>
      </c>
      <c r="I108" s="140">
        <f>'[3]FIHI (PBC Q1)'!AB14</f>
        <v>1</v>
      </c>
      <c r="J108" s="20">
        <f>J107*H108</f>
        <v>1.0458825026004597</v>
      </c>
      <c r="K108" s="20">
        <f t="shared" ref="K108:K110" si="7">K107*I108</f>
        <v>1.0432454904366548</v>
      </c>
      <c r="L108" s="25"/>
    </row>
    <row r="109" spans="2:20" x14ac:dyDescent="0.4">
      <c r="B109" t="s">
        <v>126</v>
      </c>
      <c r="C109" s="76"/>
      <c r="E109" s="81"/>
      <c r="F109" s="81"/>
      <c r="G109" s="25"/>
      <c r="H109" s="140">
        <f>'[3]FIHI (PBC Q1)'!AA15</f>
        <v>1</v>
      </c>
      <c r="I109" s="140">
        <f>'[3]FIHI (PBC Q1)'!AB15</f>
        <v>1</v>
      </c>
      <c r="J109" s="20">
        <f t="shared" ref="J109:J110" si="8">J108*H109</f>
        <v>1.0458825026004597</v>
      </c>
      <c r="K109" s="20">
        <f t="shared" si="7"/>
        <v>1.0432454904366548</v>
      </c>
      <c r="L109" s="25"/>
    </row>
    <row r="110" spans="2:20" x14ac:dyDescent="0.4">
      <c r="B110" t="s">
        <v>127</v>
      </c>
      <c r="C110" s="76"/>
      <c r="E110" s="81"/>
      <c r="F110" s="81"/>
      <c r="G110" s="25"/>
      <c r="H110" s="140">
        <f>'[3]FIHI (PBC Q1)'!AA16</f>
        <v>1</v>
      </c>
      <c r="I110" s="140">
        <f>'[3]FIHI (PBC Q1)'!AB16</f>
        <v>1</v>
      </c>
      <c r="J110" s="20">
        <f t="shared" si="8"/>
        <v>1.0458825026004597</v>
      </c>
      <c r="K110" s="20">
        <f t="shared" si="7"/>
        <v>1.0432454904366548</v>
      </c>
      <c r="L110" s="25"/>
    </row>
    <row r="111" spans="2:20" ht="15" thickBot="1" x14ac:dyDescent="0.45">
      <c r="B111" t="s">
        <v>128</v>
      </c>
      <c r="C111" s="76"/>
      <c r="E111" s="98"/>
      <c r="F111" s="98"/>
      <c r="G111" s="62"/>
      <c r="H111" s="65">
        <v>1</v>
      </c>
      <c r="I111" s="65">
        <v>1</v>
      </c>
      <c r="J111" s="65">
        <f t="shared" ref="J111:K112" si="9">J110*H111</f>
        <v>1.0458825026004597</v>
      </c>
      <c r="K111" s="65">
        <f t="shared" si="9"/>
        <v>1.0432454904366548</v>
      </c>
    </row>
    <row r="112" spans="2:20" ht="15" thickTop="1" x14ac:dyDescent="0.4">
      <c r="B112" t="s">
        <v>129</v>
      </c>
      <c r="C112" s="76"/>
      <c r="E112" s="81"/>
      <c r="F112" s="81"/>
      <c r="G112" s="62"/>
      <c r="H112" s="65">
        <v>1</v>
      </c>
      <c r="I112" s="65">
        <v>1</v>
      </c>
      <c r="J112" s="65">
        <f t="shared" si="9"/>
        <v>1.0458825026004597</v>
      </c>
      <c r="K112" s="65">
        <f t="shared" si="9"/>
        <v>1.0432454904366548</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2023-10-10T13:01:05Z</dcterms:modified>
</cp:coreProperties>
</file>