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/>
  <xr:revisionPtr revIDLastSave="0" documentId="13_ncr:1_{F90E3636-DF3B-4569-BBA7-071DF75276F3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MMT" sheetId="1" r:id="rId1"/>
    <sheet name="NAV" sheetId="5" r:id="rId2"/>
    <sheet name="SOC Detail Cap Accts" sheetId="3" r:id="rId3"/>
    <sheet name="SOC Detail Mgmt Fees" sheetId="4" r:id="rId4"/>
    <sheet name="SOC Detail Expenses" sheetId="2" r:id="rId5"/>
  </sheets>
  <definedNames>
    <definedName name="_xlnm._FilterDatabase" localSheetId="2" hidden="1">'SOC Detail Cap Accts'!$A$1:$IP$655</definedName>
    <definedName name="_xlnm._FilterDatabase" localSheetId="4" hidden="1">'SOC Detail Expenses'!$A$1:$IP$546</definedName>
    <definedName name="_xlnm._FilterDatabase" localSheetId="3" hidden="1">'SOC Detail Mgmt Fees'!$A$1:$IP$1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L16" i="1"/>
  <c r="N16" i="1" s="1"/>
  <c r="F47" i="1"/>
  <c r="J16" i="1" s="1"/>
  <c r="K16" i="1"/>
  <c r="F46" i="1"/>
  <c r="G16" i="1" l="1"/>
  <c r="Q148" i="5" l="1"/>
  <c r="F38" i="5"/>
  <c r="F37" i="5"/>
  <c r="F36" i="5"/>
  <c r="AB16" i="1" l="1"/>
  <c r="Z16" i="1" s="1"/>
  <c r="AA16" i="1"/>
  <c r="Y16" i="1" s="1"/>
  <c r="AA15" i="1"/>
  <c r="Y15" i="1" s="1"/>
  <c r="AB14" i="1"/>
  <c r="Z14" i="1" s="1"/>
  <c r="AA14" i="1"/>
  <c r="Y14" i="1" s="1"/>
  <c r="AB13" i="1"/>
  <c r="Z13" i="1" s="1"/>
  <c r="AA13" i="1"/>
  <c r="Y13" i="1" s="1"/>
  <c r="AB12" i="1"/>
  <c r="Z12" i="1" s="1"/>
  <c r="AA12" i="1"/>
  <c r="Y12" i="1" s="1"/>
  <c r="AB11" i="1"/>
  <c r="Z11" i="1" s="1"/>
  <c r="AA11" i="1"/>
  <c r="Y11" i="1" s="1"/>
  <c r="AB10" i="1"/>
  <c r="Z10" i="1" s="1"/>
  <c r="AA10" i="1"/>
  <c r="Y10" i="1" s="1"/>
  <c r="AB9" i="1"/>
  <c r="Z9" i="1" s="1"/>
  <c r="AA9" i="1"/>
  <c r="Y9" i="1" s="1"/>
  <c r="AB8" i="1"/>
  <c r="Z8" i="1" s="1"/>
  <c r="AA8" i="1"/>
  <c r="Y8" i="1" s="1"/>
  <c r="AB7" i="1"/>
  <c r="Z7" i="1" s="1"/>
  <c r="AA7" i="1"/>
  <c r="Y7" i="1" s="1"/>
  <c r="AB6" i="1"/>
  <c r="Z6" i="1" s="1"/>
  <c r="AA6" i="1"/>
  <c r="Y6" i="1" s="1"/>
  <c r="AB5" i="1"/>
  <c r="Z5" i="1" s="1"/>
  <c r="AA5" i="1"/>
  <c r="Y5" i="1" s="1"/>
  <c r="N15" i="1"/>
  <c r="M15" i="1"/>
  <c r="O15" i="1" s="1"/>
  <c r="AB15" i="1" s="1"/>
  <c r="Z15" i="1" s="1"/>
  <c r="L15" i="1"/>
  <c r="O14" i="1"/>
  <c r="N14" i="1"/>
  <c r="M14" i="1"/>
  <c r="L14" i="1"/>
  <c r="N13" i="1"/>
  <c r="M13" i="1"/>
  <c r="O13" i="1" s="1"/>
  <c r="L13" i="1"/>
  <c r="O12" i="1"/>
  <c r="N12" i="1"/>
  <c r="M12" i="1"/>
  <c r="L12" i="1"/>
  <c r="N11" i="1"/>
  <c r="M11" i="1"/>
  <c r="O11" i="1" s="1"/>
  <c r="L11" i="1"/>
  <c r="O10" i="1"/>
  <c r="N10" i="1"/>
  <c r="M10" i="1"/>
  <c r="L10" i="1"/>
  <c r="N9" i="1"/>
  <c r="M9" i="1"/>
  <c r="O9" i="1" s="1"/>
  <c r="L9" i="1"/>
  <c r="O8" i="1"/>
  <c r="N8" i="1"/>
  <c r="M8" i="1"/>
  <c r="L8" i="1"/>
  <c r="N7" i="1"/>
  <c r="M7" i="1"/>
  <c r="O7" i="1" s="1"/>
  <c r="L7" i="1"/>
  <c r="O6" i="1"/>
  <c r="N6" i="1"/>
  <c r="M6" i="1"/>
  <c r="L6" i="1"/>
  <c r="N5" i="1"/>
  <c r="M5" i="1"/>
  <c r="O5" i="1" s="1"/>
  <c r="L5" i="1"/>
  <c r="F25" i="5" l="1"/>
  <c r="R115" i="5"/>
  <c r="R113" i="5"/>
  <c r="R114" i="5" s="1"/>
  <c r="R119" i="5" s="1"/>
  <c r="R118" i="5"/>
  <c r="R117" i="5"/>
  <c r="R116" i="5"/>
  <c r="C16" i="1" l="1"/>
  <c r="C15" i="1"/>
  <c r="C14" i="1"/>
  <c r="C13" i="1"/>
  <c r="C12" i="1"/>
  <c r="C11" i="1"/>
  <c r="C10" i="1"/>
  <c r="C9" i="1"/>
  <c r="C8" i="1"/>
  <c r="C7" i="1"/>
  <c r="C6" i="1"/>
  <c r="K15" i="1" l="1"/>
  <c r="K14" i="1"/>
  <c r="K13" i="1"/>
  <c r="K12" i="1"/>
  <c r="K11" i="1"/>
  <c r="K10" i="1"/>
  <c r="K9" i="1"/>
  <c r="K8" i="1"/>
  <c r="K7" i="1"/>
  <c r="K6" i="1"/>
  <c r="K5" i="1"/>
  <c r="J15" i="1"/>
  <c r="J14" i="1"/>
  <c r="J13" i="1"/>
  <c r="J12" i="1"/>
  <c r="J11" i="1"/>
  <c r="J10" i="1"/>
  <c r="J9" i="1"/>
  <c r="J8" i="1"/>
  <c r="J7" i="1"/>
  <c r="J6" i="1"/>
  <c r="J5" i="1"/>
  <c r="G15" i="1"/>
  <c r="G14" i="1"/>
  <c r="G13" i="1"/>
  <c r="G12" i="1"/>
  <c r="G11" i="1"/>
  <c r="G10" i="1"/>
  <c r="G9" i="1"/>
  <c r="G8" i="1"/>
  <c r="G7" i="1"/>
  <c r="G6" i="1"/>
  <c r="G5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U16" i="1" l="1"/>
  <c r="V16" i="1" s="1"/>
  <c r="T16" i="1"/>
  <c r="S16" i="1"/>
  <c r="R16" i="1"/>
  <c r="T8" i="1"/>
  <c r="T9" i="1"/>
  <c r="T10" i="1"/>
  <c r="T11" i="1"/>
  <c r="T12" i="1"/>
  <c r="T13" i="1"/>
  <c r="T14" i="1"/>
  <c r="T15" i="1"/>
  <c r="S12" i="1"/>
  <c r="U8" i="1"/>
  <c r="V8" i="1" s="1"/>
  <c r="S13" i="1"/>
  <c r="R9" i="1"/>
  <c r="U10" i="1"/>
  <c r="V10" i="1" s="1"/>
  <c r="S15" i="1"/>
  <c r="U11" i="1"/>
  <c r="V11" i="1" s="1"/>
  <c r="S11" i="1"/>
  <c r="U12" i="1"/>
  <c r="V12" i="1" s="1"/>
  <c r="R13" i="1"/>
  <c r="R14" i="1"/>
  <c r="U15" i="1"/>
  <c r="V15" i="1" s="1"/>
  <c r="S14" i="1"/>
  <c r="S8" i="1"/>
  <c r="S9" i="1"/>
  <c r="S10" i="1"/>
  <c r="U9" i="1"/>
  <c r="V9" i="1" s="1"/>
  <c r="R10" i="1"/>
  <c r="U13" i="1"/>
  <c r="V13" i="1" s="1"/>
  <c r="R11" i="1"/>
  <c r="U14" i="1"/>
  <c r="V14" i="1" s="1"/>
  <c r="R15" i="1"/>
  <c r="R8" i="1"/>
  <c r="R12" i="1"/>
  <c r="I7" i="1"/>
  <c r="I6" i="1"/>
  <c r="E7" i="1"/>
  <c r="E6" i="1"/>
  <c r="E5" i="1"/>
  <c r="R5" i="1" s="1"/>
  <c r="I5" i="1"/>
  <c r="T6" i="1" l="1"/>
  <c r="T7" i="1"/>
  <c r="U7" i="1"/>
  <c r="V7" i="1" s="1"/>
  <c r="U6" i="1"/>
  <c r="V6" i="1" s="1"/>
  <c r="S6" i="1"/>
  <c r="S5" i="1"/>
  <c r="U5" i="1"/>
  <c r="T5" i="1"/>
  <c r="S7" i="1"/>
  <c r="R7" i="1"/>
  <c r="R6" i="1"/>
  <c r="S34" i="1" l="1"/>
  <c r="T34" i="1"/>
  <c r="V5" i="1"/>
  <c r="V34" i="1" s="1"/>
  <c r="U34" i="1"/>
  <c r="R34" i="1" l="1"/>
</calcChain>
</file>

<file path=xl/sharedStrings.xml><?xml version="1.0" encoding="utf-8"?>
<sst xmlns="http://schemas.openxmlformats.org/spreadsheetml/2006/main" count="2977" uniqueCount="490">
  <si>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</si>
  <si>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</si>
  <si>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</si>
  <si>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</si>
  <si>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</si>
  <si>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</si>
  <si>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</si>
  <si>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</si>
  <si>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</si>
  <si>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</si>
  <si>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</si>
  <si>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</si>
  <si>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Gross Return</t>
  </si>
  <si>
    <t>Net Return</t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</si>
  <si>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</si>
  <si>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</si>
  <si>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</si>
  <si>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</si>
  <si>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</si>
  <si>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</si>
  <si>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</si>
  <si>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</si>
  <si>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</si>
  <si>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</si>
  <si>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</si>
  <si>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</si>
  <si>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</si>
  <si>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</si>
  <si>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</si>
  <si>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</si>
  <si>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</si>
  <si>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</si>
  <si>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</si>
  <si>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</si>
  <si>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</si>
  <si>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</si>
  <si>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</si>
  <si>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</si>
  <si>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</si>
  <si>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</si>
  <si>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</si>
  <si>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</si>
  <si>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</si>
  <si>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</si>
  <si>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</si>
  <si>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</si>
  <si>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</si>
  <si>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</si>
  <si>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</si>
  <si>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</si>
  <si>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</si>
  <si>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</si>
  <si>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</si>
  <si>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</si>
  <si>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</si>
  <si>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</si>
  <si>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</si>
  <si>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</si>
  <si>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</si>
  <si>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</si>
  <si>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</si>
  <si>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</si>
  <si>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</si>
  <si>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</si>
  <si>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</si>
  <si>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</si>
  <si>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</si>
  <si>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</si>
  <si>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</si>
  <si>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</si>
  <si>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</si>
  <si>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</si>
  <si>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</si>
  <si>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</si>
  <si>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</si>
  <si>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</si>
  <si>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</si>
  <si>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</si>
  <si>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</si>
  <si>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</si>
  <si>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</si>
  <si>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</si>
  <si>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</si>
  <si>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</si>
  <si>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</si>
  <si>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</si>
  <si>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</si>
  <si>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</si>
  <si>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</si>
  <si>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</si>
  <si>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</si>
  <si>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</si>
  <si>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</si>
  <si>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</si>
  <si>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</si>
  <si>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</si>
  <si>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</si>
  <si>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</si>
  <si>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</si>
  <si>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</si>
  <si>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</si>
  <si>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</si>
  <si>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</si>
  <si>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</si>
  <si>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</si>
  <si>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</si>
  <si>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</si>
  <si>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</si>
  <si>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</si>
  <si>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</si>
  <si>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</si>
  <si>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</si>
  <si>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</si>
  <si>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</si>
  <si>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</si>
  <si>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</si>
  <si>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</si>
  <si>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</si>
  <si>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</si>
  <si>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</si>
  <si>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</si>
  <si>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</si>
  <si>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</si>
  <si>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</si>
  <si>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</si>
  <si>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</si>
  <si>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</si>
  <si>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</si>
  <si>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</si>
  <si>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</si>
  <si>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</si>
  <si>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</si>
  <si>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</si>
  <si>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</si>
  <si>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</si>
  <si>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</si>
  <si>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</si>
  <si>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</si>
  <si>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</si>
  <si>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</si>
  <si>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</si>
  <si>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</si>
  <si>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</si>
  <si>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</si>
  <si>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</si>
  <si>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</si>
  <si>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</si>
  <si>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</si>
  <si>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</si>
  <si>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</si>
  <si>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</si>
  <si>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</si>
  <si>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</si>
  <si>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</si>
  <si>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</si>
  <si>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</si>
  <si>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</si>
  <si>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</si>
  <si>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</si>
  <si>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</si>
  <si>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</si>
  <si>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</si>
  <si>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</si>
  <si>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</si>
  <si>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</si>
  <si>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</si>
  <si>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</si>
  <si>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</si>
  <si>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</si>
  <si>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</si>
  <si>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</si>
  <si>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</si>
  <si>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</si>
  <si>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</si>
  <si>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</si>
  <si>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</si>
  <si>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</si>
  <si>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</si>
  <si>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</si>
  <si>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</si>
  <si>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</si>
  <si>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</si>
  <si>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</si>
  <si>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</si>
  <si>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</si>
  <si>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</si>
  <si>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</si>
  <si>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</si>
  <si>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</si>
  <si>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</si>
  <si>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</si>
  <si>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</si>
  <si>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</si>
  <si>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</si>
  <si>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</si>
  <si>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</si>
  <si>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</si>
  <si>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</si>
  <si>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</si>
  <si>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</si>
  <si>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</si>
  <si>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</si>
  <si>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</si>
  <si>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</si>
  <si>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</si>
  <si>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</si>
  <si>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</si>
  <si>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</si>
  <si>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</si>
  <si>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</si>
  <si>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</si>
  <si>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</si>
  <si>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</si>
  <si>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</si>
  <si>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</si>
  <si>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</si>
  <si>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</si>
  <si>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</si>
  <si>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</si>
  <si>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</si>
  <si>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</si>
  <si>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</si>
  <si>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</si>
  <si>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</si>
  <si>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</si>
  <si>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</si>
  <si>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</si>
  <si>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</si>
  <si>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</si>
  <si>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</si>
  <si>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</si>
  <si>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</si>
  <si>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</si>
  <si>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</si>
  <si>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</si>
  <si>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</si>
  <si>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</si>
  <si>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</si>
  <si>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</si>
  <si>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</si>
  <si>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</si>
  <si>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</si>
  <si>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</si>
  <si>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</si>
  <si>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</si>
  <si>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</si>
  <si>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</si>
  <si>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</si>
  <si>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</si>
  <si>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</si>
  <si>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</si>
  <si>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</si>
  <si>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</si>
  <si>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</si>
  <si>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</si>
  <si>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</si>
  <si>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</si>
  <si>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</si>
  <si>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</si>
  <si>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</si>
  <si>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</si>
  <si>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</si>
  <si>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</si>
  <si>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</si>
  <si>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CE ADMIN</t>
  </si>
  <si>
    <t>LP</t>
  </si>
  <si>
    <t>Limited Partner</t>
  </si>
  <si>
    <t>CE AUDIT</t>
  </si>
  <si>
    <t>CE CUST FE</t>
  </si>
  <si>
    <t>BAL FWD</t>
  </si>
  <si>
    <t>Total</t>
  </si>
  <si>
    <t>BAL FWD PF</t>
  </si>
  <si>
    <t>CONT</t>
  </si>
  <si>
    <t>WITH (BEG)</t>
  </si>
  <si>
    <t>TOTAL PF</t>
  </si>
  <si>
    <t>CE MF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</si>
  <si>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</si>
  <si>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</si>
  <si>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</si>
  <si>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</si>
  <si>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</si>
  <si>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</si>
  <si>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</si>
  <si>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</si>
  <si>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</si>
  <si>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</si>
  <si>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</si>
  <si>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</si>
  <si>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</si>
  <si>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</si>
  <si>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</si>
  <si>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</si>
  <si>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LUCIDIII</t>
  </si>
  <si>
    <t>Lucid MM Term Income Master Fund LLC</t>
  </si>
  <si>
    <t>GEN-LUCIDIII</t>
  </si>
  <si>
    <t>LUCIDIIILP MM Term Fund LLC</t>
  </si>
  <si>
    <t>T</t>
  </si>
  <si>
    <t>CE REG FEE</t>
  </si>
  <si>
    <t>USE BELOW TABLE FOR FORM PF REPORTING</t>
  </si>
  <si>
    <t>For Form PF Gross</t>
  </si>
  <si>
    <t>For Form PF Net</t>
  </si>
  <si>
    <t>23-1101</t>
  </si>
  <si>
    <t>From 11/1/2023 To 11/30/2023</t>
  </si>
  <si>
    <t>23-1001</t>
  </si>
  <si>
    <t>From 10/1/2023 To 10/31/2023</t>
  </si>
  <si>
    <t>23-0901</t>
  </si>
  <si>
    <t>From 9/1/2023 To 9/30/2023</t>
  </si>
  <si>
    <t>23-0801</t>
  </si>
  <si>
    <t>From 8/1/2023 To 8/31/2023</t>
  </si>
  <si>
    <t>23-0701</t>
  </si>
  <si>
    <t>From 7/1/2023 To 7/31/2023</t>
  </si>
  <si>
    <t>23-0601</t>
  </si>
  <si>
    <t>From 6/1/2023 To 6/30/2023</t>
  </si>
  <si>
    <t>23-0501</t>
  </si>
  <si>
    <t>From 5/1/2023 To 5/31/2023</t>
  </si>
  <si>
    <t>23-0401</t>
  </si>
  <si>
    <t>From 4/1/2023 To 4/30/2023</t>
  </si>
  <si>
    <t>23-0301</t>
  </si>
  <si>
    <t>From 3/1/2023 To 3/31/2023</t>
  </si>
  <si>
    <t>23-0201</t>
  </si>
  <si>
    <t>From 2/1/2023 To 2/28/2023</t>
  </si>
  <si>
    <t>23-0101</t>
  </si>
  <si>
    <t>From 1/1/2023 To 1/31/2023</t>
  </si>
  <si>
    <t>MMT Fund Overview and Balance Sheet</t>
  </si>
  <si>
    <t>Val Date</t>
  </si>
  <si>
    <t>Yesterday</t>
  </si>
  <si>
    <t>Val Date B/S</t>
  </si>
  <si>
    <t>Yesterday B/S</t>
  </si>
  <si>
    <t>Assets</t>
  </si>
  <si>
    <t>USD</t>
  </si>
  <si>
    <t>EUR</t>
  </si>
  <si>
    <t>Liabilities</t>
  </si>
  <si>
    <t>NAV</t>
  </si>
  <si>
    <t>Previous MMF Ex Dividend Date</t>
  </si>
  <si>
    <t>MMF Dividend Rcvbl</t>
  </si>
  <si>
    <t>Cash Accounts</t>
  </si>
  <si>
    <t>Nexen</t>
  </si>
  <si>
    <t>DGCXX</t>
  </si>
  <si>
    <t>HSBCLAD</t>
  </si>
  <si>
    <t>Cash &amp; MMF</t>
  </si>
  <si>
    <t>Opex Payables (incl Mgmt Fees)</t>
  </si>
  <si>
    <t>Total Cash &amp; MMF (USD Equiv)</t>
  </si>
  <si>
    <t>Total Opex Liabilities (USD Equiv)</t>
  </si>
  <si>
    <t>Corporate Bonds and Notes</t>
  </si>
  <si>
    <t>Repo Borrowings</t>
  </si>
  <si>
    <t>Total Corp Bonds and Notes (USD Equiv)</t>
  </si>
  <si>
    <t>Total Repo Borrowings (USD Equiv)</t>
  </si>
  <si>
    <t>Accrued Interest</t>
  </si>
  <si>
    <t>Repo Accrued Interest</t>
  </si>
  <si>
    <t>Total Accured Interest (USD Equiv)</t>
  </si>
  <si>
    <t>Total Repo Accrued Interest (USD Equiv)</t>
  </si>
  <si>
    <t>Unused Facility Fees</t>
  </si>
  <si>
    <t>Other Liabilities / Reserves</t>
  </si>
  <si>
    <t>Total Unused Facility Fees (USD Equiv)</t>
  </si>
  <si>
    <t>Total Other Liabilities</t>
  </si>
  <si>
    <t>Cash Collateral Due from Cpty</t>
  </si>
  <si>
    <t>Cash Collateral Due to Cpty</t>
  </si>
  <si>
    <t>Total Cash Collateral Due from Counterparty (USD Equiv)</t>
  </si>
  <si>
    <t>Total Assets USD</t>
  </si>
  <si>
    <t>USD NAV</t>
  </si>
  <si>
    <t>Total Liabilities USD</t>
  </si>
  <si>
    <t>Total Assets EUR</t>
  </si>
  <si>
    <t>EUR NAV</t>
  </si>
  <si>
    <t>Total Liabilities EUR</t>
  </si>
  <si>
    <t>Total Assets USD Equiv</t>
  </si>
  <si>
    <t>USD EQV NAV</t>
  </si>
  <si>
    <t>Total Liabilities USD Equiv</t>
  </si>
  <si>
    <t>Corporate Bonds and Notes - Face Amounts Drawn</t>
  </si>
  <si>
    <t>Total Current Drawn</t>
  </si>
  <si>
    <t>Bond Amortizations</t>
  </si>
  <si>
    <t>Total Money</t>
  </si>
  <si>
    <t>Amortizations (Due from CP)</t>
  </si>
  <si>
    <t>Corporate Bonds and Notes (Facility ID)</t>
  </si>
  <si>
    <t>Currency</t>
  </si>
  <si>
    <t>Crnt Outstanding</t>
  </si>
  <si>
    <t xml:space="preserve">Amortized Cost </t>
  </si>
  <si>
    <t>Corporate Bonds Repos Facility ID)</t>
  </si>
  <si>
    <t>Net Money</t>
  </si>
  <si>
    <t>Original Face</t>
  </si>
  <si>
    <t>Factor</t>
  </si>
  <si>
    <t>Current Face</t>
  </si>
  <si>
    <t>ALMOND2USD</t>
  </si>
  <si>
    <t>ALMONDUSD</t>
  </si>
  <si>
    <t>EELM</t>
  </si>
  <si>
    <t>EWILLUSD</t>
  </si>
  <si>
    <t>HZLNT</t>
  </si>
  <si>
    <t>MCHY</t>
  </si>
  <si>
    <t>OLIVEUSD</t>
  </si>
  <si>
    <t>PAPPLEUSD</t>
  </si>
  <si>
    <t>PFIR</t>
  </si>
  <si>
    <t>SSPRUCE</t>
  </si>
  <si>
    <t>STAPL</t>
  </si>
  <si>
    <t>TREATY</t>
  </si>
  <si>
    <t>ALMOND2EUR</t>
  </si>
  <si>
    <t>ALMONDEUR</t>
  </si>
  <si>
    <t>ECYP</t>
  </si>
  <si>
    <t>EWILLEUR</t>
  </si>
  <si>
    <t>HEXZT</t>
  </si>
  <si>
    <t>OLIVEEUR</t>
  </si>
  <si>
    <t>OPPOR</t>
  </si>
  <si>
    <t>PAPPLEEUR</t>
  </si>
  <si>
    <t>Corporate Bond and Notes</t>
  </si>
  <si>
    <t>NATWEST MARKETS PLC</t>
  </si>
  <si>
    <t>Corp Bond Face</t>
  </si>
  <si>
    <t>Total Facility Size (Last Roll)</t>
  </si>
  <si>
    <t>Total Drawn (Last Roll)</t>
  </si>
  <si>
    <t>Undrawn (Last Roll)</t>
  </si>
  <si>
    <t>Facility Fees (%age)</t>
  </si>
  <si>
    <t>Accrued Facility Fees</t>
  </si>
  <si>
    <t>Reserved</t>
  </si>
  <si>
    <t>Accrual Date</t>
  </si>
  <si>
    <t>Mgmt Fees</t>
  </si>
  <si>
    <t>Accrued Mgmt Fees</t>
  </si>
  <si>
    <t>Unused Facility Fees (Facility ID)</t>
  </si>
  <si>
    <t>Mgmt Fees (Facility ID)</t>
  </si>
  <si>
    <t xml:space="preserve">Mgmt Fees </t>
  </si>
  <si>
    <t>Collateral Switches</t>
  </si>
  <si>
    <t>Money</t>
  </si>
  <si>
    <t xml:space="preserve">Funding Repos </t>
  </si>
  <si>
    <t>Collateral Switch Reverse Helper</t>
  </si>
  <si>
    <t>Funding Repos Helper</t>
  </si>
  <si>
    <t>Counterparty</t>
  </si>
  <si>
    <t>Rate</t>
  </si>
  <si>
    <t>Currency + End Date</t>
  </si>
  <si>
    <t>USD + End Date</t>
  </si>
  <si>
    <t>EUR + End Date</t>
  </si>
  <si>
    <t>ASL CAPITAL MARKETS INC.</t>
  </si>
  <si>
    <t>NWMEUR45366</t>
  </si>
  <si>
    <t>NWMUSD45379</t>
  </si>
  <si>
    <t>ASLUSD45366</t>
  </si>
  <si>
    <t>LMRALPHAEUR45366</t>
  </si>
  <si>
    <t>CLEAR STREET LLC</t>
  </si>
  <si>
    <t>NWMEUR45373</t>
  </si>
  <si>
    <t>NWMUSD45366</t>
  </si>
  <si>
    <t>CLRSTUSD45366</t>
  </si>
  <si>
    <t>LMRALPHAEUR45373</t>
  </si>
  <si>
    <t>DAIWA CAPITAL MARKETS AMERICA INC.</t>
  </si>
  <si>
    <t>DAIWUSUSD45366</t>
  </si>
  <si>
    <t>LMRMSTREUR45366</t>
  </si>
  <si>
    <t>LMR ALPHA RATES TRADING MASTER FUND LTD</t>
  </si>
  <si>
    <t>PIERPONTUSD45379</t>
  </si>
  <si>
    <t>LMRMSTREUR45373</t>
  </si>
  <si>
    <t>LMR MULTI-STRATEGY MASTER FUND LIMITED</t>
  </si>
  <si>
    <t>AMHERST PIERPONT SECURITIES LLC</t>
  </si>
  <si>
    <t>OPEX Payables</t>
  </si>
  <si>
    <t>Daily</t>
  </si>
  <si>
    <t>Accrued</t>
  </si>
  <si>
    <t>Adjustments</t>
  </si>
  <si>
    <t>Amoritzed Cost</t>
  </si>
  <si>
    <t>Type</t>
  </si>
  <si>
    <t>Funding Repos</t>
  </si>
  <si>
    <t>Admin</t>
  </si>
  <si>
    <t>Cayman</t>
  </si>
  <si>
    <t>Custody</t>
  </si>
  <si>
    <t>Audit &amp; Tax</t>
  </si>
  <si>
    <t>Total OPEX</t>
  </si>
  <si>
    <t>Cash Margin</t>
  </si>
  <si>
    <t>Cash Margin Helper</t>
  </si>
  <si>
    <t>LMRALPHAEUR</t>
  </si>
  <si>
    <t>LMRMSTREUR</t>
  </si>
  <si>
    <t>Accruals, Reserves and Failing Trades</t>
  </si>
  <si>
    <t>ADMIN</t>
  </si>
  <si>
    <t>AUDIT &amp; TAX</t>
  </si>
  <si>
    <t>CAYMAN</t>
  </si>
  <si>
    <t>CORPORATE BONDS (P&amp;I)</t>
  </si>
  <si>
    <t>CUSTODY</t>
  </si>
  <si>
    <t>INTEREST INCOME</t>
  </si>
  <si>
    <t>LEGAL COSTS</t>
  </si>
  <si>
    <t>MGMT FEES</t>
  </si>
  <si>
    <t>MISC</t>
  </si>
  <si>
    <t>PAIR OFF</t>
  </si>
  <si>
    <t>SETTLEMENT DELAY</t>
  </si>
  <si>
    <t>Cash Margin Repos</t>
  </si>
  <si>
    <t>UNUSED FACILITY FEES</t>
  </si>
  <si>
    <t>HQLA (P&amp;I)</t>
  </si>
  <si>
    <t>USD equiv</t>
  </si>
  <si>
    <t>mgmt fees</t>
  </si>
  <si>
    <t>custody</t>
  </si>
  <si>
    <t>audit</t>
  </si>
  <si>
    <t>admin</t>
  </si>
  <si>
    <t>accrued expenses</t>
  </si>
  <si>
    <t>Gross Accrual</t>
  </si>
  <si>
    <t>Net Accrual</t>
  </si>
  <si>
    <t>Ln Gross Accrual</t>
  </si>
  <si>
    <t>Ln Net Accrual</t>
  </si>
  <si>
    <t>Hex Opp</t>
  </si>
  <si>
    <t>Nov ME</t>
  </si>
  <si>
    <t>Dec ME</t>
  </si>
  <si>
    <t>change MoM</t>
  </si>
  <si>
    <t>From 12/1/2023 To 12/31/2023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</si>
</sst>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&quot;$&quot;* #,##0_);_(&quot;$&quot;* \(#,##0\);_(&quot;$&quot;* &quot;-&quot;??_);_(@_)"/>
    <numFmt numFmtId="168" formatCode="#,##0.000000000"/>
    <numFmt numFmtId="169" formatCode="#,##0.000"/>
    <numFmt numFmtId="170" formatCode="#,##0.00000"/>
    <numFmt numFmtId="171" formatCode="#,##0.000000000000"/>
    <numFmt numFmtId="172" formatCode="#,##0.00000000"/>
    <numFmt numFmtId="173" formatCode="_([$€-2]\ * #,##0.00_);_([$€-2]\ * \(#,##0.00\);_([$€-2]\ * &quot;-&quot;??_);_(@_)"/>
    <numFmt numFmtId="174" formatCode="_([$€-2]\ * #,##0_);_([$€-2]\ * \(#,##0\);_([$€-2]\ * &quot;-&quot;??_);_(@_)"/>
    <numFmt numFmtId="175" formatCode="#,##0.0000"/>
    <numFmt numFmtId="176" formatCode="#,##0.0"/>
    <numFmt numFmtId="177" formatCode="_(&quot;$&quot;* #,##0.000_);_(&quot;$&quot;* \(#,##0.000\);_(&quot;$&quot;* &quot;-&quot;??_);_(@_)"/>
    <numFmt numFmtId="178" formatCode="0.0"/>
    <numFmt numFmtId="179" formatCode="_(* #,##0.0000_);_(* \(#,##0.0000\);_(* &quot;-&quot;??_);_(@_)"/>
    <numFmt numFmtId="180" formatCode="_(* #,##0.0000000_);_(* \(#,##0.0000000\);_(* &quot;-&quot;??_);_(@_)"/>
    <numFmt numFmtId="181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3"/>
      <color theme="3" tint="-0.499984740745262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3"/>
      <color theme="1" tint="0.499984740745262"/>
      <name val="Calibri"/>
      <family val="2"/>
      <scheme val="minor"/>
    </font>
    <font>
      <sz val="13"/>
      <color theme="1" tint="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4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3" fontId="0" fillId="0" borderId="0" xfId="0" applyNumberFormat="1"/>
    <xf numFmtId="15" fontId="0" fillId="0" borderId="0" xfId="0" applyNumberFormat="1"/>
    <xf numFmtId="4" fontId="0" fillId="0" borderId="0" xfId="0" applyNumberFormat="1" applyAlignment="1">
      <alignment horizontal="center"/>
    </xf>
    <xf numFmtId="0" fontId="2" fillId="0" borderId="0" xfId="0" applyFont="1"/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43" fontId="0" fillId="0" borderId="4" xfId="1" applyFont="1" applyFill="1" applyBorder="1" applyAlignment="1">
      <alignment vertical="center"/>
    </xf>
    <xf numFmtId="0" fontId="3" fillId="4" borderId="0" xfId="0" applyFont="1" applyFill="1"/>
    <xf numFmtId="43" fontId="0" fillId="2" borderId="13" xfId="1" applyFont="1" applyFill="1" applyBorder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43" fontId="0" fillId="2" borderId="15" xfId="1" applyFont="1" applyFill="1" applyBorder="1" applyAlignment="1">
      <alignment horizontal="center" vertic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6" fontId="2" fillId="3" borderId="12" xfId="1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2" fillId="3" borderId="11" xfId="2" applyNumberFormat="1" applyFont="1" applyFill="1" applyBorder="1" applyAlignment="1">
      <alignment horizontal="center"/>
    </xf>
    <xf numFmtId="165" fontId="2" fillId="3" borderId="12" xfId="2" applyNumberFormat="1" applyFont="1" applyFill="1" applyBorder="1" applyAlignment="1">
      <alignment horizontal="center"/>
    </xf>
    <xf numFmtId="0" fontId="2" fillId="3" borderId="2" xfId="0" applyFont="1" applyFill="1" applyBorder="1"/>
    <xf numFmtId="0" fontId="4" fillId="5" borderId="0" xfId="0" applyFont="1" applyFill="1"/>
    <xf numFmtId="0" fontId="5" fillId="5" borderId="0" xfId="0" applyFont="1" applyFill="1"/>
    <xf numFmtId="4" fontId="5" fillId="5" borderId="0" xfId="0" applyNumberFormat="1" applyFont="1" applyFill="1"/>
    <xf numFmtId="0" fontId="5" fillId="5" borderId="0" xfId="0" applyFont="1" applyFill="1" applyAlignment="1">
      <alignment horizontal="center"/>
    </xf>
    <xf numFmtId="0" fontId="6" fillId="6" borderId="0" xfId="0" applyFont="1" applyFill="1"/>
    <xf numFmtId="0" fontId="6" fillId="0" borderId="0" xfId="0" applyFont="1"/>
    <xf numFmtId="4" fontId="6" fillId="0" borderId="0" xfId="0" applyNumberFormat="1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5" fontId="7" fillId="7" borderId="16" xfId="0" applyNumberFormat="1" applyFont="1" applyFill="1" applyBorder="1"/>
    <xf numFmtId="4" fontId="8" fillId="0" borderId="0" xfId="0" applyNumberFormat="1" applyFont="1"/>
    <xf numFmtId="15" fontId="2" fillId="0" borderId="17" xfId="3" applyNumberFormat="1" applyFont="1" applyFill="1" applyBorder="1"/>
    <xf numFmtId="0" fontId="0" fillId="6" borderId="0" xfId="0" applyFill="1"/>
    <xf numFmtId="0" fontId="8" fillId="0" borderId="0" xfId="0" applyFont="1"/>
    <xf numFmtId="3" fontId="9" fillId="0" borderId="0" xfId="0" applyNumberFormat="1" applyFont="1" applyAlignment="1">
      <alignment horizontal="right"/>
    </xf>
    <xf numFmtId="4" fontId="9" fillId="6" borderId="18" xfId="0" applyNumberFormat="1" applyFont="1" applyFill="1" applyBorder="1" applyAlignment="1">
      <alignment horizontal="right" vertical="center"/>
    </xf>
    <xf numFmtId="0" fontId="8" fillId="6" borderId="19" xfId="0" applyFont="1" applyFill="1" applyBorder="1"/>
    <xf numFmtId="3" fontId="9" fillId="6" borderId="19" xfId="3" applyNumberFormat="1" applyFont="1" applyFill="1" applyBorder="1" applyAlignment="1">
      <alignment horizontal="right"/>
    </xf>
    <xf numFmtId="3" fontId="8" fillId="6" borderId="20" xfId="3" applyNumberFormat="1" applyFont="1" applyFill="1" applyBorder="1"/>
    <xf numFmtId="4" fontId="6" fillId="0" borderId="0" xfId="1" applyNumberFormat="1" applyFont="1"/>
    <xf numFmtId="0" fontId="10" fillId="0" borderId="0" xfId="0" applyFont="1"/>
    <xf numFmtId="4" fontId="9" fillId="6" borderId="21" xfId="0" applyNumberFormat="1" applyFont="1" applyFill="1" applyBorder="1" applyAlignment="1">
      <alignment horizontal="right" vertical="center"/>
    </xf>
    <xf numFmtId="0" fontId="8" fillId="6" borderId="2" xfId="0" applyFont="1" applyFill="1" applyBorder="1"/>
    <xf numFmtId="3" fontId="9" fillId="6" borderId="2" xfId="1" applyNumberFormat="1" applyFont="1" applyFill="1" applyBorder="1" applyAlignment="1">
      <alignment horizontal="right"/>
    </xf>
    <xf numFmtId="3" fontId="8" fillId="6" borderId="22" xfId="1" applyNumberFormat="1" applyFont="1" applyFill="1" applyBorder="1"/>
    <xf numFmtId="167" fontId="0" fillId="0" borderId="0" xfId="0" applyNumberFormat="1"/>
    <xf numFmtId="0" fontId="9" fillId="6" borderId="23" xfId="0" applyFont="1" applyFill="1" applyBorder="1" applyAlignment="1">
      <alignment horizontal="right" vertical="center"/>
    </xf>
    <xf numFmtId="0" fontId="8" fillId="6" borderId="0" xfId="0" applyFont="1" applyFill="1"/>
    <xf numFmtId="3" fontId="9" fillId="6" borderId="0" xfId="3" applyNumberFormat="1" applyFont="1" applyFill="1" applyBorder="1" applyAlignment="1">
      <alignment horizontal="right"/>
    </xf>
    <xf numFmtId="3" fontId="8" fillId="6" borderId="24" xfId="3" applyNumberFormat="1" applyFont="1" applyFill="1" applyBorder="1"/>
    <xf numFmtId="0" fontId="9" fillId="6" borderId="25" xfId="0" applyFont="1" applyFill="1" applyBorder="1" applyAlignment="1">
      <alignment horizontal="right" vertical="center"/>
    </xf>
    <xf numFmtId="0" fontId="8" fillId="6" borderId="26" xfId="0" applyFont="1" applyFill="1" applyBorder="1"/>
    <xf numFmtId="3" fontId="9" fillId="6" borderId="26" xfId="0" applyNumberFormat="1" applyFont="1" applyFill="1" applyBorder="1" applyAlignment="1">
      <alignment horizontal="right"/>
    </xf>
    <xf numFmtId="3" fontId="8" fillId="6" borderId="27" xfId="0" applyNumberFormat="1" applyFont="1" applyFill="1" applyBorder="1"/>
    <xf numFmtId="0" fontId="9" fillId="6" borderId="28" xfId="0" applyFont="1" applyFill="1" applyBorder="1" applyAlignment="1">
      <alignment horizontal="right" vertical="center"/>
    </xf>
    <xf numFmtId="3" fontId="9" fillId="6" borderId="0" xfId="0" applyNumberFormat="1" applyFont="1" applyFill="1" applyAlignment="1">
      <alignment horizontal="right"/>
    </xf>
    <xf numFmtId="3" fontId="8" fillId="6" borderId="24" xfId="0" applyNumberFormat="1" applyFont="1" applyFill="1" applyBorder="1"/>
    <xf numFmtId="0" fontId="9" fillId="6" borderId="21" xfId="0" applyFont="1" applyFill="1" applyBorder="1" applyAlignment="1">
      <alignment horizontal="right" vertical="center"/>
    </xf>
    <xf numFmtId="3" fontId="9" fillId="6" borderId="2" xfId="0" applyNumberFormat="1" applyFont="1" applyFill="1" applyBorder="1" applyAlignment="1">
      <alignment horizontal="right"/>
    </xf>
    <xf numFmtId="3" fontId="8" fillId="6" borderId="22" xfId="0" applyNumberFormat="1" applyFont="1" applyFill="1" applyBorder="1"/>
    <xf numFmtId="0" fontId="9" fillId="0" borderId="0" xfId="0" applyFont="1" applyAlignment="1">
      <alignment horizontal="left"/>
    </xf>
    <xf numFmtId="7" fontId="9" fillId="0" borderId="0" xfId="0" applyNumberFormat="1" applyFont="1"/>
    <xf numFmtId="0" fontId="9" fillId="6" borderId="29" xfId="0" applyFont="1" applyFill="1" applyBorder="1" applyAlignment="1">
      <alignment horizontal="right"/>
    </xf>
    <xf numFmtId="0" fontId="8" fillId="6" borderId="30" xfId="0" applyFont="1" applyFill="1" applyBorder="1"/>
    <xf numFmtId="3" fontId="9" fillId="6" borderId="30" xfId="0" applyNumberFormat="1" applyFont="1" applyFill="1" applyBorder="1" applyAlignment="1">
      <alignment horizontal="right"/>
    </xf>
    <xf numFmtId="3" fontId="8" fillId="6" borderId="31" xfId="0" applyNumberFormat="1" applyFont="1" applyFill="1" applyBorder="1"/>
    <xf numFmtId="44" fontId="0" fillId="0" borderId="0" xfId="0" applyNumberFormat="1"/>
    <xf numFmtId="0" fontId="11" fillId="0" borderId="0" xfId="0" applyFont="1"/>
    <xf numFmtId="44" fontId="6" fillId="0" borderId="0" xfId="0" applyNumberFormat="1" applyFont="1"/>
    <xf numFmtId="8" fontId="11" fillId="0" borderId="0" xfId="0" applyNumberFormat="1" applyFont="1"/>
    <xf numFmtId="4" fontId="11" fillId="0" borderId="0" xfId="0" applyNumberFormat="1" applyFont="1"/>
    <xf numFmtId="0" fontId="12" fillId="0" borderId="0" xfId="0" applyFont="1"/>
    <xf numFmtId="3" fontId="12" fillId="0" borderId="0" xfId="0" applyNumberFormat="1" applyFont="1" applyAlignment="1">
      <alignment horizontal="right"/>
    </xf>
    <xf numFmtId="44" fontId="9" fillId="0" borderId="0" xfId="0" applyNumberFormat="1" applyFont="1" applyAlignment="1">
      <alignment horizontal="right"/>
    </xf>
    <xf numFmtId="7" fontId="11" fillId="0" borderId="0" xfId="0" applyNumberFormat="1" applyFont="1"/>
    <xf numFmtId="8" fontId="6" fillId="0" borderId="0" xfId="0" applyNumberFormat="1" applyFont="1"/>
    <xf numFmtId="44" fontId="11" fillId="0" borderId="0" xfId="0" applyNumberFormat="1" applyFont="1"/>
    <xf numFmtId="167" fontId="2" fillId="0" borderId="32" xfId="0" applyNumberFormat="1" applyFont="1" applyBorder="1"/>
    <xf numFmtId="0" fontId="8" fillId="0" borderId="32" xfId="0" applyFont="1" applyBorder="1"/>
    <xf numFmtId="14" fontId="13" fillId="7" borderId="32" xfId="0" applyNumberFormat="1" applyFont="1" applyFill="1" applyBorder="1"/>
    <xf numFmtId="167" fontId="2" fillId="0" borderId="0" xfId="0" applyNumberFormat="1" applyFont="1"/>
    <xf numFmtId="0" fontId="8" fillId="0" borderId="2" xfId="0" applyFont="1" applyBorder="1"/>
    <xf numFmtId="4" fontId="8" fillId="0" borderId="2" xfId="0" applyNumberFormat="1" applyFont="1" applyBorder="1"/>
    <xf numFmtId="44" fontId="8" fillId="0" borderId="0" xfId="0" applyNumberFormat="1" applyFont="1"/>
    <xf numFmtId="43" fontId="11" fillId="0" borderId="0" xfId="1" applyFont="1"/>
    <xf numFmtId="168" fontId="6" fillId="0" borderId="0" xfId="0" applyNumberFormat="1" applyFont="1"/>
    <xf numFmtId="0" fontId="14" fillId="0" borderId="0" xfId="0" applyFont="1"/>
    <xf numFmtId="0" fontId="8" fillId="0" borderId="0" xfId="0" applyFont="1" applyAlignment="1">
      <alignment horizontal="right"/>
    </xf>
    <xf numFmtId="43" fontId="6" fillId="0" borderId="0" xfId="1" applyFont="1"/>
    <xf numFmtId="3" fontId="8" fillId="0" borderId="32" xfId="0" applyNumberFormat="1" applyFont="1" applyBorder="1"/>
    <xf numFmtId="167" fontId="11" fillId="0" borderId="0" xfId="0" applyNumberFormat="1" applyFont="1"/>
    <xf numFmtId="3" fontId="6" fillId="0" borderId="0" xfId="0" applyNumberFormat="1" applyFont="1"/>
    <xf numFmtId="3" fontId="8" fillId="0" borderId="2" xfId="0" applyNumberFormat="1" applyFont="1" applyBorder="1"/>
    <xf numFmtId="3" fontId="8" fillId="0" borderId="0" xfId="0" applyNumberFormat="1" applyFont="1"/>
    <xf numFmtId="0" fontId="15" fillId="0" borderId="0" xfId="0" applyFont="1"/>
    <xf numFmtId="43" fontId="6" fillId="0" borderId="0" xfId="0" applyNumberFormat="1" applyFont="1"/>
    <xf numFmtId="0" fontId="16" fillId="0" borderId="33" xfId="0" applyFont="1" applyBorder="1"/>
    <xf numFmtId="0" fontId="17" fillId="0" borderId="33" xfId="0" applyFont="1" applyBorder="1"/>
    <xf numFmtId="3" fontId="16" fillId="0" borderId="33" xfId="0" applyNumberFormat="1" applyFont="1" applyBorder="1"/>
    <xf numFmtId="4" fontId="6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8" fillId="9" borderId="34" xfId="0" applyFont="1" applyFill="1" applyBorder="1" applyAlignment="1">
      <alignment horizontal="left"/>
    </xf>
    <xf numFmtId="0" fontId="9" fillId="9" borderId="0" xfId="0" applyFont="1" applyFill="1" applyAlignment="1">
      <alignment horizontal="left"/>
    </xf>
    <xf numFmtId="0" fontId="16" fillId="0" borderId="0" xfId="0" applyFont="1"/>
    <xf numFmtId="0" fontId="17" fillId="0" borderId="0" xfId="0" applyFont="1"/>
    <xf numFmtId="3" fontId="16" fillId="0" borderId="0" xfId="0" applyNumberFormat="1" applyFont="1"/>
    <xf numFmtId="0" fontId="8" fillId="10" borderId="34" xfId="0" applyFont="1" applyFill="1" applyBorder="1" applyAlignment="1">
      <alignment horizontal="left"/>
    </xf>
    <xf numFmtId="0" fontId="9" fillId="10" borderId="0" xfId="0" applyFont="1" applyFill="1" applyAlignment="1">
      <alignment horizontal="left"/>
    </xf>
    <xf numFmtId="0" fontId="9" fillId="0" borderId="32" xfId="0" applyFont="1" applyBorder="1"/>
    <xf numFmtId="3" fontId="9" fillId="0" borderId="32" xfId="0" applyNumberFormat="1" applyFont="1" applyBorder="1"/>
    <xf numFmtId="4" fontId="2" fillId="0" borderId="32" xfId="0" applyNumberFormat="1" applyFont="1" applyBorder="1"/>
    <xf numFmtId="43" fontId="8" fillId="0" borderId="0" xfId="1" applyFont="1"/>
    <xf numFmtId="0" fontId="9" fillId="0" borderId="2" xfId="0" applyFont="1" applyBorder="1"/>
    <xf numFmtId="3" fontId="9" fillId="0" borderId="2" xfId="0" applyNumberFormat="1" applyFont="1" applyBorder="1"/>
    <xf numFmtId="4" fontId="2" fillId="0" borderId="2" xfId="0" applyNumberFormat="1" applyFont="1" applyBorder="1"/>
    <xf numFmtId="0" fontId="9" fillId="0" borderId="35" xfId="0" applyFont="1" applyBorder="1"/>
    <xf numFmtId="0" fontId="8" fillId="0" borderId="35" xfId="0" applyFont="1" applyBorder="1"/>
    <xf numFmtId="3" fontId="9" fillId="0" borderId="35" xfId="0" applyNumberFormat="1" applyFont="1" applyBorder="1"/>
    <xf numFmtId="0" fontId="9" fillId="0" borderId="0" xfId="0" applyFont="1"/>
    <xf numFmtId="3" fontId="9" fillId="0" borderId="0" xfId="0" applyNumberFormat="1" applyFont="1"/>
    <xf numFmtId="169" fontId="6" fillId="0" borderId="0" xfId="0" applyNumberFormat="1" applyFont="1"/>
    <xf numFmtId="0" fontId="2" fillId="8" borderId="34" xfId="0" applyFont="1" applyFill="1" applyBorder="1" applyAlignment="1">
      <alignment horizontal="left"/>
    </xf>
    <xf numFmtId="0" fontId="2" fillId="8" borderId="34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170" fontId="6" fillId="0" borderId="0" xfId="0" applyNumberFormat="1" applyFo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2" fillId="0" borderId="26" xfId="0" applyFont="1" applyBorder="1"/>
    <xf numFmtId="0" fontId="0" fillId="0" borderId="26" xfId="0" applyBorder="1"/>
    <xf numFmtId="4" fontId="0" fillId="0" borderId="26" xfId="0" applyNumberFormat="1" applyBorder="1"/>
    <xf numFmtId="0" fontId="2" fillId="0" borderId="0" xfId="0" applyFont="1" applyAlignment="1">
      <alignment horizontal="left"/>
    </xf>
    <xf numFmtId="0" fontId="2" fillId="9" borderId="34" xfId="0" applyFont="1" applyFill="1" applyBorder="1" applyAlignment="1">
      <alignment horizontal="left"/>
    </xf>
    <xf numFmtId="0" fontId="2" fillId="12" borderId="34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15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9" fontId="0" fillId="0" borderId="0" xfId="0" applyNumberFormat="1"/>
    <xf numFmtId="176" fontId="0" fillId="0" borderId="0" xfId="0" applyNumberFormat="1" applyAlignment="1">
      <alignment horizontal="center"/>
    </xf>
    <xf numFmtId="4" fontId="0" fillId="6" borderId="0" xfId="0" applyNumberFormat="1" applyFill="1"/>
    <xf numFmtId="177" fontId="0" fillId="0" borderId="0" xfId="0" applyNumberFormat="1"/>
    <xf numFmtId="15" fontId="0" fillId="0" borderId="26" xfId="0" applyNumberFormat="1" applyBorder="1"/>
    <xf numFmtId="175" fontId="0" fillId="0" borderId="26" xfId="0" applyNumberFormat="1" applyBorder="1"/>
    <xf numFmtId="3" fontId="0" fillId="0" borderId="0" xfId="0" applyNumberFormat="1" applyAlignment="1">
      <alignment horizontal="right"/>
    </xf>
    <xf numFmtId="0" fontId="2" fillId="4" borderId="0" xfId="0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2" fillId="13" borderId="34" xfId="0" applyFont="1" applyFill="1" applyBorder="1" applyAlignment="1">
      <alignment horizontal="center"/>
    </xf>
    <xf numFmtId="0" fontId="18" fillId="6" borderId="36" xfId="0" applyFont="1" applyFill="1" applyBorder="1" applyAlignment="1">
      <alignment horizontal="left"/>
    </xf>
    <xf numFmtId="0" fontId="18" fillId="6" borderId="3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center"/>
    </xf>
    <xf numFmtId="0" fontId="18" fillId="6" borderId="37" xfId="0" applyFont="1" applyFill="1" applyBorder="1" applyAlignment="1">
      <alignment horizontal="center"/>
    </xf>
    <xf numFmtId="0" fontId="19" fillId="0" borderId="37" xfId="0" applyFont="1" applyBorder="1" applyAlignment="1">
      <alignment horizontal="center"/>
    </xf>
    <xf numFmtId="168" fontId="0" fillId="0" borderId="0" xfId="0" applyNumberFormat="1"/>
    <xf numFmtId="15" fontId="0" fillId="0" borderId="26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175" fontId="0" fillId="0" borderId="26" xfId="0" applyNumberFormat="1" applyBorder="1" applyAlignment="1">
      <alignment horizontal="center"/>
    </xf>
    <xf numFmtId="0" fontId="19" fillId="0" borderId="38" xfId="0" applyFont="1" applyBorder="1" applyAlignment="1">
      <alignment horizontal="center"/>
    </xf>
    <xf numFmtId="169" fontId="0" fillId="0" borderId="0" xfId="0" applyNumberFormat="1"/>
    <xf numFmtId="0" fontId="2" fillId="14" borderId="0" xfId="0" applyFont="1" applyFill="1" applyAlignment="1">
      <alignment horizontal="left"/>
    </xf>
    <xf numFmtId="170" fontId="0" fillId="0" borderId="26" xfId="0" applyNumberFormat="1" applyBorder="1" applyAlignment="1">
      <alignment horizontal="center"/>
    </xf>
    <xf numFmtId="0" fontId="2" fillId="14" borderId="2" xfId="0" applyFont="1" applyFill="1" applyBorder="1" applyAlignment="1">
      <alignment horizontal="left"/>
    </xf>
    <xf numFmtId="178" fontId="0" fillId="0" borderId="0" xfId="0" applyNumberFormat="1" applyAlignment="1">
      <alignment horizontal="center"/>
    </xf>
    <xf numFmtId="178" fontId="0" fillId="0" borderId="26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178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13" borderId="34" xfId="0" applyNumberFormat="1" applyFont="1" applyFill="1" applyBorder="1" applyAlignment="1">
      <alignment horizontal="center"/>
    </xf>
    <xf numFmtId="4" fontId="2" fillId="13" borderId="2" xfId="0" applyNumberFormat="1" applyFont="1" applyFill="1" applyBorder="1" applyAlignment="1">
      <alignment horizontal="center"/>
    </xf>
    <xf numFmtId="19" fontId="0" fillId="0" borderId="0" xfId="0" applyNumberFormat="1" applyAlignment="1">
      <alignment horizontal="center"/>
    </xf>
    <xf numFmtId="0" fontId="2" fillId="14" borderId="34" xfId="0" applyFont="1" applyFill="1" applyBorder="1" applyAlignment="1">
      <alignment horizontal="right"/>
    </xf>
    <xf numFmtId="0" fontId="2" fillId="14" borderId="2" xfId="0" applyFont="1" applyFill="1" applyBorder="1" applyAlignment="1">
      <alignment horizontal="right"/>
    </xf>
    <xf numFmtId="169" fontId="0" fillId="0" borderId="0" xfId="0" applyNumberFormat="1" applyAlignment="1">
      <alignment horizontal="center"/>
    </xf>
    <xf numFmtId="4" fontId="2" fillId="0" borderId="0" xfId="0" applyNumberFormat="1" applyFont="1"/>
    <xf numFmtId="43" fontId="0" fillId="0" borderId="0" xfId="1" applyFont="1"/>
    <xf numFmtId="43" fontId="0" fillId="0" borderId="0" xfId="0" applyNumberFormat="1"/>
    <xf numFmtId="43" fontId="0" fillId="0" borderId="0" xfId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79" fontId="0" fillId="0" borderId="0" xfId="1" applyNumberFormat="1" applyFont="1" applyAlignment="1">
      <alignment horizontal="center"/>
    </xf>
    <xf numFmtId="180" fontId="0" fillId="13" borderId="0" xfId="1" applyNumberFormat="1" applyFont="1" applyFill="1"/>
    <xf numFmtId="181" fontId="0" fillId="0" borderId="0" xfId="1" applyNumberFormat="1" applyFont="1"/>
    <xf numFmtId="43" fontId="0" fillId="3" borderId="1" xfId="1" applyFont="1" applyFill="1" applyBorder="1" applyAlignment="1">
      <alignment vertical="center"/>
    </xf>
    <xf numFmtId="43" fontId="0" fillId="0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43" fontId="0" fillId="3" borderId="1" xfId="1" applyFont="1" applyFill="1" applyBorder="1" applyAlignment="1">
      <alignment horizontal="center" vertical="center"/>
    </xf>
    <xf numFmtId="0" fontId="2" fillId="12" borderId="34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2" xfId="0" applyFont="1" applyFill="1" applyBorder="1" applyAlignment="1">
      <alignment horizontal="center" wrapText="1"/>
    </xf>
    <xf numFmtId="0" fontId="2" fillId="14" borderId="34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4" xfId="0" applyFont="1" applyFill="1" applyBorder="1" applyAlignment="1">
      <alignment horizontal="center" wrapText="1"/>
    </xf>
    <xf numFmtId="0" fontId="2" fillId="14" borderId="2" xfId="0" applyFont="1" applyFill="1" applyBorder="1" applyAlignment="1">
      <alignment horizontal="center" wrapText="1"/>
    </xf>
    <xf numFmtId="0" fontId="2" fillId="13" borderId="3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8" borderId="34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9" borderId="34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5"/>
  <sheetViews>
    <sheetView tabSelected="1" topLeftCell="B1" zoomScale="85" zoomScaleNormal="85" workbookViewId="0">
      <selection activeCell="I17" sqref="I17"/>
    </sheetView>
  </sheetViews>
  <sheetFormatPr defaultColWidth="8.7265625" defaultRowHeight="14.5" x14ac:dyDescent="0.35"/>
  <cols>
    <col min="1" max="1" width="7.1796875" customWidth="1"/>
    <col min="2" max="2" width="28.26953125" bestFit="1" customWidth="1"/>
    <col min="3" max="3" width="10.7265625" bestFit="1" customWidth="1"/>
    <col min="4" max="4" width="14.54296875" bestFit="1" customWidth="1"/>
    <col min="5" max="5" width="23" customWidth="1"/>
    <col min="6" max="6" width="17.1796875" customWidth="1"/>
    <col min="7" max="7" width="18.81640625" customWidth="1"/>
    <col min="8" max="8" width="19.7265625" style="1" customWidth="1"/>
    <col min="9" max="11" width="15.81640625" style="1" customWidth="1"/>
    <col min="12" max="16" width="13" style="1" customWidth="1"/>
    <col min="17" max="17" width="25.1796875" style="1" customWidth="1"/>
    <col min="18" max="18" width="20.7265625" style="1" customWidth="1"/>
    <col min="19" max="19" width="19.7265625" customWidth="1"/>
    <col min="20" max="20" width="27.7265625" bestFit="1" customWidth="1"/>
    <col min="21" max="21" width="19.81640625" customWidth="1"/>
    <col min="22" max="22" width="15.1796875" bestFit="1" customWidth="1"/>
    <col min="23" max="23" width="18.36328125" bestFit="1" customWidth="1"/>
    <col min="24" max="24" width="10.36328125" customWidth="1"/>
    <col min="25" max="25" width="11.7265625" bestFit="1" customWidth="1"/>
    <col min="26" max="26" width="10" bestFit="1" customWidth="1"/>
    <col min="27" max="27" width="16.1796875" bestFit="1" customWidth="1"/>
    <col min="28" max="28" width="14.36328125" bestFit="1" customWidth="1"/>
  </cols>
  <sheetData>
    <row r="1" spans="1:28" x14ac:dyDescent="0.35">
      <c r="E1" t="s">
        <v>269</v>
      </c>
      <c r="G1" t="s">
        <v>270</v>
      </c>
      <c r="I1" s="2"/>
      <c r="J1" s="2"/>
      <c r="K1" s="2" t="s">
        <v>275</v>
      </c>
      <c r="L1" s="2"/>
      <c r="M1" s="2"/>
      <c r="N1" s="2"/>
      <c r="O1" s="2"/>
      <c r="P1" s="2"/>
    </row>
    <row r="2" spans="1:28" x14ac:dyDescent="0.35">
      <c r="A2" s="28"/>
      <c r="B2" s="28"/>
      <c r="C2" s="28"/>
      <c r="D2" s="28"/>
      <c r="E2" t="s">
        <v>272</v>
      </c>
      <c r="F2" s="28"/>
      <c r="G2" t="s">
        <v>276</v>
      </c>
      <c r="H2" s="28"/>
      <c r="I2" s="28"/>
      <c r="J2" s="28"/>
      <c r="K2" s="28"/>
      <c r="L2" s="28"/>
      <c r="M2" s="28"/>
      <c r="N2" s="28"/>
      <c r="O2" s="28"/>
      <c r="P2" s="28"/>
      <c r="Q2" s="2"/>
    </row>
    <row r="3" spans="1:28" x14ac:dyDescent="0.35">
      <c r="A3" s="28"/>
      <c r="B3" s="28"/>
      <c r="C3" s="28"/>
      <c r="D3" s="28"/>
      <c r="E3" t="s">
        <v>273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X3" s="57" t="s">
        <v>298</v>
      </c>
      <c r="Y3" s="57"/>
      <c r="Z3" s="57"/>
      <c r="AA3" s="57"/>
    </row>
    <row r="4" spans="1:28" ht="29.5" thickBot="1" x14ac:dyDescent="0.4">
      <c r="A4" s="28"/>
      <c r="B4" s="28"/>
      <c r="C4" s="28" t="s">
        <v>0</v>
      </c>
      <c r="D4" s="28" t="s">
        <v>1</v>
      </c>
      <c r="E4" s="28" t="s">
        <v>2</v>
      </c>
      <c r="F4" s="28" t="s">
        <v>3</v>
      </c>
      <c r="G4" s="28" t="s">
        <v>4</v>
      </c>
      <c r="H4" s="28" t="s">
        <v>3</v>
      </c>
      <c r="I4" s="28" t="s">
        <v>5</v>
      </c>
      <c r="J4" s="28" t="s">
        <v>6</v>
      </c>
      <c r="K4" s="28" t="s">
        <v>290</v>
      </c>
      <c r="L4" s="228" t="s">
        <v>481</v>
      </c>
      <c r="M4" s="228" t="s">
        <v>482</v>
      </c>
      <c r="N4" s="228" t="s">
        <v>483</v>
      </c>
      <c r="O4" s="228" t="s">
        <v>484</v>
      </c>
      <c r="P4" s="28"/>
      <c r="R4" s="3" t="s">
        <v>7</v>
      </c>
      <c r="S4" s="3" t="s">
        <v>8</v>
      </c>
      <c r="T4" s="3" t="s">
        <v>289</v>
      </c>
      <c r="U4" s="3" t="s">
        <v>9</v>
      </c>
      <c r="V4" s="3" t="s">
        <v>10</v>
      </c>
      <c r="X4" s="41" t="s">
        <v>291</v>
      </c>
      <c r="Y4" s="41" t="s">
        <v>12</v>
      </c>
      <c r="Z4" s="41" t="s">
        <v>13</v>
      </c>
      <c r="AA4" s="41" t="s">
        <v>299</v>
      </c>
      <c r="AB4" s="41" t="s">
        <v>300</v>
      </c>
    </row>
    <row r="5" spans="1:28" x14ac:dyDescent="0.35">
      <c r="A5" s="37" t="s">
        <v>277</v>
      </c>
      <c r="B5" s="37" t="s">
        <v>322</v>
      </c>
      <c r="C5" s="34">
        <v>45291</v>
      </c>
      <c r="D5" s="35">
        <v>44957</v>
      </c>
      <c r="E5" s="36">
        <f>SUMIFS('SOC Detail Cap Accts'!S:S,'SOC Detail Cap Accts'!K:K,MMT!B5,'SOC Detail Cap Accts'!R:R,MMT!$E$1)+SUMIFS('SOC Detail Cap Accts'!S:S,'SOC Detail Cap Accts'!K:K,MMT!B5,'SOC Detail Cap Accts'!R:R,MMT!$E$2)+SUMIFS('SOC Detail Cap Accts'!S:S,'SOC Detail Cap Accts'!K:K,MMT!B5,'SOC Detail Cap Accts'!R:R,MMT!$E$3)</f>
        <v>290125.35830000002</v>
      </c>
      <c r="F5" s="18" t="s">
        <v>11</v>
      </c>
      <c r="G5" s="19">
        <f>SUMIFS('SOC Detail Cap Accts'!S:S,'SOC Detail Cap Accts'!K:K,MMT!B5,'SOC Detail Cap Accts'!R:R,MMT!$G$1)-SUMIFS('SOC Detail Cap Accts'!S:S,'SOC Detail Cap Accts'!K:K,MMT!B5,'SOC Detail Cap Accts'!R:R,MMT!$G$2)</f>
        <v>351444.4559</v>
      </c>
      <c r="H5" s="18" t="s">
        <v>11</v>
      </c>
      <c r="I5" s="18">
        <f>-SUMIFS('SOC Detail Expenses'!S:S,'SOC Detail Expenses'!K:K,MMT!B5)</f>
        <v>11297.33</v>
      </c>
      <c r="J5" s="38">
        <f>-SUMIFS('SOC Detail Mgmt Fees'!S:S,'SOC Detail Mgmt Fees'!K:K,MMT!B5)</f>
        <v>99721.53</v>
      </c>
      <c r="K5" s="20">
        <f>-SUMIFS('SOC Detail Mgmt Fees'!S:S,'SOC Detail Mgmt Fees'!K:K,MMT!B5,'SOC Detail Mgmt Fees'!R:R,MMT!$K$1)</f>
        <v>99721.53</v>
      </c>
      <c r="L5" s="229">
        <f t="shared" ref="L5:L15" si="0">SUM(G5,I5,J5)/E5</f>
        <v>1.59401204572334</v>
      </c>
      <c r="M5" s="229">
        <f>G5/E5</f>
        <v>1.2113538022298411</v>
      </c>
      <c r="N5" s="229">
        <f>LN(L5)</f>
        <v>0.46625413725499065</v>
      </c>
      <c r="O5" s="229">
        <f>LN(M5)</f>
        <v>0.19173857898630717</v>
      </c>
      <c r="P5" s="2"/>
      <c r="Q5" s="30"/>
      <c r="R5" s="50">
        <f t="shared" ref="R5:R16" si="1">+G5/E5-1</f>
        <v>0.21135380222984113</v>
      </c>
      <c r="S5" s="48">
        <f t="shared" ref="S5:S16" si="2">(J5+I5)/E5</f>
        <v>0.38265824349349881</v>
      </c>
      <c r="T5" s="48">
        <f t="shared" ref="T5:T16" si="3">(K5+I5)/E5</f>
        <v>0.38265824349349881</v>
      </c>
      <c r="U5" s="43">
        <f t="shared" ref="U5:U16" si="4">+G5-E5+J5+I5</f>
        <v>172337.95759999997</v>
      </c>
      <c r="V5" s="52">
        <f t="shared" ref="V5:V16" si="5">+U5/E5</f>
        <v>0.59401204572333988</v>
      </c>
      <c r="X5" t="s">
        <v>277</v>
      </c>
      <c r="Y5" s="42">
        <f>AA5-1</f>
        <v>0.59401204572333999</v>
      </c>
      <c r="Z5" s="42">
        <f>AB5-1</f>
        <v>0.21135380222984113</v>
      </c>
      <c r="AA5" s="230">
        <f>EXP(SUMIFS(N$5:N$41,$A$5:$A$41,$X5))</f>
        <v>1.59401204572334</v>
      </c>
      <c r="AB5" s="230">
        <f t="shared" ref="AB5:AB16" si="6">EXP(SUMIFS(O$5:O$41,$A$5:$A$41,$X5))</f>
        <v>1.2113538022298411</v>
      </c>
    </row>
    <row r="6" spans="1:28" x14ac:dyDescent="0.35">
      <c r="A6" s="37" t="s">
        <v>278</v>
      </c>
      <c r="B6" s="37" t="s">
        <v>320</v>
      </c>
      <c r="C6" s="21">
        <f>D5+1</f>
        <v>44958</v>
      </c>
      <c r="D6" s="4">
        <v>44985</v>
      </c>
      <c r="E6" s="6">
        <f>SUMIFS('SOC Detail Cap Accts'!S:S,'SOC Detail Cap Accts'!K:K,MMT!B6,'SOC Detail Cap Accts'!R:R,MMT!$E$1)+SUMIFS('SOC Detail Cap Accts'!S:S,'SOC Detail Cap Accts'!K:K,MMT!B6,'SOC Detail Cap Accts'!R:R,MMT!$E$2)+SUMIFS('SOC Detail Cap Accts'!S:S,'SOC Detail Cap Accts'!K:K,MMT!B6,'SOC Detail Cap Accts'!R:R,MMT!$E$3)</f>
        <v>295944.4559</v>
      </c>
      <c r="F6" s="5" t="s">
        <v>11</v>
      </c>
      <c r="G6" s="6">
        <f>SUMIFS('SOC Detail Cap Accts'!S:S,'SOC Detail Cap Accts'!K:K,MMT!B6,'SOC Detail Cap Accts'!R:R,MMT!$G$1)-SUMIFS('SOC Detail Cap Accts'!S:S,'SOC Detail Cap Accts'!K:K,MMT!B6,'SOC Detail Cap Accts'!R:R,MMT!$G$2)</f>
        <v>351636.31229999999</v>
      </c>
      <c r="H6" s="5" t="s">
        <v>11</v>
      </c>
      <c r="I6" s="5">
        <f>-SUMIFS('SOC Detail Expenses'!S:S,'SOC Detail Expenses'!K:K,MMT!B6)</f>
        <v>10204.040000000001</v>
      </c>
      <c r="J6" s="39">
        <f>-SUMIFS('SOC Detail Mgmt Fees'!S:S,'SOC Detail Mgmt Fees'!K:K,MMT!B6)</f>
        <v>86949.45</v>
      </c>
      <c r="K6" s="22">
        <f>-SUMIFS('SOC Detail Mgmt Fees'!S:S,'SOC Detail Mgmt Fees'!K:K,MMT!B6,'SOC Detail Mgmt Fees'!R:R,MMT!$K$1)</f>
        <v>86949.45</v>
      </c>
      <c r="L6" s="229">
        <f t="shared" si="0"/>
        <v>1.5164663278964976</v>
      </c>
      <c r="M6" s="229">
        <f t="shared" ref="M6:M15" si="7">G6/E6</f>
        <v>1.1881834759520493</v>
      </c>
      <c r="N6" s="229">
        <f>LN(L6)</f>
        <v>0.41638284407308451</v>
      </c>
      <c r="O6" s="229">
        <f t="shared" ref="O6:O15" si="8">LN(M6)</f>
        <v>0.17242565005274255</v>
      </c>
      <c r="P6" s="2"/>
      <c r="Q6" s="30"/>
      <c r="R6" s="51">
        <f t="shared" si="1"/>
        <v>0.18818347595204932</v>
      </c>
      <c r="S6" s="49">
        <f t="shared" si="2"/>
        <v>0.32828285194444823</v>
      </c>
      <c r="T6" s="49">
        <f t="shared" si="3"/>
        <v>0.32828285194444823</v>
      </c>
      <c r="U6" s="44">
        <f t="shared" si="4"/>
        <v>152845.34640000001</v>
      </c>
      <c r="V6" s="26">
        <f t="shared" si="5"/>
        <v>0.51646632789649771</v>
      </c>
      <c r="X6" t="s">
        <v>278</v>
      </c>
      <c r="Y6" s="42">
        <f t="shared" ref="Y6:Z16" si="9">AA6-1</f>
        <v>0.5164663278964976</v>
      </c>
      <c r="Z6" s="42">
        <f t="shared" si="9"/>
        <v>0.18818347595204932</v>
      </c>
      <c r="AA6" s="230">
        <f t="shared" ref="AA6:AA16" si="10">EXP(SUMIFS(N$5:N$41,$A$5:$A$41,$X6))</f>
        <v>1.5164663278964976</v>
      </c>
      <c r="AB6" s="230">
        <f t="shared" si="6"/>
        <v>1.1881834759520493</v>
      </c>
    </row>
    <row r="7" spans="1:28" x14ac:dyDescent="0.35">
      <c r="A7" s="37" t="s">
        <v>279</v>
      </c>
      <c r="B7" s="37" t="s">
        <v>318</v>
      </c>
      <c r="C7" s="21">
        <f t="shared" ref="C7:C16" si="11">D6+1</f>
        <v>44986</v>
      </c>
      <c r="D7" s="4">
        <v>45016</v>
      </c>
      <c r="E7" s="6">
        <f>SUMIFS('SOC Detail Cap Accts'!S:S,'SOC Detail Cap Accts'!K:K,MMT!B7,'SOC Detail Cap Accts'!R:R,MMT!$E$1)+SUMIFS('SOC Detail Cap Accts'!S:S,'SOC Detail Cap Accts'!K:K,MMT!B7,'SOC Detail Cap Accts'!R:R,MMT!$E$2)+SUMIFS('SOC Detail Cap Accts'!S:S,'SOC Detail Cap Accts'!K:K,MMT!B7,'SOC Detail Cap Accts'!R:R,MMT!$E$3)</f>
        <v>302736.31229999999</v>
      </c>
      <c r="F7" s="5" t="s">
        <v>11</v>
      </c>
      <c r="G7" s="6">
        <f>SUMIFS('SOC Detail Cap Accts'!S:S,'SOC Detail Cap Accts'!K:K,MMT!B7,'SOC Detail Cap Accts'!R:R,MMT!$G$1)-SUMIFS('SOC Detail Cap Accts'!S:S,'SOC Detail Cap Accts'!K:K,MMT!B7,'SOC Detail Cap Accts'!R:R,MMT!$G$2)</f>
        <v>309134.08110000001</v>
      </c>
      <c r="H7" s="5" t="s">
        <v>11</v>
      </c>
      <c r="I7" s="5">
        <f>-SUMIFS('SOC Detail Expenses'!S:S,'SOC Detail Expenses'!K:K,MMT!B7)</f>
        <v>11297.33</v>
      </c>
      <c r="J7" s="39">
        <f>-SUMIFS('SOC Detail Mgmt Fees'!S:S,'SOC Detail Mgmt Fees'!K:K,MMT!B7)</f>
        <v>106189.41</v>
      </c>
      <c r="K7" s="22">
        <f>-SUMIFS('SOC Detail Mgmt Fees'!S:S,'SOC Detail Mgmt Fees'!K:K,MMT!B7,'SOC Detail Mgmt Fees'!R:R,MMT!$K$1)</f>
        <v>106189.41</v>
      </c>
      <c r="L7" s="229">
        <f t="shared" si="0"/>
        <v>1.4092158877764069</v>
      </c>
      <c r="M7" s="229">
        <f t="shared" si="7"/>
        <v>1.0211331397657379</v>
      </c>
      <c r="N7" s="229">
        <f>LN(L7)</f>
        <v>0.34303344174469974</v>
      </c>
      <c r="O7" s="229">
        <f t="shared" si="8"/>
        <v>2.0912932018660485E-2</v>
      </c>
      <c r="P7" s="2"/>
      <c r="Q7" s="30"/>
      <c r="R7" s="51">
        <f t="shared" si="1"/>
        <v>2.1133139765737941E-2</v>
      </c>
      <c r="S7" s="49">
        <f t="shared" si="2"/>
        <v>0.38808274801066872</v>
      </c>
      <c r="T7" s="49">
        <f t="shared" si="3"/>
        <v>0.38808274801066872</v>
      </c>
      <c r="U7" s="44">
        <f t="shared" si="4"/>
        <v>123884.50880000003</v>
      </c>
      <c r="V7" s="26">
        <f t="shared" si="5"/>
        <v>0.40921588777640677</v>
      </c>
      <c r="X7" t="s">
        <v>279</v>
      </c>
      <c r="Y7" s="42">
        <f t="shared" si="9"/>
        <v>0.40921588777640694</v>
      </c>
      <c r="Z7" s="42">
        <f t="shared" si="9"/>
        <v>2.1133139765737941E-2</v>
      </c>
      <c r="AA7" s="230">
        <f t="shared" si="10"/>
        <v>1.4092158877764069</v>
      </c>
      <c r="AB7" s="230">
        <f t="shared" si="6"/>
        <v>1.0211331397657379</v>
      </c>
    </row>
    <row r="8" spans="1:28" x14ac:dyDescent="0.35">
      <c r="A8" s="37" t="s">
        <v>280</v>
      </c>
      <c r="B8" s="37" t="s">
        <v>316</v>
      </c>
      <c r="C8" s="21">
        <f t="shared" si="11"/>
        <v>45017</v>
      </c>
      <c r="D8" s="4">
        <v>45046</v>
      </c>
      <c r="E8" s="6">
        <f>SUMIFS('SOC Detail Cap Accts'!S:S,'SOC Detail Cap Accts'!K:K,MMT!B8,'SOC Detail Cap Accts'!R:R,MMT!$E$1)+SUMIFS('SOC Detail Cap Accts'!S:S,'SOC Detail Cap Accts'!K:K,MMT!B8,'SOC Detail Cap Accts'!R:R,MMT!$E$2)+SUMIFS('SOC Detail Cap Accts'!S:S,'SOC Detail Cap Accts'!K:K,MMT!B8,'SOC Detail Cap Accts'!R:R,MMT!$E$3)</f>
        <v>309134.08110000001</v>
      </c>
      <c r="F8" s="5" t="s">
        <v>11</v>
      </c>
      <c r="G8" s="6">
        <f>SUMIFS('SOC Detail Cap Accts'!S:S,'SOC Detail Cap Accts'!K:K,MMT!B8,'SOC Detail Cap Accts'!R:R,MMT!$G$1)-SUMIFS('SOC Detail Cap Accts'!S:S,'SOC Detail Cap Accts'!K:K,MMT!B8,'SOC Detail Cap Accts'!R:R,MMT!$G$2)</f>
        <v>314927.77389999997</v>
      </c>
      <c r="H8" s="5" t="s">
        <v>11</v>
      </c>
      <c r="I8" s="5">
        <f>-SUMIFS('SOC Detail Expenses'!S:S,'SOC Detail Expenses'!K:K,MMT!B8)</f>
        <v>10932.9</v>
      </c>
      <c r="J8" s="39">
        <f>-SUMIFS('SOC Detail Mgmt Fees'!S:S,'SOC Detail Mgmt Fees'!K:K,MMT!B8)</f>
        <v>112481.48</v>
      </c>
      <c r="K8" s="22">
        <f>-SUMIFS('SOC Detail Mgmt Fees'!S:S,'SOC Detail Mgmt Fees'!K:K,MMT!B8,'SOC Detail Mgmt Fees'!R:R,MMT!$K$1)</f>
        <v>112481.48</v>
      </c>
      <c r="L8" s="229">
        <f t="shared" si="0"/>
        <v>1.4179677385949665</v>
      </c>
      <c r="M8" s="229">
        <f t="shared" si="7"/>
        <v>1.0187416825067754</v>
      </c>
      <c r="N8" s="229">
        <f>LN(L8)</f>
        <v>0.34922467650765493</v>
      </c>
      <c r="O8" s="229">
        <f t="shared" si="8"/>
        <v>1.8568221129079254E-2</v>
      </c>
      <c r="P8" s="2"/>
      <c r="Q8" s="30"/>
      <c r="R8" s="51">
        <f t="shared" si="1"/>
        <v>1.8741682506775437E-2</v>
      </c>
      <c r="S8" s="49">
        <f t="shared" si="2"/>
        <v>0.39922605608819101</v>
      </c>
      <c r="T8" s="49">
        <f t="shared" si="3"/>
        <v>0.39922605608819101</v>
      </c>
      <c r="U8" s="44">
        <f t="shared" si="4"/>
        <v>129208.07279999995</v>
      </c>
      <c r="V8" s="26">
        <f t="shared" si="5"/>
        <v>0.41796773859496639</v>
      </c>
      <c r="X8" t="s">
        <v>280</v>
      </c>
      <c r="Y8" s="42">
        <f t="shared" si="9"/>
        <v>0.4179677385949665</v>
      </c>
      <c r="Z8" s="42">
        <f t="shared" si="9"/>
        <v>1.8741682506775437E-2</v>
      </c>
      <c r="AA8" s="230">
        <f t="shared" si="10"/>
        <v>1.4179677385949665</v>
      </c>
      <c r="AB8" s="230">
        <f t="shared" si="6"/>
        <v>1.0187416825067754</v>
      </c>
    </row>
    <row r="9" spans="1:28" x14ac:dyDescent="0.35">
      <c r="A9" s="37" t="s">
        <v>281</v>
      </c>
      <c r="B9" s="37" t="s">
        <v>314</v>
      </c>
      <c r="C9" s="21">
        <f t="shared" si="11"/>
        <v>45047</v>
      </c>
      <c r="D9" s="4">
        <v>45077</v>
      </c>
      <c r="E9" s="6">
        <f>SUMIFS('SOC Detail Cap Accts'!S:S,'SOC Detail Cap Accts'!K:K,MMT!B9,'SOC Detail Cap Accts'!R:R,MMT!$E$1)+SUMIFS('SOC Detail Cap Accts'!S:S,'SOC Detail Cap Accts'!K:K,MMT!B9,'SOC Detail Cap Accts'!R:R,MMT!$E$2)+SUMIFS('SOC Detail Cap Accts'!S:S,'SOC Detail Cap Accts'!K:K,MMT!B9,'SOC Detail Cap Accts'!R:R,MMT!$E$3)</f>
        <v>314927.77389999997</v>
      </c>
      <c r="F9" s="5" t="s">
        <v>11</v>
      </c>
      <c r="G9" s="6">
        <f>SUMIFS('SOC Detail Cap Accts'!S:S,'SOC Detail Cap Accts'!K:K,MMT!B9,'SOC Detail Cap Accts'!R:R,MMT!$G$1)-SUMIFS('SOC Detail Cap Accts'!S:S,'SOC Detail Cap Accts'!K:K,MMT!B9,'SOC Detail Cap Accts'!R:R,MMT!$G$2)</f>
        <v>370946.71480000002</v>
      </c>
      <c r="H9" s="5" t="s">
        <v>11</v>
      </c>
      <c r="I9" s="5">
        <f>-SUMIFS('SOC Detail Expenses'!S:S,'SOC Detail Expenses'!K:K,MMT!B9)</f>
        <v>11297.33</v>
      </c>
      <c r="J9" s="39">
        <f>-SUMIFS('SOC Detail Mgmt Fees'!S:S,'SOC Detail Mgmt Fees'!K:K,MMT!B9)</f>
        <v>113561.61</v>
      </c>
      <c r="K9" s="22">
        <f>-SUMIFS('SOC Detail Mgmt Fees'!S:S,'SOC Detail Mgmt Fees'!K:K,MMT!B9,'SOC Detail Mgmt Fees'!R:R,MMT!$K$1)</f>
        <v>113561.61</v>
      </c>
      <c r="L9" s="229">
        <f t="shared" si="0"/>
        <v>1.5743471865312038</v>
      </c>
      <c r="M9" s="229">
        <f t="shared" si="7"/>
        <v>1.1778786932834571</v>
      </c>
      <c r="N9" s="229">
        <f>LN(L9)</f>
        <v>0.45384070161295959</v>
      </c>
      <c r="O9" s="229">
        <f t="shared" si="8"/>
        <v>0.16371510308774567</v>
      </c>
      <c r="P9" s="2"/>
      <c r="Q9" s="30"/>
      <c r="R9" s="51">
        <f t="shared" si="1"/>
        <v>0.17787869328345707</v>
      </c>
      <c r="S9" s="49">
        <f t="shared" si="2"/>
        <v>0.39646849324774658</v>
      </c>
      <c r="T9" s="49">
        <f t="shared" si="3"/>
        <v>0.39646849324774658</v>
      </c>
      <c r="U9" s="44">
        <f t="shared" si="4"/>
        <v>180877.88090000002</v>
      </c>
      <c r="V9" s="26">
        <f t="shared" si="5"/>
        <v>0.57434718653120365</v>
      </c>
      <c r="X9" t="s">
        <v>281</v>
      </c>
      <c r="Y9" s="42">
        <f t="shared" si="9"/>
        <v>0.57434718653120376</v>
      </c>
      <c r="Z9" s="42">
        <f t="shared" si="9"/>
        <v>0.17787869328345707</v>
      </c>
      <c r="AA9" s="230">
        <f t="shared" si="10"/>
        <v>1.5743471865312038</v>
      </c>
      <c r="AB9" s="230">
        <f t="shared" si="6"/>
        <v>1.1778786932834571</v>
      </c>
    </row>
    <row r="10" spans="1:28" x14ac:dyDescent="0.35">
      <c r="A10" s="37" t="s">
        <v>282</v>
      </c>
      <c r="B10" s="37" t="s">
        <v>312</v>
      </c>
      <c r="C10" s="21">
        <f t="shared" si="11"/>
        <v>45078</v>
      </c>
      <c r="D10" s="4">
        <v>45107</v>
      </c>
      <c r="E10" s="6">
        <f>SUMIFS('SOC Detail Cap Accts'!S:S,'SOC Detail Cap Accts'!K:K,MMT!B10,'SOC Detail Cap Accts'!R:R,MMT!$E$1)+SUMIFS('SOC Detail Cap Accts'!S:S,'SOC Detail Cap Accts'!K:K,MMT!B10,'SOC Detail Cap Accts'!R:R,MMT!$E$2)+SUMIFS('SOC Detail Cap Accts'!S:S,'SOC Detail Cap Accts'!K:K,MMT!B10,'SOC Detail Cap Accts'!R:R,MMT!$E$3)</f>
        <v>319946.71480000002</v>
      </c>
      <c r="F10" s="5" t="s">
        <v>11</v>
      </c>
      <c r="G10" s="6">
        <f>SUMIFS('SOC Detail Cap Accts'!S:S,'SOC Detail Cap Accts'!K:K,MMT!B10,'SOC Detail Cap Accts'!R:R,MMT!$G$1)-SUMIFS('SOC Detail Cap Accts'!S:S,'SOC Detail Cap Accts'!K:K,MMT!B10,'SOC Detail Cap Accts'!R:R,MMT!$G$2)</f>
        <v>391564.86580000003</v>
      </c>
      <c r="H10" s="5" t="s">
        <v>11</v>
      </c>
      <c r="I10" s="5">
        <f>-SUMIFS('SOC Detail Expenses'!S:S,'SOC Detail Expenses'!K:K,MMT!B10)</f>
        <v>11277.9</v>
      </c>
      <c r="J10" s="39">
        <f>-SUMIFS('SOC Detail Mgmt Fees'!S:S,'SOC Detail Mgmt Fees'!K:K,MMT!B10)</f>
        <v>117795.15</v>
      </c>
      <c r="K10" s="22">
        <f>-SUMIFS('SOC Detail Mgmt Fees'!S:S,'SOC Detail Mgmt Fees'!K:K,MMT!B10,'SOC Detail Mgmt Fees'!R:R,MMT!$K$1)</f>
        <v>117795.15</v>
      </c>
      <c r="L10" s="229">
        <f t="shared" si="0"/>
        <v>1.6272644528494469</v>
      </c>
      <c r="M10" s="229">
        <f t="shared" si="7"/>
        <v>1.2238439955377221</v>
      </c>
      <c r="N10" s="229">
        <f>LN(L10)</f>
        <v>0.48690035519428887</v>
      </c>
      <c r="O10" s="229">
        <f t="shared" si="8"/>
        <v>0.2019967213410592</v>
      </c>
      <c r="P10" s="2"/>
      <c r="Q10" s="30"/>
      <c r="R10" s="51">
        <f t="shared" si="1"/>
        <v>0.22384399553772205</v>
      </c>
      <c r="S10" s="49">
        <f t="shared" si="2"/>
        <v>0.40342045731172477</v>
      </c>
      <c r="T10" s="49">
        <f t="shared" si="3"/>
        <v>0.40342045731172477</v>
      </c>
      <c r="U10" s="44">
        <f t="shared" si="4"/>
        <v>200691.201</v>
      </c>
      <c r="V10" s="26">
        <f t="shared" si="5"/>
        <v>0.62726445284944676</v>
      </c>
      <c r="X10" t="s">
        <v>282</v>
      </c>
      <c r="Y10" s="42">
        <f t="shared" si="9"/>
        <v>0.62726445284944687</v>
      </c>
      <c r="Z10" s="42">
        <f t="shared" si="9"/>
        <v>0.22384399553772205</v>
      </c>
      <c r="AA10" s="230">
        <f t="shared" si="10"/>
        <v>1.6272644528494469</v>
      </c>
      <c r="AB10" s="230">
        <f t="shared" si="6"/>
        <v>1.2238439955377221</v>
      </c>
    </row>
    <row r="11" spans="1:28" x14ac:dyDescent="0.35">
      <c r="A11" s="37" t="s">
        <v>283</v>
      </c>
      <c r="B11" s="37" t="s">
        <v>310</v>
      </c>
      <c r="C11" s="21">
        <f t="shared" si="11"/>
        <v>45108</v>
      </c>
      <c r="D11" s="4">
        <v>45138</v>
      </c>
      <c r="E11" s="6">
        <f>SUMIFS('SOC Detail Cap Accts'!S:S,'SOC Detail Cap Accts'!K:K,MMT!B11,'SOC Detail Cap Accts'!R:R,MMT!$E$1)+SUMIFS('SOC Detail Cap Accts'!S:S,'SOC Detail Cap Accts'!K:K,MMT!B11,'SOC Detail Cap Accts'!R:R,MMT!$E$2)+SUMIFS('SOC Detail Cap Accts'!S:S,'SOC Detail Cap Accts'!K:K,MMT!B11,'SOC Detail Cap Accts'!R:R,MMT!$E$3)</f>
        <v>325564.86580000003</v>
      </c>
      <c r="F11" s="5" t="s">
        <v>11</v>
      </c>
      <c r="G11" s="6">
        <f>SUMIFS('SOC Detail Cap Accts'!S:S,'SOC Detail Cap Accts'!K:K,MMT!B11,'SOC Detail Cap Accts'!R:R,MMT!$G$1)-SUMIFS('SOC Detail Cap Accts'!S:S,'SOC Detail Cap Accts'!K:K,MMT!B11,'SOC Detail Cap Accts'!R:R,MMT!$G$2)</f>
        <v>416934.1876</v>
      </c>
      <c r="H11" s="5" t="s">
        <v>11</v>
      </c>
      <c r="I11" s="5">
        <f>-SUMIFS('SOC Detail Expenses'!S:S,'SOC Detail Expenses'!K:K,MMT!B11)</f>
        <v>12010.33</v>
      </c>
      <c r="J11" s="39">
        <f>-SUMIFS('SOC Detail Mgmt Fees'!S:S,'SOC Detail Mgmt Fees'!K:K,MMT!B11)</f>
        <v>122415.3</v>
      </c>
      <c r="K11" s="22">
        <f>-SUMIFS('SOC Detail Mgmt Fees'!S:S,'SOC Detail Mgmt Fees'!K:K,MMT!B11,'SOC Detail Mgmt Fees'!R:R,MMT!$K$1)</f>
        <v>122415.3</v>
      </c>
      <c r="L11" s="229">
        <f t="shared" si="0"/>
        <v>1.6935482772232238</v>
      </c>
      <c r="M11" s="229">
        <f t="shared" si="7"/>
        <v>1.2806485938692467</v>
      </c>
      <c r="N11" s="229">
        <f t="shared" ref="N11:N15" si="12">LN(L11)</f>
        <v>0.52682590023471421</v>
      </c>
      <c r="O11" s="229">
        <f t="shared" si="8"/>
        <v>0.24736666355570727</v>
      </c>
      <c r="P11" s="2"/>
      <c r="Q11" s="30"/>
      <c r="R11" s="51">
        <f t="shared" si="1"/>
        <v>0.28064859386924668</v>
      </c>
      <c r="S11" s="49">
        <f t="shared" si="2"/>
        <v>0.41289968335397692</v>
      </c>
      <c r="T11" s="49">
        <f t="shared" si="3"/>
        <v>0.41289968335397692</v>
      </c>
      <c r="U11" s="44">
        <f t="shared" si="4"/>
        <v>225794.95179999995</v>
      </c>
      <c r="V11" s="26">
        <f t="shared" si="5"/>
        <v>0.69354827722322343</v>
      </c>
      <c r="X11" t="s">
        <v>283</v>
      </c>
      <c r="Y11" s="42">
        <f t="shared" si="9"/>
        <v>0.69354827722322376</v>
      </c>
      <c r="Z11" s="42">
        <f t="shared" si="9"/>
        <v>0.28064859386924668</v>
      </c>
      <c r="AA11" s="230">
        <f t="shared" si="10"/>
        <v>1.6935482772232238</v>
      </c>
      <c r="AB11" s="230">
        <f t="shared" si="6"/>
        <v>1.2806485938692467</v>
      </c>
    </row>
    <row r="12" spans="1:28" x14ac:dyDescent="0.35">
      <c r="A12" s="37" t="s">
        <v>284</v>
      </c>
      <c r="B12" s="37" t="s">
        <v>308</v>
      </c>
      <c r="C12" s="21">
        <f t="shared" si="11"/>
        <v>45139</v>
      </c>
      <c r="D12" s="4">
        <v>45169</v>
      </c>
      <c r="E12" s="6">
        <f>SUMIFS('SOC Detail Cap Accts'!S:S,'SOC Detail Cap Accts'!K:K,MMT!B12,'SOC Detail Cap Accts'!R:R,MMT!$E$1)+SUMIFS('SOC Detail Cap Accts'!S:S,'SOC Detail Cap Accts'!K:K,MMT!B12,'SOC Detail Cap Accts'!R:R,MMT!$E$2)+SUMIFS('SOC Detail Cap Accts'!S:S,'SOC Detail Cap Accts'!K:K,MMT!B12,'SOC Detail Cap Accts'!R:R,MMT!$E$3)</f>
        <v>331434.1876</v>
      </c>
      <c r="F12" s="5" t="s">
        <v>11</v>
      </c>
      <c r="G12" s="6">
        <f>SUMIFS('SOC Detail Cap Accts'!S:S,'SOC Detail Cap Accts'!K:K,MMT!B12,'SOC Detail Cap Accts'!R:R,MMT!$G$1)-SUMIFS('SOC Detail Cap Accts'!S:S,'SOC Detail Cap Accts'!K:K,MMT!B12,'SOC Detail Cap Accts'!R:R,MMT!$G$2)</f>
        <v>423311.91200000001</v>
      </c>
      <c r="H12" s="5" t="s">
        <v>11</v>
      </c>
      <c r="I12" s="5">
        <f>-SUMIFS('SOC Detail Expenses'!S:S,'SOC Detail Expenses'!K:K,MMT!B12)</f>
        <v>12010.33</v>
      </c>
      <c r="J12" s="39">
        <f>-SUMIFS('SOC Detail Mgmt Fees'!S:S,'SOC Detail Mgmt Fees'!K:K,MMT!B12)</f>
        <v>120647.48</v>
      </c>
      <c r="K12" s="22">
        <f>-SUMIFS('SOC Detail Mgmt Fees'!S:S,'SOC Detail Mgmt Fees'!K:K,MMT!B12,'SOC Detail Mgmt Fees'!R:R,MMT!$K$1)</f>
        <v>120647.48</v>
      </c>
      <c r="L12" s="229">
        <f t="shared" si="0"/>
        <v>1.6774664256150504</v>
      </c>
      <c r="M12" s="229">
        <f t="shared" si="7"/>
        <v>1.2772125744338874</v>
      </c>
      <c r="N12" s="229">
        <f t="shared" si="12"/>
        <v>0.51728457512692372</v>
      </c>
      <c r="O12" s="229">
        <f t="shared" si="8"/>
        <v>0.24468002712312203</v>
      </c>
      <c r="P12" s="2"/>
      <c r="Q12" s="30"/>
      <c r="R12" s="51">
        <f t="shared" si="1"/>
        <v>0.27721257443388736</v>
      </c>
      <c r="S12" s="49">
        <f t="shared" si="2"/>
        <v>0.4002538511811628</v>
      </c>
      <c r="T12" s="49">
        <f t="shared" si="3"/>
        <v>0.4002538511811628</v>
      </c>
      <c r="U12" s="44">
        <f t="shared" si="4"/>
        <v>224535.53439999997</v>
      </c>
      <c r="V12" s="26">
        <f t="shared" si="5"/>
        <v>0.67746642561505011</v>
      </c>
      <c r="X12" t="s">
        <v>284</v>
      </c>
      <c r="Y12" s="42">
        <f t="shared" si="9"/>
        <v>0.67746642561505044</v>
      </c>
      <c r="Z12" s="42">
        <f t="shared" si="9"/>
        <v>0.27721257443388736</v>
      </c>
      <c r="AA12" s="230">
        <f t="shared" si="10"/>
        <v>1.6774664256150504</v>
      </c>
      <c r="AB12" s="230">
        <f t="shared" si="6"/>
        <v>1.2772125744338874</v>
      </c>
    </row>
    <row r="13" spans="1:28" x14ac:dyDescent="0.35">
      <c r="A13" s="37" t="s">
        <v>285</v>
      </c>
      <c r="B13" s="37" t="s">
        <v>306</v>
      </c>
      <c r="C13" s="21">
        <f t="shared" si="11"/>
        <v>45170</v>
      </c>
      <c r="D13" s="4">
        <v>45199</v>
      </c>
      <c r="E13" s="6">
        <f>SUMIFS('SOC Detail Cap Accts'!S:S,'SOC Detail Cap Accts'!K:K,MMT!B13,'SOC Detail Cap Accts'!R:R,MMT!$E$1)+SUMIFS('SOC Detail Cap Accts'!S:S,'SOC Detail Cap Accts'!K:K,MMT!B13,'SOC Detail Cap Accts'!R:R,MMT!$E$2)+SUMIFS('SOC Detail Cap Accts'!S:S,'SOC Detail Cap Accts'!K:K,MMT!B13,'SOC Detail Cap Accts'!R:R,MMT!$E$3)</f>
        <v>337811.91200000001</v>
      </c>
      <c r="F13" s="5" t="s">
        <v>11</v>
      </c>
      <c r="G13" s="6">
        <f>SUMIFS('SOC Detail Cap Accts'!S:S,'SOC Detail Cap Accts'!K:K,MMT!B13,'SOC Detail Cap Accts'!R:R,MMT!$G$1)-SUMIFS('SOC Detail Cap Accts'!S:S,'SOC Detail Cap Accts'!K:K,MMT!B13,'SOC Detail Cap Accts'!R:R,MMT!$G$2)</f>
        <v>423540.8995</v>
      </c>
      <c r="H13" s="5" t="s">
        <v>11</v>
      </c>
      <c r="I13" s="5">
        <f>-SUMIFS('SOC Detail Expenses'!S:S,'SOC Detail Expenses'!K:K,MMT!B13)</f>
        <v>14922.9</v>
      </c>
      <c r="J13" s="39">
        <f>-SUMIFS('SOC Detail Mgmt Fees'!S:S,'SOC Detail Mgmt Fees'!K:K,MMT!B13)</f>
        <v>124169.65</v>
      </c>
      <c r="K13" s="22">
        <f>-SUMIFS('SOC Detail Mgmt Fees'!S:S,'SOC Detail Mgmt Fees'!K:K,MMT!B13,'SOC Detail Mgmt Fees'!R:R,MMT!$K$1)</f>
        <v>124169.65</v>
      </c>
      <c r="L13" s="229">
        <f t="shared" si="0"/>
        <v>1.6655228235409294</v>
      </c>
      <c r="M13" s="229">
        <f t="shared" si="7"/>
        <v>1.2537772779901259</v>
      </c>
      <c r="N13" s="229">
        <f t="shared" si="12"/>
        <v>0.51013908227486182</v>
      </c>
      <c r="O13" s="229">
        <f t="shared" si="8"/>
        <v>0.22616081717806405</v>
      </c>
      <c r="P13" s="2"/>
      <c r="Q13" s="30"/>
      <c r="R13" s="51">
        <f t="shared" si="1"/>
        <v>0.25377727799012595</v>
      </c>
      <c r="S13" s="49">
        <f t="shared" si="2"/>
        <v>0.41174554555080339</v>
      </c>
      <c r="T13" s="49">
        <f t="shared" si="3"/>
        <v>0.41174554555080339</v>
      </c>
      <c r="U13" s="44">
        <f t="shared" si="4"/>
        <v>224821.53749999998</v>
      </c>
      <c r="V13" s="26">
        <f t="shared" si="5"/>
        <v>0.6655228235409294</v>
      </c>
      <c r="X13" t="s">
        <v>285</v>
      </c>
      <c r="Y13" s="42">
        <f t="shared" si="9"/>
        <v>0.6655228235409294</v>
      </c>
      <c r="Z13" s="42">
        <f t="shared" si="9"/>
        <v>0.25377727799012595</v>
      </c>
      <c r="AA13" s="230">
        <f t="shared" si="10"/>
        <v>1.6655228235409294</v>
      </c>
      <c r="AB13" s="230">
        <f t="shared" si="6"/>
        <v>1.2537772779901259</v>
      </c>
    </row>
    <row r="14" spans="1:28" x14ac:dyDescent="0.35">
      <c r="A14" s="37" t="s">
        <v>286</v>
      </c>
      <c r="B14" s="37" t="s">
        <v>304</v>
      </c>
      <c r="C14" s="21">
        <f t="shared" si="11"/>
        <v>45200</v>
      </c>
      <c r="D14" s="4">
        <v>45230</v>
      </c>
      <c r="E14" s="6">
        <f>SUMIFS('SOC Detail Cap Accts'!S:S,'SOC Detail Cap Accts'!K:K,MMT!B14,'SOC Detail Cap Accts'!R:R,MMT!$E$1)+SUMIFS('SOC Detail Cap Accts'!S:S,'SOC Detail Cap Accts'!K:K,MMT!B14,'SOC Detail Cap Accts'!R:R,MMT!$E$2)+SUMIFS('SOC Detail Cap Accts'!S:S,'SOC Detail Cap Accts'!K:K,MMT!B14,'SOC Detail Cap Accts'!R:R,MMT!$E$3)</f>
        <v>345540.8995</v>
      </c>
      <c r="F14" s="5" t="s">
        <v>11</v>
      </c>
      <c r="G14" s="6">
        <f>SUMIFS('SOC Detail Cap Accts'!S:S,'SOC Detail Cap Accts'!K:K,MMT!B14,'SOC Detail Cap Accts'!R:R,MMT!$G$1)-SUMIFS('SOC Detail Cap Accts'!S:S,'SOC Detail Cap Accts'!K:K,MMT!B14,'SOC Detail Cap Accts'!R:R,MMT!$G$2)</f>
        <v>430076.00809999998</v>
      </c>
      <c r="H14" s="5" t="s">
        <v>11</v>
      </c>
      <c r="I14" s="5">
        <f>-SUMIFS('SOC Detail Expenses'!S:S,'SOC Detail Expenses'!K:K,MMT!B14)</f>
        <v>12010.33</v>
      </c>
      <c r="J14" s="39">
        <f>-SUMIFS('SOC Detail Mgmt Fees'!S:S,'SOC Detail Mgmt Fees'!K:K,MMT!B14)</f>
        <v>139671.22</v>
      </c>
      <c r="K14" s="22">
        <f>-SUMIFS('SOC Detail Mgmt Fees'!S:S,'SOC Detail Mgmt Fees'!K:K,MMT!B14,'SOC Detail Mgmt Fees'!R:R,MMT!$K$1)</f>
        <v>139671.22</v>
      </c>
      <c r="L14" s="229">
        <f t="shared" si="0"/>
        <v>1.6836141798027588</v>
      </c>
      <c r="M14" s="229">
        <f t="shared" si="7"/>
        <v>1.2446457386732594</v>
      </c>
      <c r="N14" s="229">
        <f t="shared" si="12"/>
        <v>0.52094278018978679</v>
      </c>
      <c r="O14" s="229">
        <f t="shared" si="8"/>
        <v>0.21885094217502676</v>
      </c>
      <c r="P14" s="2"/>
      <c r="Q14" s="30"/>
      <c r="R14" s="51">
        <f t="shared" si="1"/>
        <v>0.24464573867325945</v>
      </c>
      <c r="S14" s="49">
        <f t="shared" si="2"/>
        <v>0.43896844112949929</v>
      </c>
      <c r="T14" s="49">
        <f t="shared" si="3"/>
        <v>0.43896844112949929</v>
      </c>
      <c r="U14" s="44">
        <f t="shared" si="4"/>
        <v>236216.65859999997</v>
      </c>
      <c r="V14" s="26">
        <f t="shared" si="5"/>
        <v>0.68361417980275863</v>
      </c>
      <c r="X14" t="s">
        <v>286</v>
      </c>
      <c r="Y14" s="42">
        <f t="shared" si="9"/>
        <v>0.68361417980275885</v>
      </c>
      <c r="Z14" s="42">
        <f t="shared" si="9"/>
        <v>0.24464573867325945</v>
      </c>
      <c r="AA14" s="230">
        <f t="shared" si="10"/>
        <v>1.6836141798027588</v>
      </c>
      <c r="AB14" s="230">
        <f t="shared" si="6"/>
        <v>1.2446457386732594</v>
      </c>
    </row>
    <row r="15" spans="1:28" x14ac:dyDescent="0.35">
      <c r="A15" s="37" t="s">
        <v>287</v>
      </c>
      <c r="B15" s="37" t="s">
        <v>302</v>
      </c>
      <c r="C15" s="21">
        <f t="shared" si="11"/>
        <v>45231</v>
      </c>
      <c r="D15" s="4">
        <v>45260</v>
      </c>
      <c r="E15" s="6">
        <f>SUMIFS('SOC Detail Cap Accts'!S:S,'SOC Detail Cap Accts'!K:K,MMT!B15,'SOC Detail Cap Accts'!R:R,MMT!$E$1)+SUMIFS('SOC Detail Cap Accts'!S:S,'SOC Detail Cap Accts'!K:K,MMT!B15,'SOC Detail Cap Accts'!R:R,MMT!$E$2)+SUMIFS('SOC Detail Cap Accts'!S:S,'SOC Detail Cap Accts'!K:K,MMT!B15,'SOC Detail Cap Accts'!R:R,MMT!$E$3)</f>
        <v>351176.00809999998</v>
      </c>
      <c r="F15" s="5" t="s">
        <v>11</v>
      </c>
      <c r="G15" s="6">
        <f>SUMIFS('SOC Detail Cap Accts'!S:S,'SOC Detail Cap Accts'!K:K,MMT!B15,'SOC Detail Cap Accts'!R:R,MMT!$G$1)-SUMIFS('SOC Detail Cap Accts'!S:S,'SOC Detail Cap Accts'!K:K,MMT!B15,'SOC Detail Cap Accts'!R:R,MMT!$G$2)</f>
        <v>435166.99129999999</v>
      </c>
      <c r="H15" s="5" t="s">
        <v>11</v>
      </c>
      <c r="I15" s="5">
        <f>-SUMIFS('SOC Detail Expenses'!S:S,'SOC Detail Expenses'!K:K,MMT!B15)</f>
        <v>17482.900000000001</v>
      </c>
      <c r="J15" s="39">
        <f>-SUMIFS('SOC Detail Mgmt Fees'!S:S,'SOC Detail Mgmt Fees'!K:K,MMT!B15)</f>
        <v>138377.99</v>
      </c>
      <c r="K15" s="22">
        <f>-SUMIFS('SOC Detail Mgmt Fees'!S:S,'SOC Detail Mgmt Fees'!K:K,MMT!B15,'SOC Detail Mgmt Fees'!R:R,MMT!$K$1)</f>
        <v>138377.99</v>
      </c>
      <c r="L15" s="229">
        <f t="shared" si="0"/>
        <v>1.6829961833033322</v>
      </c>
      <c r="M15" s="229">
        <f t="shared" si="7"/>
        <v>1.2391706188996914</v>
      </c>
      <c r="N15" s="229">
        <f t="shared" si="12"/>
        <v>0.52057564741247431</v>
      </c>
      <c r="O15" s="229">
        <f t="shared" si="8"/>
        <v>0.21444230010710741</v>
      </c>
      <c r="P15" s="2"/>
      <c r="Q15" s="30"/>
      <c r="R15" s="51">
        <f t="shared" si="1"/>
        <v>0.23917061889969138</v>
      </c>
      <c r="S15" s="49">
        <f t="shared" si="2"/>
        <v>0.44382556440364068</v>
      </c>
      <c r="T15" s="49">
        <f t="shared" si="3"/>
        <v>0.44382556440364068</v>
      </c>
      <c r="U15" s="44">
        <f t="shared" si="4"/>
        <v>239851.8732</v>
      </c>
      <c r="V15" s="26">
        <f t="shared" si="5"/>
        <v>0.68299618330333201</v>
      </c>
      <c r="X15" t="s">
        <v>287</v>
      </c>
      <c r="Y15" s="42">
        <f t="shared" si="9"/>
        <v>0.68299618330333223</v>
      </c>
      <c r="Z15" s="42">
        <f t="shared" si="9"/>
        <v>0.23917061889969138</v>
      </c>
      <c r="AA15" s="230">
        <f t="shared" si="10"/>
        <v>1.6829961833033322</v>
      </c>
      <c r="AB15" s="230">
        <f t="shared" si="6"/>
        <v>1.2391706188996914</v>
      </c>
    </row>
    <row r="16" spans="1:28" x14ac:dyDescent="0.35">
      <c r="A16" s="37" t="s">
        <v>288</v>
      </c>
      <c r="B16" s="37" t="s">
        <v>489</v>
      </c>
      <c r="C16" s="21">
        <f t="shared" si="11"/>
        <v>45261</v>
      </c>
      <c r="D16" s="4">
        <v>45291</v>
      </c>
      <c r="E16" s="232">
        <v>356266.99129999999</v>
      </c>
      <c r="F16" s="5" t="s">
        <v>11</v>
      </c>
      <c r="G16" s="232">
        <f>E16+93000</f>
        <v>449266.99129999999</v>
      </c>
      <c r="H16" s="5" t="s">
        <v>11</v>
      </c>
      <c r="I16" s="235">
        <v>12010</v>
      </c>
      <c r="J16" s="39">
        <f>F47</f>
        <v>138644.37665284879</v>
      </c>
      <c r="K16" s="22">
        <f>F47</f>
        <v>138644.37665284879</v>
      </c>
      <c r="L16" s="229">
        <f t="shared" ref="L16" si="13">SUM(G16,I16,J16)/E16</f>
        <v>1.6839094909235528</v>
      </c>
      <c r="M16" s="229">
        <f t="shared" ref="M16" si="14">G16/E16</f>
        <v>1.2610401812995577</v>
      </c>
      <c r="N16" s="229">
        <f t="shared" ref="N16" si="15">LN(L16)</f>
        <v>0.52111816789329024</v>
      </c>
      <c r="O16" s="229">
        <f t="shared" ref="O16" si="16">LN(M16)</f>
        <v>0.23193692110601027</v>
      </c>
      <c r="P16" s="2"/>
      <c r="Q16" s="30"/>
      <c r="R16" s="51">
        <f t="shared" si="1"/>
        <v>0.26104018129955775</v>
      </c>
      <c r="S16" s="49">
        <f t="shared" si="2"/>
        <v>0.42286930962399488</v>
      </c>
      <c r="T16" s="49">
        <f t="shared" si="3"/>
        <v>0.42286930962399488</v>
      </c>
      <c r="U16" s="44">
        <f t="shared" si="4"/>
        <v>243654.37665284879</v>
      </c>
      <c r="V16" s="26">
        <f t="shared" si="5"/>
        <v>0.6839094909235528</v>
      </c>
      <c r="X16" t="s">
        <v>288</v>
      </c>
      <c r="Y16" s="42">
        <f t="shared" si="9"/>
        <v>0.6839094909235528</v>
      </c>
      <c r="Z16" s="42">
        <f t="shared" si="9"/>
        <v>0.26104018129955775</v>
      </c>
      <c r="AA16" s="230">
        <f t="shared" si="10"/>
        <v>1.6839094909235528</v>
      </c>
      <c r="AB16" s="230">
        <f t="shared" si="6"/>
        <v>1.2610401812995577</v>
      </c>
    </row>
    <row r="17" spans="1:24" x14ac:dyDescent="0.35">
      <c r="A17" s="37"/>
      <c r="B17" s="37"/>
      <c r="C17" s="21"/>
      <c r="D17" s="4"/>
      <c r="E17" s="6"/>
      <c r="F17" s="5"/>
      <c r="G17" s="6"/>
      <c r="H17" s="5"/>
      <c r="I17" s="5"/>
      <c r="J17" s="39"/>
      <c r="K17" s="22"/>
      <c r="L17" s="229"/>
      <c r="M17" s="229"/>
      <c r="N17" s="229"/>
      <c r="O17" s="229"/>
      <c r="P17" s="2"/>
      <c r="Q17" s="30"/>
      <c r="R17" s="51"/>
      <c r="S17" s="49"/>
      <c r="T17" s="49"/>
      <c r="U17" s="44"/>
      <c r="V17" s="26"/>
    </row>
    <row r="18" spans="1:24" x14ac:dyDescent="0.35">
      <c r="A18" s="37"/>
      <c r="B18" s="37"/>
      <c r="C18" s="21"/>
      <c r="D18" s="4"/>
      <c r="E18" s="6"/>
      <c r="F18" s="5"/>
      <c r="G18" s="6"/>
      <c r="H18" s="5"/>
      <c r="I18" s="5"/>
      <c r="J18" s="39"/>
      <c r="K18" s="22"/>
      <c r="L18" s="229"/>
      <c r="M18" s="229"/>
      <c r="N18" s="229"/>
      <c r="O18" s="229"/>
      <c r="P18" s="2"/>
      <c r="Q18" s="30"/>
      <c r="R18" s="51"/>
      <c r="S18" s="49"/>
      <c r="T18" s="49"/>
      <c r="U18" s="44"/>
      <c r="V18" s="26"/>
    </row>
    <row r="19" spans="1:24" x14ac:dyDescent="0.35">
      <c r="A19" s="37"/>
      <c r="B19" s="37"/>
      <c r="C19" s="21"/>
      <c r="D19" s="4"/>
      <c r="E19" s="6"/>
      <c r="F19" s="5"/>
      <c r="G19" s="6"/>
      <c r="H19" s="5"/>
      <c r="I19" s="5"/>
      <c r="J19" s="39"/>
      <c r="K19" s="22"/>
      <c r="L19" s="229"/>
      <c r="M19" s="229"/>
      <c r="N19" s="229"/>
      <c r="O19" s="229"/>
      <c r="P19" s="2"/>
      <c r="Q19" s="30"/>
      <c r="R19" s="51"/>
      <c r="S19" s="49"/>
      <c r="T19" s="49"/>
      <c r="U19" s="44"/>
      <c r="V19" s="26"/>
    </row>
    <row r="20" spans="1:24" x14ac:dyDescent="0.35">
      <c r="A20" s="37"/>
      <c r="B20" s="37"/>
      <c r="C20" s="21"/>
      <c r="D20" s="4"/>
      <c r="E20" s="6"/>
      <c r="F20" s="5"/>
      <c r="G20" s="6"/>
      <c r="H20" s="5"/>
      <c r="I20" s="5"/>
      <c r="J20" s="39"/>
      <c r="K20" s="22"/>
      <c r="L20" s="229"/>
      <c r="M20" s="229"/>
      <c r="N20" s="229"/>
      <c r="O20" s="229"/>
      <c r="P20" s="2"/>
      <c r="Q20" s="30"/>
      <c r="R20" s="51"/>
      <c r="S20" s="49"/>
      <c r="T20" s="49"/>
      <c r="U20" s="44"/>
      <c r="V20" s="26"/>
    </row>
    <row r="21" spans="1:24" x14ac:dyDescent="0.35">
      <c r="A21" s="37"/>
      <c r="B21" s="37"/>
      <c r="C21" s="21"/>
      <c r="D21" s="4"/>
      <c r="E21" s="6"/>
      <c r="F21" s="5"/>
      <c r="G21" s="6"/>
      <c r="H21" s="5"/>
      <c r="I21" s="5"/>
      <c r="J21" s="39"/>
      <c r="K21" s="22"/>
      <c r="L21" s="229"/>
      <c r="M21" s="229"/>
      <c r="N21" s="229"/>
      <c r="O21" s="229"/>
      <c r="P21" s="2"/>
      <c r="Q21" s="30"/>
      <c r="R21" s="51"/>
      <c r="S21" s="49"/>
      <c r="T21" s="49"/>
      <c r="U21" s="44"/>
      <c r="V21" s="26"/>
    </row>
    <row r="22" spans="1:24" x14ac:dyDescent="0.35">
      <c r="A22" s="37"/>
      <c r="B22" s="37"/>
      <c r="C22" s="21"/>
      <c r="D22" s="4"/>
      <c r="E22" s="6"/>
      <c r="F22" s="5"/>
      <c r="G22" s="6"/>
      <c r="H22" s="5"/>
      <c r="I22" s="5"/>
      <c r="J22" s="39"/>
      <c r="K22" s="22"/>
      <c r="L22" s="229"/>
      <c r="M22" s="229"/>
      <c r="N22" s="229"/>
      <c r="O22" s="229"/>
      <c r="P22" s="2"/>
      <c r="Q22" s="30"/>
      <c r="R22" s="51"/>
      <c r="S22" s="49"/>
      <c r="T22" s="49"/>
      <c r="U22" s="44"/>
      <c r="V22" s="26"/>
    </row>
    <row r="23" spans="1:24" x14ac:dyDescent="0.35">
      <c r="A23" s="37"/>
      <c r="B23" s="37"/>
      <c r="C23" s="21"/>
      <c r="D23" s="4"/>
      <c r="E23" s="6"/>
      <c r="F23" s="5"/>
      <c r="G23" s="6"/>
      <c r="H23" s="5"/>
      <c r="I23" s="5"/>
      <c r="J23" s="39"/>
      <c r="K23" s="22"/>
      <c r="L23" s="229"/>
      <c r="M23" s="229"/>
      <c r="N23" s="229"/>
      <c r="O23" s="229"/>
      <c r="P23" s="2"/>
      <c r="Q23" s="30"/>
      <c r="R23" s="51"/>
      <c r="S23" s="49"/>
      <c r="T23" s="49"/>
      <c r="U23" s="44"/>
      <c r="V23" s="26"/>
    </row>
    <row r="24" spans="1:24" x14ac:dyDescent="0.35">
      <c r="A24" s="37"/>
      <c r="B24" s="37"/>
      <c r="C24" s="21"/>
      <c r="D24" s="4"/>
      <c r="E24" s="6"/>
      <c r="F24" s="5"/>
      <c r="G24" s="6"/>
      <c r="H24" s="5"/>
      <c r="I24" s="5"/>
      <c r="J24" s="39"/>
      <c r="K24" s="22"/>
      <c r="L24" s="229"/>
      <c r="M24" s="229"/>
      <c r="N24" s="229"/>
      <c r="O24" s="229"/>
      <c r="P24" s="2"/>
      <c r="Q24" s="30"/>
      <c r="R24" s="51"/>
      <c r="S24" s="49"/>
      <c r="T24" s="49"/>
      <c r="U24" s="44"/>
      <c r="V24" s="26"/>
    </row>
    <row r="25" spans="1:24" x14ac:dyDescent="0.35">
      <c r="A25" s="37"/>
      <c r="B25" s="37"/>
      <c r="C25" s="21"/>
      <c r="D25" s="4"/>
      <c r="E25" s="6"/>
      <c r="F25" s="5"/>
      <c r="G25" s="6"/>
      <c r="H25" s="5"/>
      <c r="I25" s="5"/>
      <c r="J25" s="39"/>
      <c r="K25" s="22"/>
      <c r="L25" s="229"/>
      <c r="M25" s="229"/>
      <c r="N25" s="229"/>
      <c r="O25" s="229"/>
      <c r="P25" s="2"/>
      <c r="Q25" s="30"/>
      <c r="R25" s="51"/>
      <c r="S25" s="49"/>
      <c r="T25" s="49"/>
      <c r="U25" s="44"/>
      <c r="V25" s="26"/>
    </row>
    <row r="26" spans="1:24" x14ac:dyDescent="0.35">
      <c r="A26" s="37"/>
      <c r="B26" s="37"/>
      <c r="C26" s="21"/>
      <c r="D26" s="4"/>
      <c r="E26" s="6"/>
      <c r="F26" s="5"/>
      <c r="G26" s="6"/>
      <c r="H26" s="5"/>
      <c r="I26" s="5"/>
      <c r="J26" s="39"/>
      <c r="K26" s="22"/>
      <c r="L26" s="229"/>
      <c r="M26" s="229"/>
      <c r="N26" s="229"/>
      <c r="O26" s="229"/>
      <c r="P26" s="2"/>
      <c r="Q26" s="30"/>
      <c r="R26" s="51"/>
      <c r="S26" s="49"/>
      <c r="T26" s="49"/>
      <c r="U26" s="44"/>
      <c r="V26" s="26"/>
    </row>
    <row r="27" spans="1:24" x14ac:dyDescent="0.35">
      <c r="A27" s="37"/>
      <c r="B27" s="37"/>
      <c r="C27" s="21"/>
      <c r="D27" s="4"/>
      <c r="E27" s="6"/>
      <c r="F27" s="5"/>
      <c r="G27" s="6"/>
      <c r="H27" s="5"/>
      <c r="I27" s="5"/>
      <c r="J27" s="39"/>
      <c r="K27" s="22"/>
      <c r="L27" s="229"/>
      <c r="M27" s="229"/>
      <c r="N27" s="229"/>
      <c r="O27" s="229"/>
      <c r="P27" s="2"/>
      <c r="Q27" s="30"/>
      <c r="R27" s="51"/>
      <c r="S27" s="49"/>
      <c r="T27" s="49"/>
      <c r="U27" s="44"/>
      <c r="V27" s="26"/>
      <c r="W27" s="9"/>
      <c r="X27" s="10"/>
    </row>
    <row r="28" spans="1:24" x14ac:dyDescent="0.35">
      <c r="A28" s="37"/>
      <c r="B28" s="37"/>
      <c r="C28" s="21"/>
      <c r="D28" s="4"/>
      <c r="E28" s="6"/>
      <c r="F28" s="5"/>
      <c r="G28" s="6"/>
      <c r="H28" s="5"/>
      <c r="I28" s="5"/>
      <c r="J28" s="39"/>
      <c r="K28" s="22"/>
      <c r="L28" s="229"/>
      <c r="M28" s="229"/>
      <c r="N28" s="229"/>
      <c r="O28" s="229"/>
      <c r="P28" s="2"/>
      <c r="Q28" s="30"/>
      <c r="R28" s="51"/>
      <c r="S28" s="49"/>
      <c r="T28" s="49"/>
      <c r="U28" s="44"/>
      <c r="V28" s="26"/>
    </row>
    <row r="29" spans="1:24" x14ac:dyDescent="0.35">
      <c r="A29" s="37"/>
      <c r="B29" s="37"/>
      <c r="C29" s="21"/>
      <c r="D29" s="4"/>
      <c r="E29" s="6"/>
      <c r="F29" s="5"/>
      <c r="G29" s="6"/>
      <c r="H29" s="5"/>
      <c r="I29" s="5"/>
      <c r="J29" s="39"/>
      <c r="K29" s="22"/>
      <c r="L29" s="229"/>
      <c r="M29" s="229"/>
      <c r="N29" s="229"/>
      <c r="O29" s="229"/>
      <c r="P29" s="2"/>
      <c r="Q29" s="30"/>
      <c r="R29" s="51"/>
      <c r="S29" s="49"/>
      <c r="T29" s="49"/>
      <c r="U29" s="44"/>
      <c r="V29" s="26"/>
    </row>
    <row r="30" spans="1:24" x14ac:dyDescent="0.35">
      <c r="A30" s="37"/>
      <c r="B30" s="37"/>
      <c r="C30" s="21"/>
      <c r="D30" s="4"/>
      <c r="E30" s="6"/>
      <c r="F30" s="5"/>
      <c r="G30" s="6"/>
      <c r="H30" s="5"/>
      <c r="I30" s="5"/>
      <c r="J30" s="39"/>
      <c r="K30" s="22"/>
      <c r="L30" s="229"/>
      <c r="M30" s="229"/>
      <c r="N30" s="229"/>
      <c r="O30" s="229"/>
      <c r="P30" s="2"/>
      <c r="Q30" s="30"/>
      <c r="R30" s="51"/>
      <c r="S30" s="49"/>
      <c r="T30" s="49"/>
      <c r="U30" s="44"/>
      <c r="V30" s="26"/>
      <c r="X30" s="10"/>
    </row>
    <row r="31" spans="1:24" x14ac:dyDescent="0.35">
      <c r="A31" s="37"/>
      <c r="B31" s="37"/>
      <c r="C31" s="21"/>
      <c r="D31" s="4"/>
      <c r="E31" s="6"/>
      <c r="F31" s="5"/>
      <c r="G31" s="6"/>
      <c r="H31" s="5"/>
      <c r="I31" s="5"/>
      <c r="J31" s="39"/>
      <c r="K31" s="22"/>
      <c r="L31" s="2"/>
      <c r="M31" s="2"/>
      <c r="N31" s="2"/>
      <c r="O31" s="2"/>
      <c r="P31" s="2"/>
      <c r="Q31" s="30"/>
      <c r="R31" s="51"/>
      <c r="S31" s="49"/>
      <c r="T31" s="49"/>
      <c r="U31" s="44"/>
      <c r="V31" s="26"/>
    </row>
    <row r="32" spans="1:24" ht="15" thickBot="1" x14ac:dyDescent="0.4">
      <c r="A32" s="37"/>
      <c r="B32" s="37"/>
      <c r="C32" s="23"/>
      <c r="D32" s="31"/>
      <c r="E32" s="32"/>
      <c r="F32" s="33"/>
      <c r="G32" s="32"/>
      <c r="H32" s="24"/>
      <c r="I32" s="24"/>
      <c r="J32" s="40"/>
      <c r="K32" s="25"/>
      <c r="L32" s="2"/>
      <c r="M32" s="2"/>
      <c r="N32" s="2"/>
      <c r="O32" s="2"/>
      <c r="P32" s="2"/>
      <c r="Q32" s="30"/>
      <c r="R32" s="53"/>
      <c r="S32" s="54"/>
      <c r="T32" s="54"/>
      <c r="U32" s="45"/>
      <c r="V32" s="27"/>
    </row>
    <row r="33" spans="2:22" ht="15" thickBot="1" x14ac:dyDescent="0.4">
      <c r="H33"/>
      <c r="I33" s="11"/>
      <c r="J33" s="11"/>
      <c r="K33" s="11"/>
      <c r="L33" s="11"/>
      <c r="M33" s="11"/>
      <c r="N33" s="11"/>
      <c r="O33" s="11"/>
      <c r="P33" s="11"/>
      <c r="Q33"/>
      <c r="R33" s="9"/>
      <c r="S33" s="9"/>
      <c r="T33" s="9"/>
      <c r="U33" s="46"/>
      <c r="V33" s="9"/>
    </row>
    <row r="34" spans="2:22" ht="15" thickBot="1" x14ac:dyDescent="0.4">
      <c r="B34" s="1"/>
      <c r="C34" s="1"/>
      <c r="D34" s="1"/>
      <c r="E34" s="1"/>
      <c r="F34" s="1"/>
      <c r="G34" s="1"/>
      <c r="I34" s="11"/>
      <c r="J34" s="11"/>
      <c r="K34" s="11"/>
      <c r="L34" s="11"/>
      <c r="M34" s="11"/>
      <c r="N34" s="11"/>
      <c r="O34" s="11"/>
      <c r="P34" s="11"/>
      <c r="R34" s="55">
        <f>SUM(R5:R33)</f>
        <v>2.3976297744413513</v>
      </c>
      <c r="S34" s="56">
        <f t="shared" ref="S34:V34" si="17">SUM(S5:S33)</f>
        <v>4.8287012453393565</v>
      </c>
      <c r="T34" s="56">
        <f t="shared" si="17"/>
        <v>4.8287012453393565</v>
      </c>
      <c r="U34" s="47">
        <f t="shared" si="17"/>
        <v>2354719.899652849</v>
      </c>
      <c r="V34" s="56">
        <f t="shared" si="17"/>
        <v>7.2263310197807069</v>
      </c>
    </row>
    <row r="35" spans="2:22" x14ac:dyDescent="0.35">
      <c r="B35" s="1"/>
      <c r="C35" s="1"/>
      <c r="D35" s="1"/>
      <c r="E35" s="1"/>
      <c r="F35" s="1"/>
      <c r="G35" s="1"/>
      <c r="I35" s="226"/>
      <c r="J35" s="226"/>
      <c r="R35" s="7"/>
      <c r="T35" s="12"/>
      <c r="U35" s="46"/>
      <c r="V35" s="9"/>
    </row>
    <row r="36" spans="2:22" x14ac:dyDescent="0.35">
      <c r="B36" s="1"/>
      <c r="C36" s="1"/>
      <c r="D36" s="1"/>
      <c r="E36" s="1"/>
      <c r="F36" s="1"/>
      <c r="G36" s="1"/>
      <c r="S36" s="1"/>
      <c r="T36" s="1"/>
      <c r="U36" s="1"/>
      <c r="V36" s="1"/>
    </row>
    <row r="37" spans="2:22" x14ac:dyDescent="0.35">
      <c r="B37" s="1"/>
      <c r="C37" s="1"/>
      <c r="D37" s="1"/>
      <c r="E37" s="1"/>
      <c r="F37" s="1"/>
      <c r="G37" s="1"/>
      <c r="I37" s="227"/>
      <c r="J37" s="8"/>
      <c r="K37" s="8"/>
      <c r="L37" s="2"/>
      <c r="M37" s="2"/>
      <c r="N37" s="2"/>
      <c r="O37" s="2"/>
      <c r="S37" s="1"/>
      <c r="T37" s="1"/>
      <c r="U37" s="1"/>
      <c r="V37" s="1"/>
    </row>
    <row r="38" spans="2:22" x14ac:dyDescent="0.35">
      <c r="C38" s="1"/>
      <c r="D38" s="1"/>
      <c r="E38" s="1"/>
      <c r="F38" s="1"/>
      <c r="G38" s="1"/>
      <c r="S38" s="1"/>
      <c r="T38" s="1"/>
      <c r="U38" s="1"/>
      <c r="V38" s="1"/>
    </row>
    <row r="39" spans="2:22" ht="15" customHeight="1" x14ac:dyDescent="0.35">
      <c r="C39" s="1"/>
      <c r="D39" s="1"/>
      <c r="E39" s="1"/>
      <c r="F39" s="1"/>
      <c r="G39" s="1"/>
      <c r="S39" s="1"/>
      <c r="T39" s="1"/>
      <c r="U39" s="1"/>
      <c r="V39" s="1"/>
    </row>
    <row r="40" spans="2:22" ht="27" customHeight="1" x14ac:dyDescent="0.35">
      <c r="C40" s="1"/>
      <c r="D40" s="1"/>
      <c r="E40" s="1"/>
      <c r="F40" s="1"/>
      <c r="G40" s="1"/>
      <c r="S40" s="1"/>
      <c r="T40" s="1"/>
      <c r="U40" s="1"/>
      <c r="V40" s="1"/>
    </row>
    <row r="41" spans="2:22" ht="15" customHeight="1" x14ac:dyDescent="0.35">
      <c r="C41" s="1"/>
      <c r="D41" s="1"/>
      <c r="E41" s="1"/>
      <c r="F41" s="233"/>
      <c r="G41" s="1"/>
      <c r="S41" s="1"/>
      <c r="T41" s="1"/>
      <c r="U41" s="1"/>
      <c r="V41" s="1"/>
    </row>
    <row r="42" spans="2:22" x14ac:dyDescent="0.35">
      <c r="C42" s="1"/>
      <c r="D42" s="1"/>
      <c r="E42" s="1"/>
      <c r="F42" s="233">
        <v>-343936.44957108173</v>
      </c>
      <c r="G42" s="1" t="s">
        <v>486</v>
      </c>
      <c r="I42" s="14"/>
      <c r="J42" s="14"/>
      <c r="K42" s="14"/>
      <c r="S42" s="1"/>
      <c r="T42" s="1"/>
      <c r="U42" s="1"/>
      <c r="V42" s="1"/>
    </row>
    <row r="43" spans="2:22" x14ac:dyDescent="0.35">
      <c r="C43" s="1"/>
      <c r="D43" s="1"/>
      <c r="E43" s="1"/>
      <c r="F43" s="233">
        <v>-409572.0420837854</v>
      </c>
      <c r="G43" s="234">
        <v>45640</v>
      </c>
      <c r="S43" s="1"/>
      <c r="T43" s="1"/>
      <c r="U43" s="1"/>
      <c r="V43" s="1"/>
    </row>
    <row r="44" spans="2:22" x14ac:dyDescent="0.35">
      <c r="C44" s="1"/>
      <c r="D44" s="1"/>
      <c r="E44" s="1"/>
      <c r="F44" s="233">
        <v>-3980.4479166666606</v>
      </c>
      <c r="G44" s="234">
        <v>45647</v>
      </c>
      <c r="H44" s="1" t="s">
        <v>485</v>
      </c>
      <c r="S44" s="1"/>
      <c r="T44" s="1"/>
      <c r="U44" s="1"/>
      <c r="V44" s="1"/>
    </row>
    <row r="45" spans="2:22" x14ac:dyDescent="0.35">
      <c r="C45" s="1"/>
      <c r="D45" s="1"/>
      <c r="E45" s="1"/>
      <c r="F45" s="233">
        <v>-69028.336223478429</v>
      </c>
      <c r="G45" s="234">
        <v>45291</v>
      </c>
      <c r="I45" s="14"/>
      <c r="J45" s="14"/>
      <c r="K45" s="14"/>
      <c r="S45" s="1"/>
      <c r="T45" s="1"/>
      <c r="U45" s="1"/>
      <c r="V45" s="1"/>
    </row>
    <row r="46" spans="2:22" x14ac:dyDescent="0.35">
      <c r="C46" s="1"/>
      <c r="D46" s="1"/>
      <c r="E46" s="1"/>
      <c r="F46" s="233">
        <f>SUM(F43:F45)</f>
        <v>-482580.82622393052</v>
      </c>
      <c r="G46" s="1" t="s">
        <v>487</v>
      </c>
      <c r="S46" s="1"/>
      <c r="T46" s="1"/>
      <c r="U46" s="1"/>
      <c r="V46" s="1"/>
    </row>
    <row r="47" spans="2:22" x14ac:dyDescent="0.35">
      <c r="C47" s="1"/>
      <c r="D47" s="1"/>
      <c r="E47" s="1"/>
      <c r="F47" s="233">
        <f>-(F46-F42)</f>
        <v>138644.37665284879</v>
      </c>
      <c r="G47" s="1" t="s">
        <v>488</v>
      </c>
      <c r="S47" s="1"/>
      <c r="T47" s="1"/>
      <c r="U47" s="1"/>
      <c r="V47" s="1"/>
    </row>
    <row r="48" spans="2:22" x14ac:dyDescent="0.35">
      <c r="C48" s="1"/>
      <c r="D48" s="1"/>
      <c r="E48" s="1"/>
      <c r="F48" s="233"/>
      <c r="G48" s="1"/>
      <c r="S48" s="1"/>
      <c r="T48" s="1"/>
      <c r="U48" s="1"/>
      <c r="V48" s="1"/>
    </row>
    <row r="49" spans="3:22" x14ac:dyDescent="0.35">
      <c r="C49" s="1"/>
      <c r="D49" s="1"/>
      <c r="E49" s="1"/>
      <c r="F49" s="233"/>
      <c r="G49" s="1"/>
      <c r="S49" s="1"/>
      <c r="T49" s="1"/>
      <c r="U49" s="1"/>
      <c r="V49" s="1"/>
    </row>
    <row r="50" spans="3:22" x14ac:dyDescent="0.35">
      <c r="C50" s="1"/>
      <c r="D50" s="1"/>
      <c r="E50" s="1"/>
      <c r="F50" s="233"/>
      <c r="G50" s="1"/>
      <c r="S50" s="1"/>
      <c r="T50" s="1"/>
      <c r="U50" s="1"/>
      <c r="V50" s="1"/>
    </row>
    <row r="51" spans="3:22" x14ac:dyDescent="0.35">
      <c r="C51" s="1"/>
      <c r="D51" s="1"/>
      <c r="F51" s="1"/>
      <c r="G51" s="1"/>
      <c r="S51" s="1"/>
      <c r="T51" s="1"/>
      <c r="U51" s="1"/>
      <c r="V51" s="1"/>
    </row>
    <row r="52" spans="3:22" x14ac:dyDescent="0.35">
      <c r="C52" s="1"/>
      <c r="D52" s="1"/>
      <c r="F52" s="1"/>
      <c r="G52" s="1"/>
      <c r="S52" s="1"/>
      <c r="T52" s="1"/>
      <c r="U52" s="1"/>
      <c r="V52" s="1"/>
    </row>
    <row r="53" spans="3:22" x14ac:dyDescent="0.35">
      <c r="C53" s="1"/>
      <c r="D53" s="1"/>
      <c r="F53" s="1"/>
      <c r="G53" s="1"/>
    </row>
    <row r="54" spans="3:22" x14ac:dyDescent="0.35">
      <c r="C54" s="1"/>
      <c r="D54" s="1"/>
      <c r="F54" s="1"/>
      <c r="G54" s="1"/>
    </row>
    <row r="55" spans="3:22" x14ac:dyDescent="0.35">
      <c r="C55" s="1"/>
      <c r="D55" s="1"/>
      <c r="F55" s="1"/>
      <c r="G55" s="1"/>
    </row>
    <row r="56" spans="3:22" x14ac:dyDescent="0.35">
      <c r="C56" s="1"/>
      <c r="D56" s="1"/>
      <c r="F56" s="1"/>
      <c r="G56" s="1"/>
    </row>
    <row r="57" spans="3:22" x14ac:dyDescent="0.35">
      <c r="C57" s="1"/>
      <c r="D57" s="1"/>
      <c r="F57" s="1"/>
      <c r="G57" s="1"/>
    </row>
    <row r="58" spans="3:22" x14ac:dyDescent="0.35">
      <c r="C58" s="1"/>
      <c r="D58" s="1"/>
      <c r="F58" s="1"/>
      <c r="G58" s="1"/>
    </row>
    <row r="59" spans="3:22" x14ac:dyDescent="0.35">
      <c r="C59" s="1"/>
      <c r="D59" s="1"/>
      <c r="F59" s="1"/>
      <c r="G59" s="1"/>
    </row>
    <row r="60" spans="3:22" x14ac:dyDescent="0.35">
      <c r="C60" s="1"/>
      <c r="D60" s="1"/>
      <c r="F60" s="1"/>
      <c r="G60" s="1"/>
    </row>
    <row r="61" spans="3:22" x14ac:dyDescent="0.35">
      <c r="C61" s="1"/>
      <c r="D61" s="1"/>
      <c r="F61" s="1"/>
      <c r="G61" s="1"/>
    </row>
    <row r="62" spans="3:22" x14ac:dyDescent="0.35">
      <c r="C62" s="1"/>
      <c r="D62" s="1"/>
      <c r="F62" s="1"/>
      <c r="G62" s="1"/>
    </row>
    <row r="63" spans="3:22" x14ac:dyDescent="0.35">
      <c r="C63" s="1"/>
      <c r="D63" s="1"/>
      <c r="F63" s="1"/>
      <c r="G63" s="1"/>
    </row>
    <row r="64" spans="3:22" x14ac:dyDescent="0.35">
      <c r="C64" s="1"/>
      <c r="D64" s="1"/>
      <c r="F64" s="1"/>
      <c r="G64" s="1"/>
    </row>
    <row r="65" spans="3:8" x14ac:dyDescent="0.35">
      <c r="G65" s="16"/>
      <c r="H65" s="14"/>
    </row>
    <row r="66" spans="3:8" x14ac:dyDescent="0.35">
      <c r="D66" s="17"/>
      <c r="G66" s="16"/>
    </row>
    <row r="68" spans="3:8" x14ac:dyDescent="0.35">
      <c r="C68" s="13"/>
      <c r="D68" s="17"/>
    </row>
    <row r="69" spans="3:8" x14ac:dyDescent="0.35">
      <c r="C69" s="13"/>
      <c r="D69" s="17"/>
      <c r="F69" s="13"/>
      <c r="G69" s="17"/>
      <c r="H69" s="14"/>
    </row>
    <row r="70" spans="3:8" x14ac:dyDescent="0.35">
      <c r="C70" s="13"/>
      <c r="D70" s="17"/>
      <c r="F70" s="13"/>
      <c r="G70" s="17"/>
      <c r="H70" s="14"/>
    </row>
    <row r="71" spans="3:8" x14ac:dyDescent="0.35">
      <c r="C71" s="13"/>
      <c r="D71" s="17"/>
      <c r="F71" s="13"/>
      <c r="G71" s="16"/>
      <c r="H71" s="3"/>
    </row>
    <row r="72" spans="3:8" x14ac:dyDescent="0.35">
      <c r="C72" s="13"/>
      <c r="D72" s="17"/>
      <c r="G72" s="16"/>
      <c r="H72" s="14"/>
    </row>
    <row r="73" spans="3:8" x14ac:dyDescent="0.35">
      <c r="C73" s="13"/>
      <c r="D73" s="17"/>
      <c r="G73" s="16"/>
      <c r="H73" s="14"/>
    </row>
    <row r="74" spans="3:8" x14ac:dyDescent="0.35">
      <c r="C74" s="13"/>
      <c r="D74" s="17"/>
      <c r="G74" s="16"/>
      <c r="H74" s="14"/>
    </row>
    <row r="75" spans="3:8" x14ac:dyDescent="0.35">
      <c r="D75" s="17"/>
      <c r="H7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A8F0-2730-4E60-8B37-513590116C08}">
  <dimension ref="A1:BI231"/>
  <sheetViews>
    <sheetView topLeftCell="H113" zoomScale="85" zoomScaleNormal="85" workbookViewId="0">
      <selection activeCell="Q145" sqref="Q145"/>
    </sheetView>
  </sheetViews>
  <sheetFormatPr defaultRowHeight="14.5" x14ac:dyDescent="0.35"/>
  <cols>
    <col min="1" max="1" width="7.36328125" style="70" customWidth="1"/>
    <col min="2" max="2" width="5.81640625" bestFit="1" customWidth="1"/>
    <col min="3" max="3" width="50.7265625" customWidth="1"/>
    <col min="4" max="4" width="19.81640625" customWidth="1"/>
    <col min="5" max="5" width="38.26953125" bestFit="1" customWidth="1"/>
    <col min="6" max="6" width="30.81640625" bestFit="1" customWidth="1"/>
    <col min="7" max="7" width="24" style="17" bestFit="1" customWidth="1"/>
    <col min="8" max="8" width="26.1796875" bestFit="1" customWidth="1"/>
    <col min="9" max="9" width="24.36328125" bestFit="1" customWidth="1"/>
    <col min="10" max="10" width="14.81640625" bestFit="1" customWidth="1"/>
    <col min="11" max="11" width="80.26953125" bestFit="1" customWidth="1"/>
    <col min="12" max="12" width="15.36328125" bestFit="1" customWidth="1"/>
    <col min="13" max="13" width="38.26953125" bestFit="1" customWidth="1"/>
    <col min="14" max="14" width="31.81640625" customWidth="1"/>
    <col min="15" max="15" width="28.54296875" bestFit="1" customWidth="1"/>
    <col min="16" max="16" width="20.54296875" customWidth="1"/>
    <col min="17" max="17" width="27.7265625" bestFit="1" customWidth="1"/>
    <col min="18" max="18" width="20.7265625" bestFit="1" customWidth="1"/>
    <col min="19" max="19" width="19.54296875" bestFit="1" customWidth="1"/>
    <col min="20" max="20" width="41.1796875" style="1" customWidth="1"/>
    <col min="21" max="21" width="19.7265625" bestFit="1" customWidth="1"/>
    <col min="22" max="22" width="19.54296875" bestFit="1" customWidth="1"/>
    <col min="23" max="23" width="17.81640625" bestFit="1" customWidth="1"/>
    <col min="24" max="24" width="27.26953125" bestFit="1" customWidth="1"/>
    <col min="25" max="25" width="22" bestFit="1" customWidth="1"/>
    <col min="26" max="26" width="23.1796875" bestFit="1" customWidth="1"/>
    <col min="27" max="27" width="15.36328125" bestFit="1" customWidth="1"/>
    <col min="28" max="28" width="15" bestFit="1" customWidth="1"/>
    <col min="30" max="30" width="15.36328125" style="17" bestFit="1" customWidth="1"/>
    <col min="31" max="31" width="13.81640625" style="17" bestFit="1" customWidth="1"/>
    <col min="32" max="32" width="12.26953125" bestFit="1" customWidth="1"/>
    <col min="33" max="33" width="13.81640625" bestFit="1" customWidth="1"/>
    <col min="34" max="34" width="36.36328125" bestFit="1" customWidth="1"/>
    <col min="35" max="35" width="12.26953125" bestFit="1" customWidth="1"/>
    <col min="36" max="36" width="25.81640625" bestFit="1" customWidth="1"/>
    <col min="37" max="37" width="21" bestFit="1" customWidth="1"/>
    <col min="38" max="38" width="18.54296875" bestFit="1" customWidth="1"/>
    <col min="39" max="39" width="22.36328125" bestFit="1" customWidth="1"/>
    <col min="40" max="40" width="19.7265625" bestFit="1" customWidth="1"/>
    <col min="41" max="41" width="3.26953125" bestFit="1" customWidth="1"/>
    <col min="42" max="42" width="43.54296875" bestFit="1" customWidth="1"/>
    <col min="43" max="43" width="8.81640625" bestFit="1" customWidth="1"/>
    <col min="44" max="44" width="25.81640625" bestFit="1" customWidth="1"/>
    <col min="45" max="45" width="26.81640625" bestFit="1" customWidth="1"/>
    <col min="46" max="46" width="12" bestFit="1" customWidth="1"/>
    <col min="47" max="47" width="15.7265625" bestFit="1" customWidth="1"/>
    <col min="48" max="48" width="19.7265625" bestFit="1" customWidth="1"/>
    <col min="49" max="49" width="3.26953125" bestFit="1" customWidth="1"/>
  </cols>
  <sheetData>
    <row r="1" spans="1:61" s="59" customFormat="1" ht="21" x14ac:dyDescent="0.5">
      <c r="A1" s="58" t="s">
        <v>323</v>
      </c>
      <c r="G1" s="60"/>
      <c r="T1" s="61"/>
      <c r="AD1" s="60"/>
      <c r="AE1" s="60"/>
    </row>
    <row r="2" spans="1:61" s="63" customFormat="1" ht="21" x14ac:dyDescent="0.5">
      <c r="A2" s="62"/>
      <c r="G2" s="64"/>
      <c r="T2" s="65"/>
      <c r="AD2" s="64"/>
      <c r="AE2" s="64"/>
    </row>
    <row r="3" spans="1:61" s="63" customFormat="1" ht="21" x14ac:dyDescent="0.5">
      <c r="A3" s="62"/>
      <c r="C3" s="66" t="s">
        <v>324</v>
      </c>
      <c r="D3" s="67">
        <v>45291</v>
      </c>
      <c r="E3" s="68"/>
      <c r="F3" s="68"/>
      <c r="G3" s="64"/>
      <c r="T3" s="65"/>
      <c r="AD3" s="64"/>
      <c r="AE3" s="64"/>
    </row>
    <row r="4" spans="1:61" s="63" customFormat="1" ht="21" x14ac:dyDescent="0.5">
      <c r="A4" s="62"/>
      <c r="C4" s="66" t="s">
        <v>325</v>
      </c>
      <c r="D4" s="69">
        <v>45289</v>
      </c>
      <c r="E4" s="68"/>
      <c r="AD4" s="64"/>
      <c r="AE4" s="64"/>
    </row>
    <row r="5" spans="1:61" ht="21.5" thickBot="1" x14ac:dyDescent="0.55000000000000004">
      <c r="C5" s="71"/>
      <c r="D5" s="71"/>
      <c r="E5" s="72" t="s">
        <v>326</v>
      </c>
      <c r="F5" s="72" t="s">
        <v>327</v>
      </c>
      <c r="G5" s="64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</row>
    <row r="6" spans="1:61" ht="21" x14ac:dyDescent="0.5">
      <c r="C6" s="73" t="s">
        <v>328</v>
      </c>
      <c r="D6" s="74" t="s">
        <v>329</v>
      </c>
      <c r="E6" s="75">
        <v>631121098.72532296</v>
      </c>
      <c r="F6" s="76">
        <v>630978480.95701277</v>
      </c>
      <c r="G6" s="77"/>
      <c r="J6" s="63"/>
      <c r="K6" s="78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</row>
    <row r="7" spans="1:61" ht="21" x14ac:dyDescent="0.5">
      <c r="C7" s="79"/>
      <c r="D7" s="80" t="s">
        <v>330</v>
      </c>
      <c r="E7" s="81">
        <v>374751664.55854553</v>
      </c>
      <c r="F7" s="82">
        <v>374685447.46133816</v>
      </c>
      <c r="G7" s="77"/>
      <c r="H7" s="71"/>
      <c r="I7" s="68"/>
      <c r="J7" s="63"/>
      <c r="K7" s="63"/>
      <c r="L7" s="63"/>
      <c r="M7" s="63"/>
      <c r="N7" s="64"/>
      <c r="O7" s="63"/>
      <c r="P7" s="64"/>
      <c r="Q7" s="63"/>
      <c r="R7" s="63"/>
      <c r="S7" s="63"/>
      <c r="T7" s="63"/>
      <c r="U7" s="63"/>
      <c r="V7" s="63"/>
      <c r="W7" s="63"/>
      <c r="X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</row>
    <row r="8" spans="1:61" ht="21" x14ac:dyDescent="0.5">
      <c r="B8" s="83"/>
      <c r="C8" s="84" t="s">
        <v>331</v>
      </c>
      <c r="D8" s="85" t="s">
        <v>329</v>
      </c>
      <c r="E8" s="86">
        <v>-630771079.66659391</v>
      </c>
      <c r="F8" s="87">
        <v>-630630801.27769196</v>
      </c>
      <c r="G8" s="77"/>
      <c r="H8" s="68"/>
      <c r="I8" s="68"/>
      <c r="J8" s="63"/>
      <c r="K8" s="63"/>
      <c r="L8" s="63"/>
      <c r="M8" s="63"/>
      <c r="N8" s="63"/>
      <c r="O8" s="63"/>
      <c r="P8" s="64"/>
      <c r="Q8" s="63"/>
      <c r="R8" s="63"/>
      <c r="S8" s="63"/>
      <c r="T8" s="63"/>
      <c r="U8" s="63"/>
      <c r="V8" s="63"/>
      <c r="W8" s="63"/>
      <c r="X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</row>
    <row r="9" spans="1:61" ht="21.5" thickBot="1" x14ac:dyDescent="0.55000000000000004">
      <c r="C9" s="88"/>
      <c r="D9" s="89" t="s">
        <v>330</v>
      </c>
      <c r="E9" s="90">
        <v>-374740756.67802471</v>
      </c>
      <c r="F9" s="91">
        <v>-374674815.05921167</v>
      </c>
      <c r="G9" s="77"/>
      <c r="H9" s="68"/>
      <c r="I9" s="68"/>
      <c r="J9" s="63"/>
      <c r="K9" s="63"/>
      <c r="L9" s="63"/>
      <c r="M9" s="63"/>
      <c r="N9" s="64"/>
      <c r="O9" s="63"/>
      <c r="P9" s="64"/>
      <c r="Q9" s="63"/>
      <c r="R9" s="63"/>
      <c r="S9" s="63"/>
      <c r="T9" s="63"/>
      <c r="U9" s="63"/>
      <c r="V9" s="63"/>
      <c r="W9" s="63"/>
      <c r="X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</row>
    <row r="10" spans="1:61" ht="21.5" thickTop="1" x14ac:dyDescent="0.5">
      <c r="C10" s="92" t="s">
        <v>332</v>
      </c>
      <c r="D10" s="85" t="s">
        <v>329</v>
      </c>
      <c r="E10" s="93">
        <v>350019.05872905254</v>
      </c>
      <c r="F10" s="94">
        <v>347679.67932081223</v>
      </c>
      <c r="G10" s="77"/>
      <c r="H10" s="68"/>
      <c r="I10" s="71">
        <v>1.10405</v>
      </c>
      <c r="J10" s="63"/>
      <c r="K10" s="63"/>
      <c r="L10" s="63"/>
      <c r="M10" s="63"/>
      <c r="N10" s="64"/>
      <c r="O10" s="63"/>
      <c r="P10" s="64"/>
      <c r="Q10" s="63"/>
      <c r="R10" s="63"/>
      <c r="S10" s="63"/>
      <c r="T10" s="63"/>
      <c r="U10" s="63"/>
      <c r="V10" s="63"/>
      <c r="W10" s="63"/>
      <c r="X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</row>
    <row r="11" spans="1:61" ht="21" x14ac:dyDescent="0.5">
      <c r="C11" s="95"/>
      <c r="D11" s="80" t="s">
        <v>330</v>
      </c>
      <c r="E11" s="96">
        <v>10907.880520820618</v>
      </c>
      <c r="F11" s="97">
        <v>10632.40212649107</v>
      </c>
      <c r="G11" s="77"/>
      <c r="H11" s="98"/>
      <c r="I11" s="99"/>
      <c r="J11" s="63"/>
      <c r="K11" s="63"/>
      <c r="L11" s="63"/>
      <c r="M11" s="63"/>
      <c r="N11" s="64"/>
      <c r="O11" s="63"/>
      <c r="P11" s="64"/>
      <c r="Q11" s="63"/>
      <c r="R11" s="63"/>
      <c r="S11" s="63"/>
      <c r="T11" s="63"/>
      <c r="U11" s="63"/>
      <c r="V11" s="63"/>
      <c r="W11" s="63"/>
      <c r="X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</row>
    <row r="12" spans="1:61" ht="21.5" thickBot="1" x14ac:dyDescent="0.55000000000000004">
      <c r="C12" s="100" t="s">
        <v>270</v>
      </c>
      <c r="D12" s="101" t="s">
        <v>329</v>
      </c>
      <c r="E12" s="102">
        <v>362061.90421806456</v>
      </c>
      <c r="F12" s="103">
        <v>359416.78802824573</v>
      </c>
      <c r="G12" s="77"/>
      <c r="I12" s="104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</row>
    <row r="13" spans="1:61" ht="21" x14ac:dyDescent="0.5">
      <c r="B13" s="83"/>
      <c r="C13" s="105"/>
      <c r="D13" s="63"/>
      <c r="E13" s="106"/>
      <c r="F13" s="107"/>
      <c r="G13" s="64"/>
      <c r="H13" s="106"/>
      <c r="I13" s="104"/>
      <c r="J13" s="63"/>
      <c r="N13" s="17"/>
      <c r="O13" s="64"/>
      <c r="P13" s="63"/>
      <c r="Q13" s="63"/>
      <c r="R13" s="63"/>
      <c r="S13" s="63"/>
      <c r="T13" s="63"/>
      <c r="U13" s="63"/>
      <c r="V13" s="63"/>
      <c r="W13" s="63"/>
      <c r="X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</row>
    <row r="14" spans="1:61" ht="21" x14ac:dyDescent="0.5">
      <c r="B14" s="83"/>
      <c r="C14" s="105"/>
      <c r="D14" s="63"/>
      <c r="E14" s="106"/>
      <c r="F14" s="108"/>
      <c r="G14" s="64"/>
      <c r="H14" s="106"/>
      <c r="I14" s="106"/>
      <c r="J14" s="63"/>
      <c r="N14" s="17"/>
      <c r="O14" s="63"/>
      <c r="P14" s="63"/>
      <c r="Q14" s="64"/>
      <c r="R14" s="64"/>
      <c r="S14" s="64"/>
      <c r="T14" s="64"/>
      <c r="U14" s="64"/>
      <c r="V14" s="64"/>
      <c r="W14" s="63"/>
      <c r="X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</row>
    <row r="15" spans="1:61" ht="21" x14ac:dyDescent="0.5">
      <c r="B15" s="83"/>
      <c r="C15" s="105"/>
      <c r="D15" s="109"/>
      <c r="E15" s="110"/>
      <c r="F15" s="107"/>
      <c r="G15" s="64"/>
      <c r="H15" s="111"/>
      <c r="I15" s="112"/>
      <c r="J15" s="63"/>
      <c r="K15" s="63"/>
      <c r="L15" s="63"/>
      <c r="M15" s="63"/>
      <c r="N15" s="63"/>
      <c r="O15" s="63"/>
      <c r="P15" s="63"/>
      <c r="Q15" s="64"/>
      <c r="R15" s="64"/>
      <c r="S15" s="64"/>
      <c r="T15" s="64"/>
      <c r="U15" s="64"/>
      <c r="V15" s="64"/>
      <c r="W15" s="63"/>
      <c r="X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</row>
    <row r="16" spans="1:61" ht="21" x14ac:dyDescent="0.5">
      <c r="B16" s="83"/>
      <c r="C16" s="105"/>
      <c r="D16" s="63"/>
      <c r="E16" s="106"/>
      <c r="F16" s="113"/>
      <c r="G16" s="64"/>
      <c r="H16" s="111"/>
      <c r="I16" s="112"/>
      <c r="J16" s="63"/>
      <c r="K16" s="64"/>
      <c r="L16" s="63"/>
      <c r="M16" s="63"/>
      <c r="Q16" s="64"/>
      <c r="R16" s="64"/>
      <c r="S16" s="64"/>
      <c r="T16" s="64"/>
      <c r="U16" s="64"/>
      <c r="V16" s="64"/>
      <c r="W16" s="63"/>
      <c r="X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</row>
    <row r="17" spans="2:61" ht="21" x14ac:dyDescent="0.5">
      <c r="B17" s="83"/>
      <c r="F17" s="64"/>
      <c r="G17" s="64"/>
      <c r="H17" s="111"/>
      <c r="I17" s="114"/>
      <c r="J17" s="63"/>
      <c r="K17" s="63"/>
      <c r="L17" s="63"/>
      <c r="M17" s="63"/>
      <c r="Q17" s="64"/>
      <c r="R17" s="64"/>
      <c r="S17" s="64"/>
      <c r="T17" s="64"/>
      <c r="U17" s="64"/>
      <c r="V17" s="64"/>
      <c r="W17" s="63"/>
      <c r="X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</row>
    <row r="18" spans="2:61" ht="21" x14ac:dyDescent="0.5">
      <c r="B18" s="115" t="s">
        <v>329</v>
      </c>
      <c r="C18" s="116" t="s">
        <v>333</v>
      </c>
      <c r="D18" s="116"/>
      <c r="E18" s="117">
        <v>45261</v>
      </c>
      <c r="F18" s="71"/>
      <c r="G18" s="68"/>
      <c r="H18" s="111"/>
      <c r="I18" s="112"/>
      <c r="J18" s="63"/>
      <c r="K18" s="63"/>
      <c r="L18" s="63"/>
      <c r="M18" s="63"/>
      <c r="N18" s="63"/>
      <c r="O18" s="63"/>
      <c r="P18" s="63"/>
      <c r="Q18" s="64"/>
      <c r="R18" s="64"/>
      <c r="S18" s="64"/>
      <c r="T18" s="64"/>
      <c r="U18" s="64"/>
      <c r="V18" s="64"/>
      <c r="W18" s="63"/>
      <c r="X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</row>
    <row r="19" spans="2:61" ht="21" x14ac:dyDescent="0.5">
      <c r="B19" s="118"/>
      <c r="C19" s="119" t="s">
        <v>334</v>
      </c>
      <c r="D19" s="119"/>
      <c r="E19" s="120">
        <v>1913.09</v>
      </c>
      <c r="F19" s="71"/>
      <c r="G19" s="68"/>
      <c r="H19" s="111"/>
      <c r="I19" s="104"/>
      <c r="L19" s="63"/>
      <c r="M19" s="63"/>
      <c r="N19" s="63"/>
      <c r="O19" s="113"/>
      <c r="P19" s="64"/>
      <c r="Q19" s="63"/>
      <c r="R19" s="63"/>
      <c r="S19" s="63"/>
      <c r="T19" s="65"/>
      <c r="U19" s="63"/>
      <c r="V19" s="65"/>
      <c r="W19" s="63"/>
      <c r="X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</row>
    <row r="20" spans="2:61" ht="21" x14ac:dyDescent="0.5">
      <c r="B20" s="115" t="s">
        <v>330</v>
      </c>
      <c r="C20" s="116" t="s">
        <v>333</v>
      </c>
      <c r="D20" s="116"/>
      <c r="E20" s="117">
        <v>45261</v>
      </c>
      <c r="F20" s="71"/>
      <c r="G20" s="68"/>
      <c r="H20" s="111"/>
      <c r="I20" s="104"/>
      <c r="L20" s="63"/>
      <c r="M20" s="63"/>
      <c r="N20" s="63"/>
      <c r="O20" s="113"/>
      <c r="P20" s="64"/>
      <c r="Q20" s="63"/>
      <c r="R20" s="63"/>
      <c r="S20" s="63"/>
      <c r="T20" s="65"/>
      <c r="U20" s="63"/>
      <c r="V20" s="65"/>
      <c r="W20" s="63"/>
      <c r="X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</row>
    <row r="21" spans="2:61" ht="21" x14ac:dyDescent="0.5">
      <c r="B21" s="83"/>
      <c r="C21" s="119" t="s">
        <v>334</v>
      </c>
      <c r="D21" s="119"/>
      <c r="E21" s="120">
        <v>15018.890000000005</v>
      </c>
      <c r="F21" s="71"/>
      <c r="G21" s="68"/>
      <c r="H21" s="111"/>
      <c r="I21" s="104"/>
      <c r="L21" s="63"/>
      <c r="M21" s="63"/>
      <c r="N21" s="63"/>
      <c r="O21" s="113"/>
      <c r="P21" s="64"/>
      <c r="Q21" s="63"/>
      <c r="R21" s="63"/>
      <c r="S21" s="63"/>
      <c r="T21" s="65"/>
      <c r="U21" s="63"/>
      <c r="V21" s="65"/>
      <c r="W21" s="63"/>
      <c r="X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</row>
    <row r="22" spans="2:61" ht="21" x14ac:dyDescent="0.5">
      <c r="B22" s="83"/>
      <c r="C22" s="71"/>
      <c r="D22" s="71"/>
      <c r="E22" s="121"/>
      <c r="F22" s="68"/>
      <c r="G22" s="68"/>
      <c r="H22" s="111"/>
      <c r="I22" s="122"/>
      <c r="J22" s="63"/>
      <c r="K22" s="123"/>
      <c r="L22" s="63"/>
      <c r="M22" s="63"/>
      <c r="N22" s="63"/>
      <c r="O22" s="63"/>
      <c r="P22" s="64"/>
      <c r="Q22" s="63"/>
      <c r="R22" s="63"/>
      <c r="S22" s="63"/>
      <c r="T22" s="65"/>
      <c r="U22" s="63"/>
      <c r="V22" s="63"/>
      <c r="W22" s="63"/>
      <c r="X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</row>
    <row r="23" spans="2:61" ht="21" x14ac:dyDescent="0.5">
      <c r="B23" s="83"/>
      <c r="C23" s="124" t="s">
        <v>335</v>
      </c>
      <c r="D23" s="71"/>
      <c r="E23" s="125" t="s">
        <v>336</v>
      </c>
      <c r="F23" s="125"/>
      <c r="G23" s="68"/>
      <c r="H23" s="111"/>
      <c r="I23" s="122"/>
      <c r="J23" s="126"/>
      <c r="K23" s="104"/>
      <c r="N23" s="63"/>
      <c r="O23" s="63"/>
      <c r="P23" s="64"/>
      <c r="Q23" s="63"/>
      <c r="R23" s="63"/>
      <c r="S23" s="63"/>
      <c r="T23" s="65"/>
      <c r="U23" s="63"/>
      <c r="V23" s="63"/>
      <c r="W23" s="63"/>
      <c r="X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</row>
    <row r="24" spans="2:61" ht="21" x14ac:dyDescent="0.5">
      <c r="B24" s="83"/>
      <c r="C24" s="116" t="s">
        <v>329</v>
      </c>
      <c r="D24" s="116" t="s">
        <v>329</v>
      </c>
      <c r="E24" s="127">
        <v>0</v>
      </c>
      <c r="F24" s="68"/>
      <c r="G24" s="68"/>
      <c r="H24" s="111"/>
      <c r="I24" s="128"/>
      <c r="J24" s="63"/>
      <c r="N24" s="63"/>
      <c r="O24" s="63"/>
      <c r="P24" s="126"/>
      <c r="Q24" s="63"/>
      <c r="R24" s="63"/>
      <c r="S24" s="63"/>
      <c r="T24" s="65"/>
      <c r="U24" s="63"/>
      <c r="V24" s="63"/>
      <c r="W24" s="63"/>
      <c r="X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</row>
    <row r="25" spans="2:61" ht="21" x14ac:dyDescent="0.5">
      <c r="B25" s="83"/>
      <c r="C25" s="119" t="s">
        <v>337</v>
      </c>
      <c r="D25" s="119" t="s">
        <v>329</v>
      </c>
      <c r="E25" s="120">
        <v>404616.74</v>
      </c>
      <c r="F25" s="68">
        <f>E25+(E27*I10)</f>
        <v>4737878.3400619999</v>
      </c>
      <c r="G25" s="68"/>
      <c r="H25" s="111"/>
      <c r="I25" s="107"/>
      <c r="J25" s="63"/>
      <c r="K25" s="64"/>
      <c r="N25" s="129"/>
      <c r="O25" s="63"/>
      <c r="P25" s="126"/>
      <c r="Q25" s="63"/>
      <c r="R25" s="63"/>
      <c r="S25" s="63"/>
      <c r="T25" s="65"/>
      <c r="U25" s="63"/>
      <c r="V25" s="63"/>
      <c r="W25" s="63"/>
      <c r="X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</row>
    <row r="26" spans="2:61" ht="21" x14ac:dyDescent="0.5">
      <c r="B26" s="83"/>
      <c r="C26" s="71" t="s">
        <v>330</v>
      </c>
      <c r="D26" s="71" t="s">
        <v>330</v>
      </c>
      <c r="E26" s="68">
        <v>-540000</v>
      </c>
      <c r="F26" s="68"/>
      <c r="G26" s="68"/>
      <c r="H26" s="111"/>
      <c r="I26" s="107"/>
      <c r="J26" s="63"/>
      <c r="N26" s="63"/>
      <c r="O26" s="63"/>
      <c r="P26" s="63"/>
      <c r="Q26" s="63"/>
      <c r="R26" s="63"/>
      <c r="S26" s="63"/>
      <c r="T26" s="65"/>
      <c r="U26" s="63"/>
      <c r="V26" s="63"/>
      <c r="W26" s="63"/>
      <c r="X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</row>
    <row r="27" spans="2:61" ht="21" x14ac:dyDescent="0.5">
      <c r="B27" s="83"/>
      <c r="C27" s="119" t="s">
        <v>338</v>
      </c>
      <c r="D27" s="119" t="s">
        <v>330</v>
      </c>
      <c r="E27" s="130">
        <v>3924878.04</v>
      </c>
      <c r="F27" s="68"/>
      <c r="G27" s="68"/>
      <c r="H27" s="68"/>
      <c r="I27" s="113"/>
      <c r="J27" s="63"/>
      <c r="N27" s="63"/>
      <c r="O27" s="63"/>
      <c r="P27" s="63"/>
      <c r="Q27" s="63"/>
      <c r="R27" s="63"/>
      <c r="S27" s="63"/>
      <c r="T27" s="65"/>
      <c r="U27" s="63"/>
      <c r="V27" s="63"/>
      <c r="W27" s="63"/>
      <c r="X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</row>
    <row r="28" spans="2:61" ht="21" x14ac:dyDescent="0.5">
      <c r="B28" s="83"/>
      <c r="C28" s="71"/>
      <c r="D28" s="71"/>
      <c r="E28" s="131"/>
      <c r="F28" s="71"/>
      <c r="G28" s="68"/>
      <c r="H28" s="68"/>
      <c r="I28" s="63"/>
      <c r="J28" s="63"/>
      <c r="N28" s="63"/>
      <c r="O28" s="63"/>
      <c r="P28" s="63"/>
      <c r="Q28" s="63"/>
      <c r="R28" s="63"/>
      <c r="S28" s="63"/>
      <c r="T28" s="65"/>
      <c r="U28" s="63"/>
      <c r="V28" s="63"/>
      <c r="W28" s="63"/>
      <c r="X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</row>
    <row r="29" spans="2:61" ht="21" x14ac:dyDescent="0.5">
      <c r="B29" s="83"/>
      <c r="C29" s="71"/>
      <c r="D29" s="71"/>
      <c r="E29" s="131"/>
      <c r="F29" s="71"/>
      <c r="G29" s="68"/>
      <c r="H29" s="68"/>
      <c r="I29" s="63"/>
      <c r="J29" s="63"/>
      <c r="N29" s="63"/>
      <c r="O29" s="63"/>
      <c r="P29" s="63"/>
      <c r="Q29" s="63"/>
      <c r="R29" s="63"/>
      <c r="S29" s="63"/>
      <c r="T29" s="65"/>
      <c r="U29" s="63"/>
      <c r="V29" s="63"/>
      <c r="W29" s="63"/>
      <c r="X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</row>
    <row r="30" spans="2:61" ht="21" x14ac:dyDescent="0.5">
      <c r="B30" s="83"/>
      <c r="C30" s="71"/>
      <c r="D30" s="71"/>
      <c r="E30" s="131"/>
      <c r="F30" s="71"/>
      <c r="G30" s="68"/>
      <c r="H30" s="68"/>
      <c r="I30" s="63"/>
      <c r="J30" s="63"/>
      <c r="N30" s="63"/>
      <c r="O30" s="63"/>
      <c r="P30" s="63"/>
      <c r="Q30" s="63"/>
      <c r="R30" s="63"/>
      <c r="S30" s="63"/>
      <c r="T30" s="65"/>
      <c r="U30" s="63"/>
      <c r="V30" s="63"/>
      <c r="W30" s="63"/>
      <c r="X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</row>
    <row r="31" spans="2:61" ht="21" x14ac:dyDescent="0.5">
      <c r="B31" s="83"/>
      <c r="C31" s="132" t="s">
        <v>328</v>
      </c>
      <c r="D31" s="63"/>
      <c r="E31" s="106"/>
      <c r="F31" s="71"/>
      <c r="G31" s="68"/>
      <c r="H31" s="68"/>
      <c r="I31" s="63"/>
      <c r="J31" s="63"/>
      <c r="K31" s="132" t="s">
        <v>331</v>
      </c>
      <c r="L31" s="63"/>
      <c r="M31" s="106"/>
      <c r="N31" s="63"/>
      <c r="O31" s="63"/>
      <c r="P31" s="63"/>
      <c r="Q31" s="63"/>
      <c r="R31" s="63"/>
      <c r="S31" s="63"/>
      <c r="T31" s="65"/>
      <c r="U31" s="63"/>
      <c r="V31" s="63"/>
      <c r="W31" s="63"/>
      <c r="X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</row>
    <row r="32" spans="2:61" ht="21" x14ac:dyDescent="0.5">
      <c r="B32" s="83"/>
      <c r="C32" s="85" t="s">
        <v>339</v>
      </c>
      <c r="D32" s="71" t="s">
        <v>329</v>
      </c>
      <c r="E32" s="131">
        <v>404616.74</v>
      </c>
      <c r="F32" s="71"/>
      <c r="G32" s="68"/>
      <c r="H32" s="68"/>
      <c r="I32" s="126"/>
      <c r="J32" s="63"/>
      <c r="K32" s="85" t="s">
        <v>340</v>
      </c>
      <c r="L32" s="71" t="s">
        <v>329</v>
      </c>
      <c r="M32" s="131">
        <v>-105703.60414692362</v>
      </c>
      <c r="N32" s="63"/>
      <c r="O32" s="63"/>
      <c r="P32" s="63"/>
      <c r="Q32" s="63"/>
      <c r="R32" s="63"/>
      <c r="S32" s="63"/>
      <c r="T32" s="65"/>
      <c r="U32" s="63"/>
      <c r="V32" s="63"/>
      <c r="W32" s="63"/>
      <c r="X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</row>
    <row r="33" spans="2:61" ht="21" x14ac:dyDescent="0.5">
      <c r="B33" s="83"/>
      <c r="C33" s="85"/>
      <c r="D33" s="71" t="s">
        <v>330</v>
      </c>
      <c r="E33" s="131">
        <v>3384878.04</v>
      </c>
      <c r="F33" s="71"/>
      <c r="G33" s="68"/>
      <c r="H33" s="106"/>
      <c r="I33" s="133"/>
      <c r="J33" s="63"/>
      <c r="K33" s="85"/>
      <c r="L33" s="71" t="s">
        <v>330</v>
      </c>
      <c r="M33" s="131">
        <v>-19451.312962777778</v>
      </c>
      <c r="N33" s="64"/>
      <c r="O33" s="63"/>
      <c r="P33" s="63"/>
      <c r="Q33" s="63"/>
      <c r="R33" s="63"/>
      <c r="S33" s="63"/>
      <c r="T33" s="65"/>
      <c r="U33" s="63"/>
      <c r="V33" s="63"/>
      <c r="W33" s="63"/>
      <c r="X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</row>
    <row r="34" spans="2:61" ht="21" x14ac:dyDescent="0.5">
      <c r="B34" s="83"/>
      <c r="C34" s="134" t="s">
        <v>341</v>
      </c>
      <c r="D34" s="135"/>
      <c r="E34" s="136">
        <v>4141691.3400619999</v>
      </c>
      <c r="F34" s="71"/>
      <c r="H34" s="106"/>
      <c r="I34" s="63"/>
      <c r="J34" s="63"/>
      <c r="K34" s="134" t="s">
        <v>342</v>
      </c>
      <c r="L34" s="135"/>
      <c r="M34" s="136">
        <v>-127178.82622347842</v>
      </c>
      <c r="N34" s="64"/>
      <c r="O34" s="64"/>
      <c r="P34" s="63"/>
      <c r="Q34" s="63"/>
      <c r="R34" s="63"/>
      <c r="S34" s="63"/>
      <c r="T34" s="137"/>
      <c r="U34" s="63"/>
      <c r="V34" s="63"/>
      <c r="W34" s="63"/>
      <c r="X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</row>
    <row r="35" spans="2:61" ht="21" x14ac:dyDescent="0.5">
      <c r="B35" s="83"/>
      <c r="C35" s="71"/>
      <c r="D35" s="71"/>
      <c r="E35" s="71"/>
      <c r="I35" s="63"/>
      <c r="J35" s="63"/>
      <c r="K35" s="71"/>
      <c r="L35" s="71"/>
      <c r="N35" s="64"/>
      <c r="O35" s="63"/>
      <c r="P35" s="63"/>
      <c r="Q35" s="63"/>
      <c r="R35" s="63"/>
      <c r="S35" s="63"/>
      <c r="T35" s="137"/>
      <c r="U35" s="63"/>
      <c r="V35" s="63"/>
      <c r="W35" s="63"/>
      <c r="X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</row>
    <row r="36" spans="2:61" ht="21" x14ac:dyDescent="0.5">
      <c r="B36" s="83"/>
      <c r="C36" s="138" t="s">
        <v>343</v>
      </c>
      <c r="D36" s="71" t="s">
        <v>329</v>
      </c>
      <c r="E36" s="131">
        <v>628478681.46069992</v>
      </c>
      <c r="F36" s="12">
        <f>E36-F126</f>
        <v>1167720.0581998825</v>
      </c>
      <c r="I36" s="63"/>
      <c r="J36" s="63"/>
      <c r="K36" s="138" t="s">
        <v>344</v>
      </c>
      <c r="L36" s="71" t="s">
        <v>329</v>
      </c>
      <c r="M36" s="131">
        <v>-628382861.47819984</v>
      </c>
      <c r="N36" s="64"/>
      <c r="O36" s="129"/>
      <c r="P36" s="63"/>
      <c r="Q36" s="63"/>
      <c r="R36" s="63"/>
      <c r="S36" s="63"/>
      <c r="T36" s="137"/>
      <c r="U36" s="63"/>
      <c r="V36" s="63"/>
      <c r="W36" s="63"/>
      <c r="X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</row>
    <row r="37" spans="2:61" ht="21" x14ac:dyDescent="0.5">
      <c r="B37" s="83"/>
      <c r="C37" s="139"/>
      <c r="D37" s="71" t="s">
        <v>330</v>
      </c>
      <c r="E37" s="131">
        <v>370488804.23930001</v>
      </c>
      <c r="F37" s="12">
        <f>E37-F127</f>
        <v>100645780.23930001</v>
      </c>
      <c r="I37" s="63"/>
      <c r="J37" s="63"/>
      <c r="K37" s="139"/>
      <c r="L37" s="71" t="s">
        <v>330</v>
      </c>
      <c r="M37" s="131">
        <v>-370905094.90930003</v>
      </c>
      <c r="N37" s="64"/>
      <c r="O37" s="129"/>
      <c r="P37" s="63"/>
      <c r="Q37" s="63"/>
      <c r="R37" s="63"/>
      <c r="S37" s="63"/>
      <c r="T37" s="137"/>
      <c r="U37" s="63"/>
      <c r="V37" s="63"/>
      <c r="W37" s="63"/>
      <c r="X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</row>
    <row r="38" spans="2:61" ht="21" x14ac:dyDescent="0.5">
      <c r="B38" s="83"/>
      <c r="C38" s="134" t="s">
        <v>345</v>
      </c>
      <c r="D38" s="135"/>
      <c r="E38" s="136">
        <v>1037516845.7810991</v>
      </c>
      <c r="F38" s="231">
        <f>F36+F37*I10</f>
        <v>112285693.73139906</v>
      </c>
      <c r="I38" s="63"/>
      <c r="J38" s="63"/>
      <c r="K38" s="134" t="s">
        <v>346</v>
      </c>
      <c r="L38" s="135"/>
      <c r="M38" s="136">
        <v>-1037880631.5128126</v>
      </c>
      <c r="N38" s="64"/>
      <c r="O38" s="64"/>
      <c r="P38" s="63"/>
      <c r="Q38" s="63"/>
      <c r="R38" s="63"/>
      <c r="S38" s="63"/>
      <c r="T38" s="137"/>
      <c r="U38" s="63"/>
      <c r="V38" s="63"/>
      <c r="W38" s="63"/>
      <c r="X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</row>
    <row r="39" spans="2:61" ht="21" x14ac:dyDescent="0.5">
      <c r="B39" s="83"/>
      <c r="C39" s="71"/>
      <c r="D39" s="71"/>
      <c r="E39" s="71"/>
      <c r="I39" s="63"/>
      <c r="J39" s="63"/>
      <c r="K39" s="71"/>
      <c r="L39" s="71"/>
      <c r="M39" s="71"/>
      <c r="N39" s="64"/>
      <c r="O39" s="64"/>
      <c r="P39" s="63"/>
      <c r="Q39" s="63"/>
      <c r="R39" s="63"/>
      <c r="S39" s="63"/>
      <c r="T39" s="65"/>
      <c r="U39" s="63"/>
      <c r="V39" s="63"/>
      <c r="W39" s="63"/>
      <c r="X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</row>
    <row r="40" spans="2:61" ht="21" x14ac:dyDescent="0.5">
      <c r="B40" s="83"/>
      <c r="C40" s="85" t="s">
        <v>347</v>
      </c>
      <c r="D40" s="71" t="s">
        <v>329</v>
      </c>
      <c r="E40" s="131">
        <v>2217458.2056838744</v>
      </c>
      <c r="I40" s="63"/>
      <c r="J40" s="63"/>
      <c r="K40" s="85" t="s">
        <v>348</v>
      </c>
      <c r="L40" s="71" t="s">
        <v>329</v>
      </c>
      <c r="M40" s="131">
        <v>-2143102.3842466399</v>
      </c>
      <c r="N40" s="64"/>
      <c r="O40" s="64"/>
      <c r="P40" s="63"/>
      <c r="Q40" s="63"/>
      <c r="R40" s="63"/>
      <c r="S40" s="63"/>
      <c r="T40" s="65"/>
      <c r="U40" s="63"/>
      <c r="V40" s="63"/>
      <c r="W40" s="63"/>
      <c r="X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</row>
    <row r="41" spans="2:61" ht="21" x14ac:dyDescent="0.5">
      <c r="B41" s="83"/>
      <c r="C41" s="85"/>
      <c r="D41" s="71" t="s">
        <v>330</v>
      </c>
      <c r="E41" s="131">
        <v>874533.58477868</v>
      </c>
      <c r="F41" s="17"/>
      <c r="I41" s="63"/>
      <c r="J41" s="63"/>
      <c r="K41" s="85"/>
      <c r="L41" s="71" t="s">
        <v>330</v>
      </c>
      <c r="M41" s="131">
        <v>-840753.7074287053</v>
      </c>
      <c r="N41" s="64"/>
      <c r="O41" s="64"/>
      <c r="P41" s="63"/>
      <c r="Q41" s="63"/>
      <c r="R41" s="63"/>
      <c r="S41" s="63"/>
      <c r="T41" s="65"/>
      <c r="U41" s="63"/>
      <c r="V41" s="63"/>
      <c r="W41" s="63"/>
      <c r="X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</row>
    <row r="42" spans="2:61" ht="21" x14ac:dyDescent="0.5">
      <c r="B42" s="83"/>
      <c r="C42" s="134" t="s">
        <v>349</v>
      </c>
      <c r="D42" s="135"/>
      <c r="E42" s="136">
        <v>3182987.0099587762</v>
      </c>
      <c r="F42" s="17"/>
      <c r="H42" s="12"/>
      <c r="I42" s="63"/>
      <c r="J42" s="63"/>
      <c r="K42" s="134" t="s">
        <v>350</v>
      </c>
      <c r="L42" s="135"/>
      <c r="M42" s="136">
        <v>-3071336.5149333021</v>
      </c>
      <c r="N42" s="64"/>
      <c r="O42" s="64"/>
      <c r="P42" s="63"/>
      <c r="Q42" s="63"/>
      <c r="R42" s="63"/>
      <c r="S42" s="63"/>
      <c r="T42" s="65"/>
      <c r="U42" s="63"/>
      <c r="V42" s="63"/>
      <c r="W42" s="63"/>
      <c r="X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</row>
    <row r="43" spans="2:61" ht="21" x14ac:dyDescent="0.5">
      <c r="B43" s="83"/>
      <c r="C43" s="71"/>
      <c r="D43" s="71"/>
      <c r="E43" s="71"/>
      <c r="I43" s="63"/>
      <c r="J43" s="63"/>
      <c r="K43" s="71"/>
      <c r="L43" s="71"/>
      <c r="M43" s="71"/>
      <c r="N43" s="63"/>
      <c r="O43" s="64"/>
      <c r="P43" s="63"/>
      <c r="Q43" s="63"/>
      <c r="R43" s="63"/>
      <c r="S43" s="63"/>
      <c r="T43" s="65"/>
      <c r="U43" s="63"/>
      <c r="V43" s="63"/>
      <c r="W43" s="64"/>
      <c r="X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</row>
    <row r="44" spans="2:61" ht="21" x14ac:dyDescent="0.5">
      <c r="B44" s="83"/>
      <c r="C44" s="140" t="s">
        <v>351</v>
      </c>
      <c r="D44" s="71" t="s">
        <v>329</v>
      </c>
      <c r="E44" s="131">
        <v>20342.31443888889</v>
      </c>
      <c r="I44" s="63"/>
      <c r="J44" s="63"/>
      <c r="K44" s="140" t="s">
        <v>352</v>
      </c>
      <c r="L44" s="71" t="s">
        <v>329</v>
      </c>
      <c r="M44" s="131">
        <v>-139412.20000000001</v>
      </c>
      <c r="N44" s="63"/>
      <c r="O44" s="64"/>
      <c r="P44" s="63"/>
      <c r="Q44" s="63"/>
      <c r="R44" s="63"/>
      <c r="S44" s="63"/>
      <c r="T44" s="65"/>
      <c r="U44" s="63"/>
      <c r="V44" s="63"/>
      <c r="W44" s="64"/>
      <c r="X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</row>
    <row r="45" spans="2:61" ht="21" x14ac:dyDescent="0.5">
      <c r="C45" s="141"/>
      <c r="D45" s="71" t="s">
        <v>330</v>
      </c>
      <c r="E45" s="131">
        <v>3448.6944668888891</v>
      </c>
      <c r="F45" s="17"/>
      <c r="H45" s="17"/>
      <c r="I45" s="63"/>
      <c r="J45" s="63"/>
      <c r="K45" s="141"/>
      <c r="L45" s="71" t="s">
        <v>330</v>
      </c>
      <c r="M45" s="131">
        <v>-586.29</v>
      </c>
      <c r="N45" s="64"/>
      <c r="O45" s="64"/>
      <c r="P45" s="63"/>
      <c r="Q45" s="63"/>
      <c r="R45" s="63"/>
      <c r="S45" s="63"/>
      <c r="T45" s="65"/>
      <c r="U45" s="63"/>
      <c r="V45" s="63"/>
      <c r="W45" s="63"/>
      <c r="X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</row>
    <row r="46" spans="2:61" ht="21" x14ac:dyDescent="0.5">
      <c r="C46" s="134" t="s">
        <v>353</v>
      </c>
      <c r="D46" s="135"/>
      <c r="E46" s="136">
        <v>24149.845565057567</v>
      </c>
      <c r="F46" s="12"/>
      <c r="I46" s="63"/>
      <c r="J46" s="63"/>
      <c r="K46" s="134" t="s">
        <v>354</v>
      </c>
      <c r="L46" s="135"/>
      <c r="M46" s="136">
        <v>-140059.49347450002</v>
      </c>
      <c r="N46" s="64"/>
      <c r="O46" s="64"/>
      <c r="P46" s="63"/>
      <c r="Q46" s="63"/>
      <c r="R46" s="63"/>
      <c r="S46" s="63"/>
      <c r="T46" s="65"/>
      <c r="U46" s="63"/>
      <c r="V46" s="63"/>
      <c r="W46" s="63"/>
      <c r="X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</row>
    <row r="47" spans="2:61" ht="21" x14ac:dyDescent="0.5">
      <c r="C47" s="142"/>
      <c r="D47" s="143"/>
      <c r="E47" s="144"/>
      <c r="F47" s="12"/>
      <c r="I47" s="63"/>
      <c r="J47" s="63"/>
      <c r="K47" s="142"/>
      <c r="L47" s="143"/>
      <c r="M47" s="144"/>
      <c r="N47" s="63"/>
      <c r="O47" s="64"/>
      <c r="P47" s="63"/>
      <c r="Q47" s="64"/>
      <c r="R47" s="63"/>
      <c r="S47" s="63"/>
      <c r="T47" s="65"/>
      <c r="U47" s="63"/>
      <c r="V47" s="63"/>
      <c r="W47" s="63"/>
      <c r="X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</row>
    <row r="48" spans="2:61" ht="21" x14ac:dyDescent="0.5">
      <c r="C48" s="145" t="s">
        <v>355</v>
      </c>
      <c r="D48" s="71" t="s">
        <v>329</v>
      </c>
      <c r="E48" s="131">
        <v>0</v>
      </c>
      <c r="F48" s="12"/>
      <c r="I48" s="63"/>
      <c r="J48" s="63"/>
      <c r="K48" s="145" t="s">
        <v>356</v>
      </c>
      <c r="L48" s="71" t="s">
        <v>329</v>
      </c>
      <c r="M48" s="131">
        <v>0</v>
      </c>
      <c r="N48" s="12"/>
      <c r="O48" s="12"/>
      <c r="P48" s="63"/>
      <c r="Q48" s="64"/>
      <c r="R48" s="63"/>
      <c r="S48" s="63"/>
      <c r="T48" s="65"/>
      <c r="U48" s="63"/>
      <c r="V48" s="63"/>
      <c r="W48" s="63"/>
      <c r="X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</row>
    <row r="49" spans="2:61" ht="21" x14ac:dyDescent="0.5">
      <c r="C49" s="146"/>
      <c r="D49" s="71" t="s">
        <v>330</v>
      </c>
      <c r="E49" s="131">
        <v>0</v>
      </c>
      <c r="F49" s="12"/>
      <c r="H49" s="17"/>
      <c r="I49" s="63"/>
      <c r="J49" s="63"/>
      <c r="K49" s="146"/>
      <c r="L49" s="71" t="s">
        <v>330</v>
      </c>
      <c r="M49" s="131">
        <v>-2974870.458333334</v>
      </c>
      <c r="N49" s="12"/>
      <c r="O49" s="12"/>
      <c r="P49" s="63"/>
      <c r="Q49" s="64"/>
      <c r="R49" s="63"/>
      <c r="S49" s="63"/>
      <c r="T49" s="65"/>
      <c r="U49" s="63"/>
      <c r="V49" s="63"/>
      <c r="W49" s="63"/>
      <c r="X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</row>
    <row r="50" spans="2:61" ht="21" x14ac:dyDescent="0.5">
      <c r="C50" s="134" t="s">
        <v>357</v>
      </c>
      <c r="D50" s="135"/>
      <c r="E50" s="136">
        <v>0</v>
      </c>
      <c r="F50" s="12"/>
      <c r="I50" s="63"/>
      <c r="J50" s="63"/>
      <c r="K50" s="134" t="s">
        <v>357</v>
      </c>
      <c r="L50" s="135"/>
      <c r="M50" s="136">
        <v>-3284405.7295229174</v>
      </c>
      <c r="N50" s="64"/>
      <c r="O50" s="64"/>
      <c r="P50" s="63"/>
      <c r="Q50" s="64"/>
      <c r="R50" s="63"/>
      <c r="S50" s="63"/>
      <c r="T50" s="65"/>
      <c r="U50" s="63"/>
      <c r="V50" s="63"/>
      <c r="W50" s="63"/>
      <c r="X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</row>
    <row r="51" spans="2:61" ht="21" x14ac:dyDescent="0.5">
      <c r="B51" s="104"/>
      <c r="I51" s="63"/>
      <c r="J51" s="63"/>
      <c r="P51" s="63"/>
      <c r="Q51" s="64"/>
      <c r="R51" s="63"/>
      <c r="S51" s="63"/>
      <c r="T51" s="65"/>
      <c r="U51" s="63"/>
      <c r="V51" s="63"/>
      <c r="W51" s="63"/>
      <c r="X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</row>
    <row r="52" spans="2:61" ht="21" x14ac:dyDescent="0.5">
      <c r="C52" s="147" t="s">
        <v>358</v>
      </c>
      <c r="D52" s="116"/>
      <c r="E52" s="148">
        <v>631121098.72082269</v>
      </c>
      <c r="F52" s="12"/>
      <c r="G52" s="149" t="s">
        <v>359</v>
      </c>
      <c r="H52" s="149">
        <v>350019.05422925949</v>
      </c>
      <c r="I52" s="150"/>
      <c r="J52" s="63"/>
      <c r="K52" s="147" t="s">
        <v>360</v>
      </c>
      <c r="L52" s="116"/>
      <c r="M52" s="148">
        <v>-630771079.66659343</v>
      </c>
      <c r="N52" s="129"/>
      <c r="O52" s="129"/>
      <c r="P52" s="63"/>
      <c r="Q52" s="64"/>
      <c r="R52" s="63"/>
      <c r="S52" s="63"/>
      <c r="T52" s="65"/>
      <c r="U52" s="63"/>
      <c r="V52" s="63"/>
      <c r="W52" s="63"/>
      <c r="X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</row>
    <row r="53" spans="2:61" ht="21" x14ac:dyDescent="0.5">
      <c r="C53" s="151" t="s">
        <v>361</v>
      </c>
      <c r="D53" s="119"/>
      <c r="E53" s="152">
        <v>374751664.55854559</v>
      </c>
      <c r="F53" s="12"/>
      <c r="G53" s="153" t="s">
        <v>362</v>
      </c>
      <c r="H53" s="153">
        <v>10907.880520761013</v>
      </c>
      <c r="I53" s="150"/>
      <c r="J53" s="63"/>
      <c r="K53" s="151" t="s">
        <v>363</v>
      </c>
      <c r="L53" s="119"/>
      <c r="M53" s="152">
        <v>-374740756.67802483</v>
      </c>
      <c r="N53" s="129"/>
      <c r="O53" s="129"/>
      <c r="P53" s="129"/>
      <c r="Q53" s="63"/>
      <c r="R53" s="63"/>
      <c r="S53" s="63"/>
      <c r="T53" s="65"/>
      <c r="U53" s="63"/>
      <c r="V53" s="63"/>
      <c r="W53" s="63"/>
      <c r="X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</row>
    <row r="54" spans="2:61" ht="21" x14ac:dyDescent="0.5">
      <c r="C54" s="154" t="s">
        <v>364</v>
      </c>
      <c r="D54" s="155"/>
      <c r="E54" s="156">
        <v>1044865673.9766849</v>
      </c>
      <c r="G54" s="153" t="s">
        <v>365</v>
      </c>
      <c r="H54" s="153">
        <v>362061.89971820568</v>
      </c>
      <c r="I54" s="150"/>
      <c r="J54" s="63"/>
      <c r="K54" s="154" t="s">
        <v>366</v>
      </c>
      <c r="L54" s="155"/>
      <c r="M54" s="156">
        <v>-1044503612.0769668</v>
      </c>
      <c r="N54" s="129"/>
      <c r="O54" s="63"/>
      <c r="P54" s="63"/>
      <c r="Q54" s="63"/>
      <c r="R54" s="63"/>
      <c r="S54" s="63"/>
      <c r="T54" s="65"/>
      <c r="U54" s="63"/>
      <c r="V54" s="63"/>
      <c r="W54" s="63"/>
      <c r="X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</row>
    <row r="55" spans="2:61" ht="21" x14ac:dyDescent="0.5">
      <c r="C55" s="157"/>
      <c r="D55" s="71"/>
      <c r="E55" s="158"/>
      <c r="I55" s="63"/>
      <c r="J55" s="63"/>
      <c r="M55" s="12"/>
      <c r="N55" s="159"/>
      <c r="O55" s="63"/>
      <c r="P55" s="63"/>
      <c r="Q55" s="63"/>
      <c r="R55" s="63"/>
      <c r="S55" s="63"/>
      <c r="T55" s="65"/>
      <c r="U55" s="63"/>
      <c r="V55" s="63"/>
      <c r="W55" s="63"/>
      <c r="X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</row>
    <row r="56" spans="2:61" ht="21" x14ac:dyDescent="0.5">
      <c r="C56" s="157"/>
      <c r="D56" s="71"/>
      <c r="E56" s="158"/>
      <c r="I56" s="63"/>
      <c r="J56" s="63"/>
      <c r="M56" s="12"/>
      <c r="N56" s="159"/>
      <c r="O56" s="63"/>
      <c r="P56" s="63"/>
      <c r="Q56" s="63"/>
      <c r="R56" s="63"/>
      <c r="S56" s="63"/>
      <c r="T56" s="65"/>
      <c r="U56" s="63"/>
      <c r="V56" s="63"/>
      <c r="W56" s="63"/>
      <c r="X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</row>
    <row r="57" spans="2:61" ht="21" x14ac:dyDescent="0.5">
      <c r="I57" s="63"/>
      <c r="J57" s="63"/>
      <c r="N57" s="63"/>
      <c r="O57" s="129"/>
      <c r="P57" s="63"/>
      <c r="Q57" s="63"/>
      <c r="R57" s="63"/>
      <c r="S57" s="63"/>
      <c r="T57" s="98" t="s">
        <v>367</v>
      </c>
      <c r="U57" s="63"/>
      <c r="V57" s="63"/>
      <c r="W57" s="63"/>
      <c r="X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</row>
    <row r="58" spans="2:61" ht="21" x14ac:dyDescent="0.5">
      <c r="K58" s="8"/>
      <c r="L58" s="8"/>
      <c r="U58" s="63"/>
      <c r="V58" s="63"/>
      <c r="W58" s="63"/>
      <c r="X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</row>
    <row r="59" spans="2:61" ht="21" customHeight="1" x14ac:dyDescent="0.5">
      <c r="C59" s="160"/>
      <c r="D59" s="160"/>
      <c r="E59" s="250" t="s">
        <v>368</v>
      </c>
      <c r="F59" s="250" t="s">
        <v>369</v>
      </c>
      <c r="G59" s="161"/>
      <c r="H59" s="161"/>
      <c r="I59" s="161"/>
      <c r="J59" s="8"/>
      <c r="K59" s="162"/>
      <c r="L59" s="162"/>
      <c r="M59" s="246" t="s">
        <v>370</v>
      </c>
      <c r="N59" s="248" t="s">
        <v>371</v>
      </c>
      <c r="O59" s="163"/>
      <c r="P59" s="163"/>
      <c r="Q59" s="163"/>
      <c r="T59" s="164"/>
      <c r="U59" s="164"/>
      <c r="V59" s="164"/>
      <c r="W59" s="164"/>
      <c r="X59" s="164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</row>
    <row r="60" spans="2:61" ht="21" x14ac:dyDescent="0.5">
      <c r="B60" s="17"/>
      <c r="C60" s="165" t="s">
        <v>372</v>
      </c>
      <c r="D60" s="165" t="s">
        <v>373</v>
      </c>
      <c r="E60" s="251"/>
      <c r="F60" s="251"/>
      <c r="G60" s="166" t="s">
        <v>374</v>
      </c>
      <c r="H60" s="166" t="s">
        <v>347</v>
      </c>
      <c r="I60" s="166" t="s">
        <v>375</v>
      </c>
      <c r="J60" s="8"/>
      <c r="K60" s="167" t="s">
        <v>376</v>
      </c>
      <c r="L60" s="167" t="s">
        <v>373</v>
      </c>
      <c r="M60" s="247"/>
      <c r="N60" s="249"/>
      <c r="O60" s="168" t="s">
        <v>377</v>
      </c>
      <c r="P60" s="168" t="s">
        <v>347</v>
      </c>
      <c r="Q60" s="168" t="s">
        <v>375</v>
      </c>
      <c r="T60" s="169" t="s">
        <v>376</v>
      </c>
      <c r="U60" s="169" t="s">
        <v>373</v>
      </c>
      <c r="V60" s="170" t="s">
        <v>378</v>
      </c>
      <c r="W60" s="170" t="s">
        <v>379</v>
      </c>
      <c r="X60" s="170" t="s">
        <v>380</v>
      </c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</row>
    <row r="61" spans="2:61" ht="21" x14ac:dyDescent="0.5">
      <c r="B61" s="17"/>
      <c r="C61" t="s">
        <v>381</v>
      </c>
      <c r="D61" t="s">
        <v>329</v>
      </c>
      <c r="E61" s="8">
        <v>10352000</v>
      </c>
      <c r="F61" s="8">
        <v>0</v>
      </c>
      <c r="G61" s="8">
        <v>10352000</v>
      </c>
      <c r="H61" s="8">
        <v>43269.657671111105</v>
      </c>
      <c r="I61" s="8">
        <v>10395269.657671111</v>
      </c>
      <c r="J61" s="8"/>
      <c r="K61" t="s">
        <v>381</v>
      </c>
      <c r="L61" t="s">
        <v>329</v>
      </c>
      <c r="M61" s="8">
        <v>-10352000</v>
      </c>
      <c r="N61" s="8">
        <v>0</v>
      </c>
      <c r="O61" s="8">
        <v>-10352000</v>
      </c>
      <c r="P61" s="8">
        <v>-43269.657671111105</v>
      </c>
      <c r="Q61" s="8">
        <v>-10395269.657671111</v>
      </c>
      <c r="T61" t="s">
        <v>381</v>
      </c>
      <c r="U61" t="s">
        <v>329</v>
      </c>
      <c r="V61" s="8">
        <v>10352000</v>
      </c>
      <c r="W61" s="171">
        <v>1</v>
      </c>
      <c r="X61" s="8">
        <v>10352000</v>
      </c>
      <c r="Y61" s="17"/>
      <c r="Z61" s="17"/>
      <c r="AG61" s="17"/>
      <c r="AH61" s="63"/>
      <c r="AI61" s="63"/>
      <c r="AJ61" s="172"/>
      <c r="AK61" s="63"/>
      <c r="AL61" s="63"/>
      <c r="AM61" s="64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</row>
    <row r="62" spans="2:61" ht="21" x14ac:dyDescent="0.5">
      <c r="B62" s="17"/>
      <c r="C62" t="s">
        <v>382</v>
      </c>
      <c r="D62" t="s">
        <v>329</v>
      </c>
      <c r="E62" s="8">
        <v>66978607.3301</v>
      </c>
      <c r="F62" s="8">
        <v>0</v>
      </c>
      <c r="G62" s="8">
        <v>66978607.3301</v>
      </c>
      <c r="H62" s="8">
        <v>306501.25152731943</v>
      </c>
      <c r="I62" s="8">
        <v>67285108.581627324</v>
      </c>
      <c r="J62" s="8"/>
      <c r="K62" t="s">
        <v>382</v>
      </c>
      <c r="L62" t="s">
        <v>329</v>
      </c>
      <c r="M62" s="8">
        <v>-66978607.3301</v>
      </c>
      <c r="N62" s="8">
        <v>0</v>
      </c>
      <c r="O62" s="8">
        <v>-66978607.3301</v>
      </c>
      <c r="P62" s="8">
        <v>-306501.25152731943</v>
      </c>
      <c r="Q62" s="8">
        <v>-67285108.581627324</v>
      </c>
      <c r="T62" t="s">
        <v>382</v>
      </c>
      <c r="U62" t="s">
        <v>329</v>
      </c>
      <c r="V62" s="8">
        <v>66978607.3301</v>
      </c>
      <c r="W62" s="171">
        <v>1</v>
      </c>
      <c r="X62" s="8">
        <v>66978607.3301</v>
      </c>
      <c r="Y62" s="17"/>
      <c r="Z62" s="17"/>
      <c r="AG62" s="17"/>
      <c r="AH62" s="63"/>
      <c r="AI62" s="63"/>
      <c r="AJ62" s="172"/>
      <c r="AK62" s="63"/>
      <c r="AL62" s="63"/>
      <c r="AM62" s="64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</row>
    <row r="63" spans="2:61" ht="21" x14ac:dyDescent="0.5">
      <c r="B63" s="173"/>
      <c r="C63" t="s">
        <v>383</v>
      </c>
      <c r="D63" t="s">
        <v>329</v>
      </c>
      <c r="E63" s="8">
        <v>149029478.26480001</v>
      </c>
      <c r="F63" s="8">
        <v>0</v>
      </c>
      <c r="G63" s="8">
        <v>149029478.26480001</v>
      </c>
      <c r="H63" s="8">
        <v>522241.02009377343</v>
      </c>
      <c r="I63" s="8">
        <v>149551719.28489378</v>
      </c>
      <c r="J63" s="8"/>
      <c r="K63" t="s">
        <v>383</v>
      </c>
      <c r="L63" t="s">
        <v>329</v>
      </c>
      <c r="M63" s="8">
        <v>-149029478.26480001</v>
      </c>
      <c r="N63" s="8">
        <v>0</v>
      </c>
      <c r="O63" s="8">
        <v>-149029478.26480001</v>
      </c>
      <c r="P63" s="8">
        <v>-522241.02009377343</v>
      </c>
      <c r="Q63" s="8">
        <v>-149551719.28489378</v>
      </c>
      <c r="T63" t="s">
        <v>383</v>
      </c>
      <c r="U63" t="s">
        <v>329</v>
      </c>
      <c r="V63" s="8">
        <v>165059383.78999999</v>
      </c>
      <c r="W63" s="171">
        <v>0.90288400999999996</v>
      </c>
      <c r="X63" s="8">
        <v>149029478.3244442</v>
      </c>
      <c r="Y63" s="17"/>
      <c r="Z63" s="17"/>
      <c r="AG63" s="17"/>
      <c r="AH63" s="63"/>
      <c r="AI63" s="63"/>
      <c r="AJ63" s="172"/>
      <c r="AK63" s="63"/>
      <c r="AL63" s="63"/>
      <c r="AM63" s="64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</row>
    <row r="64" spans="2:61" ht="21" x14ac:dyDescent="0.5">
      <c r="C64" t="s">
        <v>384</v>
      </c>
      <c r="D64" t="s">
        <v>329</v>
      </c>
      <c r="E64" s="8">
        <v>4200000</v>
      </c>
      <c r="F64" s="8">
        <v>0</v>
      </c>
      <c r="G64" s="8">
        <v>4200000</v>
      </c>
      <c r="H64" s="8">
        <v>16584.642666666667</v>
      </c>
      <c r="I64" s="8">
        <v>4216584.6426666668</v>
      </c>
      <c r="J64" s="8"/>
      <c r="K64" t="s">
        <v>384</v>
      </c>
      <c r="L64" t="s">
        <v>329</v>
      </c>
      <c r="M64" s="8">
        <v>-4200000</v>
      </c>
      <c r="N64" s="8">
        <v>0</v>
      </c>
      <c r="O64" s="8">
        <v>-4200000</v>
      </c>
      <c r="P64" s="8">
        <v>-16584.642666666667</v>
      </c>
      <c r="Q64" s="8">
        <v>-4216584.6426666668</v>
      </c>
      <c r="T64" t="s">
        <v>384</v>
      </c>
      <c r="U64" t="s">
        <v>329</v>
      </c>
      <c r="V64" s="8">
        <v>4200000</v>
      </c>
      <c r="W64" s="171">
        <v>1</v>
      </c>
      <c r="X64" s="8">
        <v>4200000</v>
      </c>
      <c r="Y64" s="17"/>
      <c r="Z64" s="17"/>
      <c r="AG64" s="17"/>
      <c r="AH64" s="63"/>
      <c r="AI64" s="63"/>
      <c r="AJ64" s="172"/>
      <c r="AK64" s="63"/>
      <c r="AL64" s="63"/>
      <c r="AM64" s="64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</row>
    <row r="65" spans="2:61" ht="21" x14ac:dyDescent="0.5">
      <c r="B65" s="17"/>
      <c r="C65" t="s">
        <v>385</v>
      </c>
      <c r="D65" t="s">
        <v>329</v>
      </c>
      <c r="E65" s="8">
        <v>150656685.92359999</v>
      </c>
      <c r="F65" s="8">
        <v>0</v>
      </c>
      <c r="G65" s="8">
        <v>150656685.92359999</v>
      </c>
      <c r="H65" s="8">
        <v>480373.10545032495</v>
      </c>
      <c r="I65" s="8">
        <v>151137059.02905032</v>
      </c>
      <c r="J65" s="8"/>
      <c r="K65" t="s">
        <v>385</v>
      </c>
      <c r="L65" t="s">
        <v>329</v>
      </c>
      <c r="M65" s="8">
        <v>-150656685.92359999</v>
      </c>
      <c r="N65" s="8">
        <v>0</v>
      </c>
      <c r="O65" s="8">
        <v>-150656685.92359999</v>
      </c>
      <c r="P65" s="8">
        <v>-480373.10545032495</v>
      </c>
      <c r="Q65" s="8">
        <v>-151137059.02905032</v>
      </c>
      <c r="T65" t="s">
        <v>385</v>
      </c>
      <c r="U65" t="s">
        <v>329</v>
      </c>
      <c r="V65" s="8">
        <v>152086830</v>
      </c>
      <c r="W65" s="171">
        <v>0.99059653000000003</v>
      </c>
      <c r="X65" s="8">
        <v>150656686.0566999</v>
      </c>
      <c r="Y65" s="17"/>
      <c r="Z65" s="17"/>
      <c r="AG65" s="17"/>
      <c r="AH65" s="63"/>
      <c r="AI65" s="63"/>
      <c r="AJ65" s="172"/>
      <c r="AK65" s="63"/>
      <c r="AL65" s="63"/>
      <c r="AM65" s="64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</row>
    <row r="66" spans="2:61" ht="21" x14ac:dyDescent="0.5">
      <c r="B66" s="17"/>
      <c r="C66" t="s">
        <v>386</v>
      </c>
      <c r="D66" t="s">
        <v>329</v>
      </c>
      <c r="E66" s="8">
        <v>16490227.949999999</v>
      </c>
      <c r="F66" s="8">
        <v>0</v>
      </c>
      <c r="G66" s="8">
        <v>16490227.949999999</v>
      </c>
      <c r="H66" s="8">
        <v>11007.970591068413</v>
      </c>
      <c r="I66" s="8">
        <v>16501235.920591068</v>
      </c>
      <c r="J66" s="8"/>
      <c r="K66" t="s">
        <v>386</v>
      </c>
      <c r="L66" t="s">
        <v>329</v>
      </c>
      <c r="M66" s="8">
        <v>-16490227.949999999</v>
      </c>
      <c r="N66" s="8">
        <v>0</v>
      </c>
      <c r="O66" s="8">
        <v>-16490227.949999999</v>
      </c>
      <c r="P66" s="8">
        <v>-11007.970591068413</v>
      </c>
      <c r="Q66" s="8">
        <v>-16501235.920591068</v>
      </c>
      <c r="T66" t="s">
        <v>386</v>
      </c>
      <c r="U66" t="s">
        <v>329</v>
      </c>
      <c r="V66" s="8">
        <v>16490227.949999999</v>
      </c>
      <c r="W66" s="171">
        <v>1</v>
      </c>
      <c r="X66" s="8">
        <v>16490227.949999999</v>
      </c>
      <c r="Y66" s="17"/>
      <c r="Z66" s="17"/>
      <c r="AG66" s="17"/>
      <c r="AH66" s="63"/>
      <c r="AI66" s="63"/>
      <c r="AJ66" s="172"/>
      <c r="AK66" s="63"/>
      <c r="AL66" s="63"/>
      <c r="AM66" s="64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</row>
    <row r="67" spans="2:61" ht="21" x14ac:dyDescent="0.5">
      <c r="B67" s="17"/>
      <c r="C67" t="s">
        <v>387</v>
      </c>
      <c r="D67" t="s">
        <v>329</v>
      </c>
      <c r="E67" s="8">
        <v>36820179.0088</v>
      </c>
      <c r="F67" s="8">
        <v>0</v>
      </c>
      <c r="G67" s="8">
        <v>36820179.0088</v>
      </c>
      <c r="H67" s="8">
        <v>133119.34789793543</v>
      </c>
      <c r="I67" s="8">
        <v>36953298.356697932</v>
      </c>
      <c r="J67" s="8"/>
      <c r="K67" t="s">
        <v>387</v>
      </c>
      <c r="L67" t="s">
        <v>329</v>
      </c>
      <c r="M67" s="8">
        <v>-36820179.0088</v>
      </c>
      <c r="N67" s="8">
        <v>0</v>
      </c>
      <c r="O67" s="8">
        <v>-36820179.0088</v>
      </c>
      <c r="P67" s="8">
        <v>-133119.34789793543</v>
      </c>
      <c r="Q67" s="8">
        <v>-36953298.356697932</v>
      </c>
      <c r="T67" t="s">
        <v>387</v>
      </c>
      <c r="U67" t="s">
        <v>329</v>
      </c>
      <c r="V67" s="8">
        <v>46203777</v>
      </c>
      <c r="W67" s="171">
        <v>0.79690843</v>
      </c>
      <c r="X67" s="8">
        <v>36820179.389140107</v>
      </c>
      <c r="Y67" s="174"/>
      <c r="Z67" s="17"/>
      <c r="AG67" s="17"/>
      <c r="AH67" s="63"/>
      <c r="AI67" s="63"/>
      <c r="AJ67" s="172"/>
      <c r="AK67" s="63"/>
      <c r="AL67" s="63"/>
      <c r="AM67" s="64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</row>
    <row r="68" spans="2:61" ht="21" x14ac:dyDescent="0.5">
      <c r="B68" s="173"/>
      <c r="C68" t="s">
        <v>388</v>
      </c>
      <c r="D68" t="s">
        <v>329</v>
      </c>
      <c r="E68" s="8">
        <v>9500000</v>
      </c>
      <c r="F68" s="8">
        <v>0</v>
      </c>
      <c r="G68" s="8">
        <v>9500000</v>
      </c>
      <c r="H68" s="8">
        <v>37512.882222222215</v>
      </c>
      <c r="I68" s="8">
        <v>9537512.8822222222</v>
      </c>
      <c r="J68" s="8"/>
      <c r="K68" t="s">
        <v>388</v>
      </c>
      <c r="L68" t="s">
        <v>329</v>
      </c>
      <c r="M68" s="8">
        <v>-9500000</v>
      </c>
      <c r="N68" s="8">
        <v>0</v>
      </c>
      <c r="O68" s="8">
        <v>-9500000</v>
      </c>
      <c r="P68" s="8">
        <v>-37512.882222222215</v>
      </c>
      <c r="Q68" s="8">
        <v>-9537512.8822222222</v>
      </c>
      <c r="T68" t="s">
        <v>388</v>
      </c>
      <c r="U68" t="s">
        <v>329</v>
      </c>
      <c r="V68" s="8">
        <v>9500000</v>
      </c>
      <c r="W68" s="171">
        <v>1</v>
      </c>
      <c r="X68" s="8">
        <v>9500000</v>
      </c>
      <c r="Y68" s="17"/>
      <c r="Z68" s="17"/>
      <c r="AG68" s="17"/>
      <c r="AH68" s="63"/>
      <c r="AI68" s="63"/>
      <c r="AJ68" s="172"/>
      <c r="AK68" s="63"/>
      <c r="AL68" s="63"/>
      <c r="AM68" s="64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</row>
    <row r="69" spans="2:61" ht="21" x14ac:dyDescent="0.5">
      <c r="C69" t="s">
        <v>389</v>
      </c>
      <c r="D69" t="s">
        <v>329</v>
      </c>
      <c r="E69" s="8">
        <v>71483394.522599995</v>
      </c>
      <c r="F69" s="8">
        <v>0</v>
      </c>
      <c r="G69" s="8">
        <v>71483394.522599995</v>
      </c>
      <c r="H69" s="8">
        <v>251292.0896967967</v>
      </c>
      <c r="I69" s="8">
        <v>71734686.61229679</v>
      </c>
      <c r="J69" s="8"/>
      <c r="K69" t="s">
        <v>389</v>
      </c>
      <c r="L69" t="s">
        <v>329</v>
      </c>
      <c r="M69" s="8">
        <v>-71483394.522599995</v>
      </c>
      <c r="N69" s="8">
        <v>0</v>
      </c>
      <c r="O69" s="8">
        <v>-71483394.522599995</v>
      </c>
      <c r="P69" s="8">
        <v>-251292.0896967967</v>
      </c>
      <c r="Q69" s="8">
        <v>-71734686.61229679</v>
      </c>
      <c r="T69" t="s">
        <v>389</v>
      </c>
      <c r="U69" t="s">
        <v>329</v>
      </c>
      <c r="V69" s="8">
        <v>75615461</v>
      </c>
      <c r="W69" s="171">
        <v>0.94535420999999997</v>
      </c>
      <c r="X69" s="8">
        <v>71483394.397440806</v>
      </c>
      <c r="Y69" s="17"/>
      <c r="Z69" s="17"/>
      <c r="AG69" s="17"/>
      <c r="AH69" s="63"/>
      <c r="AI69" s="63"/>
      <c r="AJ69" s="172"/>
      <c r="AK69" s="63"/>
      <c r="AL69" s="63"/>
      <c r="AM69" s="64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</row>
    <row r="70" spans="2:61" ht="21" x14ac:dyDescent="0.5">
      <c r="B70" s="17"/>
      <c r="C70" t="s">
        <v>390</v>
      </c>
      <c r="D70" t="s">
        <v>329</v>
      </c>
      <c r="E70" s="8">
        <v>16101737.0308</v>
      </c>
      <c r="F70" s="8">
        <v>0</v>
      </c>
      <c r="G70" s="8">
        <v>16101737.0308</v>
      </c>
      <c r="H70" s="8">
        <v>58214.076934602926</v>
      </c>
      <c r="I70" s="8">
        <v>16159951.107734602</v>
      </c>
      <c r="J70" s="8"/>
      <c r="K70" t="s">
        <v>390</v>
      </c>
      <c r="L70" t="s">
        <v>329</v>
      </c>
      <c r="M70" s="8">
        <v>-16101737.0308</v>
      </c>
      <c r="N70" s="8">
        <v>0</v>
      </c>
      <c r="O70" s="8">
        <v>-16101737.0308</v>
      </c>
      <c r="P70" s="8">
        <v>-58214.076934602926</v>
      </c>
      <c r="Q70" s="8">
        <v>-16159951.107734602</v>
      </c>
      <c r="T70" t="s">
        <v>390</v>
      </c>
      <c r="U70" t="s">
        <v>329</v>
      </c>
      <c r="V70" s="8">
        <v>25443151.4789</v>
      </c>
      <c r="W70" s="171">
        <v>0.63285153000000005</v>
      </c>
      <c r="X70" s="8">
        <v>16101737.341443628</v>
      </c>
      <c r="Y70" s="17"/>
      <c r="Z70" s="17"/>
      <c r="AG70" s="17"/>
      <c r="AH70" s="63"/>
      <c r="AI70" s="63"/>
      <c r="AJ70" s="172"/>
      <c r="AK70" s="63"/>
      <c r="AL70" s="63"/>
      <c r="AM70" s="64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</row>
    <row r="71" spans="2:61" ht="21" x14ac:dyDescent="0.5">
      <c r="C71" t="s">
        <v>391</v>
      </c>
      <c r="D71" t="s">
        <v>329</v>
      </c>
      <c r="E71" s="8">
        <v>46000000</v>
      </c>
      <c r="F71" s="8">
        <v>0</v>
      </c>
      <c r="G71" s="8">
        <v>46000000</v>
      </c>
      <c r="H71" s="8">
        <v>170396.88</v>
      </c>
      <c r="I71" s="8">
        <v>46170396.880000003</v>
      </c>
      <c r="J71" s="8"/>
      <c r="K71" t="s">
        <v>391</v>
      </c>
      <c r="L71" t="s">
        <v>329</v>
      </c>
      <c r="M71" s="8">
        <v>-46000000</v>
      </c>
      <c r="N71" s="8">
        <v>0</v>
      </c>
      <c r="O71" s="8">
        <v>-46000000</v>
      </c>
      <c r="P71" s="8">
        <v>-170396.88</v>
      </c>
      <c r="Q71" s="8">
        <v>-46170396.880000003</v>
      </c>
      <c r="T71" t="s">
        <v>391</v>
      </c>
      <c r="U71" t="s">
        <v>329</v>
      </c>
      <c r="V71" s="8">
        <v>46000000</v>
      </c>
      <c r="W71" s="171">
        <v>1</v>
      </c>
      <c r="X71" s="8">
        <v>46000000</v>
      </c>
      <c r="Y71" s="17"/>
      <c r="Z71" s="17"/>
      <c r="AG71" s="17"/>
      <c r="AH71" s="63"/>
      <c r="AI71" s="63"/>
      <c r="AJ71" s="172"/>
      <c r="AK71" s="63"/>
      <c r="AL71" s="63"/>
      <c r="AM71" s="64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</row>
    <row r="72" spans="2:61" ht="21" x14ac:dyDescent="0.5">
      <c r="C72" t="s">
        <v>392</v>
      </c>
      <c r="D72" t="s">
        <v>329</v>
      </c>
      <c r="E72" s="8">
        <v>50866371.43</v>
      </c>
      <c r="F72" s="8">
        <v>0</v>
      </c>
      <c r="G72" s="8">
        <v>50866371.43</v>
      </c>
      <c r="H72" s="8">
        <v>185032.19093205372</v>
      </c>
      <c r="I72" s="8">
        <v>51051403.62093205</v>
      </c>
      <c r="J72" s="8"/>
      <c r="K72" t="s">
        <v>392</v>
      </c>
      <c r="L72" t="s">
        <v>329</v>
      </c>
      <c r="M72" s="8">
        <v>-50866371.43</v>
      </c>
      <c r="N72" s="8">
        <v>0</v>
      </c>
      <c r="O72" s="8">
        <v>-50866371.43</v>
      </c>
      <c r="P72" s="8">
        <v>-185032.19093205372</v>
      </c>
      <c r="Q72" s="8">
        <v>-51051403.62093205</v>
      </c>
      <c r="S72" s="12"/>
      <c r="T72" t="s">
        <v>392</v>
      </c>
      <c r="U72" t="s">
        <v>329</v>
      </c>
      <c r="V72" s="8">
        <v>50866371.43</v>
      </c>
      <c r="W72" s="171">
        <v>1</v>
      </c>
      <c r="X72" s="8">
        <v>50866371.43</v>
      </c>
      <c r="Y72" s="17"/>
      <c r="Z72" s="17"/>
      <c r="AG72" s="17"/>
      <c r="AH72" s="63"/>
      <c r="AI72" s="63"/>
      <c r="AJ72" s="172"/>
      <c r="AK72" s="63"/>
      <c r="AL72" s="63"/>
      <c r="AM72" s="64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</row>
    <row r="73" spans="2:61" ht="21" x14ac:dyDescent="0.5">
      <c r="C73" t="s">
        <v>393</v>
      </c>
      <c r="D73" t="s">
        <v>330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/>
      <c r="K73" t="s">
        <v>393</v>
      </c>
      <c r="L73" t="s">
        <v>330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T73" t="s">
        <v>393</v>
      </c>
      <c r="U73" t="s">
        <v>330</v>
      </c>
      <c r="V73" s="8">
        <v>0</v>
      </c>
      <c r="W73" s="171">
        <v>1</v>
      </c>
      <c r="X73" s="8">
        <v>0</v>
      </c>
      <c r="Y73" s="17"/>
      <c r="Z73" s="17"/>
      <c r="AG73" s="17"/>
      <c r="AH73" s="63"/>
      <c r="AI73" s="63"/>
      <c r="AJ73" s="172"/>
      <c r="AK73" s="63"/>
      <c r="AL73" s="63"/>
      <c r="AM73" s="64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</row>
    <row r="74" spans="2:61" ht="15" customHeight="1" x14ac:dyDescent="0.5">
      <c r="B74" s="104"/>
      <c r="C74" t="s">
        <v>394</v>
      </c>
      <c r="D74" t="s">
        <v>330</v>
      </c>
      <c r="E74" s="8">
        <v>46613841.425999999</v>
      </c>
      <c r="F74" s="8">
        <v>0</v>
      </c>
      <c r="G74" s="8">
        <v>46613841.425999999</v>
      </c>
      <c r="H74" s="8">
        <v>177650.52899019996</v>
      </c>
      <c r="I74" s="8">
        <v>46791491.954990201</v>
      </c>
      <c r="J74" s="8"/>
      <c r="K74" t="s">
        <v>394</v>
      </c>
      <c r="L74" t="s">
        <v>330</v>
      </c>
      <c r="M74" s="8">
        <v>-46613841.425999999</v>
      </c>
      <c r="N74" s="8">
        <v>0</v>
      </c>
      <c r="O74" s="8">
        <v>-46613841.425999999</v>
      </c>
      <c r="P74" s="8">
        <v>-177650.52899019996</v>
      </c>
      <c r="Q74" s="8">
        <v>-46791491.954990201</v>
      </c>
      <c r="T74" t="s">
        <v>394</v>
      </c>
      <c r="U74" t="s">
        <v>330</v>
      </c>
      <c r="V74" s="8">
        <v>46613841.425999999</v>
      </c>
      <c r="W74" s="171">
        <v>1</v>
      </c>
      <c r="X74" s="8">
        <v>46613841.425999999</v>
      </c>
      <c r="Y74" s="17"/>
      <c r="Z74" s="17"/>
      <c r="AG74" s="17"/>
      <c r="AH74" s="63"/>
      <c r="AI74" s="63"/>
      <c r="AJ74" s="172"/>
      <c r="AK74" s="63"/>
      <c r="AL74" s="63"/>
      <c r="AM74" s="64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</row>
    <row r="75" spans="2:61" ht="21" x14ac:dyDescent="0.5">
      <c r="B75" s="83"/>
      <c r="C75" t="s">
        <v>395</v>
      </c>
      <c r="D75" t="s">
        <v>330</v>
      </c>
      <c r="E75" s="8">
        <v>111719743.29889999</v>
      </c>
      <c r="F75" s="8">
        <v>0</v>
      </c>
      <c r="G75" s="8">
        <v>111719743.29889999</v>
      </c>
      <c r="H75" s="8">
        <v>299160.64594483224</v>
      </c>
      <c r="I75" s="8">
        <v>112018903.94484481</v>
      </c>
      <c r="J75" s="8"/>
      <c r="K75" t="s">
        <v>395</v>
      </c>
      <c r="L75" t="s">
        <v>330</v>
      </c>
      <c r="M75" s="8">
        <v>-111719743.29889999</v>
      </c>
      <c r="N75" s="8">
        <v>0</v>
      </c>
      <c r="O75" s="8">
        <v>-111719743.29889999</v>
      </c>
      <c r="P75" s="8">
        <v>-299160.64594483224</v>
      </c>
      <c r="Q75" s="8">
        <v>-112018903.94484481</v>
      </c>
      <c r="T75" t="s">
        <v>395</v>
      </c>
      <c r="U75" t="s">
        <v>330</v>
      </c>
      <c r="V75" s="8">
        <v>123110080.6538</v>
      </c>
      <c r="W75" s="171">
        <v>0.90747840999999996</v>
      </c>
      <c r="X75" s="8">
        <v>111719740.24668218</v>
      </c>
      <c r="Y75" s="17"/>
      <c r="Z75" s="17"/>
      <c r="AA75" s="17"/>
      <c r="AB75" s="17"/>
      <c r="AC75" s="17"/>
      <c r="AG75" s="17"/>
      <c r="AH75" s="63"/>
      <c r="AI75" s="63"/>
      <c r="AJ75" s="172"/>
      <c r="AK75" s="63"/>
      <c r="AL75" s="63"/>
      <c r="AM75" s="64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</row>
    <row r="76" spans="2:61" ht="21" x14ac:dyDescent="0.5">
      <c r="C76" t="s">
        <v>396</v>
      </c>
      <c r="D76" t="s">
        <v>330</v>
      </c>
      <c r="E76" s="8">
        <v>2150000</v>
      </c>
      <c r="F76" s="8">
        <v>0</v>
      </c>
      <c r="G76" s="8">
        <v>2150000</v>
      </c>
      <c r="H76" s="8">
        <v>6856.1111111111113</v>
      </c>
      <c r="I76" s="8">
        <v>2156856.111111111</v>
      </c>
      <c r="J76" s="8"/>
      <c r="K76" t="s">
        <v>396</v>
      </c>
      <c r="L76" t="s">
        <v>330</v>
      </c>
      <c r="M76" s="8">
        <v>-2150000</v>
      </c>
      <c r="N76" s="8">
        <v>0</v>
      </c>
      <c r="O76" s="8">
        <v>-2150000</v>
      </c>
      <c r="P76" s="8">
        <v>-6856.1111111111113</v>
      </c>
      <c r="Q76" s="8">
        <v>-2156856.111111111</v>
      </c>
      <c r="T76" t="s">
        <v>396</v>
      </c>
      <c r="U76" t="s">
        <v>330</v>
      </c>
      <c r="V76" s="8">
        <v>2150000</v>
      </c>
      <c r="W76" s="171">
        <v>1</v>
      </c>
      <c r="X76" s="8">
        <v>2150000</v>
      </c>
      <c r="Y76" s="17"/>
      <c r="Z76" s="17"/>
      <c r="AA76" s="17"/>
      <c r="AB76" s="17"/>
      <c r="AC76" s="17"/>
      <c r="AG76" s="17"/>
      <c r="AH76" s="63"/>
      <c r="AI76" s="63"/>
      <c r="AJ76" s="172"/>
      <c r="AK76" s="63"/>
      <c r="AL76" s="63"/>
      <c r="AM76" s="64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</row>
    <row r="77" spans="2:61" ht="21" x14ac:dyDescent="0.5">
      <c r="C77" t="s">
        <v>397</v>
      </c>
      <c r="D77" t="s">
        <v>330</v>
      </c>
      <c r="E77" s="8">
        <v>93237000</v>
      </c>
      <c r="F77" s="8">
        <v>0</v>
      </c>
      <c r="G77" s="8">
        <v>93237000</v>
      </c>
      <c r="H77" s="8">
        <v>134401.1355</v>
      </c>
      <c r="I77" s="8">
        <v>93371401.135499999</v>
      </c>
      <c r="J77" s="8"/>
      <c r="K77" t="s">
        <v>397</v>
      </c>
      <c r="L77" t="s">
        <v>330</v>
      </c>
      <c r="M77" s="8">
        <v>-93237000</v>
      </c>
      <c r="N77" s="8">
        <v>0</v>
      </c>
      <c r="O77" s="8">
        <v>-93237000</v>
      </c>
      <c r="P77" s="8">
        <v>-134401.1355</v>
      </c>
      <c r="Q77" s="8">
        <v>-93371401.135499999</v>
      </c>
      <c r="T77" t="s">
        <v>397</v>
      </c>
      <c r="U77" t="s">
        <v>330</v>
      </c>
      <c r="V77" s="8">
        <v>93237000</v>
      </c>
      <c r="W77" s="171">
        <v>1</v>
      </c>
      <c r="X77" s="8">
        <v>93237000</v>
      </c>
      <c r="Y77" s="17"/>
      <c r="Z77" s="17"/>
      <c r="AA77" s="17"/>
      <c r="AB77" s="17"/>
      <c r="AC77" s="17"/>
      <c r="AG77" s="17"/>
      <c r="AH77" s="63"/>
      <c r="AI77" s="63"/>
      <c r="AJ77" s="172"/>
      <c r="AK77" s="63"/>
      <c r="AL77" s="63"/>
      <c r="AM77" s="64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</row>
    <row r="78" spans="2:61" ht="21" x14ac:dyDescent="0.5">
      <c r="B78" s="175"/>
      <c r="C78" t="s">
        <v>398</v>
      </c>
      <c r="D78" t="s">
        <v>330</v>
      </c>
      <c r="E78" s="8">
        <v>37331664.9344</v>
      </c>
      <c r="F78" s="8">
        <v>0</v>
      </c>
      <c r="G78" s="8">
        <v>37331664.9344</v>
      </c>
      <c r="H78" s="8">
        <v>106602.64320156444</v>
      </c>
      <c r="I78" s="8">
        <v>37438267.577601559</v>
      </c>
      <c r="J78" s="8"/>
      <c r="K78" t="s">
        <v>398</v>
      </c>
      <c r="L78" t="s">
        <v>330</v>
      </c>
      <c r="M78" s="8">
        <v>-37331664.9344</v>
      </c>
      <c r="N78" s="8">
        <v>0</v>
      </c>
      <c r="O78" s="8">
        <v>-37331664.9344</v>
      </c>
      <c r="P78" s="8">
        <v>-106602.64320156444</v>
      </c>
      <c r="Q78" s="8">
        <v>-37438267.577601559</v>
      </c>
      <c r="T78" t="s">
        <v>398</v>
      </c>
      <c r="U78" t="s">
        <v>330</v>
      </c>
      <c r="V78" s="8">
        <v>46330337</v>
      </c>
      <c r="W78" s="171">
        <v>0.80577149000000003</v>
      </c>
      <c r="X78" s="8">
        <v>37331664.676692128</v>
      </c>
      <c r="Y78" s="17"/>
      <c r="Z78" s="17"/>
      <c r="AA78" s="17"/>
      <c r="AC78" s="17"/>
      <c r="AG78" s="17"/>
      <c r="AH78" s="63"/>
      <c r="AI78" s="63"/>
      <c r="AJ78" s="172"/>
      <c r="AK78" s="63"/>
      <c r="AL78" s="63"/>
      <c r="AM78" s="64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</row>
    <row r="79" spans="2:61" ht="21" x14ac:dyDescent="0.5">
      <c r="B79" s="175"/>
      <c r="C79" t="s">
        <v>399</v>
      </c>
      <c r="D79" t="s">
        <v>330</v>
      </c>
      <c r="E79" s="8">
        <v>70435000</v>
      </c>
      <c r="F79" s="8">
        <v>0</v>
      </c>
      <c r="G79" s="8">
        <v>70435000</v>
      </c>
      <c r="H79" s="8">
        <v>107695.11499999999</v>
      </c>
      <c r="I79" s="8">
        <v>70542695.11500001</v>
      </c>
      <c r="J79" s="8"/>
      <c r="K79" t="s">
        <v>399</v>
      </c>
      <c r="L79" t="s">
        <v>330</v>
      </c>
      <c r="M79" s="8">
        <v>-70435000</v>
      </c>
      <c r="N79" s="8">
        <v>0</v>
      </c>
      <c r="O79" s="8">
        <v>-70435000</v>
      </c>
      <c r="P79" s="8">
        <v>-107695.11499999999</v>
      </c>
      <c r="Q79" s="8">
        <v>-70542695.11500001</v>
      </c>
      <c r="T79" t="s">
        <v>399</v>
      </c>
      <c r="U79" t="s">
        <v>330</v>
      </c>
      <c r="V79" s="8">
        <v>70435000</v>
      </c>
      <c r="W79" s="171">
        <v>1</v>
      </c>
      <c r="X79" s="8">
        <v>70435000</v>
      </c>
      <c r="Y79" s="17"/>
      <c r="Z79" s="17"/>
      <c r="AA79" s="17"/>
      <c r="AB79" s="17"/>
      <c r="AC79" s="17"/>
      <c r="AG79" s="17"/>
      <c r="AH79" s="63"/>
      <c r="AI79" s="63"/>
      <c r="AJ79" s="172"/>
      <c r="AK79" s="63"/>
      <c r="AL79" s="63"/>
      <c r="AM79" s="64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</row>
    <row r="80" spans="2:61" ht="21" x14ac:dyDescent="0.5">
      <c r="B80" s="175"/>
      <c r="C80" t="s">
        <v>400</v>
      </c>
      <c r="D80" t="s">
        <v>330</v>
      </c>
      <c r="E80" s="8">
        <v>9001554.5800000001</v>
      </c>
      <c r="F80" s="8">
        <v>0</v>
      </c>
      <c r="G80" s="8">
        <v>9001554.5800000001</v>
      </c>
      <c r="H80" s="8">
        <v>27148.515030972223</v>
      </c>
      <c r="I80" s="8">
        <v>9028703.0950309727</v>
      </c>
      <c r="J80" s="8"/>
      <c r="K80" t="s">
        <v>400</v>
      </c>
      <c r="L80" t="s">
        <v>330</v>
      </c>
      <c r="M80" s="8">
        <v>-9001554.5800000001</v>
      </c>
      <c r="N80" s="8">
        <v>0</v>
      </c>
      <c r="O80" s="8">
        <v>-9001554.5800000001</v>
      </c>
      <c r="P80" s="8">
        <v>-27148.515030972223</v>
      </c>
      <c r="Q80" s="8">
        <v>-9028703.0950309727</v>
      </c>
      <c r="T80" t="s">
        <v>400</v>
      </c>
      <c r="U80" t="s">
        <v>330</v>
      </c>
      <c r="V80" s="8">
        <v>9000000</v>
      </c>
      <c r="W80" s="171">
        <v>1</v>
      </c>
      <c r="X80" s="8">
        <v>9000000</v>
      </c>
      <c r="Y80" s="17"/>
      <c r="Z80" s="17"/>
      <c r="AA80" s="17"/>
      <c r="AC80" s="17"/>
      <c r="AG80" s="17"/>
      <c r="AH80" s="63"/>
      <c r="AI80" s="63"/>
      <c r="AJ80" s="172"/>
      <c r="AK80" s="63"/>
      <c r="AL80" s="63"/>
      <c r="AM80" s="64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</row>
    <row r="81" spans="1:61" ht="21" x14ac:dyDescent="0.5">
      <c r="B81" s="104"/>
      <c r="E81" s="8"/>
      <c r="F81" s="8"/>
      <c r="G81" s="8"/>
      <c r="H81" s="8"/>
      <c r="I81" s="8"/>
      <c r="J81" s="8"/>
      <c r="M81" s="8"/>
      <c r="N81" s="8"/>
      <c r="O81" s="8"/>
      <c r="P81" s="8"/>
      <c r="Q81" s="8"/>
      <c r="V81" s="8"/>
      <c r="W81" s="171"/>
      <c r="X81" s="8"/>
      <c r="Y81" s="12"/>
      <c r="AA81" s="17"/>
      <c r="AC81" s="17"/>
      <c r="AG81" s="17"/>
      <c r="AH81" s="63"/>
      <c r="AI81" s="63"/>
      <c r="AJ81" s="172"/>
      <c r="AK81" s="63"/>
      <c r="AL81" s="63"/>
      <c r="AM81" s="64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</row>
    <row r="82" spans="1:61" ht="21.5" thickBot="1" x14ac:dyDescent="0.55000000000000004">
      <c r="B82" s="176"/>
      <c r="C82" s="177"/>
      <c r="D82" s="178"/>
      <c r="E82" s="178"/>
      <c r="F82" s="179"/>
      <c r="G82" s="178"/>
      <c r="H82" s="178"/>
      <c r="I82" s="178"/>
      <c r="J82" s="8"/>
      <c r="K82" s="177"/>
      <c r="L82" s="178"/>
      <c r="M82" s="178"/>
      <c r="N82" s="179"/>
      <c r="O82" s="178"/>
      <c r="P82" s="178"/>
      <c r="Q82" s="178"/>
      <c r="T82" s="178"/>
      <c r="U82" s="178"/>
      <c r="V82" s="178"/>
      <c r="W82" s="178"/>
      <c r="X82" s="178"/>
      <c r="Y82" s="13"/>
      <c r="Z82" s="13"/>
      <c r="AA82" s="17"/>
      <c r="AG82" s="17"/>
      <c r="AH82" s="63"/>
      <c r="AI82" s="63"/>
      <c r="AJ82" s="172"/>
      <c r="AK82" s="63"/>
      <c r="AL82" s="63"/>
      <c r="AM82" s="64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</row>
    <row r="83" spans="1:61" ht="21.5" thickTop="1" x14ac:dyDescent="0.5">
      <c r="B83" s="83"/>
      <c r="C83" s="15" t="s">
        <v>401</v>
      </c>
      <c r="D83" s="15" t="s">
        <v>329</v>
      </c>
      <c r="E83" s="8">
        <v>628478681.46069992</v>
      </c>
      <c r="F83" s="8">
        <v>0</v>
      </c>
      <c r="G83" s="8">
        <v>628478681.46069992</v>
      </c>
      <c r="H83" s="8">
        <v>2215545.1156838746</v>
      </c>
      <c r="I83" s="8">
        <v>630694226.57638395</v>
      </c>
      <c r="J83" s="8"/>
      <c r="K83" s="15" t="s">
        <v>402</v>
      </c>
      <c r="L83" s="15" t="s">
        <v>329</v>
      </c>
      <c r="M83" s="8">
        <v>-628478681.46069992</v>
      </c>
      <c r="N83" s="8">
        <v>0</v>
      </c>
      <c r="O83" s="8">
        <v>-628478681.46069992</v>
      </c>
      <c r="P83" s="8">
        <v>-2215545.1156838746</v>
      </c>
      <c r="Q83" s="8">
        <v>-630694226.57638395</v>
      </c>
      <c r="S83" s="12"/>
      <c r="T83" s="180" t="s">
        <v>403</v>
      </c>
      <c r="U83" s="15" t="s">
        <v>329</v>
      </c>
      <c r="V83" s="8">
        <v>668795809.97899997</v>
      </c>
      <c r="X83" s="8">
        <v>628478682.21926856</v>
      </c>
      <c r="Y83" s="13"/>
      <c r="Z83" s="17"/>
      <c r="AA83" s="17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</row>
    <row r="84" spans="1:61" ht="21" x14ac:dyDescent="0.5">
      <c r="B84" s="17"/>
      <c r="C84" s="15" t="s">
        <v>401</v>
      </c>
      <c r="D84" s="15" t="s">
        <v>330</v>
      </c>
      <c r="E84" s="8">
        <v>370488804.23930001</v>
      </c>
      <c r="F84" s="8">
        <v>0</v>
      </c>
      <c r="G84" s="8">
        <v>370488804.23930001</v>
      </c>
      <c r="H84" s="8">
        <v>859514.69477867999</v>
      </c>
      <c r="I84" s="8">
        <v>371348318.93407863</v>
      </c>
      <c r="J84" s="8"/>
      <c r="K84" s="15" t="s">
        <v>402</v>
      </c>
      <c r="L84" s="15" t="s">
        <v>330</v>
      </c>
      <c r="M84" s="8">
        <v>-370488804.23930001</v>
      </c>
      <c r="N84" s="8">
        <v>0</v>
      </c>
      <c r="O84" s="8">
        <v>-370488804.23930001</v>
      </c>
      <c r="P84" s="8">
        <v>-859514.69477867999</v>
      </c>
      <c r="Q84" s="8">
        <v>-371348318.93407863</v>
      </c>
      <c r="T84" s="180" t="s">
        <v>403</v>
      </c>
      <c r="U84" s="15" t="s">
        <v>330</v>
      </c>
      <c r="V84" s="8">
        <v>390876259.07980001</v>
      </c>
      <c r="X84" s="8">
        <v>370487246.34937429</v>
      </c>
      <c r="Z84" s="17"/>
      <c r="AA84" s="17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</row>
    <row r="85" spans="1:61" ht="21" x14ac:dyDescent="0.5">
      <c r="B85" s="104"/>
      <c r="I85" s="12"/>
      <c r="J85" s="8"/>
      <c r="N85" s="12"/>
      <c r="X85" s="13"/>
      <c r="Y85" s="13"/>
      <c r="Z85" s="13"/>
      <c r="AA85" s="17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</row>
    <row r="86" spans="1:61" ht="21" x14ac:dyDescent="0.5">
      <c r="B86" s="83"/>
      <c r="I86" s="12"/>
      <c r="J86" s="8"/>
      <c r="M86" s="12"/>
      <c r="N86" s="12"/>
      <c r="O86" s="12"/>
      <c r="T86" s="14"/>
      <c r="Z86" s="13"/>
      <c r="AA86" s="17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</row>
    <row r="87" spans="1:61" ht="21" x14ac:dyDescent="0.5">
      <c r="B87" s="17"/>
      <c r="J87" s="8"/>
      <c r="M87" s="12"/>
      <c r="P87" s="12"/>
      <c r="Q87" s="17"/>
      <c r="X87" s="13"/>
      <c r="Y87" s="13"/>
      <c r="Z87" s="13"/>
      <c r="AA87" s="17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</row>
    <row r="88" spans="1:61" ht="15" customHeight="1" x14ac:dyDescent="0.5">
      <c r="B88" s="104"/>
      <c r="C88" s="181"/>
      <c r="D88" s="181"/>
      <c r="E88" s="252" t="s">
        <v>404</v>
      </c>
      <c r="F88" s="252" t="s">
        <v>405</v>
      </c>
      <c r="G88" s="252" t="s">
        <v>406</v>
      </c>
      <c r="H88" s="252" t="s">
        <v>407</v>
      </c>
      <c r="I88" s="252" t="s">
        <v>408</v>
      </c>
      <c r="J88" s="8"/>
      <c r="K88" s="182"/>
      <c r="L88" s="182"/>
      <c r="M88" s="236" t="s">
        <v>404</v>
      </c>
      <c r="N88" s="236" t="s">
        <v>409</v>
      </c>
      <c r="O88" s="236" t="s">
        <v>410</v>
      </c>
      <c r="P88" s="236" t="s">
        <v>411</v>
      </c>
      <c r="Q88" s="236" t="s">
        <v>412</v>
      </c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</row>
    <row r="89" spans="1:61" ht="21" x14ac:dyDescent="0.5">
      <c r="C89" s="183" t="s">
        <v>413</v>
      </c>
      <c r="D89" s="183" t="s">
        <v>373</v>
      </c>
      <c r="E89" s="253"/>
      <c r="F89" s="253"/>
      <c r="G89" s="253"/>
      <c r="H89" s="253"/>
      <c r="I89" s="253"/>
      <c r="J89" s="8"/>
      <c r="K89" s="184" t="s">
        <v>414</v>
      </c>
      <c r="L89" s="184" t="s">
        <v>373</v>
      </c>
      <c r="M89" s="237"/>
      <c r="N89" s="237"/>
      <c r="O89" s="237"/>
      <c r="P89" s="237"/>
      <c r="Q89" s="237"/>
      <c r="X89" s="13"/>
      <c r="Y89" s="13"/>
      <c r="AA89" s="17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</row>
    <row r="90" spans="1:61" s="17" customFormat="1" ht="21" x14ac:dyDescent="0.5">
      <c r="A90" s="70"/>
      <c r="B90"/>
      <c r="C90" t="s">
        <v>381</v>
      </c>
      <c r="D90" t="s">
        <v>329</v>
      </c>
      <c r="E90" s="8">
        <v>33390000</v>
      </c>
      <c r="F90" s="8">
        <v>-10352000</v>
      </c>
      <c r="G90" s="8">
        <v>23038000</v>
      </c>
      <c r="H90" s="14">
        <v>7.0000000000000007E-2</v>
      </c>
      <c r="I90" s="14">
        <v>716.73777777777786</v>
      </c>
      <c r="J90" s="8"/>
      <c r="K90" t="s">
        <v>381</v>
      </c>
      <c r="L90" s="8" t="s">
        <v>329</v>
      </c>
      <c r="M90" s="8">
        <v>33390000</v>
      </c>
      <c r="N90" s="8"/>
      <c r="O90" s="185">
        <v>45275</v>
      </c>
      <c r="P90" s="186">
        <v>8.7051811919736474E-2</v>
      </c>
      <c r="Q90" s="17">
        <v>-1291.8488888888894</v>
      </c>
      <c r="S90" s="187"/>
      <c r="T90" s="188"/>
      <c r="U90"/>
      <c r="V90"/>
      <c r="W90"/>
      <c r="X90" s="13"/>
      <c r="Y90" s="13"/>
      <c r="Z90" s="13"/>
      <c r="AA90" s="13"/>
      <c r="AB90" s="13"/>
      <c r="AC90" s="13"/>
      <c r="AD90" s="13"/>
      <c r="AE90" s="1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</row>
    <row r="91" spans="1:61" s="17" customFormat="1" ht="21" x14ac:dyDescent="0.5">
      <c r="A91" s="70"/>
      <c r="C91" t="s">
        <v>382</v>
      </c>
      <c r="D91" t="s">
        <v>329</v>
      </c>
      <c r="E91" s="8">
        <v>81666666.670000002</v>
      </c>
      <c r="F91" s="8">
        <v>-66978607.329999998</v>
      </c>
      <c r="G91" s="8">
        <v>14688059.340000004</v>
      </c>
      <c r="H91" s="14">
        <v>0.15</v>
      </c>
      <c r="I91" s="14">
        <v>979.20395600000029</v>
      </c>
      <c r="J91" s="8"/>
      <c r="K91" t="s">
        <v>382</v>
      </c>
      <c r="L91" s="8" t="s">
        <v>329</v>
      </c>
      <c r="M91" s="8">
        <v>81666666.670000002</v>
      </c>
      <c r="N91" s="8"/>
      <c r="O91" s="185">
        <v>45275</v>
      </c>
      <c r="P91" s="186">
        <v>0.125</v>
      </c>
      <c r="Q91" s="17">
        <v>-4537.0370372222224</v>
      </c>
      <c r="S91" s="187"/>
      <c r="T91" s="188"/>
      <c r="U91"/>
      <c r="V91"/>
      <c r="W91"/>
      <c r="X91" s="13"/>
      <c r="Y91" s="13"/>
      <c r="Z91" s="13"/>
      <c r="AA91" s="13"/>
      <c r="AB91" s="13"/>
      <c r="AC91" s="13"/>
      <c r="AD91" s="13"/>
      <c r="AE91" s="1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</row>
    <row r="92" spans="1:61" s="17" customFormat="1" ht="21" x14ac:dyDescent="0.5">
      <c r="A92" s="70"/>
      <c r="C92" t="s">
        <v>383</v>
      </c>
      <c r="D92" t="s">
        <v>329</v>
      </c>
      <c r="E92" s="8">
        <v>187500000</v>
      </c>
      <c r="F92" s="8">
        <v>-149029478.25999999</v>
      </c>
      <c r="G92" s="8">
        <v>38470521.74000001</v>
      </c>
      <c r="H92" s="14">
        <v>0.25</v>
      </c>
      <c r="I92" s="14">
        <v>4274.5024155555584</v>
      </c>
      <c r="J92" s="8"/>
      <c r="K92" t="s">
        <v>383</v>
      </c>
      <c r="L92" s="8" t="s">
        <v>329</v>
      </c>
      <c r="M92" s="8">
        <v>187500000</v>
      </c>
      <c r="N92" s="8"/>
      <c r="O92" s="185">
        <v>45275</v>
      </c>
      <c r="P92" s="186">
        <v>0.125</v>
      </c>
      <c r="Q92" s="17">
        <v>-10416.666666666668</v>
      </c>
      <c r="S92" s="187"/>
      <c r="T92" s="188"/>
      <c r="U92"/>
      <c r="V92"/>
      <c r="W92"/>
      <c r="X92" s="13"/>
      <c r="Y92" s="13"/>
      <c r="Z92" s="13"/>
      <c r="AA92" s="13"/>
      <c r="AB92" s="13"/>
      <c r="AC92" s="13"/>
      <c r="AD92" s="13"/>
      <c r="AE92" s="1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</row>
    <row r="93" spans="1:61" s="17" customFormat="1" ht="21" x14ac:dyDescent="0.5">
      <c r="A93" s="189"/>
      <c r="B93" s="104"/>
      <c r="C93" t="s">
        <v>384</v>
      </c>
      <c r="D93" t="s">
        <v>329</v>
      </c>
      <c r="E93" s="8">
        <v>5060000</v>
      </c>
      <c r="F93" s="8">
        <v>-4200000</v>
      </c>
      <c r="G93" s="8">
        <v>860000</v>
      </c>
      <c r="H93" s="14">
        <v>7.0000000000000007E-2</v>
      </c>
      <c r="I93" s="14">
        <v>26.755555555555532</v>
      </c>
      <c r="J93" s="8"/>
      <c r="K93" t="s">
        <v>384</v>
      </c>
      <c r="L93" s="8" t="s">
        <v>329</v>
      </c>
      <c r="M93" s="8">
        <v>5060000</v>
      </c>
      <c r="N93" s="8"/>
      <c r="O93" s="185">
        <v>45275</v>
      </c>
      <c r="P93" s="186">
        <v>0.11565217391304349</v>
      </c>
      <c r="Q93" s="17">
        <v>-260.0888888888889</v>
      </c>
      <c r="S93" s="187"/>
      <c r="T93" s="188"/>
      <c r="U93"/>
      <c r="V93"/>
      <c r="W93"/>
      <c r="X93" s="13"/>
      <c r="Y93" s="13"/>
      <c r="Z93" s="13"/>
      <c r="AA93" s="13"/>
      <c r="AB93" s="13"/>
      <c r="AC93" s="13"/>
      <c r="AD93" s="13"/>
      <c r="AE93" s="1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</row>
    <row r="94" spans="1:61" s="17" customFormat="1" ht="21" x14ac:dyDescent="0.5">
      <c r="A94" s="70"/>
      <c r="B94" s="104"/>
      <c r="C94" t="s">
        <v>385</v>
      </c>
      <c r="D94" t="s">
        <v>329</v>
      </c>
      <c r="E94" s="8">
        <v>166667000</v>
      </c>
      <c r="F94" s="8">
        <v>-150656685.91999999</v>
      </c>
      <c r="G94" s="8">
        <v>16010314.080000013</v>
      </c>
      <c r="H94" s="14">
        <v>7.0000000000000007E-2</v>
      </c>
      <c r="I94" s="14">
        <v>498.09866026666623</v>
      </c>
      <c r="J94" s="8"/>
      <c r="K94" t="s">
        <v>385</v>
      </c>
      <c r="L94" s="8" t="s">
        <v>329</v>
      </c>
      <c r="M94" s="8">
        <v>166667000</v>
      </c>
      <c r="N94" s="8"/>
      <c r="O94" s="185">
        <v>45275</v>
      </c>
      <c r="P94" s="186">
        <v>0.11971660692038616</v>
      </c>
      <c r="Q94" s="17">
        <v>-8867.9145447111114</v>
      </c>
      <c r="S94" s="187"/>
      <c r="T94" s="188"/>
      <c r="U94"/>
      <c r="V94"/>
      <c r="W94"/>
      <c r="X94" s="13"/>
      <c r="Y94" s="13"/>
      <c r="Z94" s="13"/>
      <c r="AA94" s="13"/>
      <c r="AB94" s="13"/>
      <c r="AC94" s="13"/>
      <c r="AD94" s="13"/>
      <c r="AE94" s="1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</row>
    <row r="95" spans="1:61" s="17" customFormat="1" ht="21" x14ac:dyDescent="0.5">
      <c r="A95" s="70"/>
      <c r="B95" s="83"/>
      <c r="C95" t="s">
        <v>386</v>
      </c>
      <c r="D95" t="s">
        <v>329</v>
      </c>
      <c r="E95" s="8">
        <v>16490227.949999999</v>
      </c>
      <c r="F95" s="8">
        <v>-16490227.949999999</v>
      </c>
      <c r="G95" s="8">
        <v>0</v>
      </c>
      <c r="H95" s="14">
        <v>0.15</v>
      </c>
      <c r="I95" s="14">
        <v>0</v>
      </c>
      <c r="J95" s="8"/>
      <c r="K95" t="s">
        <v>386</v>
      </c>
      <c r="L95" s="8" t="s">
        <v>329</v>
      </c>
      <c r="M95" s="8">
        <v>16490227.949999999</v>
      </c>
      <c r="N95" s="8"/>
      <c r="O95" s="185">
        <v>45288</v>
      </c>
      <c r="P95" s="186">
        <v>0.125</v>
      </c>
      <c r="Q95" s="17">
        <v>-171.77320781249998</v>
      </c>
      <c r="S95" s="187"/>
      <c r="T95" s="188"/>
      <c r="U95"/>
      <c r="V95"/>
      <c r="W95"/>
      <c r="X95" s="13"/>
      <c r="Y95" s="13"/>
      <c r="Z95" s="13"/>
      <c r="AA95" s="13"/>
      <c r="AB95" s="13"/>
      <c r="AC95" s="13"/>
      <c r="AD95" s="13"/>
      <c r="AE95" s="1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</row>
    <row r="96" spans="1:61" s="17" customFormat="1" ht="21" x14ac:dyDescent="0.5">
      <c r="A96" s="70"/>
      <c r="B96"/>
      <c r="C96" t="s">
        <v>387</v>
      </c>
      <c r="D96" t="s">
        <v>329</v>
      </c>
      <c r="E96" s="8">
        <v>57000000</v>
      </c>
      <c r="F96" s="8">
        <v>-36820179.009999998</v>
      </c>
      <c r="G96" s="8">
        <v>20179820.990000002</v>
      </c>
      <c r="H96" s="14">
        <v>0.15</v>
      </c>
      <c r="I96" s="14">
        <v>1345.3213993333334</v>
      </c>
      <c r="J96" s="8"/>
      <c r="K96" t="s">
        <v>387</v>
      </c>
      <c r="L96" s="8" t="s">
        <v>329</v>
      </c>
      <c r="M96" s="8">
        <v>57000000</v>
      </c>
      <c r="N96" s="8"/>
      <c r="O96" s="185">
        <v>45275</v>
      </c>
      <c r="P96" s="186">
        <v>0.125</v>
      </c>
      <c r="Q96" s="17">
        <v>-3166.666666666667</v>
      </c>
      <c r="S96" s="187"/>
      <c r="T96" s="188"/>
      <c r="U96"/>
      <c r="V96"/>
      <c r="W96"/>
      <c r="X96" s="13"/>
      <c r="Y96" s="13"/>
      <c r="Z96" s="13"/>
      <c r="AA96" s="13"/>
      <c r="AB96" s="13"/>
      <c r="AC96" s="13"/>
      <c r="AD96" s="13"/>
      <c r="AE96" s="1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</row>
    <row r="97" spans="1:61" s="17" customFormat="1" ht="21" x14ac:dyDescent="0.5">
      <c r="A97" s="70"/>
      <c r="B97"/>
      <c r="C97" t="s">
        <v>388</v>
      </c>
      <c r="D97" t="s">
        <v>329</v>
      </c>
      <c r="E97" s="8">
        <v>12720000</v>
      </c>
      <c r="F97" s="8">
        <v>-9500000</v>
      </c>
      <c r="G97" s="8">
        <v>3220000</v>
      </c>
      <c r="H97" s="14">
        <v>7.0000000000000007E-2</v>
      </c>
      <c r="I97" s="14">
        <v>100.17777777777781</v>
      </c>
      <c r="J97" s="8"/>
      <c r="K97" t="s">
        <v>388</v>
      </c>
      <c r="L97" s="8" t="s">
        <v>329</v>
      </c>
      <c r="M97" s="8">
        <v>12720000</v>
      </c>
      <c r="N97" s="8"/>
      <c r="O97" s="185">
        <v>45275</v>
      </c>
      <c r="P97" s="186">
        <v>0.11107704402515725</v>
      </c>
      <c r="Q97" s="17">
        <v>-627.95555555555563</v>
      </c>
      <c r="S97" s="187"/>
      <c r="T97" s="188"/>
      <c r="U97"/>
      <c r="V97"/>
      <c r="W97"/>
      <c r="X97" s="13"/>
      <c r="Y97" s="13"/>
      <c r="Z97" s="13"/>
      <c r="AA97" s="13"/>
      <c r="AB97" s="13"/>
      <c r="AC97" s="13"/>
      <c r="AD97" s="13"/>
      <c r="AE97" s="1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</row>
    <row r="98" spans="1:61" s="17" customFormat="1" ht="21" x14ac:dyDescent="0.5">
      <c r="A98" s="70"/>
      <c r="B98" s="104"/>
      <c r="C98" t="s">
        <v>389</v>
      </c>
      <c r="D98" t="s">
        <v>329</v>
      </c>
      <c r="E98" s="8">
        <v>122000000</v>
      </c>
      <c r="F98" s="8">
        <v>-71483394.519999996</v>
      </c>
      <c r="G98" s="8">
        <v>50516605.480000004</v>
      </c>
      <c r="H98" s="14">
        <v>0.15</v>
      </c>
      <c r="I98" s="14">
        <v>3367.773698666665</v>
      </c>
      <c r="J98" s="8"/>
      <c r="K98" t="s">
        <v>389</v>
      </c>
      <c r="L98" s="8" t="s">
        <v>329</v>
      </c>
      <c r="M98" s="8">
        <v>122000000</v>
      </c>
      <c r="N98" s="8"/>
      <c r="O98" s="185">
        <v>45275</v>
      </c>
      <c r="P98" s="186">
        <v>0.125</v>
      </c>
      <c r="Q98" s="17">
        <v>-6777.7777777777783</v>
      </c>
      <c r="S98" s="187"/>
      <c r="T98" s="188"/>
      <c r="U98"/>
      <c r="V98"/>
      <c r="W98"/>
      <c r="X98" s="13"/>
      <c r="Y98" s="13"/>
      <c r="Z98" s="13"/>
      <c r="AA98" s="13"/>
      <c r="AB98" s="13"/>
      <c r="AC98" s="13"/>
      <c r="AD98" s="13"/>
      <c r="AE98" s="1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</row>
    <row r="99" spans="1:61" s="17" customFormat="1" ht="21" x14ac:dyDescent="0.5">
      <c r="A99" s="70"/>
      <c r="B99" s="104"/>
      <c r="C99" t="s">
        <v>390</v>
      </c>
      <c r="D99" t="s">
        <v>329</v>
      </c>
      <c r="E99" s="8">
        <v>50543725</v>
      </c>
      <c r="F99" s="8">
        <v>-16101737.029999999</v>
      </c>
      <c r="G99" s="8">
        <v>34441987.969999999</v>
      </c>
      <c r="H99" s="14">
        <v>0.15</v>
      </c>
      <c r="I99" s="14">
        <v>2296.1325313333336</v>
      </c>
      <c r="J99" s="8"/>
      <c r="K99" t="s">
        <v>390</v>
      </c>
      <c r="L99" s="8" t="s">
        <v>329</v>
      </c>
      <c r="M99" s="8">
        <v>50543725</v>
      </c>
      <c r="N99" s="8"/>
      <c r="O99" s="185">
        <v>45275</v>
      </c>
      <c r="P99" s="186">
        <v>0.125</v>
      </c>
      <c r="Q99" s="17">
        <v>-2807.9847222222224</v>
      </c>
      <c r="S99" s="187"/>
      <c r="T99" s="188"/>
      <c r="U99"/>
      <c r="V99"/>
      <c r="W99"/>
      <c r="X99" s="13"/>
      <c r="Y99" s="13"/>
      <c r="Z99" s="13"/>
      <c r="AA99" s="13"/>
      <c r="AB99" s="13"/>
      <c r="AC99" s="13"/>
      <c r="AD99" s="13"/>
      <c r="AE99" s="1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</row>
    <row r="100" spans="1:61" s="17" customFormat="1" ht="21" x14ac:dyDescent="0.5">
      <c r="A100" s="70"/>
      <c r="B100" s="190"/>
      <c r="C100" t="s">
        <v>391</v>
      </c>
      <c r="D100" t="s">
        <v>329</v>
      </c>
      <c r="E100" s="8">
        <v>60000000</v>
      </c>
      <c r="F100" s="8">
        <v>-46000000</v>
      </c>
      <c r="G100" s="8">
        <v>14000000</v>
      </c>
      <c r="H100" s="14">
        <v>0.15</v>
      </c>
      <c r="I100" s="14">
        <v>933.33333333333348</v>
      </c>
      <c r="J100" s="8"/>
      <c r="K100" t="s">
        <v>391</v>
      </c>
      <c r="L100" s="8" t="s">
        <v>329</v>
      </c>
      <c r="M100" s="8">
        <v>60000000</v>
      </c>
      <c r="N100" s="8"/>
      <c r="O100" s="185">
        <v>45275</v>
      </c>
      <c r="P100" s="186">
        <v>0.125</v>
      </c>
      <c r="Q100" s="17">
        <v>-3333.3333333333335</v>
      </c>
      <c r="S100" s="187"/>
      <c r="T100" s="188"/>
      <c r="U100"/>
      <c r="V100"/>
      <c r="W100"/>
      <c r="X100" s="13"/>
      <c r="Y100" s="13"/>
      <c r="Z100" s="13"/>
      <c r="AA100" s="13"/>
      <c r="AB100" s="13"/>
      <c r="AC100" s="13"/>
      <c r="AD100" s="13"/>
      <c r="AE100" s="1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</row>
    <row r="101" spans="1:61" s="17" customFormat="1" ht="21" x14ac:dyDescent="0.5">
      <c r="A101" s="70"/>
      <c r="B101" s="83"/>
      <c r="C101" t="s">
        <v>392</v>
      </c>
      <c r="D101" t="s">
        <v>329</v>
      </c>
      <c r="E101" s="8">
        <v>130200000</v>
      </c>
      <c r="F101" s="8">
        <v>-50866371.43</v>
      </c>
      <c r="G101" s="8">
        <v>79333628.569999993</v>
      </c>
      <c r="H101" s="14">
        <v>7.0000000000000007E-2</v>
      </c>
      <c r="I101" s="14">
        <v>2468.1573332888897</v>
      </c>
      <c r="J101" s="8"/>
      <c r="K101" t="s">
        <v>392</v>
      </c>
      <c r="L101" s="8" t="s">
        <v>329</v>
      </c>
      <c r="M101" s="8">
        <v>130200000</v>
      </c>
      <c r="N101" s="8"/>
      <c r="O101" s="185">
        <v>45275</v>
      </c>
      <c r="P101" s="186">
        <v>9.1487330481182794E-2</v>
      </c>
      <c r="Q101" s="17">
        <v>-5294.0668571777787</v>
      </c>
      <c r="S101" s="187"/>
      <c r="T101" s="188"/>
      <c r="U101"/>
      <c r="V101"/>
      <c r="W101"/>
      <c r="X101" s="13"/>
      <c r="Y101" s="13"/>
      <c r="Z101" s="13"/>
      <c r="AA101" s="13"/>
      <c r="AB101" s="13"/>
      <c r="AC101" s="13"/>
      <c r="AD101" s="13"/>
      <c r="AE101" s="1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</row>
    <row r="102" spans="1:61" s="17" customFormat="1" ht="21" x14ac:dyDescent="0.5">
      <c r="A102" s="70"/>
      <c r="C102" t="s">
        <v>393</v>
      </c>
      <c r="D102" t="s">
        <v>330</v>
      </c>
      <c r="E102" s="8">
        <v>5010000</v>
      </c>
      <c r="F102" s="8">
        <v>0</v>
      </c>
      <c r="G102" s="8">
        <v>5010000</v>
      </c>
      <c r="H102" s="14">
        <v>7.0000000000000007E-2</v>
      </c>
      <c r="I102" s="14">
        <v>155.86666666666667</v>
      </c>
      <c r="J102" s="8"/>
      <c r="K102" t="s">
        <v>393</v>
      </c>
      <c r="L102" s="8" t="s">
        <v>330</v>
      </c>
      <c r="M102" s="8">
        <v>5010000</v>
      </c>
      <c r="N102" s="8"/>
      <c r="O102" s="185">
        <v>45275</v>
      </c>
      <c r="P102" s="186">
        <v>7.0000000000000007E-2</v>
      </c>
      <c r="Q102" s="17">
        <v>-155.8666666666667</v>
      </c>
      <c r="S102" s="187"/>
      <c r="T102" s="188"/>
      <c r="U102"/>
      <c r="V102"/>
      <c r="W102"/>
      <c r="X102" s="13"/>
      <c r="Y102" s="13"/>
      <c r="Z102" s="13"/>
      <c r="AA102" s="13"/>
      <c r="AB102" s="13"/>
      <c r="AC102" s="13"/>
      <c r="AD102" s="13"/>
      <c r="AE102" s="1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</row>
    <row r="103" spans="1:61" s="17" customFormat="1" ht="21" x14ac:dyDescent="0.5">
      <c r="A103" s="70"/>
      <c r="B103"/>
      <c r="C103" t="s">
        <v>394</v>
      </c>
      <c r="D103" t="s">
        <v>330</v>
      </c>
      <c r="E103" s="8">
        <v>58333333.329999998</v>
      </c>
      <c r="F103" s="8">
        <v>-46613841.43</v>
      </c>
      <c r="G103" s="8">
        <v>11719491.899999999</v>
      </c>
      <c r="H103" s="14">
        <v>0.15</v>
      </c>
      <c r="I103" s="14">
        <v>781.29946000000018</v>
      </c>
      <c r="J103" s="8"/>
      <c r="K103" t="s">
        <v>394</v>
      </c>
      <c r="L103" s="8" t="s">
        <v>330</v>
      </c>
      <c r="M103" s="8">
        <v>58333333.329999998</v>
      </c>
      <c r="N103" s="8"/>
      <c r="O103" s="185">
        <v>45275</v>
      </c>
      <c r="P103" s="186">
        <v>0.125</v>
      </c>
      <c r="Q103" s="17">
        <v>-3240.7407405555555</v>
      </c>
      <c r="S103" s="187"/>
      <c r="T103" s="188"/>
      <c r="U103"/>
      <c r="V103"/>
      <c r="W103"/>
      <c r="X103" s="13"/>
      <c r="Y103" s="13"/>
      <c r="Z103" s="13"/>
      <c r="AA103" s="13"/>
      <c r="AB103" s="13"/>
      <c r="AC103" s="13"/>
      <c r="AD103" s="13"/>
      <c r="AE103" s="1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</row>
    <row r="104" spans="1:61" s="17" customFormat="1" ht="21" x14ac:dyDescent="0.5">
      <c r="A104" s="70"/>
      <c r="B104"/>
      <c r="C104" t="s">
        <v>395</v>
      </c>
      <c r="D104" t="s">
        <v>330</v>
      </c>
      <c r="E104" s="8">
        <v>140000000</v>
      </c>
      <c r="F104" s="8">
        <v>-111719743.3</v>
      </c>
      <c r="G104" s="8">
        <v>28280256.700000003</v>
      </c>
      <c r="H104" s="14">
        <v>0.15</v>
      </c>
      <c r="I104" s="14">
        <v>1885.3504466666664</v>
      </c>
      <c r="J104" s="8"/>
      <c r="K104" t="s">
        <v>395</v>
      </c>
      <c r="L104" s="8" t="s">
        <v>330</v>
      </c>
      <c r="M104" s="8">
        <v>140000000</v>
      </c>
      <c r="N104" s="8"/>
      <c r="O104" s="185">
        <v>45275</v>
      </c>
      <c r="P104" s="186">
        <v>0.125</v>
      </c>
      <c r="Q104" s="17">
        <v>-7777.7777777777783</v>
      </c>
      <c r="S104" s="187"/>
      <c r="T104" s="188"/>
      <c r="U104"/>
      <c r="V104"/>
      <c r="W104"/>
      <c r="X104" s="13"/>
      <c r="Y104" s="13"/>
      <c r="Z104" s="13"/>
      <c r="AA104" s="13"/>
      <c r="AB104" s="13"/>
      <c r="AC104" s="13"/>
      <c r="AD104" s="13"/>
      <c r="AE104" s="1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</row>
    <row r="105" spans="1:61" s="17" customFormat="1" ht="21" x14ac:dyDescent="0.5">
      <c r="A105" s="70"/>
      <c r="B105"/>
      <c r="C105" t="s">
        <v>396</v>
      </c>
      <c r="D105" t="s">
        <v>330</v>
      </c>
      <c r="E105" s="8">
        <v>3070000</v>
      </c>
      <c r="F105" s="8">
        <v>-2150000</v>
      </c>
      <c r="G105" s="8">
        <v>920000</v>
      </c>
      <c r="H105" s="14">
        <v>7.0000000000000007E-2</v>
      </c>
      <c r="I105" s="14">
        <v>28.62222222222222</v>
      </c>
      <c r="J105" s="8"/>
      <c r="K105" t="s">
        <v>396</v>
      </c>
      <c r="L105" s="8" t="s">
        <v>330</v>
      </c>
      <c r="M105" s="8">
        <v>3070000</v>
      </c>
      <c r="N105" s="8"/>
      <c r="O105" s="185">
        <v>45275</v>
      </c>
      <c r="P105" s="186">
        <v>0.10851791530944625</v>
      </c>
      <c r="Q105" s="17">
        <v>-148.06666666666669</v>
      </c>
      <c r="S105" s="187"/>
      <c r="T105" s="188"/>
      <c r="U105"/>
      <c r="V105"/>
      <c r="W105"/>
      <c r="X105"/>
      <c r="Y105"/>
      <c r="Z105"/>
      <c r="AA105"/>
      <c r="AB105"/>
      <c r="AC105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</row>
    <row r="106" spans="1:61" ht="21" x14ac:dyDescent="0.5">
      <c r="C106" t="s">
        <v>397</v>
      </c>
      <c r="D106" t="s">
        <v>330</v>
      </c>
      <c r="E106" s="8">
        <v>93237000</v>
      </c>
      <c r="F106" s="8">
        <v>-93237000</v>
      </c>
      <c r="G106" s="8">
        <v>0</v>
      </c>
      <c r="H106" s="14">
        <v>0.15</v>
      </c>
      <c r="I106" s="14">
        <v>0</v>
      </c>
      <c r="J106" s="8"/>
      <c r="K106" t="s">
        <v>397</v>
      </c>
      <c r="L106" s="8" t="s">
        <v>330</v>
      </c>
      <c r="M106" s="8">
        <v>93237000</v>
      </c>
      <c r="N106" s="8"/>
      <c r="O106" s="185">
        <v>45282</v>
      </c>
      <c r="P106" s="186">
        <v>0.125</v>
      </c>
      <c r="Q106" s="17">
        <v>-2913.65625</v>
      </c>
      <c r="R106" s="17"/>
      <c r="S106" s="187"/>
      <c r="T106" s="188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</row>
    <row r="107" spans="1:61" ht="21" x14ac:dyDescent="0.5">
      <c r="C107" t="s">
        <v>398</v>
      </c>
      <c r="D107" t="s">
        <v>330</v>
      </c>
      <c r="E107" s="8">
        <v>45000000</v>
      </c>
      <c r="F107" s="8">
        <v>-37331664.93</v>
      </c>
      <c r="G107" s="8">
        <v>7668335.0700000003</v>
      </c>
      <c r="H107" s="14">
        <v>0.15</v>
      </c>
      <c r="I107" s="14">
        <v>511.22233800000004</v>
      </c>
      <c r="J107" s="8"/>
      <c r="K107" t="s">
        <v>398</v>
      </c>
      <c r="L107" s="8" t="s">
        <v>330</v>
      </c>
      <c r="M107" s="8">
        <v>45000000</v>
      </c>
      <c r="N107" s="8"/>
      <c r="O107" s="185">
        <v>45275</v>
      </c>
      <c r="P107" s="186">
        <v>0.125</v>
      </c>
      <c r="Q107" s="17">
        <v>-2500</v>
      </c>
      <c r="R107" s="17"/>
      <c r="S107" s="187"/>
      <c r="T107" s="188"/>
      <c r="Y107" s="17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</row>
    <row r="108" spans="1:61" ht="21" x14ac:dyDescent="0.5">
      <c r="C108" t="s">
        <v>399</v>
      </c>
      <c r="D108" t="s">
        <v>330</v>
      </c>
      <c r="E108" s="8">
        <v>70435000</v>
      </c>
      <c r="F108" s="8">
        <v>-70435000</v>
      </c>
      <c r="G108" s="8">
        <v>0</v>
      </c>
      <c r="H108" s="14">
        <v>0.15</v>
      </c>
      <c r="I108" s="14">
        <v>0</v>
      </c>
      <c r="J108" s="8"/>
      <c r="K108" t="s">
        <v>399</v>
      </c>
      <c r="L108" s="8" t="s">
        <v>330</v>
      </c>
      <c r="M108" s="8">
        <v>70435000</v>
      </c>
      <c r="N108" s="8"/>
      <c r="O108" s="185">
        <v>45282</v>
      </c>
      <c r="P108" s="186">
        <v>0.125</v>
      </c>
      <c r="Q108" s="17">
        <v>-2201.09375</v>
      </c>
      <c r="R108" s="17"/>
      <c r="S108" s="187"/>
      <c r="T108" s="188"/>
      <c r="Y108" s="16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</row>
    <row r="109" spans="1:61" ht="21" x14ac:dyDescent="0.5">
      <c r="C109" t="s">
        <v>400</v>
      </c>
      <c r="D109" t="s">
        <v>330</v>
      </c>
      <c r="E109" s="8">
        <v>10475000</v>
      </c>
      <c r="F109" s="8">
        <v>-7700000</v>
      </c>
      <c r="G109" s="8">
        <v>2775000</v>
      </c>
      <c r="H109" s="14">
        <v>7.0000000000000007E-2</v>
      </c>
      <c r="I109" s="14">
        <v>86.333333333333314</v>
      </c>
      <c r="J109" s="8"/>
      <c r="K109" t="s">
        <v>400</v>
      </c>
      <c r="L109" s="8" t="s">
        <v>330</v>
      </c>
      <c r="M109" s="8">
        <v>10475000</v>
      </c>
      <c r="N109" s="8"/>
      <c r="O109" s="185">
        <v>45275</v>
      </c>
      <c r="P109" s="186">
        <v>0.11042959427207638</v>
      </c>
      <c r="Q109" s="17">
        <v>-514.1111111111112</v>
      </c>
      <c r="R109" s="17"/>
      <c r="S109" s="187"/>
      <c r="T109" s="188"/>
      <c r="Y109" s="16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</row>
    <row r="110" spans="1:61" ht="21" x14ac:dyDescent="0.5">
      <c r="E110" s="8"/>
      <c r="F110" s="8"/>
      <c r="G110" s="8"/>
      <c r="H110" s="14"/>
      <c r="I110" s="14"/>
      <c r="J110" s="8"/>
      <c r="L110" s="8"/>
      <c r="M110" s="8"/>
      <c r="N110" s="8"/>
      <c r="O110" s="185"/>
      <c r="P110" s="186"/>
      <c r="Q110" s="17"/>
      <c r="R110" s="17"/>
      <c r="U110" s="17"/>
      <c r="Y110" s="17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</row>
    <row r="111" spans="1:61" ht="21.5" thickBot="1" x14ac:dyDescent="0.55000000000000004">
      <c r="C111" s="177"/>
      <c r="D111" s="178"/>
      <c r="E111" s="178"/>
      <c r="F111" s="178"/>
      <c r="G111" s="179"/>
      <c r="H111" s="178"/>
      <c r="I111" s="178"/>
      <c r="J111" s="8"/>
      <c r="K111" s="178"/>
      <c r="L111" s="178"/>
      <c r="M111" s="178"/>
      <c r="N111" s="179"/>
      <c r="O111" s="191"/>
      <c r="P111" s="192"/>
      <c r="Q111" s="179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</row>
    <row r="112" spans="1:61" ht="21.5" thickTop="1" x14ac:dyDescent="0.5">
      <c r="C112" s="15" t="s">
        <v>351</v>
      </c>
      <c r="D112" s="15" t="s">
        <v>329</v>
      </c>
      <c r="E112" s="8">
        <v>923237619.62</v>
      </c>
      <c r="F112" s="8">
        <v>-628478681.44999993</v>
      </c>
      <c r="G112" s="8">
        <v>294758938.17000008</v>
      </c>
      <c r="H112" s="186">
        <v>0.1298143415940505</v>
      </c>
      <c r="I112" s="8">
        <v>17006.194438888891</v>
      </c>
      <c r="J112" s="8"/>
      <c r="K112" s="15" t="s">
        <v>415</v>
      </c>
      <c r="L112" s="15" t="s">
        <v>329</v>
      </c>
      <c r="M112" s="8">
        <v>923237619.62</v>
      </c>
      <c r="N112" s="8"/>
      <c r="O112" s="8"/>
      <c r="P112" s="8"/>
      <c r="Q112" s="193">
        <v>-47553.114146923625</v>
      </c>
      <c r="R112" s="12"/>
      <c r="Y112" s="17"/>
      <c r="AA112" s="12"/>
      <c r="AC112" s="12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</row>
    <row r="113" spans="3:61" ht="21" x14ac:dyDescent="0.5">
      <c r="C113" s="15" t="s">
        <v>351</v>
      </c>
      <c r="D113" s="15" t="s">
        <v>330</v>
      </c>
      <c r="E113" s="8">
        <v>425560333.32999998</v>
      </c>
      <c r="F113" s="8">
        <v>-369187249.65999997</v>
      </c>
      <c r="G113" s="8">
        <v>56373083.670000002</v>
      </c>
      <c r="H113" s="186">
        <v>0.13764658672786773</v>
      </c>
      <c r="I113" s="8">
        <v>3448.6944668888891</v>
      </c>
      <c r="J113" s="8"/>
      <c r="K113" s="15" t="s">
        <v>415</v>
      </c>
      <c r="L113" s="15" t="s">
        <v>330</v>
      </c>
      <c r="M113" s="8">
        <v>425560333.32999998</v>
      </c>
      <c r="N113" s="8"/>
      <c r="O113" s="8"/>
      <c r="P113" s="8"/>
      <c r="Q113" s="193">
        <v>-19451.312962777778</v>
      </c>
      <c r="R113" s="224">
        <f>Q113*I10</f>
        <v>-21475.222076554805</v>
      </c>
      <c r="S113" t="s">
        <v>475</v>
      </c>
      <c r="U113" s="17"/>
      <c r="Y113" s="17"/>
      <c r="AA113" s="12"/>
      <c r="AC113" s="12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</row>
    <row r="114" spans="3:61" ht="21" x14ac:dyDescent="0.5">
      <c r="I114" s="17"/>
      <c r="J114" s="8"/>
      <c r="K114" s="8"/>
      <c r="L114" s="8"/>
      <c r="M114" s="17"/>
      <c r="Q114" s="17"/>
      <c r="R114" s="224">
        <f>R113+Q112+E155</f>
        <v>-82337.426223478426</v>
      </c>
      <c r="S114" t="s">
        <v>476</v>
      </c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</row>
    <row r="115" spans="3:61" ht="21" x14ac:dyDescent="0.5">
      <c r="J115" s="8"/>
      <c r="O115" s="17"/>
      <c r="R115" s="224">
        <f>I139+E150</f>
        <v>-7634.57</v>
      </c>
      <c r="S115" t="s">
        <v>452</v>
      </c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</row>
    <row r="116" spans="3:61" ht="21" x14ac:dyDescent="0.5">
      <c r="J116" s="8"/>
      <c r="R116" s="224">
        <f>I140+E152</f>
        <v>-8424.68</v>
      </c>
      <c r="S116" t="s">
        <v>477</v>
      </c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</row>
    <row r="117" spans="3:61" ht="21" x14ac:dyDescent="0.5">
      <c r="C117" s="194" t="s">
        <v>416</v>
      </c>
      <c r="D117" s="194"/>
      <c r="E117" s="246" t="s">
        <v>1</v>
      </c>
      <c r="F117" s="248" t="s">
        <v>417</v>
      </c>
      <c r="G117" s="163"/>
      <c r="H117" s="163"/>
      <c r="I117" s="163"/>
      <c r="J117" s="8"/>
      <c r="K117" s="195" t="s">
        <v>418</v>
      </c>
      <c r="L117" s="195"/>
      <c r="M117" s="244" t="s">
        <v>1</v>
      </c>
      <c r="N117" s="238" t="s">
        <v>417</v>
      </c>
      <c r="O117" s="196"/>
      <c r="P117" s="196"/>
      <c r="Q117" s="196"/>
      <c r="R117" s="224">
        <f>I141+E149</f>
        <v>-20099.48</v>
      </c>
      <c r="S117" t="s">
        <v>478</v>
      </c>
      <c r="T117" s="197" t="s">
        <v>419</v>
      </c>
      <c r="U117" s="198"/>
      <c r="V117" s="198"/>
      <c r="X117" s="197" t="s">
        <v>420</v>
      </c>
      <c r="Y117" s="198"/>
      <c r="Z117" s="198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</row>
    <row r="118" spans="3:61" ht="21" x14ac:dyDescent="0.5">
      <c r="C118" s="167" t="s">
        <v>421</v>
      </c>
      <c r="D118" s="167" t="s">
        <v>373</v>
      </c>
      <c r="E118" s="247"/>
      <c r="F118" s="249"/>
      <c r="G118" s="168" t="s">
        <v>422</v>
      </c>
      <c r="H118" s="168" t="s">
        <v>347</v>
      </c>
      <c r="I118" s="168" t="s">
        <v>375</v>
      </c>
      <c r="J118" s="8"/>
      <c r="K118" s="199" t="s">
        <v>421</v>
      </c>
      <c r="L118" s="199" t="s">
        <v>373</v>
      </c>
      <c r="M118" s="245"/>
      <c r="N118" s="239"/>
      <c r="O118" s="200" t="s">
        <v>422</v>
      </c>
      <c r="P118" s="200" t="s">
        <v>347</v>
      </c>
      <c r="Q118" s="200" t="s">
        <v>375</v>
      </c>
      <c r="R118" s="224">
        <f>I138+E148</f>
        <v>-8682.67</v>
      </c>
      <c r="S118" t="s">
        <v>479</v>
      </c>
      <c r="T118" s="201" t="s">
        <v>423</v>
      </c>
      <c r="U118" s="201" t="s">
        <v>424</v>
      </c>
      <c r="V118" s="201" t="s">
        <v>425</v>
      </c>
      <c r="X118" s="201" t="s">
        <v>423</v>
      </c>
      <c r="Y118" s="201" t="s">
        <v>424</v>
      </c>
      <c r="Z118" s="201" t="s">
        <v>425</v>
      </c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</row>
    <row r="119" spans="3:61" ht="21" x14ac:dyDescent="0.5">
      <c r="C119" t="s">
        <v>402</v>
      </c>
      <c r="D119" t="s">
        <v>330</v>
      </c>
      <c r="E119" s="185">
        <v>45366</v>
      </c>
      <c r="F119" s="8">
        <v>176576024</v>
      </c>
      <c r="G119" s="186">
        <v>4.125</v>
      </c>
      <c r="H119" s="8">
        <v>323722.71066666662</v>
      </c>
      <c r="I119" s="8">
        <v>176899746.71066666</v>
      </c>
      <c r="J119" s="8"/>
      <c r="K119" t="s">
        <v>426</v>
      </c>
      <c r="L119" t="s">
        <v>329</v>
      </c>
      <c r="M119" s="185">
        <v>45366</v>
      </c>
      <c r="N119" s="8">
        <v>-338690962.5</v>
      </c>
      <c r="O119" s="171">
        <v>5.5599439016622707</v>
      </c>
      <c r="P119" s="8">
        <v>-836934.55622222216</v>
      </c>
      <c r="Q119" s="8">
        <v>-339527897.0562222</v>
      </c>
      <c r="R119" s="225">
        <f>SUM(R114:R118)</f>
        <v>-127178.82622347842</v>
      </c>
      <c r="S119" t="s">
        <v>480</v>
      </c>
      <c r="T119" s="202" t="s">
        <v>427</v>
      </c>
      <c r="U119" s="202" t="s">
        <v>428</v>
      </c>
      <c r="V119" s="202" t="s">
        <v>427</v>
      </c>
      <c r="X119" s="202" t="s">
        <v>429</v>
      </c>
      <c r="Y119" s="202" t="s">
        <v>429</v>
      </c>
      <c r="Z119" s="202" t="s">
        <v>430</v>
      </c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</row>
    <row r="120" spans="3:61" ht="21" x14ac:dyDescent="0.5">
      <c r="C120" t="s">
        <v>402</v>
      </c>
      <c r="D120" t="s">
        <v>330</v>
      </c>
      <c r="E120" s="185">
        <v>45373</v>
      </c>
      <c r="F120" s="8">
        <v>93267000</v>
      </c>
      <c r="G120" s="186">
        <v>4.1159999999999997</v>
      </c>
      <c r="H120" s="8">
        <v>95971.743000000002</v>
      </c>
      <c r="I120" s="8">
        <v>93362971.743000001</v>
      </c>
      <c r="J120" s="8"/>
      <c r="K120" t="s">
        <v>431</v>
      </c>
      <c r="L120" t="s">
        <v>329</v>
      </c>
      <c r="M120" s="185">
        <v>45366</v>
      </c>
      <c r="N120" s="8">
        <v>-198797500</v>
      </c>
      <c r="O120" s="171">
        <v>5.55</v>
      </c>
      <c r="P120" s="8">
        <v>-490367.16666666663</v>
      </c>
      <c r="Q120" s="8">
        <v>-199287867.16666669</v>
      </c>
      <c r="T120" s="202" t="s">
        <v>432</v>
      </c>
      <c r="U120" s="202" t="s">
        <v>433</v>
      </c>
      <c r="V120" s="202" t="s">
        <v>432</v>
      </c>
      <c r="X120" s="202" t="s">
        <v>434</v>
      </c>
      <c r="Y120" s="202" t="s">
        <v>434</v>
      </c>
      <c r="Z120" s="202" t="s">
        <v>435</v>
      </c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</row>
    <row r="121" spans="3:61" ht="21" x14ac:dyDescent="0.5">
      <c r="C121" t="s">
        <v>402</v>
      </c>
      <c r="D121" t="s">
        <v>329</v>
      </c>
      <c r="E121" s="185">
        <v>45366</v>
      </c>
      <c r="F121" s="8">
        <v>610820733.45249999</v>
      </c>
      <c r="G121" s="186">
        <v>5.8196156342459417</v>
      </c>
      <c r="H121" s="8">
        <v>1579885.2844985516</v>
      </c>
      <c r="I121" s="8">
        <v>612400618.73699844</v>
      </c>
      <c r="J121" s="8"/>
      <c r="K121" t="s">
        <v>436</v>
      </c>
      <c r="L121" t="s">
        <v>329</v>
      </c>
      <c r="M121" s="185">
        <v>45366</v>
      </c>
      <c r="N121" s="8">
        <v>-73306678.920000002</v>
      </c>
      <c r="O121" s="171">
        <v>5.5399999999999991</v>
      </c>
      <c r="P121" s="8">
        <v>-180497.33387413333</v>
      </c>
      <c r="Q121" s="8">
        <v>-73487176.253874138</v>
      </c>
      <c r="T121" s="202" t="s">
        <v>433</v>
      </c>
      <c r="U121" s="202"/>
      <c r="V121" s="202"/>
      <c r="X121" s="202" t="s">
        <v>437</v>
      </c>
      <c r="Y121" s="202" t="s">
        <v>437</v>
      </c>
      <c r="Z121" s="202" t="s">
        <v>438</v>
      </c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</row>
    <row r="122" spans="3:61" ht="21" x14ac:dyDescent="0.5">
      <c r="C122" t="s">
        <v>402</v>
      </c>
      <c r="D122" t="s">
        <v>329</v>
      </c>
      <c r="E122" s="185">
        <v>45379</v>
      </c>
      <c r="F122" s="8">
        <v>16490227.949999999</v>
      </c>
      <c r="G122" s="186">
        <v>5.8355800000000002</v>
      </c>
      <c r="H122" s="8">
        <v>8019.1703683717515</v>
      </c>
      <c r="I122" s="8">
        <v>16498247.120368371</v>
      </c>
      <c r="J122" s="8"/>
      <c r="K122" t="s">
        <v>439</v>
      </c>
      <c r="L122" t="s">
        <v>330</v>
      </c>
      <c r="M122" s="185">
        <v>45366</v>
      </c>
      <c r="N122" s="8">
        <v>-132874455</v>
      </c>
      <c r="O122" s="171">
        <v>3.94</v>
      </c>
      <c r="P122" s="8">
        <v>-232677.93453333335</v>
      </c>
      <c r="Q122" s="8">
        <v>-133107132.93453333</v>
      </c>
      <c r="R122" s="17"/>
      <c r="S122" s="12"/>
      <c r="T122" s="202" t="s">
        <v>428</v>
      </c>
      <c r="U122" s="202"/>
      <c r="V122" s="202"/>
      <c r="X122" s="202" t="s">
        <v>430</v>
      </c>
      <c r="Y122" s="202" t="s">
        <v>440</v>
      </c>
      <c r="Z122" s="202" t="s">
        <v>441</v>
      </c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</row>
    <row r="123" spans="3:61" ht="21" x14ac:dyDescent="0.5">
      <c r="E123" s="185"/>
      <c r="F123" s="8"/>
      <c r="G123" s="186"/>
      <c r="H123" s="8"/>
      <c r="I123" s="8"/>
      <c r="J123" s="8"/>
      <c r="K123" t="s">
        <v>439</v>
      </c>
      <c r="L123" t="s">
        <v>330</v>
      </c>
      <c r="M123" s="185">
        <v>45373</v>
      </c>
      <c r="N123" s="8">
        <v>-69820031</v>
      </c>
      <c r="O123" s="171">
        <v>3.8969999999999998</v>
      </c>
      <c r="P123" s="8">
        <v>-68022.165201750002</v>
      </c>
      <c r="Q123" s="8">
        <v>-69888053.165201753</v>
      </c>
      <c r="R123" s="12"/>
      <c r="S123" s="12"/>
      <c r="T123" s="202">
        <v>0</v>
      </c>
      <c r="U123" s="202"/>
      <c r="V123" s="202"/>
      <c r="X123" s="202" t="s">
        <v>435</v>
      </c>
      <c r="Y123" s="202"/>
      <c r="Z123" s="202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</row>
    <row r="124" spans="3:61" ht="21" x14ac:dyDescent="0.5">
      <c r="E124" s="185"/>
      <c r="F124" s="8"/>
      <c r="G124" s="186"/>
      <c r="H124" s="8"/>
      <c r="I124" s="8"/>
      <c r="J124" s="8"/>
      <c r="K124" t="s">
        <v>442</v>
      </c>
      <c r="L124" t="s">
        <v>330</v>
      </c>
      <c r="M124" s="185">
        <v>45366</v>
      </c>
      <c r="N124" s="8">
        <v>-44291485</v>
      </c>
      <c r="O124" s="171">
        <v>3.94</v>
      </c>
      <c r="P124" s="8">
        <v>-77559.311511111111</v>
      </c>
      <c r="Q124" s="8">
        <v>-44369044.311511114</v>
      </c>
      <c r="R124" s="203"/>
      <c r="T124" s="202"/>
      <c r="U124" s="202"/>
      <c r="V124" s="202"/>
      <c r="X124" s="202" t="s">
        <v>438</v>
      </c>
      <c r="Y124" s="202"/>
      <c r="Z124" s="202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</row>
    <row r="125" spans="3:61" ht="21.5" thickBot="1" x14ac:dyDescent="0.55000000000000004">
      <c r="C125" s="178"/>
      <c r="D125" s="178"/>
      <c r="E125" s="204"/>
      <c r="F125" s="205"/>
      <c r="G125" s="206"/>
      <c r="H125" s="205"/>
      <c r="I125" s="205"/>
      <c r="J125" s="8"/>
      <c r="K125" t="s">
        <v>442</v>
      </c>
      <c r="L125" t="s">
        <v>330</v>
      </c>
      <c r="M125" s="185">
        <v>45373</v>
      </c>
      <c r="N125" s="8">
        <v>-23273343.670000002</v>
      </c>
      <c r="O125" s="171">
        <v>3.8969999999999998</v>
      </c>
      <c r="P125" s="8">
        <v>-22674.055070497499</v>
      </c>
      <c r="Q125" s="8">
        <v>-23296017.725070499</v>
      </c>
      <c r="R125" s="12"/>
      <c r="S125" s="12"/>
      <c r="T125" s="207"/>
      <c r="U125" s="207"/>
      <c r="V125" s="207"/>
      <c r="X125" s="202" t="s">
        <v>441</v>
      </c>
      <c r="Y125" s="202"/>
      <c r="Z125" s="202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</row>
    <row r="126" spans="3:61" ht="21.5" thickTop="1" x14ac:dyDescent="0.5">
      <c r="C126" t="s">
        <v>402</v>
      </c>
      <c r="D126" s="15" t="s">
        <v>329</v>
      </c>
      <c r="F126" s="8">
        <v>627310961.40250003</v>
      </c>
      <c r="G126" s="186"/>
      <c r="H126" s="8">
        <v>1587904.4548669234</v>
      </c>
      <c r="I126" s="8">
        <v>628898865.8573668</v>
      </c>
      <c r="J126" s="8"/>
      <c r="K126" t="s">
        <v>443</v>
      </c>
      <c r="L126" t="s">
        <v>329</v>
      </c>
      <c r="M126" s="185">
        <v>45379</v>
      </c>
      <c r="N126" s="8">
        <v>-16420000</v>
      </c>
      <c r="O126" s="171">
        <v>5.6</v>
      </c>
      <c r="P126" s="8">
        <v>-7662.6666666666652</v>
      </c>
      <c r="Q126" s="8">
        <v>-16427662.666666666</v>
      </c>
      <c r="R126" s="203"/>
      <c r="X126" s="202" t="s">
        <v>440</v>
      </c>
      <c r="Y126" s="202"/>
      <c r="Z126" s="202"/>
      <c r="AA126" s="12"/>
      <c r="AB126" s="17"/>
      <c r="AC126" s="12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</row>
    <row r="127" spans="3:61" ht="21" x14ac:dyDescent="0.5">
      <c r="C127" t="s">
        <v>402</v>
      </c>
      <c r="D127" s="15" t="s">
        <v>330</v>
      </c>
      <c r="F127" s="8">
        <v>269843024</v>
      </c>
      <c r="G127"/>
      <c r="H127" s="8">
        <v>419694.45366666664</v>
      </c>
      <c r="I127" s="8">
        <v>270262718.45366669</v>
      </c>
      <c r="J127" s="8"/>
      <c r="M127" s="185"/>
      <c r="N127" s="8"/>
      <c r="O127" s="171"/>
      <c r="P127" s="8"/>
      <c r="Q127" s="8"/>
      <c r="X127" s="202">
        <v>0</v>
      </c>
      <c r="Y127" s="202"/>
      <c r="Z127" s="202"/>
      <c r="AA127" s="12"/>
      <c r="AB127" s="17"/>
      <c r="AC127" s="12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</row>
    <row r="128" spans="3:61" ht="21" x14ac:dyDescent="0.5">
      <c r="F128" s="17"/>
      <c r="I128" s="17"/>
      <c r="M128" s="185"/>
      <c r="N128" s="8"/>
      <c r="O128" s="171"/>
      <c r="P128" s="8"/>
      <c r="Q128" s="8"/>
      <c r="X128" s="202"/>
      <c r="Y128" s="202"/>
      <c r="Z128" s="202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</row>
    <row r="129" spans="3:61" ht="21" x14ac:dyDescent="0.5">
      <c r="F129" s="17"/>
      <c r="I129" s="17"/>
      <c r="M129" s="185"/>
      <c r="N129" s="8"/>
      <c r="O129" s="171"/>
      <c r="P129" s="8"/>
      <c r="Q129" s="8"/>
      <c r="X129" s="202"/>
      <c r="Y129" s="202"/>
      <c r="Z129" s="202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</row>
    <row r="130" spans="3:61" ht="21" x14ac:dyDescent="0.5">
      <c r="C130" s="15"/>
      <c r="D130" s="15"/>
      <c r="F130" s="8"/>
      <c r="G130"/>
      <c r="H130" s="8"/>
      <c r="I130" s="8"/>
      <c r="M130" s="185"/>
      <c r="N130" s="8"/>
      <c r="O130" s="171"/>
      <c r="P130" s="8"/>
      <c r="Q130" s="8"/>
      <c r="X130" s="202"/>
      <c r="Y130" s="202"/>
      <c r="Z130" s="202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</row>
    <row r="131" spans="3:61" ht="21" x14ac:dyDescent="0.5">
      <c r="C131" s="15"/>
      <c r="D131" s="15"/>
      <c r="F131" s="8"/>
      <c r="G131"/>
      <c r="H131" s="8"/>
      <c r="I131" s="208"/>
      <c r="M131" s="185"/>
      <c r="N131" s="8"/>
      <c r="O131" s="171"/>
      <c r="P131" s="8"/>
      <c r="Q131" s="8"/>
      <c r="X131" s="202"/>
      <c r="Y131" s="202"/>
      <c r="Z131" s="202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</row>
    <row r="132" spans="3:61" ht="21" x14ac:dyDescent="0.5">
      <c r="C132" s="15"/>
      <c r="D132" s="15"/>
      <c r="F132" s="8"/>
      <c r="G132"/>
      <c r="H132" s="8"/>
      <c r="I132" s="8"/>
      <c r="M132" s="185"/>
      <c r="N132" s="8"/>
      <c r="O132" s="171"/>
      <c r="P132" s="8"/>
      <c r="Q132" s="8"/>
      <c r="X132" s="202"/>
      <c r="Y132" s="202"/>
      <c r="Z132" s="202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</row>
    <row r="133" spans="3:61" ht="21" x14ac:dyDescent="0.5">
      <c r="C133" s="15"/>
      <c r="D133" s="15"/>
      <c r="F133" s="8"/>
      <c r="G133"/>
      <c r="H133" s="8"/>
      <c r="I133" s="8"/>
      <c r="M133" s="185"/>
      <c r="N133" s="8"/>
      <c r="O133" s="171"/>
      <c r="P133" s="8"/>
      <c r="Q133" s="8"/>
      <c r="X133" s="202"/>
      <c r="Y133" s="202"/>
      <c r="Z133" s="202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</row>
    <row r="134" spans="3:61" ht="21" x14ac:dyDescent="0.5">
      <c r="F134" s="8"/>
      <c r="G134"/>
      <c r="H134" s="8"/>
      <c r="I134" s="8"/>
      <c r="M134" s="185"/>
      <c r="N134" s="8"/>
      <c r="O134" s="171"/>
      <c r="P134" s="8"/>
      <c r="Q134" s="8"/>
      <c r="X134" s="202"/>
      <c r="Y134" s="202"/>
      <c r="Z134" s="202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</row>
    <row r="135" spans="3:61" ht="21" x14ac:dyDescent="0.5">
      <c r="F135" s="8"/>
      <c r="G135"/>
      <c r="H135" s="8"/>
      <c r="I135" s="8"/>
      <c r="M135" s="185"/>
      <c r="N135" s="8"/>
      <c r="O135" s="171"/>
      <c r="P135" s="8"/>
      <c r="Q135" s="8"/>
      <c r="X135" s="202"/>
      <c r="Y135" s="202"/>
      <c r="Z135" s="202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</row>
    <row r="136" spans="3:61" ht="15.75" customHeight="1" thickBot="1" x14ac:dyDescent="0.55000000000000004">
      <c r="C136" s="209" t="s">
        <v>444</v>
      </c>
      <c r="D136" s="209"/>
      <c r="E136" s="240" t="s">
        <v>410</v>
      </c>
      <c r="F136" s="242" t="s">
        <v>445</v>
      </c>
      <c r="G136" s="242" t="s">
        <v>446</v>
      </c>
      <c r="H136" s="242" t="s">
        <v>447</v>
      </c>
      <c r="I136" s="242" t="s">
        <v>448</v>
      </c>
      <c r="K136" s="178"/>
      <c r="L136" s="178"/>
      <c r="M136" s="204"/>
      <c r="N136" s="205"/>
      <c r="O136" s="210"/>
      <c r="P136" s="205"/>
      <c r="Q136" s="205"/>
      <c r="X136" s="207"/>
      <c r="Y136" s="207"/>
      <c r="Z136" s="207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</row>
    <row r="137" spans="3:61" ht="21.5" thickTop="1" x14ac:dyDescent="0.5">
      <c r="C137" s="211" t="s">
        <v>449</v>
      </c>
      <c r="D137" s="211" t="s">
        <v>373</v>
      </c>
      <c r="E137" s="241"/>
      <c r="F137" s="243"/>
      <c r="G137" s="243"/>
      <c r="H137" s="243"/>
      <c r="I137" s="243"/>
      <c r="K137" s="15" t="s">
        <v>450</v>
      </c>
      <c r="L137" s="15" t="s">
        <v>329</v>
      </c>
      <c r="N137" s="8">
        <v>-627215141.41999996</v>
      </c>
      <c r="P137" s="8">
        <v>-1515461.723429689</v>
      </c>
      <c r="Q137" s="8">
        <v>-628730603.14342976</v>
      </c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</row>
    <row r="138" spans="3:61" ht="21" x14ac:dyDescent="0.5">
      <c r="C138" t="s">
        <v>451</v>
      </c>
      <c r="D138" s="8" t="s">
        <v>329</v>
      </c>
      <c r="E138" s="185">
        <v>45092</v>
      </c>
      <c r="F138" s="212">
        <v>70</v>
      </c>
      <c r="G138" s="14">
        <v>-13930</v>
      </c>
      <c r="H138" s="14">
        <v>0</v>
      </c>
      <c r="I138" s="14">
        <v>-13930</v>
      </c>
      <c r="K138" s="15" t="s">
        <v>450</v>
      </c>
      <c r="L138" s="15" t="s">
        <v>330</v>
      </c>
      <c r="N138" s="8">
        <v>-270259314.67000002</v>
      </c>
      <c r="P138" s="8">
        <v>-400933.46631669195</v>
      </c>
      <c r="Q138" s="8">
        <v>-270660248.13631666</v>
      </c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</row>
    <row r="139" spans="3:61" ht="21" x14ac:dyDescent="0.5">
      <c r="C139" t="s">
        <v>452</v>
      </c>
      <c r="D139" s="8" t="s">
        <v>329</v>
      </c>
      <c r="E139" s="185">
        <v>45092</v>
      </c>
      <c r="F139" s="212">
        <v>23.43</v>
      </c>
      <c r="G139" s="14">
        <v>-4662.57</v>
      </c>
      <c r="H139" s="14">
        <v>0</v>
      </c>
      <c r="I139" s="14">
        <v>-4662.57</v>
      </c>
      <c r="N139" s="17"/>
      <c r="P139" s="17"/>
      <c r="Q139" s="17"/>
      <c r="S139" s="12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</row>
    <row r="140" spans="3:61" ht="21" x14ac:dyDescent="0.5">
      <c r="C140" t="s">
        <v>453</v>
      </c>
      <c r="D140" s="8" t="s">
        <v>329</v>
      </c>
      <c r="E140" s="185">
        <v>45092</v>
      </c>
      <c r="F140" s="212">
        <v>125</v>
      </c>
      <c r="G140" s="14">
        <v>-24875</v>
      </c>
      <c r="H140" s="14">
        <v>0</v>
      </c>
      <c r="I140" s="14">
        <v>-24875</v>
      </c>
      <c r="N140" s="12"/>
      <c r="P140" s="17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</row>
    <row r="141" spans="3:61" ht="21.5" thickBot="1" x14ac:dyDescent="0.55000000000000004">
      <c r="C141" s="178" t="s">
        <v>454</v>
      </c>
      <c r="D141" s="205" t="s">
        <v>329</v>
      </c>
      <c r="E141" s="204">
        <v>45092</v>
      </c>
      <c r="F141" s="213">
        <v>169</v>
      </c>
      <c r="G141" s="214">
        <v>-33631</v>
      </c>
      <c r="H141" s="214">
        <v>0</v>
      </c>
      <c r="I141" s="214">
        <v>-33631</v>
      </c>
      <c r="P141" s="17"/>
      <c r="S141" s="12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</row>
    <row r="142" spans="3:61" ht="21.5" thickTop="1" x14ac:dyDescent="0.5">
      <c r="C142" s="15" t="s">
        <v>455</v>
      </c>
      <c r="D142" s="15"/>
      <c r="E142" s="15"/>
      <c r="F142" s="215">
        <v>387.43</v>
      </c>
      <c r="G142" s="216">
        <v>-77098.570000000007</v>
      </c>
      <c r="H142" s="216">
        <v>0</v>
      </c>
      <c r="I142" s="216">
        <v>-77098.570000000007</v>
      </c>
      <c r="K142" s="195" t="s">
        <v>456</v>
      </c>
      <c r="L142" s="195"/>
      <c r="M142" s="244" t="s">
        <v>1</v>
      </c>
      <c r="N142" s="238" t="s">
        <v>417</v>
      </c>
      <c r="O142" s="196"/>
      <c r="P142" s="217"/>
      <c r="Q142" s="196"/>
      <c r="X142" s="197" t="s">
        <v>457</v>
      </c>
      <c r="Y142" s="198"/>
      <c r="Z142" s="198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</row>
    <row r="143" spans="3:61" ht="21" x14ac:dyDescent="0.5">
      <c r="F143" s="8"/>
      <c r="G143"/>
      <c r="H143" s="8"/>
      <c r="I143" s="8"/>
      <c r="K143" s="199" t="s">
        <v>421</v>
      </c>
      <c r="L143" s="199" t="s">
        <v>373</v>
      </c>
      <c r="M143" s="245"/>
      <c r="N143" s="239"/>
      <c r="O143" s="200" t="s">
        <v>422</v>
      </c>
      <c r="P143" s="218" t="s">
        <v>347</v>
      </c>
      <c r="Q143" s="200" t="s">
        <v>375</v>
      </c>
      <c r="X143" s="201" t="s">
        <v>423</v>
      </c>
      <c r="Y143" s="201" t="s">
        <v>424</v>
      </c>
      <c r="Z143" s="201" t="s">
        <v>425</v>
      </c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</row>
    <row r="144" spans="3:61" ht="21" x14ac:dyDescent="0.5">
      <c r="F144" s="8"/>
      <c r="G144"/>
      <c r="H144" s="8"/>
      <c r="I144" s="8"/>
      <c r="M144" s="185"/>
      <c r="N144" s="8"/>
      <c r="O144" s="8"/>
      <c r="P144" s="14"/>
      <c r="Q144" s="8"/>
      <c r="X144" s="202"/>
      <c r="Y144" s="202"/>
      <c r="Z144" s="202" t="s">
        <v>458</v>
      </c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</row>
    <row r="145" spans="3:61" ht="21" x14ac:dyDescent="0.5">
      <c r="F145" s="8"/>
      <c r="G145"/>
      <c r="H145" s="8"/>
      <c r="I145" s="8"/>
      <c r="K145" t="s">
        <v>439</v>
      </c>
      <c r="L145" t="s">
        <v>330</v>
      </c>
      <c r="M145" s="219">
        <v>0</v>
      </c>
      <c r="N145" s="8">
        <v>-2216000</v>
      </c>
      <c r="O145" s="8"/>
      <c r="P145" s="14">
        <v>-10400.433333333332</v>
      </c>
      <c r="Q145" s="8">
        <v>-2226400.433333334</v>
      </c>
      <c r="R145" s="12"/>
      <c r="S145" s="17"/>
      <c r="T145" s="8"/>
      <c r="X145" s="202" t="s">
        <v>458</v>
      </c>
      <c r="Y145" s="202"/>
      <c r="Z145" s="202" t="s">
        <v>459</v>
      </c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</row>
    <row r="146" spans="3:61" ht="21" x14ac:dyDescent="0.5">
      <c r="C146" s="209" t="s">
        <v>460</v>
      </c>
      <c r="D146" s="209"/>
      <c r="E146" s="220"/>
      <c r="F146" s="220"/>
      <c r="G146"/>
      <c r="H146" s="8"/>
      <c r="I146" s="8"/>
      <c r="K146" t="s">
        <v>442</v>
      </c>
      <c r="L146" t="s">
        <v>330</v>
      </c>
      <c r="M146" s="219">
        <v>0</v>
      </c>
      <c r="N146" s="8">
        <v>-745000</v>
      </c>
      <c r="O146" s="8"/>
      <c r="P146" s="14">
        <v>-3470.0250000000005</v>
      </c>
      <c r="Q146" s="8">
        <v>-748470.02499999991</v>
      </c>
      <c r="S146" s="17"/>
      <c r="T146" s="8"/>
      <c r="X146" s="202" t="s">
        <v>459</v>
      </c>
      <c r="Y146" s="202"/>
      <c r="Z146" s="202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</row>
    <row r="147" spans="3:61" ht="21" x14ac:dyDescent="0.5">
      <c r="C147" s="211" t="s">
        <v>449</v>
      </c>
      <c r="D147" s="211"/>
      <c r="E147" s="221" t="s">
        <v>329</v>
      </c>
      <c r="F147" s="221" t="s">
        <v>330</v>
      </c>
      <c r="G147"/>
      <c r="H147" s="8"/>
      <c r="I147" s="8"/>
      <c r="M147" s="185"/>
      <c r="N147" s="8"/>
      <c r="O147" s="8"/>
      <c r="P147" s="14"/>
      <c r="Q147" s="8"/>
      <c r="S147" s="17"/>
      <c r="T147" s="8"/>
      <c r="X147" s="202">
        <v>0</v>
      </c>
      <c r="Y147" s="202"/>
      <c r="Z147" s="202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</row>
    <row r="148" spans="3:61" ht="21" x14ac:dyDescent="0.5">
      <c r="C148" t="s">
        <v>461</v>
      </c>
      <c r="E148" s="17">
        <v>5247.33</v>
      </c>
      <c r="F148" s="17">
        <v>0</v>
      </c>
      <c r="H148" s="17"/>
      <c r="I148" s="8"/>
      <c r="M148" s="185"/>
      <c r="N148" s="8"/>
      <c r="O148" s="8"/>
      <c r="P148" s="14"/>
      <c r="Q148" s="8">
        <f>SUM(Q145:Q146)*I10</f>
        <v>-3284405.7295229174</v>
      </c>
      <c r="X148" s="202"/>
      <c r="Y148" s="202"/>
      <c r="Z148" s="202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</row>
    <row r="149" spans="3:61" ht="21" x14ac:dyDescent="0.5">
      <c r="C149" t="s">
        <v>462</v>
      </c>
      <c r="E149" s="17">
        <v>13531.52</v>
      </c>
      <c r="F149" s="17">
        <v>0</v>
      </c>
      <c r="H149" s="17"/>
      <c r="I149" s="222"/>
      <c r="M149" s="185"/>
      <c r="N149" s="8"/>
      <c r="O149" s="8"/>
      <c r="P149" s="14"/>
      <c r="Q149" s="8"/>
      <c r="X149" s="202"/>
      <c r="Y149" s="202"/>
      <c r="Z149" s="202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</row>
    <row r="150" spans="3:61" ht="21" x14ac:dyDescent="0.5">
      <c r="C150" t="s">
        <v>463</v>
      </c>
      <c r="E150" s="17">
        <v>-2972</v>
      </c>
      <c r="F150" s="17">
        <v>0</v>
      </c>
      <c r="H150" s="17"/>
      <c r="I150" s="222"/>
      <c r="M150" s="185"/>
      <c r="N150" s="8"/>
      <c r="O150" s="8"/>
      <c r="P150" s="14"/>
      <c r="Q150" s="8"/>
      <c r="X150" s="202"/>
      <c r="Y150" s="202"/>
      <c r="Z150" s="202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</row>
    <row r="151" spans="3:61" ht="21" x14ac:dyDescent="0.5">
      <c r="C151" t="s">
        <v>464</v>
      </c>
      <c r="E151" s="17">
        <v>0</v>
      </c>
      <c r="F151" s="17">
        <v>-586.29</v>
      </c>
      <c r="I151" s="222"/>
      <c r="M151" s="185"/>
      <c r="N151" s="8"/>
      <c r="O151" s="8"/>
      <c r="P151" s="14"/>
      <c r="Q151" s="8"/>
      <c r="X151" s="202"/>
      <c r="Y151" s="202"/>
      <c r="Z151" s="202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</row>
    <row r="152" spans="3:61" ht="21" x14ac:dyDescent="0.5">
      <c r="C152" t="s">
        <v>465</v>
      </c>
      <c r="E152" s="17">
        <v>16450.32</v>
      </c>
      <c r="F152" s="17">
        <v>0</v>
      </c>
      <c r="H152" s="17"/>
      <c r="I152" s="222"/>
      <c r="M152" s="185"/>
      <c r="N152" s="8"/>
      <c r="O152" s="8"/>
      <c r="P152" s="14"/>
      <c r="Q152" s="8"/>
      <c r="X152" s="202"/>
      <c r="Y152" s="202"/>
      <c r="Z152" s="202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</row>
    <row r="153" spans="3:61" ht="21" x14ac:dyDescent="0.5">
      <c r="C153" t="s">
        <v>466</v>
      </c>
      <c r="E153" s="17">
        <v>-22338</v>
      </c>
      <c r="F153" s="17">
        <v>0</v>
      </c>
      <c r="I153" s="8"/>
      <c r="M153" s="185"/>
      <c r="N153" s="8"/>
      <c r="O153" s="8"/>
      <c r="P153" s="14"/>
      <c r="Q153" s="8"/>
      <c r="S153" s="17"/>
      <c r="X153" s="202"/>
      <c r="Y153" s="202"/>
      <c r="Z153" s="202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</row>
    <row r="154" spans="3:61" ht="21" x14ac:dyDescent="0.5">
      <c r="C154" t="s">
        <v>467</v>
      </c>
      <c r="E154" s="17">
        <v>-117074.2</v>
      </c>
      <c r="F154" s="17">
        <v>0</v>
      </c>
      <c r="I154" s="8"/>
      <c r="M154" s="185"/>
      <c r="N154" s="8"/>
      <c r="O154" s="8"/>
      <c r="P154" s="14"/>
      <c r="Q154" s="8"/>
      <c r="X154" s="202"/>
      <c r="Y154" s="202"/>
      <c r="Z154" s="202"/>
      <c r="AB154" s="12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</row>
    <row r="155" spans="3:61" ht="21" x14ac:dyDescent="0.5">
      <c r="C155" t="s">
        <v>468</v>
      </c>
      <c r="E155" s="17">
        <v>-13309.09</v>
      </c>
      <c r="F155" s="17">
        <v>0</v>
      </c>
      <c r="I155" s="8"/>
      <c r="M155" s="185"/>
      <c r="N155" s="8"/>
      <c r="O155" s="8"/>
      <c r="P155" s="14"/>
      <c r="Q155" s="8"/>
      <c r="S155" s="17"/>
      <c r="X155" s="202"/>
      <c r="Y155" s="202"/>
      <c r="Z155" s="202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</row>
    <row r="156" spans="3:61" ht="21" x14ac:dyDescent="0.5">
      <c r="C156" t="s">
        <v>469</v>
      </c>
      <c r="E156" s="17">
        <v>0</v>
      </c>
      <c r="F156" s="17">
        <v>0</v>
      </c>
      <c r="I156" s="8"/>
      <c r="M156" s="185"/>
      <c r="N156" s="8"/>
      <c r="O156" s="8"/>
      <c r="P156" s="14"/>
      <c r="Q156" s="8"/>
      <c r="T156"/>
      <c r="Y156" s="202"/>
      <c r="Z156" s="202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</row>
    <row r="157" spans="3:61" ht="21.5" thickBot="1" x14ac:dyDescent="0.55000000000000004">
      <c r="C157" t="s">
        <v>470</v>
      </c>
      <c r="E157" s="17">
        <v>0</v>
      </c>
      <c r="F157" s="17">
        <v>0</v>
      </c>
      <c r="I157" s="8"/>
      <c r="K157" s="178"/>
      <c r="L157" s="178"/>
      <c r="M157" s="204"/>
      <c r="N157" s="205"/>
      <c r="O157" s="205"/>
      <c r="P157" s="214"/>
      <c r="Q157" s="205"/>
      <c r="T157"/>
      <c r="Y157" s="202"/>
      <c r="Z157" s="202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</row>
    <row r="158" spans="3:61" ht="21.5" thickTop="1" x14ac:dyDescent="0.5">
      <c r="C158" t="s">
        <v>471</v>
      </c>
      <c r="E158" s="17">
        <v>0</v>
      </c>
      <c r="F158" s="17">
        <v>0</v>
      </c>
      <c r="I158" s="8"/>
      <c r="K158" s="15" t="s">
        <v>472</v>
      </c>
      <c r="L158" s="15" t="s">
        <v>329</v>
      </c>
      <c r="N158" s="8">
        <v>0</v>
      </c>
      <c r="P158" s="14">
        <v>0</v>
      </c>
      <c r="Q158" s="8">
        <v>0</v>
      </c>
      <c r="T158"/>
      <c r="Y158" s="202"/>
      <c r="Z158" s="202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</row>
    <row r="159" spans="3:61" ht="21" x14ac:dyDescent="0.5">
      <c r="C159" t="s">
        <v>473</v>
      </c>
      <c r="E159" s="17">
        <v>3336.12</v>
      </c>
      <c r="F159" s="17">
        <v>0</v>
      </c>
      <c r="I159" s="8"/>
      <c r="K159" s="15" t="s">
        <v>472</v>
      </c>
      <c r="L159" s="15" t="s">
        <v>330</v>
      </c>
      <c r="N159" s="8">
        <v>-2961000</v>
      </c>
      <c r="P159" s="14">
        <v>-13870.458333333332</v>
      </c>
      <c r="Q159" s="8">
        <v>-2974870.458333334</v>
      </c>
      <c r="T159"/>
      <c r="Y159" s="202"/>
      <c r="Z159" s="202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</row>
    <row r="160" spans="3:61" ht="21" x14ac:dyDescent="0.5">
      <c r="C160" t="s">
        <v>474</v>
      </c>
      <c r="E160" s="17">
        <v>0</v>
      </c>
      <c r="F160" s="17">
        <v>0</v>
      </c>
      <c r="H160" s="8"/>
      <c r="I160" s="8"/>
      <c r="P160" s="17"/>
      <c r="T160"/>
      <c r="Y160" s="202"/>
      <c r="Z160" s="202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</row>
    <row r="161" spans="1:61" ht="21.5" thickBot="1" x14ac:dyDescent="0.55000000000000004">
      <c r="C161" s="178"/>
      <c r="D161" s="178"/>
      <c r="E161" s="178"/>
      <c r="F161" s="178"/>
      <c r="G161"/>
      <c r="H161" s="8"/>
      <c r="I161" s="8"/>
      <c r="N161" s="8"/>
      <c r="P161" s="17"/>
      <c r="T161"/>
      <c r="Y161" s="202"/>
      <c r="Z161" s="202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</row>
    <row r="162" spans="1:61" ht="21.5" thickTop="1" x14ac:dyDescent="0.5">
      <c r="C162" s="15" t="s">
        <v>270</v>
      </c>
      <c r="D162" s="15"/>
      <c r="E162" s="223">
        <v>-117128</v>
      </c>
      <c r="F162" s="223">
        <v>-586.29</v>
      </c>
      <c r="G162"/>
      <c r="H162" s="8"/>
      <c r="I162" s="8"/>
      <c r="P162" s="17"/>
      <c r="T162"/>
      <c r="Y162" s="202"/>
      <c r="Z162" s="202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</row>
    <row r="163" spans="1:61" ht="21" x14ac:dyDescent="0.5">
      <c r="G163"/>
      <c r="H163" s="8"/>
      <c r="I163" s="8"/>
      <c r="P163" s="17"/>
      <c r="T163"/>
      <c r="Y163" s="207"/>
      <c r="Z163" s="207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</row>
    <row r="164" spans="1:61" ht="21" x14ac:dyDescent="0.5">
      <c r="E164" s="12"/>
      <c r="F164" s="8"/>
      <c r="G164"/>
      <c r="H164" s="8"/>
      <c r="I164" s="8"/>
      <c r="P164" s="17"/>
      <c r="T164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</row>
    <row r="165" spans="1:61" ht="21" x14ac:dyDescent="0.5">
      <c r="E165" s="12"/>
      <c r="F165" s="8"/>
      <c r="G165"/>
      <c r="H165" s="8"/>
      <c r="I165" s="8"/>
      <c r="T165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</row>
    <row r="166" spans="1:61" ht="21" x14ac:dyDescent="0.5">
      <c r="G166"/>
      <c r="H166" s="223"/>
      <c r="I166" s="8"/>
      <c r="T166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</row>
    <row r="167" spans="1:61" ht="21" x14ac:dyDescent="0.5">
      <c r="G167" s="223"/>
      <c r="H167" s="8"/>
      <c r="I167" s="8"/>
      <c r="T167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</row>
    <row r="168" spans="1:61" ht="21" x14ac:dyDescent="0.5">
      <c r="C168" s="15"/>
      <c r="D168" s="15"/>
      <c r="F168" s="8"/>
      <c r="H168" s="8"/>
      <c r="I168" s="8"/>
      <c r="T168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</row>
    <row r="169" spans="1:61" ht="21" x14ac:dyDescent="0.5">
      <c r="C169" s="15"/>
      <c r="D169" s="15"/>
      <c r="F169" s="8"/>
      <c r="H169" s="8"/>
      <c r="I169" s="8"/>
      <c r="T169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</row>
    <row r="170" spans="1:61" ht="21" x14ac:dyDescent="0.5">
      <c r="C170" s="15"/>
      <c r="D170" s="15"/>
      <c r="F170" s="8"/>
      <c r="G170"/>
      <c r="H170" s="8"/>
      <c r="I170" s="8"/>
      <c r="T170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</row>
    <row r="171" spans="1:61" ht="21" x14ac:dyDescent="0.5">
      <c r="C171" s="15"/>
      <c r="D171" s="15"/>
      <c r="F171" s="8"/>
      <c r="G171"/>
      <c r="H171" s="8"/>
      <c r="I171" s="8"/>
      <c r="T171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</row>
    <row r="172" spans="1:61" s="17" customFormat="1" ht="21" x14ac:dyDescent="0.5">
      <c r="A172" s="70"/>
      <c r="B172"/>
      <c r="C172" s="15"/>
      <c r="D172" s="15"/>
      <c r="E172"/>
      <c r="F172" s="8"/>
      <c r="G172"/>
      <c r="H172" s="8"/>
      <c r="I172" s="8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</row>
    <row r="173" spans="1:61" s="17" customFormat="1" ht="21" x14ac:dyDescent="0.5">
      <c r="A173" s="70"/>
      <c r="B173"/>
      <c r="C173" s="15"/>
      <c r="D173" s="15"/>
      <c r="E173"/>
      <c r="F173" s="8"/>
      <c r="G173"/>
      <c r="H173" s="8"/>
      <c r="I173" s="8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</row>
    <row r="174" spans="1:61" s="17" customFormat="1" ht="21" x14ac:dyDescent="0.5">
      <c r="A174" s="70"/>
      <c r="B174"/>
      <c r="C174" s="15"/>
      <c r="D174" s="15"/>
      <c r="E174"/>
      <c r="F174" s="8"/>
      <c r="G174"/>
      <c r="H174" s="8"/>
      <c r="I174" s="8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</row>
    <row r="175" spans="1:61" s="17" customFormat="1" ht="21" x14ac:dyDescent="0.5">
      <c r="A175" s="70"/>
      <c r="B175"/>
      <c r="C175" s="15"/>
      <c r="D175" s="15"/>
      <c r="E175"/>
      <c r="F175" s="8"/>
      <c r="G175"/>
      <c r="H175" s="8"/>
      <c r="I175" s="8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</row>
    <row r="176" spans="1:61" s="17" customFormat="1" ht="21" x14ac:dyDescent="0.5">
      <c r="A176" s="70"/>
      <c r="B176"/>
      <c r="C176" s="15"/>
      <c r="D176" s="15"/>
      <c r="E176"/>
      <c r="F176" s="8"/>
      <c r="G176"/>
      <c r="H176" s="8"/>
      <c r="I176" s="8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</row>
    <row r="177" spans="1:61" s="17" customFormat="1" ht="21" x14ac:dyDescent="0.5">
      <c r="A177" s="70"/>
      <c r="B177"/>
      <c r="C177" s="15"/>
      <c r="D177" s="15"/>
      <c r="E177"/>
      <c r="F177" s="8"/>
      <c r="G177"/>
      <c r="H177" s="8"/>
      <c r="I177" s="8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</row>
    <row r="178" spans="1:61" s="17" customFormat="1" ht="21" x14ac:dyDescent="0.5">
      <c r="A178" s="70"/>
      <c r="B178"/>
      <c r="C178" s="15"/>
      <c r="D178" s="15"/>
      <c r="E178"/>
      <c r="F178" s="8"/>
      <c r="G178"/>
      <c r="H178" s="8"/>
      <c r="I178" s="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</row>
    <row r="179" spans="1:61" s="17" customFormat="1" ht="21" x14ac:dyDescent="0.5">
      <c r="A179" s="70"/>
      <c r="B179"/>
      <c r="C179" s="15"/>
      <c r="D179" s="15"/>
      <c r="E179"/>
      <c r="F179" s="8"/>
      <c r="G179"/>
      <c r="H179" s="8"/>
      <c r="I179" s="8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</row>
    <row r="180" spans="1:61" s="17" customFormat="1" ht="21" x14ac:dyDescent="0.5">
      <c r="A180" s="70"/>
      <c r="B180"/>
      <c r="C180" s="15"/>
      <c r="D180" s="15"/>
      <c r="E180"/>
      <c r="F180" s="8"/>
      <c r="G180"/>
      <c r="H180" s="8"/>
      <c r="I180" s="8"/>
      <c r="J180"/>
      <c r="K180"/>
      <c r="L180"/>
      <c r="M180"/>
      <c r="N180"/>
      <c r="O180"/>
      <c r="P180"/>
      <c r="Q180"/>
      <c r="R180"/>
      <c r="S180"/>
      <c r="T180" s="1"/>
      <c r="U180"/>
      <c r="V180"/>
      <c r="W180"/>
      <c r="X180"/>
      <c r="Y180"/>
      <c r="Z180"/>
      <c r="AA180"/>
      <c r="AB180"/>
      <c r="AC180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</row>
    <row r="181" spans="1:61" s="17" customFormat="1" ht="21" x14ac:dyDescent="0.5">
      <c r="A181" s="70"/>
      <c r="B181"/>
      <c r="C181" s="15"/>
      <c r="D181" s="15"/>
      <c r="E181"/>
      <c r="F181" s="8"/>
      <c r="G181"/>
      <c r="H181" s="8"/>
      <c r="I181" s="8"/>
      <c r="J181"/>
      <c r="K181"/>
      <c r="L181"/>
      <c r="M181"/>
      <c r="N181"/>
      <c r="O181"/>
      <c r="P181"/>
      <c r="Q181"/>
      <c r="R181"/>
      <c r="S181"/>
      <c r="T181" s="1"/>
      <c r="U181"/>
      <c r="V181"/>
      <c r="W181"/>
      <c r="X181"/>
      <c r="Y181"/>
      <c r="Z181"/>
      <c r="AA181"/>
      <c r="AB181"/>
      <c r="AC181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</row>
    <row r="182" spans="1:61" ht="21" x14ac:dyDescent="0.5">
      <c r="C182" s="15"/>
      <c r="D182" s="15"/>
      <c r="F182" s="8"/>
      <c r="G182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</row>
    <row r="183" spans="1:61" ht="21" x14ac:dyDescent="0.5"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</row>
    <row r="184" spans="1:61" ht="21" x14ac:dyDescent="0.5"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</row>
    <row r="185" spans="1:61" ht="21" x14ac:dyDescent="0.5"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</row>
    <row r="186" spans="1:61" ht="21" x14ac:dyDescent="0.5"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</row>
    <row r="187" spans="1:61" ht="21" x14ac:dyDescent="0.5"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</row>
    <row r="188" spans="1:61" ht="21" x14ac:dyDescent="0.5"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</row>
    <row r="189" spans="1:61" ht="21" x14ac:dyDescent="0.5"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</row>
    <row r="190" spans="1:61" ht="21" x14ac:dyDescent="0.5"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</row>
    <row r="191" spans="1:61" ht="21" x14ac:dyDescent="0.5"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</row>
    <row r="192" spans="1:61" ht="21" x14ac:dyDescent="0.5"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</row>
    <row r="193" spans="33:61" ht="21" x14ac:dyDescent="0.5"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</row>
    <row r="194" spans="33:61" ht="21" x14ac:dyDescent="0.5"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</row>
    <row r="195" spans="33:61" ht="21" x14ac:dyDescent="0.5"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</row>
    <row r="196" spans="33:61" ht="21" x14ac:dyDescent="0.5"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</row>
    <row r="197" spans="33:61" ht="21" x14ac:dyDescent="0.5"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</row>
    <row r="198" spans="33:61" ht="21" x14ac:dyDescent="0.5"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</row>
    <row r="199" spans="33:61" ht="21" x14ac:dyDescent="0.5"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</row>
    <row r="200" spans="33:61" ht="21" x14ac:dyDescent="0.5"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</row>
    <row r="201" spans="33:61" ht="21" x14ac:dyDescent="0.5"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</row>
    <row r="202" spans="33:61" ht="21" x14ac:dyDescent="0.5"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</row>
    <row r="203" spans="33:61" ht="21" x14ac:dyDescent="0.5"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</row>
    <row r="204" spans="33:61" ht="21" x14ac:dyDescent="0.5"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</row>
    <row r="205" spans="33:61" ht="21" x14ac:dyDescent="0.5"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</row>
    <row r="206" spans="33:61" ht="21" x14ac:dyDescent="0.5"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</row>
    <row r="207" spans="33:61" ht="21" x14ac:dyDescent="0.5"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</row>
    <row r="208" spans="33:61" ht="21" x14ac:dyDescent="0.5"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</row>
    <row r="209" spans="33:61" ht="21" x14ac:dyDescent="0.5"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</row>
    <row r="210" spans="33:61" ht="21" x14ac:dyDescent="0.5"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</row>
    <row r="211" spans="33:61" ht="21" x14ac:dyDescent="0.5"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</row>
    <row r="212" spans="33:61" ht="21" x14ac:dyDescent="0.5"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</row>
    <row r="213" spans="33:61" ht="21" x14ac:dyDescent="0.5"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</row>
    <row r="214" spans="33:61" ht="21" x14ac:dyDescent="0.5"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</row>
    <row r="215" spans="33:61" ht="21" x14ac:dyDescent="0.5"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</row>
    <row r="216" spans="33:61" ht="21" x14ac:dyDescent="0.5"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</row>
    <row r="217" spans="33:61" ht="21" x14ac:dyDescent="0.5"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</row>
    <row r="218" spans="33:61" ht="21" x14ac:dyDescent="0.5"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</row>
    <row r="219" spans="33:61" ht="21" x14ac:dyDescent="0.5"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</row>
    <row r="220" spans="33:61" ht="21" x14ac:dyDescent="0.5"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</row>
    <row r="221" spans="33:61" ht="21" x14ac:dyDescent="0.5"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</row>
    <row r="222" spans="33:61" ht="21" x14ac:dyDescent="0.5"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</row>
    <row r="223" spans="33:61" ht="21" x14ac:dyDescent="0.5"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</row>
    <row r="224" spans="33:61" ht="21" x14ac:dyDescent="0.5"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</row>
    <row r="225" spans="33:61" ht="21" x14ac:dyDescent="0.5"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</row>
    <row r="226" spans="33:61" ht="21" x14ac:dyDescent="0.5"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</row>
    <row r="227" spans="33:61" ht="21" x14ac:dyDescent="0.5"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</row>
    <row r="228" spans="33:61" ht="21" x14ac:dyDescent="0.5"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</row>
    <row r="229" spans="33:61" ht="21" x14ac:dyDescent="0.5"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</row>
    <row r="230" spans="33:61" ht="21" x14ac:dyDescent="0.5"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</row>
    <row r="231" spans="33:61" ht="21" x14ac:dyDescent="0.5"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</row>
  </sheetData>
  <mergeCells count="25">
    <mergeCell ref="E59:E60"/>
    <mergeCell ref="F59:F60"/>
    <mergeCell ref="M59:M60"/>
    <mergeCell ref="N59:N60"/>
    <mergeCell ref="E88:E89"/>
    <mergeCell ref="F88:F89"/>
    <mergeCell ref="G88:G89"/>
    <mergeCell ref="H88:H89"/>
    <mergeCell ref="I88:I89"/>
    <mergeCell ref="M88:M89"/>
    <mergeCell ref="N88:N89"/>
    <mergeCell ref="O88:O89"/>
    <mergeCell ref="P88:P89"/>
    <mergeCell ref="Q88:Q89"/>
    <mergeCell ref="N142:N143"/>
    <mergeCell ref="E136:E137"/>
    <mergeCell ref="F136:F137"/>
    <mergeCell ref="G136:G137"/>
    <mergeCell ref="H136:H137"/>
    <mergeCell ref="I136:I137"/>
    <mergeCell ref="M142:M143"/>
    <mergeCell ref="E117:E118"/>
    <mergeCell ref="F117:F118"/>
    <mergeCell ref="M117:M118"/>
    <mergeCell ref="N117:N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655"/>
  <sheetViews>
    <sheetView zoomScale="70" zoomScaleNormal="70" workbookViewId="0">
      <selection activeCell="K2" sqref="K2:K12"/>
    </sheetView>
  </sheetViews>
  <sheetFormatPr defaultRowHeight="14.5" x14ac:dyDescent="0.35"/>
  <cols>
    <col min="1" max="1" width="5" bestFit="1" customWidth="1"/>
    <col min="2" max="2" width="11.1796875" bestFit="1" customWidth="1"/>
    <col min="3" max="3" width="16.36328125" bestFit="1" customWidth="1"/>
    <col min="4" max="4" width="13.26953125" bestFit="1" customWidth="1"/>
    <col min="5" max="5" width="21.54296875" bestFit="1" customWidth="1"/>
    <col min="6" max="6" width="14" bestFit="1" customWidth="1"/>
    <col min="7" max="7" width="11" bestFit="1" customWidth="1"/>
    <col min="8" max="8" width="21.54296875" bestFit="1" customWidth="1"/>
    <col min="9" max="9" width="10.36328125" bestFit="1" customWidth="1"/>
    <col min="10" max="10" width="8.36328125" bestFit="1" customWidth="1"/>
    <col min="11" max="11" width="28.26953125" bestFit="1" customWidth="1"/>
    <col min="12" max="12" width="17.26953125" bestFit="1" customWidth="1"/>
    <col min="13" max="13" width="14.1796875" bestFit="1" customWidth="1"/>
    <col min="14" max="14" width="37.7265625" bestFit="1" customWidth="1"/>
    <col min="15" max="15" width="22.81640625" bestFit="1" customWidth="1"/>
    <col min="16" max="16" width="19.81640625" bestFit="1" customWidth="1"/>
    <col min="17" max="17" width="37.7265625" bestFit="1" customWidth="1"/>
    <col min="18" max="18" width="10.7265625" bestFit="1" customWidth="1"/>
    <col min="19" max="19" width="13.36328125" bestFit="1" customWidth="1"/>
    <col min="20" max="20" width="8.36328125" bestFit="1" customWidth="1"/>
    <col min="21" max="21" width="7.54296875" bestFit="1" customWidth="1"/>
    <col min="22" max="22" width="8.36328125" bestFit="1" customWidth="1"/>
    <col min="23" max="23" width="7.54296875" bestFit="1" customWidth="1"/>
    <col min="24" max="24" width="8.36328125" bestFit="1" customWidth="1"/>
    <col min="25" max="25" width="7.54296875" bestFit="1" customWidth="1"/>
    <col min="26" max="26" width="8.36328125" bestFit="1" customWidth="1"/>
    <col min="27" max="27" width="7.54296875" bestFit="1" customWidth="1"/>
    <col min="28" max="28" width="8.36328125" bestFit="1" customWidth="1"/>
    <col min="29" max="29" width="7.54296875" bestFit="1" customWidth="1"/>
    <col min="30" max="30" width="8.36328125" bestFit="1" customWidth="1"/>
    <col min="31" max="31" width="7.54296875" bestFit="1" customWidth="1"/>
    <col min="32" max="32" width="8.36328125" bestFit="1" customWidth="1"/>
    <col min="33" max="33" width="7.54296875" bestFit="1" customWidth="1"/>
    <col min="34" max="34" width="8.36328125" bestFit="1" customWidth="1"/>
    <col min="35" max="35" width="7.54296875" bestFit="1" customWidth="1"/>
    <col min="36" max="36" width="9.36328125" bestFit="1" customWidth="1"/>
    <col min="37" max="37" width="8.54296875" bestFit="1" customWidth="1"/>
    <col min="38" max="38" width="9.36328125" bestFit="1" customWidth="1"/>
    <col min="39" max="39" width="8.54296875" bestFit="1" customWidth="1"/>
    <col min="40" max="40" width="9.36328125" bestFit="1" customWidth="1"/>
    <col min="41" max="41" width="8.54296875" bestFit="1" customWidth="1"/>
    <col min="42" max="42" width="9.36328125" bestFit="1" customWidth="1"/>
    <col min="43" max="43" width="8.54296875" bestFit="1" customWidth="1"/>
    <col min="44" max="44" width="9.36328125" bestFit="1" customWidth="1"/>
    <col min="45" max="45" width="8.54296875" bestFit="1" customWidth="1"/>
    <col min="46" max="46" width="9.36328125" bestFit="1" customWidth="1"/>
    <col min="47" max="47" width="8.54296875" bestFit="1" customWidth="1"/>
    <col min="48" max="48" width="9.36328125" bestFit="1" customWidth="1"/>
    <col min="49" max="49" width="8.54296875" bestFit="1" customWidth="1"/>
    <col min="50" max="50" width="9.36328125" bestFit="1" customWidth="1"/>
    <col min="51" max="51" width="8.54296875" bestFit="1" customWidth="1"/>
    <col min="52" max="52" width="9.36328125" bestFit="1" customWidth="1"/>
    <col min="53" max="53" width="8.54296875" bestFit="1" customWidth="1"/>
    <col min="54" max="54" width="9.36328125" bestFit="1" customWidth="1"/>
    <col min="55" max="55" width="8.54296875" bestFit="1" customWidth="1"/>
    <col min="56" max="56" width="9.36328125" bestFit="1" customWidth="1"/>
    <col min="57" max="57" width="8.54296875" bestFit="1" customWidth="1"/>
    <col min="58" max="58" width="9.36328125" bestFit="1" customWidth="1"/>
    <col min="59" max="59" width="8.54296875" bestFit="1" customWidth="1"/>
    <col min="60" max="60" width="9.36328125" bestFit="1" customWidth="1"/>
    <col min="61" max="61" width="8.54296875" bestFit="1" customWidth="1"/>
    <col min="62" max="62" width="9.36328125" bestFit="1" customWidth="1"/>
    <col min="63" max="63" width="8.54296875" bestFit="1" customWidth="1"/>
    <col min="64" max="64" width="9.36328125" bestFit="1" customWidth="1"/>
    <col min="65" max="65" width="8.54296875" bestFit="1" customWidth="1"/>
    <col min="66" max="66" width="9.36328125" bestFit="1" customWidth="1"/>
    <col min="67" max="67" width="8.54296875" bestFit="1" customWidth="1"/>
    <col min="68" max="68" width="9.36328125" bestFit="1" customWidth="1"/>
    <col min="69" max="69" width="8.54296875" bestFit="1" customWidth="1"/>
    <col min="70" max="70" width="9.36328125" bestFit="1" customWidth="1"/>
    <col min="71" max="71" width="8.54296875" bestFit="1" customWidth="1"/>
    <col min="72" max="72" width="9.36328125" bestFit="1" customWidth="1"/>
    <col min="73" max="73" width="8.54296875" bestFit="1" customWidth="1"/>
    <col min="74" max="74" width="9.36328125" bestFit="1" customWidth="1"/>
    <col min="75" max="75" width="8.54296875" bestFit="1" customWidth="1"/>
    <col min="76" max="76" width="9.36328125" bestFit="1" customWidth="1"/>
    <col min="77" max="77" width="8.54296875" bestFit="1" customWidth="1"/>
    <col min="78" max="78" width="9.36328125" bestFit="1" customWidth="1"/>
    <col min="79" max="79" width="8.54296875" bestFit="1" customWidth="1"/>
    <col min="80" max="80" width="9.36328125" bestFit="1" customWidth="1"/>
    <col min="81" max="81" width="8.54296875" bestFit="1" customWidth="1"/>
    <col min="82" max="82" width="9.36328125" bestFit="1" customWidth="1"/>
    <col min="83" max="83" width="8.54296875" bestFit="1" customWidth="1"/>
    <col min="84" max="84" width="9.36328125" bestFit="1" customWidth="1"/>
    <col min="85" max="85" width="8.54296875" bestFit="1" customWidth="1"/>
    <col min="86" max="86" width="9.36328125" bestFit="1" customWidth="1"/>
    <col min="87" max="87" width="8.54296875" bestFit="1" customWidth="1"/>
    <col min="88" max="88" width="9.36328125" bestFit="1" customWidth="1"/>
    <col min="89" max="89" width="8.54296875" bestFit="1" customWidth="1"/>
    <col min="90" max="90" width="9.36328125" bestFit="1" customWidth="1"/>
    <col min="91" max="91" width="8.54296875" bestFit="1" customWidth="1"/>
    <col min="92" max="92" width="9.36328125" bestFit="1" customWidth="1"/>
    <col min="93" max="93" width="8.54296875" bestFit="1" customWidth="1"/>
    <col min="94" max="94" width="9.36328125" bestFit="1" customWidth="1"/>
    <col min="95" max="95" width="8.54296875" bestFit="1" customWidth="1"/>
    <col min="96" max="96" width="9.36328125" bestFit="1" customWidth="1"/>
    <col min="97" max="97" width="8.54296875" bestFit="1" customWidth="1"/>
    <col min="98" max="98" width="9.36328125" bestFit="1" customWidth="1"/>
    <col min="99" max="99" width="8.54296875" bestFit="1" customWidth="1"/>
    <col min="100" max="100" width="9.36328125" bestFit="1" customWidth="1"/>
    <col min="101" max="101" width="8.54296875" bestFit="1" customWidth="1"/>
    <col min="102" max="102" width="9.36328125" bestFit="1" customWidth="1"/>
    <col min="103" max="103" width="8.54296875" bestFit="1" customWidth="1"/>
    <col min="104" max="104" width="9.36328125" bestFit="1" customWidth="1"/>
    <col min="105" max="105" width="8.54296875" bestFit="1" customWidth="1"/>
    <col min="106" max="106" width="9.36328125" bestFit="1" customWidth="1"/>
    <col min="107" max="107" width="8.54296875" bestFit="1" customWidth="1"/>
    <col min="108" max="108" width="9.36328125" bestFit="1" customWidth="1"/>
    <col min="109" max="109" width="8.54296875" bestFit="1" customWidth="1"/>
    <col min="110" max="110" width="9.36328125" bestFit="1" customWidth="1"/>
    <col min="111" max="111" width="8.54296875" bestFit="1" customWidth="1"/>
    <col min="112" max="112" width="9.36328125" bestFit="1" customWidth="1"/>
    <col min="113" max="113" width="8.54296875" bestFit="1" customWidth="1"/>
    <col min="114" max="114" width="9.36328125" bestFit="1" customWidth="1"/>
    <col min="115" max="115" width="8.54296875" bestFit="1" customWidth="1"/>
    <col min="116" max="116" width="9.36328125" bestFit="1" customWidth="1"/>
    <col min="117" max="117" width="8.54296875" bestFit="1" customWidth="1"/>
    <col min="118" max="118" width="9.36328125" bestFit="1" customWidth="1"/>
    <col min="119" max="119" width="8.54296875" bestFit="1" customWidth="1"/>
    <col min="120" max="120" width="9.36328125" bestFit="1" customWidth="1"/>
    <col min="121" max="121" width="8.54296875" bestFit="1" customWidth="1"/>
    <col min="122" max="122" width="9.36328125" bestFit="1" customWidth="1"/>
    <col min="123" max="123" width="8.54296875" bestFit="1" customWidth="1"/>
    <col min="124" max="124" width="9.36328125" bestFit="1" customWidth="1"/>
    <col min="125" max="125" width="8.54296875" bestFit="1" customWidth="1"/>
    <col min="126" max="126" width="9.36328125" bestFit="1" customWidth="1"/>
    <col min="127" max="127" width="8.54296875" bestFit="1" customWidth="1"/>
    <col min="128" max="128" width="9.36328125" bestFit="1" customWidth="1"/>
    <col min="129" max="129" width="8.54296875" bestFit="1" customWidth="1"/>
    <col min="130" max="130" width="9.36328125" bestFit="1" customWidth="1"/>
    <col min="131" max="131" width="8.54296875" bestFit="1" customWidth="1"/>
    <col min="132" max="132" width="9.36328125" bestFit="1" customWidth="1"/>
    <col min="133" max="133" width="8.54296875" bestFit="1" customWidth="1"/>
    <col min="134" max="134" width="9.36328125" bestFit="1" customWidth="1"/>
    <col min="135" max="135" width="8.54296875" bestFit="1" customWidth="1"/>
    <col min="136" max="136" width="9.36328125" bestFit="1" customWidth="1"/>
    <col min="137" max="137" width="8.54296875" bestFit="1" customWidth="1"/>
    <col min="138" max="138" width="9.36328125" bestFit="1" customWidth="1"/>
    <col min="139" max="139" width="8.54296875" bestFit="1" customWidth="1"/>
    <col min="140" max="140" width="9.36328125" bestFit="1" customWidth="1"/>
    <col min="141" max="141" width="8.54296875" bestFit="1" customWidth="1"/>
    <col min="142" max="142" width="9.36328125" bestFit="1" customWidth="1"/>
    <col min="143" max="143" width="8.54296875" bestFit="1" customWidth="1"/>
    <col min="144" max="144" width="9.36328125" bestFit="1" customWidth="1"/>
    <col min="145" max="145" width="8.54296875" bestFit="1" customWidth="1"/>
    <col min="146" max="146" width="9.36328125" bestFit="1" customWidth="1"/>
    <col min="147" max="147" width="8.54296875" bestFit="1" customWidth="1"/>
    <col min="148" max="148" width="9.36328125" bestFit="1" customWidth="1"/>
    <col min="149" max="149" width="8.54296875" bestFit="1" customWidth="1"/>
    <col min="150" max="150" width="9.36328125" bestFit="1" customWidth="1"/>
    <col min="151" max="151" width="8.54296875" bestFit="1" customWidth="1"/>
    <col min="152" max="152" width="9.36328125" bestFit="1" customWidth="1"/>
    <col min="153" max="153" width="8.54296875" bestFit="1" customWidth="1"/>
    <col min="154" max="154" width="9.36328125" bestFit="1" customWidth="1"/>
    <col min="155" max="155" width="8.54296875" bestFit="1" customWidth="1"/>
    <col min="156" max="156" width="9.36328125" bestFit="1" customWidth="1"/>
    <col min="157" max="157" width="8.54296875" bestFit="1" customWidth="1"/>
    <col min="158" max="158" width="9.36328125" bestFit="1" customWidth="1"/>
    <col min="159" max="159" width="8.54296875" bestFit="1" customWidth="1"/>
    <col min="160" max="160" width="9.36328125" bestFit="1" customWidth="1"/>
    <col min="161" max="161" width="8.54296875" bestFit="1" customWidth="1"/>
    <col min="162" max="162" width="9.36328125" bestFit="1" customWidth="1"/>
    <col min="163" max="163" width="8.54296875" bestFit="1" customWidth="1"/>
    <col min="164" max="164" width="9.36328125" bestFit="1" customWidth="1"/>
    <col min="165" max="165" width="8.54296875" bestFit="1" customWidth="1"/>
    <col min="166" max="166" width="9.36328125" bestFit="1" customWidth="1"/>
    <col min="167" max="167" width="8.54296875" bestFit="1" customWidth="1"/>
    <col min="168" max="168" width="9.36328125" bestFit="1" customWidth="1"/>
    <col min="169" max="169" width="8.54296875" bestFit="1" customWidth="1"/>
    <col min="170" max="170" width="9.36328125" bestFit="1" customWidth="1"/>
    <col min="171" max="171" width="8.54296875" bestFit="1" customWidth="1"/>
    <col min="172" max="172" width="9.36328125" bestFit="1" customWidth="1"/>
    <col min="173" max="173" width="8.54296875" bestFit="1" customWidth="1"/>
    <col min="174" max="174" width="9.36328125" bestFit="1" customWidth="1"/>
    <col min="175" max="175" width="8.54296875" bestFit="1" customWidth="1"/>
    <col min="176" max="176" width="9.36328125" bestFit="1" customWidth="1"/>
    <col min="177" max="177" width="8.54296875" bestFit="1" customWidth="1"/>
    <col min="178" max="178" width="9.36328125" bestFit="1" customWidth="1"/>
    <col min="179" max="179" width="8.54296875" bestFit="1" customWidth="1"/>
    <col min="180" max="180" width="9.36328125" bestFit="1" customWidth="1"/>
    <col min="181" max="181" width="8.54296875" bestFit="1" customWidth="1"/>
    <col min="182" max="182" width="9.36328125" bestFit="1" customWidth="1"/>
    <col min="183" max="183" width="8.54296875" bestFit="1" customWidth="1"/>
    <col min="184" max="184" width="9.36328125" bestFit="1" customWidth="1"/>
    <col min="185" max="185" width="8.54296875" bestFit="1" customWidth="1"/>
    <col min="186" max="186" width="9.36328125" bestFit="1" customWidth="1"/>
    <col min="187" max="187" width="8.54296875" bestFit="1" customWidth="1"/>
    <col min="188" max="188" width="9.36328125" bestFit="1" customWidth="1"/>
    <col min="189" max="189" width="8.54296875" bestFit="1" customWidth="1"/>
    <col min="190" max="190" width="9.36328125" bestFit="1" customWidth="1"/>
    <col min="191" max="191" width="8.54296875" bestFit="1" customWidth="1"/>
    <col min="192" max="192" width="9.36328125" bestFit="1" customWidth="1"/>
    <col min="193" max="193" width="8.54296875" bestFit="1" customWidth="1"/>
    <col min="194" max="194" width="9.36328125" bestFit="1" customWidth="1"/>
    <col min="195" max="195" width="8.54296875" bestFit="1" customWidth="1"/>
    <col min="196" max="196" width="9.36328125" bestFit="1" customWidth="1"/>
    <col min="197" max="197" width="8.54296875" bestFit="1" customWidth="1"/>
    <col min="198" max="198" width="9.36328125" bestFit="1" customWidth="1"/>
    <col min="199" max="199" width="8.54296875" bestFit="1" customWidth="1"/>
    <col min="200" max="200" width="9.36328125" bestFit="1" customWidth="1"/>
    <col min="201" max="201" width="8.54296875" bestFit="1" customWidth="1"/>
    <col min="202" max="202" width="9.36328125" bestFit="1" customWidth="1"/>
    <col min="203" max="203" width="8.54296875" bestFit="1" customWidth="1"/>
    <col min="204" max="204" width="9.36328125" bestFit="1" customWidth="1"/>
    <col min="205" max="205" width="8.54296875" bestFit="1" customWidth="1"/>
    <col min="206" max="206" width="9.36328125" bestFit="1" customWidth="1"/>
    <col min="207" max="207" width="8.54296875" bestFit="1" customWidth="1"/>
    <col min="208" max="208" width="9.36328125" bestFit="1" customWidth="1"/>
    <col min="209" max="209" width="8.54296875" bestFit="1" customWidth="1"/>
    <col min="210" max="210" width="9.36328125" bestFit="1" customWidth="1"/>
    <col min="211" max="211" width="8.54296875" bestFit="1" customWidth="1"/>
    <col min="212" max="212" width="9.36328125" bestFit="1" customWidth="1"/>
    <col min="213" max="213" width="8.54296875" bestFit="1" customWidth="1"/>
    <col min="214" max="214" width="9.36328125" bestFit="1" customWidth="1"/>
    <col min="215" max="215" width="8.54296875" bestFit="1" customWidth="1"/>
    <col min="216" max="216" width="10.36328125" bestFit="1" customWidth="1"/>
    <col min="217" max="217" width="9.54296875" bestFit="1" customWidth="1"/>
    <col min="218" max="218" width="10.36328125" bestFit="1" customWidth="1"/>
    <col min="219" max="219" width="9.54296875" bestFit="1" customWidth="1"/>
    <col min="220" max="220" width="10.36328125" bestFit="1" customWidth="1"/>
    <col min="221" max="221" width="9.54296875" bestFit="1" customWidth="1"/>
    <col min="222" max="222" width="10.36328125" bestFit="1" customWidth="1"/>
    <col min="223" max="223" width="9.54296875" bestFit="1" customWidth="1"/>
    <col min="224" max="224" width="10.36328125" bestFit="1" customWidth="1"/>
    <col min="225" max="225" width="9.54296875" bestFit="1" customWidth="1"/>
    <col min="226" max="226" width="10.36328125" bestFit="1" customWidth="1"/>
    <col min="227" max="227" width="9.54296875" bestFit="1" customWidth="1"/>
    <col min="228" max="228" width="10.36328125" bestFit="1" customWidth="1"/>
    <col min="229" max="229" width="9.54296875" bestFit="1" customWidth="1"/>
    <col min="230" max="230" width="10.36328125" bestFit="1" customWidth="1"/>
    <col min="231" max="231" width="9.54296875" bestFit="1" customWidth="1"/>
    <col min="232" max="232" width="10.36328125" bestFit="1" customWidth="1"/>
    <col min="233" max="233" width="9.54296875" bestFit="1" customWidth="1"/>
    <col min="234" max="234" width="10.36328125" bestFit="1" customWidth="1"/>
    <col min="235" max="235" width="9.54296875" bestFit="1" customWidth="1"/>
    <col min="236" max="236" width="10.36328125" bestFit="1" customWidth="1"/>
    <col min="237" max="237" width="9.54296875" bestFit="1" customWidth="1"/>
    <col min="238" max="238" width="11.81640625" bestFit="1" customWidth="1"/>
    <col min="239" max="239" width="10.36328125" bestFit="1" customWidth="1"/>
    <col min="240" max="240" width="18.81640625" bestFit="1" customWidth="1"/>
    <col min="241" max="241" width="15.81640625" bestFit="1" customWidth="1"/>
    <col min="242" max="242" width="7.26953125" bestFit="1" customWidth="1"/>
    <col min="243" max="243" width="8" bestFit="1" customWidth="1"/>
    <col min="244" max="244" width="14.36328125" bestFit="1" customWidth="1"/>
    <col min="245" max="245" width="15.81640625" bestFit="1" customWidth="1"/>
    <col min="246" max="246" width="18.26953125" bestFit="1" customWidth="1"/>
    <col min="247" max="247" width="23.54296875" bestFit="1" customWidth="1"/>
    <col min="248" max="248" width="17.81640625" bestFit="1" customWidth="1"/>
    <col min="249" max="249" width="18.54296875" bestFit="1" customWidth="1"/>
    <col min="250" max="250" width="20.5429687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253</v>
      </c>
      <c r="B2">
        <v>-1560077824</v>
      </c>
      <c r="C2">
        <v>3132</v>
      </c>
      <c r="D2" t="s">
        <v>292</v>
      </c>
      <c r="E2" t="s">
        <v>293</v>
      </c>
      <c r="F2">
        <v>3136</v>
      </c>
      <c r="G2" t="s">
        <v>294</v>
      </c>
      <c r="H2" t="s">
        <v>293</v>
      </c>
      <c r="I2">
        <v>495</v>
      </c>
      <c r="J2" t="s">
        <v>301</v>
      </c>
      <c r="K2" t="s">
        <v>302</v>
      </c>
      <c r="L2">
        <v>3215</v>
      </c>
      <c r="M2" t="s">
        <v>295</v>
      </c>
      <c r="N2" t="s">
        <v>295</v>
      </c>
      <c r="O2">
        <v>3215</v>
      </c>
      <c r="P2" t="s">
        <v>295</v>
      </c>
      <c r="Q2" t="s">
        <v>295</v>
      </c>
      <c r="R2" t="s">
        <v>271</v>
      </c>
      <c r="S2" s="29">
        <v>351176.00809999998</v>
      </c>
      <c r="U2" s="29">
        <v>1</v>
      </c>
      <c r="IF2">
        <v>3215</v>
      </c>
      <c r="IG2" t="s">
        <v>295</v>
      </c>
      <c r="IH2" t="s">
        <v>296</v>
      </c>
      <c r="IK2">
        <v>-2</v>
      </c>
      <c r="IL2" t="s">
        <v>265</v>
      </c>
      <c r="IM2" t="s">
        <v>266</v>
      </c>
    </row>
    <row r="3" spans="1:250" x14ac:dyDescent="0.35">
      <c r="A3">
        <v>254</v>
      </c>
      <c r="B3">
        <v>-1560077824</v>
      </c>
      <c r="C3">
        <v>3132</v>
      </c>
      <c r="D3" t="s">
        <v>292</v>
      </c>
      <c r="E3" t="s">
        <v>293</v>
      </c>
      <c r="F3">
        <v>3136</v>
      </c>
      <c r="G3" t="s">
        <v>294</v>
      </c>
      <c r="H3" t="s">
        <v>293</v>
      </c>
      <c r="I3">
        <v>486</v>
      </c>
      <c r="J3" t="s">
        <v>303</v>
      </c>
      <c r="K3" t="s">
        <v>304</v>
      </c>
      <c r="L3">
        <v>3215</v>
      </c>
      <c r="M3" t="s">
        <v>295</v>
      </c>
      <c r="N3" t="s">
        <v>295</v>
      </c>
      <c r="O3">
        <v>3215</v>
      </c>
      <c r="P3" t="s">
        <v>295</v>
      </c>
      <c r="Q3" t="s">
        <v>295</v>
      </c>
      <c r="R3" t="s">
        <v>271</v>
      </c>
      <c r="S3" s="29">
        <v>345540.8995</v>
      </c>
      <c r="U3" s="29">
        <v>1</v>
      </c>
      <c r="IF3">
        <v>3215</v>
      </c>
      <c r="IG3" t="s">
        <v>295</v>
      </c>
      <c r="IH3" t="s">
        <v>296</v>
      </c>
      <c r="IK3">
        <v>-2</v>
      </c>
      <c r="IL3" t="s">
        <v>265</v>
      </c>
      <c r="IM3" t="s">
        <v>266</v>
      </c>
    </row>
    <row r="4" spans="1:250" x14ac:dyDescent="0.35">
      <c r="A4">
        <v>255</v>
      </c>
      <c r="B4">
        <v>-1560077824</v>
      </c>
      <c r="C4">
        <v>3132</v>
      </c>
      <c r="D4" t="s">
        <v>292</v>
      </c>
      <c r="E4" t="s">
        <v>293</v>
      </c>
      <c r="F4">
        <v>3136</v>
      </c>
      <c r="G4" t="s">
        <v>294</v>
      </c>
      <c r="H4" t="s">
        <v>293</v>
      </c>
      <c r="I4">
        <v>477</v>
      </c>
      <c r="J4" t="s">
        <v>305</v>
      </c>
      <c r="K4" t="s">
        <v>306</v>
      </c>
      <c r="L4">
        <v>3215</v>
      </c>
      <c r="M4" t="s">
        <v>295</v>
      </c>
      <c r="N4" t="s">
        <v>295</v>
      </c>
      <c r="O4">
        <v>3215</v>
      </c>
      <c r="P4" t="s">
        <v>295</v>
      </c>
      <c r="Q4" t="s">
        <v>295</v>
      </c>
      <c r="R4" t="s">
        <v>271</v>
      </c>
      <c r="S4" s="29">
        <v>337811.91200000001</v>
      </c>
      <c r="U4" s="29">
        <v>1</v>
      </c>
      <c r="IF4">
        <v>3215</v>
      </c>
      <c r="IG4" t="s">
        <v>295</v>
      </c>
      <c r="IH4" t="s">
        <v>296</v>
      </c>
      <c r="IK4">
        <v>-2</v>
      </c>
      <c r="IL4" t="s">
        <v>265</v>
      </c>
      <c r="IM4" t="s">
        <v>266</v>
      </c>
    </row>
    <row r="5" spans="1:250" x14ac:dyDescent="0.35">
      <c r="A5">
        <v>256</v>
      </c>
      <c r="B5">
        <v>-1560077824</v>
      </c>
      <c r="C5">
        <v>3132</v>
      </c>
      <c r="D5" t="s">
        <v>292</v>
      </c>
      <c r="E5" t="s">
        <v>293</v>
      </c>
      <c r="F5">
        <v>3136</v>
      </c>
      <c r="G5" t="s">
        <v>294</v>
      </c>
      <c r="H5" t="s">
        <v>293</v>
      </c>
      <c r="I5">
        <v>471</v>
      </c>
      <c r="J5" t="s">
        <v>307</v>
      </c>
      <c r="K5" t="s">
        <v>308</v>
      </c>
      <c r="L5">
        <v>3215</v>
      </c>
      <c r="M5" t="s">
        <v>295</v>
      </c>
      <c r="N5" t="s">
        <v>295</v>
      </c>
      <c r="O5">
        <v>3215</v>
      </c>
      <c r="P5" t="s">
        <v>295</v>
      </c>
      <c r="Q5" t="s">
        <v>295</v>
      </c>
      <c r="R5" t="s">
        <v>271</v>
      </c>
      <c r="S5" s="29">
        <v>331434.1876</v>
      </c>
      <c r="U5" s="29">
        <v>1</v>
      </c>
      <c r="IF5">
        <v>3215</v>
      </c>
      <c r="IG5" t="s">
        <v>295</v>
      </c>
      <c r="IH5" t="s">
        <v>296</v>
      </c>
      <c r="IK5">
        <v>-2</v>
      </c>
      <c r="IL5" t="s">
        <v>265</v>
      </c>
      <c r="IM5" t="s">
        <v>266</v>
      </c>
    </row>
    <row r="6" spans="1:250" x14ac:dyDescent="0.35">
      <c r="A6">
        <v>257</v>
      </c>
      <c r="B6">
        <v>-1560077824</v>
      </c>
      <c r="C6">
        <v>3132</v>
      </c>
      <c r="D6" t="s">
        <v>292</v>
      </c>
      <c r="E6" t="s">
        <v>293</v>
      </c>
      <c r="F6">
        <v>3136</v>
      </c>
      <c r="G6" t="s">
        <v>294</v>
      </c>
      <c r="H6" t="s">
        <v>293</v>
      </c>
      <c r="I6">
        <v>463</v>
      </c>
      <c r="J6" t="s">
        <v>309</v>
      </c>
      <c r="K6" t="s">
        <v>310</v>
      </c>
      <c r="L6">
        <v>3215</v>
      </c>
      <c r="M6" t="s">
        <v>295</v>
      </c>
      <c r="N6" t="s">
        <v>295</v>
      </c>
      <c r="O6">
        <v>3215</v>
      </c>
      <c r="P6" t="s">
        <v>295</v>
      </c>
      <c r="Q6" t="s">
        <v>295</v>
      </c>
      <c r="R6" t="s">
        <v>271</v>
      </c>
      <c r="S6" s="29">
        <v>325564.86580000003</v>
      </c>
      <c r="U6" s="29">
        <v>1</v>
      </c>
      <c r="IF6">
        <v>3215</v>
      </c>
      <c r="IG6" t="s">
        <v>295</v>
      </c>
      <c r="IH6" t="s">
        <v>296</v>
      </c>
      <c r="IK6">
        <v>-2</v>
      </c>
      <c r="IL6" t="s">
        <v>265</v>
      </c>
      <c r="IM6" t="s">
        <v>266</v>
      </c>
    </row>
    <row r="7" spans="1:250" x14ac:dyDescent="0.35">
      <c r="A7">
        <v>258</v>
      </c>
      <c r="B7">
        <v>-1560077824</v>
      </c>
      <c r="C7">
        <v>3132</v>
      </c>
      <c r="D7" t="s">
        <v>292</v>
      </c>
      <c r="E7" t="s">
        <v>293</v>
      </c>
      <c r="F7">
        <v>3136</v>
      </c>
      <c r="G7" t="s">
        <v>294</v>
      </c>
      <c r="H7" t="s">
        <v>293</v>
      </c>
      <c r="I7">
        <v>456</v>
      </c>
      <c r="J7" t="s">
        <v>311</v>
      </c>
      <c r="K7" t="s">
        <v>312</v>
      </c>
      <c r="L7">
        <v>3215</v>
      </c>
      <c r="M7" t="s">
        <v>295</v>
      </c>
      <c r="N7" t="s">
        <v>295</v>
      </c>
      <c r="O7">
        <v>3215</v>
      </c>
      <c r="P7" t="s">
        <v>295</v>
      </c>
      <c r="Q7" t="s">
        <v>295</v>
      </c>
      <c r="R7" t="s">
        <v>271</v>
      </c>
      <c r="S7" s="29">
        <v>319946.71480000002</v>
      </c>
      <c r="U7" s="29">
        <v>1</v>
      </c>
      <c r="IF7">
        <v>3215</v>
      </c>
      <c r="IG7" t="s">
        <v>295</v>
      </c>
      <c r="IH7" t="s">
        <v>296</v>
      </c>
      <c r="IK7">
        <v>-2</v>
      </c>
      <c r="IL7" t="s">
        <v>265</v>
      </c>
      <c r="IM7" t="s">
        <v>266</v>
      </c>
    </row>
    <row r="8" spans="1:250" x14ac:dyDescent="0.35">
      <c r="A8">
        <v>259</v>
      </c>
      <c r="B8">
        <v>-1560077824</v>
      </c>
      <c r="C8">
        <v>3132</v>
      </c>
      <c r="D8" t="s">
        <v>292</v>
      </c>
      <c r="E8" t="s">
        <v>293</v>
      </c>
      <c r="F8">
        <v>3136</v>
      </c>
      <c r="G8" t="s">
        <v>294</v>
      </c>
      <c r="H8" t="s">
        <v>293</v>
      </c>
      <c r="I8">
        <v>451</v>
      </c>
      <c r="J8" t="s">
        <v>313</v>
      </c>
      <c r="K8" t="s">
        <v>314</v>
      </c>
      <c r="L8">
        <v>3215</v>
      </c>
      <c r="M8" t="s">
        <v>295</v>
      </c>
      <c r="N8" t="s">
        <v>295</v>
      </c>
      <c r="O8">
        <v>3215</v>
      </c>
      <c r="P8" t="s">
        <v>295</v>
      </c>
      <c r="Q8" t="s">
        <v>295</v>
      </c>
      <c r="R8" t="s">
        <v>271</v>
      </c>
      <c r="S8" s="29">
        <v>314927.77389999997</v>
      </c>
      <c r="U8" s="29">
        <v>1</v>
      </c>
      <c r="IF8">
        <v>3215</v>
      </c>
      <c r="IG8" t="s">
        <v>295</v>
      </c>
      <c r="IH8" t="s">
        <v>296</v>
      </c>
      <c r="IK8">
        <v>-2</v>
      </c>
      <c r="IL8" t="s">
        <v>265</v>
      </c>
      <c r="IM8" t="s">
        <v>266</v>
      </c>
    </row>
    <row r="9" spans="1:250" x14ac:dyDescent="0.35">
      <c r="A9">
        <v>260</v>
      </c>
      <c r="B9">
        <v>-1560077824</v>
      </c>
      <c r="C9">
        <v>3132</v>
      </c>
      <c r="D9" t="s">
        <v>292</v>
      </c>
      <c r="E9" t="s">
        <v>293</v>
      </c>
      <c r="F9">
        <v>3136</v>
      </c>
      <c r="G9" t="s">
        <v>294</v>
      </c>
      <c r="H9" t="s">
        <v>293</v>
      </c>
      <c r="I9">
        <v>442</v>
      </c>
      <c r="J9" t="s">
        <v>315</v>
      </c>
      <c r="K9" t="s">
        <v>316</v>
      </c>
      <c r="L9">
        <v>3215</v>
      </c>
      <c r="M9" t="s">
        <v>295</v>
      </c>
      <c r="N9" t="s">
        <v>295</v>
      </c>
      <c r="O9">
        <v>3215</v>
      </c>
      <c r="P9" t="s">
        <v>295</v>
      </c>
      <c r="Q9" t="s">
        <v>295</v>
      </c>
      <c r="R9" t="s">
        <v>271</v>
      </c>
      <c r="S9" s="29">
        <v>309134.08110000001</v>
      </c>
      <c r="U9" s="29">
        <v>1</v>
      </c>
      <c r="IF9">
        <v>3215</v>
      </c>
      <c r="IG9" t="s">
        <v>295</v>
      </c>
      <c r="IH9" t="s">
        <v>296</v>
      </c>
      <c r="IK9">
        <v>-2</v>
      </c>
      <c r="IL9" t="s">
        <v>265</v>
      </c>
      <c r="IM9" t="s">
        <v>266</v>
      </c>
    </row>
    <row r="10" spans="1:250" x14ac:dyDescent="0.35">
      <c r="A10">
        <v>261</v>
      </c>
      <c r="B10">
        <v>-1560077824</v>
      </c>
      <c r="C10">
        <v>3132</v>
      </c>
      <c r="D10" t="s">
        <v>292</v>
      </c>
      <c r="E10" t="s">
        <v>293</v>
      </c>
      <c r="F10">
        <v>3136</v>
      </c>
      <c r="G10" t="s">
        <v>294</v>
      </c>
      <c r="H10" t="s">
        <v>293</v>
      </c>
      <c r="I10">
        <v>432</v>
      </c>
      <c r="J10" t="s">
        <v>317</v>
      </c>
      <c r="K10" t="s">
        <v>318</v>
      </c>
      <c r="L10">
        <v>3215</v>
      </c>
      <c r="M10" t="s">
        <v>295</v>
      </c>
      <c r="N10" t="s">
        <v>295</v>
      </c>
      <c r="O10">
        <v>3215</v>
      </c>
      <c r="P10" t="s">
        <v>295</v>
      </c>
      <c r="Q10" t="s">
        <v>295</v>
      </c>
      <c r="R10" t="s">
        <v>271</v>
      </c>
      <c r="S10" s="29">
        <v>302736.31229999999</v>
      </c>
      <c r="U10" s="29">
        <v>1</v>
      </c>
      <c r="IF10">
        <v>3215</v>
      </c>
      <c r="IG10" t="s">
        <v>295</v>
      </c>
      <c r="IH10" t="s">
        <v>296</v>
      </c>
      <c r="IK10">
        <v>-2</v>
      </c>
      <c r="IL10" t="s">
        <v>265</v>
      </c>
      <c r="IM10" t="s">
        <v>266</v>
      </c>
    </row>
    <row r="11" spans="1:250" x14ac:dyDescent="0.35">
      <c r="A11">
        <v>262</v>
      </c>
      <c r="B11">
        <v>-1560077824</v>
      </c>
      <c r="C11">
        <v>3132</v>
      </c>
      <c r="D11" t="s">
        <v>292</v>
      </c>
      <c r="E11" t="s">
        <v>293</v>
      </c>
      <c r="F11">
        <v>3136</v>
      </c>
      <c r="G11" t="s">
        <v>294</v>
      </c>
      <c r="H11" t="s">
        <v>293</v>
      </c>
      <c r="I11">
        <v>425</v>
      </c>
      <c r="J11" t="s">
        <v>319</v>
      </c>
      <c r="K11" t="s">
        <v>320</v>
      </c>
      <c r="L11">
        <v>3215</v>
      </c>
      <c r="M11" t="s">
        <v>295</v>
      </c>
      <c r="N11" t="s">
        <v>295</v>
      </c>
      <c r="O11">
        <v>3215</v>
      </c>
      <c r="P11" t="s">
        <v>295</v>
      </c>
      <c r="Q11" t="s">
        <v>295</v>
      </c>
      <c r="R11" t="s">
        <v>271</v>
      </c>
      <c r="S11" s="29">
        <v>295944.4559</v>
      </c>
      <c r="U11" s="29">
        <v>1</v>
      </c>
      <c r="IF11">
        <v>3215</v>
      </c>
      <c r="IG11" t="s">
        <v>295</v>
      </c>
      <c r="IH11" t="s">
        <v>296</v>
      </c>
      <c r="IK11">
        <v>-2</v>
      </c>
      <c r="IL11" t="s">
        <v>265</v>
      </c>
      <c r="IM11" t="s">
        <v>266</v>
      </c>
    </row>
    <row r="12" spans="1:250" x14ac:dyDescent="0.35">
      <c r="A12">
        <v>263</v>
      </c>
      <c r="B12">
        <v>-1560077824</v>
      </c>
      <c r="C12">
        <v>3132</v>
      </c>
      <c r="D12" t="s">
        <v>292</v>
      </c>
      <c r="E12" t="s">
        <v>293</v>
      </c>
      <c r="F12">
        <v>3136</v>
      </c>
      <c r="G12" t="s">
        <v>294</v>
      </c>
      <c r="H12" t="s">
        <v>293</v>
      </c>
      <c r="I12">
        <v>418</v>
      </c>
      <c r="J12" t="s">
        <v>321</v>
      </c>
      <c r="K12" t="s">
        <v>322</v>
      </c>
      <c r="L12">
        <v>3215</v>
      </c>
      <c r="M12" t="s">
        <v>295</v>
      </c>
      <c r="N12" t="s">
        <v>295</v>
      </c>
      <c r="O12">
        <v>3215</v>
      </c>
      <c r="P12" t="s">
        <v>295</v>
      </c>
      <c r="Q12" t="s">
        <v>295</v>
      </c>
      <c r="R12" t="s">
        <v>271</v>
      </c>
      <c r="S12" s="29">
        <v>290125.35830000002</v>
      </c>
      <c r="U12" s="29">
        <v>1</v>
      </c>
      <c r="IF12">
        <v>3215</v>
      </c>
      <c r="IG12" t="s">
        <v>295</v>
      </c>
      <c r="IH12" t="s">
        <v>296</v>
      </c>
      <c r="IK12">
        <v>-2</v>
      </c>
      <c r="IL12" t="s">
        <v>265</v>
      </c>
      <c r="IM12" t="s">
        <v>266</v>
      </c>
    </row>
    <row r="13" spans="1:250" x14ac:dyDescent="0.35">
      <c r="A13">
        <v>264</v>
      </c>
      <c r="B13">
        <v>-1560077824</v>
      </c>
      <c r="C13">
        <v>3132</v>
      </c>
      <c r="D13" t="s">
        <v>292</v>
      </c>
      <c r="E13" t="s">
        <v>293</v>
      </c>
      <c r="F13">
        <v>3136</v>
      </c>
      <c r="G13" t="s">
        <v>294</v>
      </c>
      <c r="H13" t="s">
        <v>293</v>
      </c>
      <c r="I13">
        <v>495</v>
      </c>
      <c r="J13" t="s">
        <v>301</v>
      </c>
      <c r="K13" t="s">
        <v>302</v>
      </c>
      <c r="L13">
        <v>3215</v>
      </c>
      <c r="M13" t="s">
        <v>295</v>
      </c>
      <c r="N13" t="s">
        <v>295</v>
      </c>
      <c r="O13">
        <v>3215</v>
      </c>
      <c r="P13" t="s">
        <v>295</v>
      </c>
      <c r="Q13" t="s">
        <v>295</v>
      </c>
      <c r="R13" t="s">
        <v>269</v>
      </c>
      <c r="S13" s="29">
        <v>351176.00809999998</v>
      </c>
      <c r="U13" s="29">
        <v>2</v>
      </c>
      <c r="IF13">
        <v>3215</v>
      </c>
      <c r="IG13" t="s">
        <v>295</v>
      </c>
      <c r="IH13" t="s">
        <v>296</v>
      </c>
      <c r="IK13">
        <v>-2</v>
      </c>
      <c r="IL13" t="s">
        <v>265</v>
      </c>
      <c r="IM13" t="s">
        <v>266</v>
      </c>
    </row>
    <row r="14" spans="1:250" x14ac:dyDescent="0.35">
      <c r="A14">
        <v>265</v>
      </c>
      <c r="B14">
        <v>-1560077824</v>
      </c>
      <c r="C14">
        <v>3132</v>
      </c>
      <c r="D14" t="s">
        <v>292</v>
      </c>
      <c r="E14" t="s">
        <v>293</v>
      </c>
      <c r="F14">
        <v>3136</v>
      </c>
      <c r="G14" t="s">
        <v>294</v>
      </c>
      <c r="H14" t="s">
        <v>293</v>
      </c>
      <c r="I14">
        <v>486</v>
      </c>
      <c r="J14" t="s">
        <v>303</v>
      </c>
      <c r="K14" t="s">
        <v>304</v>
      </c>
      <c r="L14">
        <v>3215</v>
      </c>
      <c r="M14" t="s">
        <v>295</v>
      </c>
      <c r="N14" t="s">
        <v>295</v>
      </c>
      <c r="O14">
        <v>3215</v>
      </c>
      <c r="P14" t="s">
        <v>295</v>
      </c>
      <c r="Q14" t="s">
        <v>295</v>
      </c>
      <c r="R14" t="s">
        <v>269</v>
      </c>
      <c r="S14" s="29">
        <v>345540.8995</v>
      </c>
      <c r="U14" s="29">
        <v>2</v>
      </c>
      <c r="IF14">
        <v>3215</v>
      </c>
      <c r="IG14" t="s">
        <v>295</v>
      </c>
      <c r="IH14" t="s">
        <v>296</v>
      </c>
      <c r="IK14">
        <v>-2</v>
      </c>
      <c r="IL14" t="s">
        <v>265</v>
      </c>
      <c r="IM14" t="s">
        <v>266</v>
      </c>
    </row>
    <row r="15" spans="1:250" x14ac:dyDescent="0.35">
      <c r="A15">
        <v>266</v>
      </c>
      <c r="B15">
        <v>-1560077824</v>
      </c>
      <c r="C15">
        <v>3132</v>
      </c>
      <c r="D15" t="s">
        <v>292</v>
      </c>
      <c r="E15" t="s">
        <v>293</v>
      </c>
      <c r="F15">
        <v>3136</v>
      </c>
      <c r="G15" t="s">
        <v>294</v>
      </c>
      <c r="H15" t="s">
        <v>293</v>
      </c>
      <c r="I15">
        <v>477</v>
      </c>
      <c r="J15" t="s">
        <v>305</v>
      </c>
      <c r="K15" t="s">
        <v>306</v>
      </c>
      <c r="L15">
        <v>3215</v>
      </c>
      <c r="M15" t="s">
        <v>295</v>
      </c>
      <c r="N15" t="s">
        <v>295</v>
      </c>
      <c r="O15">
        <v>3215</v>
      </c>
      <c r="P15" t="s">
        <v>295</v>
      </c>
      <c r="Q15" t="s">
        <v>295</v>
      </c>
      <c r="R15" t="s">
        <v>269</v>
      </c>
      <c r="S15" s="29">
        <v>337811.91200000001</v>
      </c>
      <c r="U15" s="29">
        <v>2</v>
      </c>
      <c r="IF15">
        <v>3215</v>
      </c>
      <c r="IG15" t="s">
        <v>295</v>
      </c>
      <c r="IH15" t="s">
        <v>296</v>
      </c>
      <c r="IK15">
        <v>-2</v>
      </c>
      <c r="IL15" t="s">
        <v>265</v>
      </c>
      <c r="IM15" t="s">
        <v>266</v>
      </c>
    </row>
    <row r="16" spans="1:250" x14ac:dyDescent="0.35">
      <c r="A16">
        <v>267</v>
      </c>
      <c r="B16">
        <v>-1560077824</v>
      </c>
      <c r="C16">
        <v>3132</v>
      </c>
      <c r="D16" t="s">
        <v>292</v>
      </c>
      <c r="E16" t="s">
        <v>293</v>
      </c>
      <c r="F16">
        <v>3136</v>
      </c>
      <c r="G16" t="s">
        <v>294</v>
      </c>
      <c r="H16" t="s">
        <v>293</v>
      </c>
      <c r="I16">
        <v>471</v>
      </c>
      <c r="J16" t="s">
        <v>307</v>
      </c>
      <c r="K16" t="s">
        <v>308</v>
      </c>
      <c r="L16">
        <v>3215</v>
      </c>
      <c r="M16" t="s">
        <v>295</v>
      </c>
      <c r="N16" t="s">
        <v>295</v>
      </c>
      <c r="O16">
        <v>3215</v>
      </c>
      <c r="P16" t="s">
        <v>295</v>
      </c>
      <c r="Q16" t="s">
        <v>295</v>
      </c>
      <c r="R16" t="s">
        <v>269</v>
      </c>
      <c r="S16" s="29">
        <v>331434.1876</v>
      </c>
      <c r="U16" s="29">
        <v>2</v>
      </c>
      <c r="IF16">
        <v>3215</v>
      </c>
      <c r="IG16" t="s">
        <v>295</v>
      </c>
      <c r="IH16" t="s">
        <v>296</v>
      </c>
      <c r="IK16">
        <v>-2</v>
      </c>
      <c r="IL16" t="s">
        <v>265</v>
      </c>
      <c r="IM16" t="s">
        <v>266</v>
      </c>
    </row>
    <row r="17" spans="1:247" x14ac:dyDescent="0.35">
      <c r="A17">
        <v>268</v>
      </c>
      <c r="B17">
        <v>-1560077824</v>
      </c>
      <c r="C17">
        <v>3132</v>
      </c>
      <c r="D17" t="s">
        <v>292</v>
      </c>
      <c r="E17" t="s">
        <v>293</v>
      </c>
      <c r="F17">
        <v>3136</v>
      </c>
      <c r="G17" t="s">
        <v>294</v>
      </c>
      <c r="H17" t="s">
        <v>293</v>
      </c>
      <c r="I17">
        <v>463</v>
      </c>
      <c r="J17" t="s">
        <v>309</v>
      </c>
      <c r="K17" t="s">
        <v>310</v>
      </c>
      <c r="L17">
        <v>3215</v>
      </c>
      <c r="M17" t="s">
        <v>295</v>
      </c>
      <c r="N17" t="s">
        <v>295</v>
      </c>
      <c r="O17">
        <v>3215</v>
      </c>
      <c r="P17" t="s">
        <v>295</v>
      </c>
      <c r="Q17" t="s">
        <v>295</v>
      </c>
      <c r="R17" t="s">
        <v>269</v>
      </c>
      <c r="S17" s="29">
        <v>325564.86580000003</v>
      </c>
      <c r="U17" s="29">
        <v>2</v>
      </c>
      <c r="IF17">
        <v>3215</v>
      </c>
      <c r="IG17" t="s">
        <v>295</v>
      </c>
      <c r="IH17" t="s">
        <v>296</v>
      </c>
      <c r="IK17">
        <v>-2</v>
      </c>
      <c r="IL17" t="s">
        <v>265</v>
      </c>
      <c r="IM17" t="s">
        <v>266</v>
      </c>
    </row>
    <row r="18" spans="1:247" x14ac:dyDescent="0.35">
      <c r="A18">
        <v>269</v>
      </c>
      <c r="B18">
        <v>-1560077824</v>
      </c>
      <c r="C18">
        <v>3132</v>
      </c>
      <c r="D18" t="s">
        <v>292</v>
      </c>
      <c r="E18" t="s">
        <v>293</v>
      </c>
      <c r="F18">
        <v>3136</v>
      </c>
      <c r="G18" t="s">
        <v>294</v>
      </c>
      <c r="H18" t="s">
        <v>293</v>
      </c>
      <c r="I18">
        <v>456</v>
      </c>
      <c r="J18" t="s">
        <v>311</v>
      </c>
      <c r="K18" t="s">
        <v>312</v>
      </c>
      <c r="L18">
        <v>3215</v>
      </c>
      <c r="M18" t="s">
        <v>295</v>
      </c>
      <c r="N18" t="s">
        <v>295</v>
      </c>
      <c r="O18">
        <v>3215</v>
      </c>
      <c r="P18" t="s">
        <v>295</v>
      </c>
      <c r="Q18" t="s">
        <v>295</v>
      </c>
      <c r="R18" t="s">
        <v>269</v>
      </c>
      <c r="S18" s="29">
        <v>319946.71480000002</v>
      </c>
      <c r="U18" s="29">
        <v>2</v>
      </c>
      <c r="IF18">
        <v>3215</v>
      </c>
      <c r="IG18" t="s">
        <v>295</v>
      </c>
      <c r="IH18" t="s">
        <v>296</v>
      </c>
      <c r="IK18">
        <v>-2</v>
      </c>
      <c r="IL18" t="s">
        <v>265</v>
      </c>
      <c r="IM18" t="s">
        <v>266</v>
      </c>
    </row>
    <row r="19" spans="1:247" x14ac:dyDescent="0.35">
      <c r="A19">
        <v>270</v>
      </c>
      <c r="B19">
        <v>-1560077824</v>
      </c>
      <c r="C19">
        <v>3132</v>
      </c>
      <c r="D19" t="s">
        <v>292</v>
      </c>
      <c r="E19" t="s">
        <v>293</v>
      </c>
      <c r="F19">
        <v>3136</v>
      </c>
      <c r="G19" t="s">
        <v>294</v>
      </c>
      <c r="H19" t="s">
        <v>293</v>
      </c>
      <c r="I19">
        <v>451</v>
      </c>
      <c r="J19" t="s">
        <v>313</v>
      </c>
      <c r="K19" t="s">
        <v>314</v>
      </c>
      <c r="L19">
        <v>3215</v>
      </c>
      <c r="M19" t="s">
        <v>295</v>
      </c>
      <c r="N19" t="s">
        <v>295</v>
      </c>
      <c r="O19">
        <v>3215</v>
      </c>
      <c r="P19" t="s">
        <v>295</v>
      </c>
      <c r="Q19" t="s">
        <v>295</v>
      </c>
      <c r="R19" t="s">
        <v>269</v>
      </c>
      <c r="S19" s="29">
        <v>314927.77389999997</v>
      </c>
      <c r="U19" s="29">
        <v>2</v>
      </c>
      <c r="IF19">
        <v>3215</v>
      </c>
      <c r="IG19" t="s">
        <v>295</v>
      </c>
      <c r="IH19" t="s">
        <v>296</v>
      </c>
      <c r="IK19">
        <v>-2</v>
      </c>
      <c r="IL19" t="s">
        <v>265</v>
      </c>
      <c r="IM19" t="s">
        <v>266</v>
      </c>
    </row>
    <row r="20" spans="1:247" x14ac:dyDescent="0.35">
      <c r="A20">
        <v>271</v>
      </c>
      <c r="B20">
        <v>-1560077824</v>
      </c>
      <c r="C20">
        <v>3132</v>
      </c>
      <c r="D20" t="s">
        <v>292</v>
      </c>
      <c r="E20" t="s">
        <v>293</v>
      </c>
      <c r="F20">
        <v>3136</v>
      </c>
      <c r="G20" t="s">
        <v>294</v>
      </c>
      <c r="H20" t="s">
        <v>293</v>
      </c>
      <c r="I20">
        <v>442</v>
      </c>
      <c r="J20" t="s">
        <v>315</v>
      </c>
      <c r="K20" t="s">
        <v>316</v>
      </c>
      <c r="L20">
        <v>3215</v>
      </c>
      <c r="M20" t="s">
        <v>295</v>
      </c>
      <c r="N20" t="s">
        <v>295</v>
      </c>
      <c r="O20">
        <v>3215</v>
      </c>
      <c r="P20" t="s">
        <v>295</v>
      </c>
      <c r="Q20" t="s">
        <v>295</v>
      </c>
      <c r="R20" t="s">
        <v>269</v>
      </c>
      <c r="S20" s="29">
        <v>309134.08110000001</v>
      </c>
      <c r="U20" s="29">
        <v>2</v>
      </c>
      <c r="IF20">
        <v>3215</v>
      </c>
      <c r="IG20" t="s">
        <v>295</v>
      </c>
      <c r="IH20" t="s">
        <v>296</v>
      </c>
      <c r="IK20">
        <v>-2</v>
      </c>
      <c r="IL20" t="s">
        <v>265</v>
      </c>
      <c r="IM20" t="s">
        <v>266</v>
      </c>
    </row>
    <row r="21" spans="1:247" x14ac:dyDescent="0.35">
      <c r="A21">
        <v>272</v>
      </c>
      <c r="B21">
        <v>-1560077824</v>
      </c>
      <c r="C21">
        <v>3132</v>
      </c>
      <c r="D21" t="s">
        <v>292</v>
      </c>
      <c r="E21" t="s">
        <v>293</v>
      </c>
      <c r="F21">
        <v>3136</v>
      </c>
      <c r="G21" t="s">
        <v>294</v>
      </c>
      <c r="H21" t="s">
        <v>293</v>
      </c>
      <c r="I21">
        <v>432</v>
      </c>
      <c r="J21" t="s">
        <v>317</v>
      </c>
      <c r="K21" t="s">
        <v>318</v>
      </c>
      <c r="L21">
        <v>3215</v>
      </c>
      <c r="M21" t="s">
        <v>295</v>
      </c>
      <c r="N21" t="s">
        <v>295</v>
      </c>
      <c r="O21">
        <v>3215</v>
      </c>
      <c r="P21" t="s">
        <v>295</v>
      </c>
      <c r="Q21" t="s">
        <v>295</v>
      </c>
      <c r="R21" t="s">
        <v>269</v>
      </c>
      <c r="S21" s="29">
        <v>302736.31229999999</v>
      </c>
      <c r="U21" s="29">
        <v>2</v>
      </c>
      <c r="IF21">
        <v>3215</v>
      </c>
      <c r="IG21" t="s">
        <v>295</v>
      </c>
      <c r="IH21" t="s">
        <v>296</v>
      </c>
      <c r="IK21">
        <v>-2</v>
      </c>
      <c r="IL21" t="s">
        <v>265</v>
      </c>
      <c r="IM21" t="s">
        <v>266</v>
      </c>
    </row>
    <row r="22" spans="1:247" x14ac:dyDescent="0.35">
      <c r="A22">
        <v>273</v>
      </c>
      <c r="B22">
        <v>-1560077824</v>
      </c>
      <c r="C22">
        <v>3132</v>
      </c>
      <c r="D22" t="s">
        <v>292</v>
      </c>
      <c r="E22" t="s">
        <v>293</v>
      </c>
      <c r="F22">
        <v>3136</v>
      </c>
      <c r="G22" t="s">
        <v>294</v>
      </c>
      <c r="H22" t="s">
        <v>293</v>
      </c>
      <c r="I22">
        <v>425</v>
      </c>
      <c r="J22" t="s">
        <v>319</v>
      </c>
      <c r="K22" t="s">
        <v>320</v>
      </c>
      <c r="L22">
        <v>3215</v>
      </c>
      <c r="M22" t="s">
        <v>295</v>
      </c>
      <c r="N22" t="s">
        <v>295</v>
      </c>
      <c r="O22">
        <v>3215</v>
      </c>
      <c r="P22" t="s">
        <v>295</v>
      </c>
      <c r="Q22" t="s">
        <v>295</v>
      </c>
      <c r="R22" t="s">
        <v>269</v>
      </c>
      <c r="S22" s="29">
        <v>295944.4559</v>
      </c>
      <c r="U22" s="29">
        <v>2</v>
      </c>
      <c r="IF22">
        <v>3215</v>
      </c>
      <c r="IG22" t="s">
        <v>295</v>
      </c>
      <c r="IH22" t="s">
        <v>296</v>
      </c>
      <c r="IK22">
        <v>-2</v>
      </c>
      <c r="IL22" t="s">
        <v>265</v>
      </c>
      <c r="IM22" t="s">
        <v>266</v>
      </c>
    </row>
    <row r="23" spans="1:247" x14ac:dyDescent="0.35">
      <c r="A23">
        <v>274</v>
      </c>
      <c r="B23">
        <v>-1560077824</v>
      </c>
      <c r="C23">
        <v>3132</v>
      </c>
      <c r="D23" t="s">
        <v>292</v>
      </c>
      <c r="E23" t="s">
        <v>293</v>
      </c>
      <c r="F23">
        <v>3136</v>
      </c>
      <c r="G23" t="s">
        <v>294</v>
      </c>
      <c r="H23" t="s">
        <v>293</v>
      </c>
      <c r="I23">
        <v>418</v>
      </c>
      <c r="J23" t="s">
        <v>321</v>
      </c>
      <c r="K23" t="s">
        <v>322</v>
      </c>
      <c r="L23">
        <v>3215</v>
      </c>
      <c r="M23" t="s">
        <v>295</v>
      </c>
      <c r="N23" t="s">
        <v>295</v>
      </c>
      <c r="O23">
        <v>3215</v>
      </c>
      <c r="P23" t="s">
        <v>295</v>
      </c>
      <c r="Q23" t="s">
        <v>295</v>
      </c>
      <c r="R23" t="s">
        <v>269</v>
      </c>
      <c r="S23" s="29">
        <v>290125.35830000002</v>
      </c>
      <c r="U23" s="29">
        <v>2</v>
      </c>
      <c r="IF23">
        <v>3215</v>
      </c>
      <c r="IG23" t="s">
        <v>295</v>
      </c>
      <c r="IH23" t="s">
        <v>296</v>
      </c>
      <c r="IK23">
        <v>-2</v>
      </c>
      <c r="IL23" t="s">
        <v>265</v>
      </c>
      <c r="IM23" t="s">
        <v>266</v>
      </c>
    </row>
    <row r="24" spans="1:247" x14ac:dyDescent="0.35">
      <c r="A24">
        <v>473</v>
      </c>
      <c r="B24">
        <v>-1560077824</v>
      </c>
      <c r="C24">
        <v>3132</v>
      </c>
      <c r="D24" t="s">
        <v>292</v>
      </c>
      <c r="E24" t="s">
        <v>293</v>
      </c>
      <c r="F24">
        <v>3136</v>
      </c>
      <c r="G24" t="s">
        <v>294</v>
      </c>
      <c r="H24" t="s">
        <v>293</v>
      </c>
      <c r="I24">
        <v>495</v>
      </c>
      <c r="J24" t="s">
        <v>301</v>
      </c>
      <c r="K24" t="s">
        <v>302</v>
      </c>
      <c r="L24">
        <v>3215</v>
      </c>
      <c r="M24" t="s">
        <v>295</v>
      </c>
      <c r="N24" t="s">
        <v>295</v>
      </c>
      <c r="O24">
        <v>3215</v>
      </c>
      <c r="P24" t="s">
        <v>295</v>
      </c>
      <c r="Q24" t="s">
        <v>295</v>
      </c>
      <c r="R24" t="s">
        <v>276</v>
      </c>
      <c r="S24" s="29">
        <v>-78900</v>
      </c>
      <c r="U24" s="29">
        <v>21</v>
      </c>
      <c r="IF24">
        <v>3215</v>
      </c>
      <c r="IG24" t="s">
        <v>295</v>
      </c>
      <c r="IH24" t="s">
        <v>296</v>
      </c>
      <c r="IK24">
        <v>-2</v>
      </c>
      <c r="IL24" t="s">
        <v>265</v>
      </c>
      <c r="IM24" t="s">
        <v>266</v>
      </c>
    </row>
    <row r="25" spans="1:247" x14ac:dyDescent="0.35">
      <c r="A25">
        <v>474</v>
      </c>
      <c r="B25">
        <v>-1560077824</v>
      </c>
      <c r="C25">
        <v>3132</v>
      </c>
      <c r="D25" t="s">
        <v>292</v>
      </c>
      <c r="E25" t="s">
        <v>293</v>
      </c>
      <c r="F25">
        <v>3136</v>
      </c>
      <c r="G25" t="s">
        <v>294</v>
      </c>
      <c r="H25" t="s">
        <v>293</v>
      </c>
      <c r="I25">
        <v>486</v>
      </c>
      <c r="J25" t="s">
        <v>303</v>
      </c>
      <c r="K25" t="s">
        <v>304</v>
      </c>
      <c r="L25">
        <v>3215</v>
      </c>
      <c r="M25" t="s">
        <v>295</v>
      </c>
      <c r="N25" t="s">
        <v>295</v>
      </c>
      <c r="O25">
        <v>3215</v>
      </c>
      <c r="P25" t="s">
        <v>295</v>
      </c>
      <c r="Q25" t="s">
        <v>295</v>
      </c>
      <c r="R25" t="s">
        <v>276</v>
      </c>
      <c r="S25" s="29">
        <v>-78900</v>
      </c>
      <c r="U25" s="29">
        <v>21</v>
      </c>
      <c r="IF25">
        <v>3215</v>
      </c>
      <c r="IG25" t="s">
        <v>295</v>
      </c>
      <c r="IH25" t="s">
        <v>296</v>
      </c>
      <c r="IK25">
        <v>-2</v>
      </c>
      <c r="IL25" t="s">
        <v>265</v>
      </c>
      <c r="IM25" t="s">
        <v>266</v>
      </c>
    </row>
    <row r="26" spans="1:247" x14ac:dyDescent="0.35">
      <c r="A26">
        <v>475</v>
      </c>
      <c r="B26">
        <v>-1560077824</v>
      </c>
      <c r="C26">
        <v>3132</v>
      </c>
      <c r="D26" t="s">
        <v>292</v>
      </c>
      <c r="E26" t="s">
        <v>293</v>
      </c>
      <c r="F26">
        <v>3136</v>
      </c>
      <c r="G26" t="s">
        <v>294</v>
      </c>
      <c r="H26" t="s">
        <v>293</v>
      </c>
      <c r="I26">
        <v>477</v>
      </c>
      <c r="J26" t="s">
        <v>305</v>
      </c>
      <c r="K26" t="s">
        <v>306</v>
      </c>
      <c r="L26">
        <v>3215</v>
      </c>
      <c r="M26" t="s">
        <v>295</v>
      </c>
      <c r="N26" t="s">
        <v>295</v>
      </c>
      <c r="O26">
        <v>3215</v>
      </c>
      <c r="P26" t="s">
        <v>295</v>
      </c>
      <c r="Q26" t="s">
        <v>295</v>
      </c>
      <c r="R26" t="s">
        <v>276</v>
      </c>
      <c r="S26" s="29">
        <v>-78000</v>
      </c>
      <c r="U26" s="29">
        <v>21</v>
      </c>
      <c r="IF26">
        <v>3215</v>
      </c>
      <c r="IG26" t="s">
        <v>295</v>
      </c>
      <c r="IH26" t="s">
        <v>296</v>
      </c>
      <c r="IK26">
        <v>-2</v>
      </c>
      <c r="IL26" t="s">
        <v>265</v>
      </c>
      <c r="IM26" t="s">
        <v>266</v>
      </c>
    </row>
    <row r="27" spans="1:247" x14ac:dyDescent="0.35">
      <c r="A27">
        <v>476</v>
      </c>
      <c r="B27">
        <v>-1560077824</v>
      </c>
      <c r="C27">
        <v>3132</v>
      </c>
      <c r="D27" t="s">
        <v>292</v>
      </c>
      <c r="E27" t="s">
        <v>293</v>
      </c>
      <c r="F27">
        <v>3136</v>
      </c>
      <c r="G27" t="s">
        <v>294</v>
      </c>
      <c r="H27" t="s">
        <v>293</v>
      </c>
      <c r="I27">
        <v>471</v>
      </c>
      <c r="J27" t="s">
        <v>307</v>
      </c>
      <c r="K27" t="s">
        <v>308</v>
      </c>
      <c r="L27">
        <v>3215</v>
      </c>
      <c r="M27" t="s">
        <v>295</v>
      </c>
      <c r="N27" t="s">
        <v>295</v>
      </c>
      <c r="O27">
        <v>3215</v>
      </c>
      <c r="P27" t="s">
        <v>295</v>
      </c>
      <c r="Q27" t="s">
        <v>295</v>
      </c>
      <c r="R27" t="s">
        <v>276</v>
      </c>
      <c r="S27" s="29">
        <v>-85500</v>
      </c>
      <c r="U27" s="29">
        <v>21</v>
      </c>
      <c r="IF27">
        <v>3215</v>
      </c>
      <c r="IG27" t="s">
        <v>295</v>
      </c>
      <c r="IH27" t="s">
        <v>296</v>
      </c>
      <c r="IK27">
        <v>-2</v>
      </c>
      <c r="IL27" t="s">
        <v>265</v>
      </c>
      <c r="IM27" t="s">
        <v>266</v>
      </c>
    </row>
    <row r="28" spans="1:247" x14ac:dyDescent="0.35">
      <c r="A28">
        <v>477</v>
      </c>
      <c r="B28">
        <v>-1560077824</v>
      </c>
      <c r="C28">
        <v>3132</v>
      </c>
      <c r="D28" t="s">
        <v>292</v>
      </c>
      <c r="E28" t="s">
        <v>293</v>
      </c>
      <c r="F28">
        <v>3136</v>
      </c>
      <c r="G28" t="s">
        <v>294</v>
      </c>
      <c r="H28" t="s">
        <v>293</v>
      </c>
      <c r="I28">
        <v>463</v>
      </c>
      <c r="J28" t="s">
        <v>309</v>
      </c>
      <c r="K28" t="s">
        <v>310</v>
      </c>
      <c r="L28">
        <v>3215</v>
      </c>
      <c r="M28" t="s">
        <v>295</v>
      </c>
      <c r="N28" t="s">
        <v>295</v>
      </c>
      <c r="O28">
        <v>3215</v>
      </c>
      <c r="P28" t="s">
        <v>295</v>
      </c>
      <c r="Q28" t="s">
        <v>295</v>
      </c>
      <c r="R28" t="s">
        <v>276</v>
      </c>
      <c r="S28" s="29">
        <v>-85500</v>
      </c>
      <c r="U28" s="29">
        <v>21</v>
      </c>
      <c r="IF28">
        <v>3215</v>
      </c>
      <c r="IG28" t="s">
        <v>295</v>
      </c>
      <c r="IH28" t="s">
        <v>296</v>
      </c>
      <c r="IK28">
        <v>-2</v>
      </c>
      <c r="IL28" t="s">
        <v>265</v>
      </c>
      <c r="IM28" t="s">
        <v>266</v>
      </c>
    </row>
    <row r="29" spans="1:247" x14ac:dyDescent="0.35">
      <c r="A29">
        <v>478</v>
      </c>
      <c r="B29">
        <v>-1560077824</v>
      </c>
      <c r="C29">
        <v>3132</v>
      </c>
      <c r="D29" t="s">
        <v>292</v>
      </c>
      <c r="E29" t="s">
        <v>293</v>
      </c>
      <c r="F29">
        <v>3136</v>
      </c>
      <c r="G29" t="s">
        <v>294</v>
      </c>
      <c r="H29" t="s">
        <v>293</v>
      </c>
      <c r="I29">
        <v>456</v>
      </c>
      <c r="J29" t="s">
        <v>311</v>
      </c>
      <c r="K29" t="s">
        <v>312</v>
      </c>
      <c r="L29">
        <v>3215</v>
      </c>
      <c r="M29" t="s">
        <v>295</v>
      </c>
      <c r="N29" t="s">
        <v>295</v>
      </c>
      <c r="O29">
        <v>3215</v>
      </c>
      <c r="P29" t="s">
        <v>295</v>
      </c>
      <c r="Q29" t="s">
        <v>295</v>
      </c>
      <c r="R29" t="s">
        <v>276</v>
      </c>
      <c r="S29" s="29">
        <v>-66000</v>
      </c>
      <c r="U29" s="29">
        <v>21</v>
      </c>
      <c r="IF29">
        <v>3215</v>
      </c>
      <c r="IG29" t="s">
        <v>295</v>
      </c>
      <c r="IH29" t="s">
        <v>296</v>
      </c>
      <c r="IK29">
        <v>-2</v>
      </c>
      <c r="IL29" t="s">
        <v>265</v>
      </c>
      <c r="IM29" t="s">
        <v>266</v>
      </c>
    </row>
    <row r="30" spans="1:247" x14ac:dyDescent="0.35">
      <c r="A30">
        <v>479</v>
      </c>
      <c r="B30">
        <v>-1560077824</v>
      </c>
      <c r="C30">
        <v>3132</v>
      </c>
      <c r="D30" t="s">
        <v>292</v>
      </c>
      <c r="E30" t="s">
        <v>293</v>
      </c>
      <c r="F30">
        <v>3136</v>
      </c>
      <c r="G30" t="s">
        <v>294</v>
      </c>
      <c r="H30" t="s">
        <v>293</v>
      </c>
      <c r="I30">
        <v>451</v>
      </c>
      <c r="J30" t="s">
        <v>313</v>
      </c>
      <c r="K30" t="s">
        <v>314</v>
      </c>
      <c r="L30">
        <v>3215</v>
      </c>
      <c r="M30" t="s">
        <v>295</v>
      </c>
      <c r="N30" t="s">
        <v>295</v>
      </c>
      <c r="O30">
        <v>3215</v>
      </c>
      <c r="P30" t="s">
        <v>295</v>
      </c>
      <c r="Q30" t="s">
        <v>295</v>
      </c>
      <c r="R30" t="s">
        <v>276</v>
      </c>
      <c r="S30" s="29">
        <v>-51000</v>
      </c>
      <c r="U30" s="29">
        <v>21</v>
      </c>
      <c r="IF30">
        <v>3215</v>
      </c>
      <c r="IG30" t="s">
        <v>295</v>
      </c>
      <c r="IH30" t="s">
        <v>296</v>
      </c>
      <c r="IK30">
        <v>-2</v>
      </c>
      <c r="IL30" t="s">
        <v>265</v>
      </c>
      <c r="IM30" t="s">
        <v>266</v>
      </c>
    </row>
    <row r="31" spans="1:247" x14ac:dyDescent="0.35">
      <c r="A31">
        <v>480</v>
      </c>
      <c r="B31">
        <v>-1560077824</v>
      </c>
      <c r="C31">
        <v>3132</v>
      </c>
      <c r="D31" t="s">
        <v>292</v>
      </c>
      <c r="E31" t="s">
        <v>293</v>
      </c>
      <c r="F31">
        <v>3136</v>
      </c>
      <c r="G31" t="s">
        <v>294</v>
      </c>
      <c r="H31" t="s">
        <v>293</v>
      </c>
      <c r="I31">
        <v>442</v>
      </c>
      <c r="J31" t="s">
        <v>315</v>
      </c>
      <c r="K31" t="s">
        <v>316</v>
      </c>
      <c r="L31">
        <v>3215</v>
      </c>
      <c r="M31" t="s">
        <v>295</v>
      </c>
      <c r="N31" t="s">
        <v>295</v>
      </c>
      <c r="O31">
        <v>3215</v>
      </c>
      <c r="P31" t="s">
        <v>295</v>
      </c>
      <c r="Q31" t="s">
        <v>295</v>
      </c>
      <c r="R31" t="s">
        <v>276</v>
      </c>
      <c r="S31" s="29">
        <v>0</v>
      </c>
      <c r="U31" s="29">
        <v>21</v>
      </c>
      <c r="IF31">
        <v>3215</v>
      </c>
      <c r="IG31" t="s">
        <v>295</v>
      </c>
      <c r="IH31" t="s">
        <v>296</v>
      </c>
      <c r="IK31">
        <v>-2</v>
      </c>
      <c r="IL31" t="s">
        <v>265</v>
      </c>
      <c r="IM31" t="s">
        <v>266</v>
      </c>
    </row>
    <row r="32" spans="1:247" x14ac:dyDescent="0.35">
      <c r="A32">
        <v>481</v>
      </c>
      <c r="B32">
        <v>-1560077824</v>
      </c>
      <c r="C32">
        <v>3132</v>
      </c>
      <c r="D32" t="s">
        <v>292</v>
      </c>
      <c r="E32" t="s">
        <v>293</v>
      </c>
      <c r="F32">
        <v>3136</v>
      </c>
      <c r="G32" t="s">
        <v>294</v>
      </c>
      <c r="H32" t="s">
        <v>293</v>
      </c>
      <c r="I32">
        <v>432</v>
      </c>
      <c r="J32" t="s">
        <v>317</v>
      </c>
      <c r="K32" t="s">
        <v>318</v>
      </c>
      <c r="L32">
        <v>3215</v>
      </c>
      <c r="M32" t="s">
        <v>295</v>
      </c>
      <c r="N32" t="s">
        <v>295</v>
      </c>
      <c r="O32">
        <v>3215</v>
      </c>
      <c r="P32" t="s">
        <v>295</v>
      </c>
      <c r="Q32" t="s">
        <v>295</v>
      </c>
      <c r="R32" t="s">
        <v>276</v>
      </c>
      <c r="S32" s="29">
        <v>0</v>
      </c>
      <c r="U32" s="29">
        <v>21</v>
      </c>
      <c r="IF32">
        <v>3215</v>
      </c>
      <c r="IG32" t="s">
        <v>295</v>
      </c>
      <c r="IH32" t="s">
        <v>296</v>
      </c>
      <c r="IK32">
        <v>-2</v>
      </c>
      <c r="IL32" t="s">
        <v>265</v>
      </c>
      <c r="IM32" t="s">
        <v>266</v>
      </c>
    </row>
    <row r="33" spans="1:247" x14ac:dyDescent="0.35">
      <c r="A33">
        <v>482</v>
      </c>
      <c r="B33">
        <v>-1560077824</v>
      </c>
      <c r="C33">
        <v>3132</v>
      </c>
      <c r="D33" t="s">
        <v>292</v>
      </c>
      <c r="E33" t="s">
        <v>293</v>
      </c>
      <c r="F33">
        <v>3136</v>
      </c>
      <c r="G33" t="s">
        <v>294</v>
      </c>
      <c r="H33" t="s">
        <v>293</v>
      </c>
      <c r="I33">
        <v>425</v>
      </c>
      <c r="J33" t="s">
        <v>319</v>
      </c>
      <c r="K33" t="s">
        <v>320</v>
      </c>
      <c r="L33">
        <v>3215</v>
      </c>
      <c r="M33" t="s">
        <v>295</v>
      </c>
      <c r="N33" t="s">
        <v>295</v>
      </c>
      <c r="O33">
        <v>3215</v>
      </c>
      <c r="P33" t="s">
        <v>295</v>
      </c>
      <c r="Q33" t="s">
        <v>295</v>
      </c>
      <c r="R33" t="s">
        <v>276</v>
      </c>
      <c r="S33" s="29">
        <v>-48900</v>
      </c>
      <c r="U33" s="29">
        <v>21</v>
      </c>
      <c r="IF33">
        <v>3215</v>
      </c>
      <c r="IG33" t="s">
        <v>295</v>
      </c>
      <c r="IH33" t="s">
        <v>296</v>
      </c>
      <c r="IK33">
        <v>-2</v>
      </c>
      <c r="IL33" t="s">
        <v>265</v>
      </c>
      <c r="IM33" t="s">
        <v>266</v>
      </c>
    </row>
    <row r="34" spans="1:247" x14ac:dyDescent="0.35">
      <c r="A34">
        <v>483</v>
      </c>
      <c r="B34">
        <v>-1560077824</v>
      </c>
      <c r="C34">
        <v>3132</v>
      </c>
      <c r="D34" t="s">
        <v>292</v>
      </c>
      <c r="E34" t="s">
        <v>293</v>
      </c>
      <c r="F34">
        <v>3136</v>
      </c>
      <c r="G34" t="s">
        <v>294</v>
      </c>
      <c r="H34" t="s">
        <v>293</v>
      </c>
      <c r="I34">
        <v>418</v>
      </c>
      <c r="J34" t="s">
        <v>321</v>
      </c>
      <c r="K34" t="s">
        <v>322</v>
      </c>
      <c r="L34">
        <v>3215</v>
      </c>
      <c r="M34" t="s">
        <v>295</v>
      </c>
      <c r="N34" t="s">
        <v>295</v>
      </c>
      <c r="O34">
        <v>3215</v>
      </c>
      <c r="P34" t="s">
        <v>295</v>
      </c>
      <c r="Q34" t="s">
        <v>295</v>
      </c>
      <c r="R34" t="s">
        <v>276</v>
      </c>
      <c r="S34" s="29">
        <v>-55500</v>
      </c>
      <c r="U34" s="29">
        <v>21</v>
      </c>
      <c r="IF34">
        <v>3215</v>
      </c>
      <c r="IG34" t="s">
        <v>295</v>
      </c>
      <c r="IH34" t="s">
        <v>296</v>
      </c>
      <c r="IK34">
        <v>-2</v>
      </c>
      <c r="IL34" t="s">
        <v>265</v>
      </c>
      <c r="IM34" t="s">
        <v>266</v>
      </c>
    </row>
    <row r="35" spans="1:247" x14ac:dyDescent="0.35">
      <c r="A35">
        <v>484</v>
      </c>
      <c r="B35">
        <v>-1560077824</v>
      </c>
      <c r="C35">
        <v>3132</v>
      </c>
      <c r="D35" t="s">
        <v>292</v>
      </c>
      <c r="E35" t="s">
        <v>293</v>
      </c>
      <c r="F35">
        <v>3136</v>
      </c>
      <c r="G35" t="s">
        <v>294</v>
      </c>
      <c r="H35" t="s">
        <v>293</v>
      </c>
      <c r="I35">
        <v>495</v>
      </c>
      <c r="J35" t="s">
        <v>301</v>
      </c>
      <c r="K35" t="s">
        <v>302</v>
      </c>
      <c r="L35">
        <v>3215</v>
      </c>
      <c r="M35" t="s">
        <v>295</v>
      </c>
      <c r="N35" t="s">
        <v>295</v>
      </c>
      <c r="O35">
        <v>3215</v>
      </c>
      <c r="P35" t="s">
        <v>295</v>
      </c>
      <c r="Q35" t="s">
        <v>295</v>
      </c>
      <c r="R35" t="s">
        <v>270</v>
      </c>
      <c r="S35" s="29">
        <v>356266.99129999999</v>
      </c>
      <c r="U35" s="29">
        <v>22</v>
      </c>
      <c r="IF35">
        <v>3215</v>
      </c>
      <c r="IG35" t="s">
        <v>295</v>
      </c>
      <c r="IH35" t="s">
        <v>296</v>
      </c>
      <c r="IK35">
        <v>-2</v>
      </c>
      <c r="IL35" t="s">
        <v>265</v>
      </c>
      <c r="IM35" t="s">
        <v>266</v>
      </c>
    </row>
    <row r="36" spans="1:247" x14ac:dyDescent="0.35">
      <c r="A36">
        <v>485</v>
      </c>
      <c r="B36">
        <v>-1560077824</v>
      </c>
      <c r="C36">
        <v>3132</v>
      </c>
      <c r="D36" t="s">
        <v>292</v>
      </c>
      <c r="E36" t="s">
        <v>293</v>
      </c>
      <c r="F36">
        <v>3136</v>
      </c>
      <c r="G36" t="s">
        <v>294</v>
      </c>
      <c r="H36" t="s">
        <v>293</v>
      </c>
      <c r="I36">
        <v>486</v>
      </c>
      <c r="J36" t="s">
        <v>303</v>
      </c>
      <c r="K36" t="s">
        <v>304</v>
      </c>
      <c r="L36">
        <v>3215</v>
      </c>
      <c r="M36" t="s">
        <v>295</v>
      </c>
      <c r="N36" t="s">
        <v>295</v>
      </c>
      <c r="O36">
        <v>3215</v>
      </c>
      <c r="P36" t="s">
        <v>295</v>
      </c>
      <c r="Q36" t="s">
        <v>295</v>
      </c>
      <c r="R36" t="s">
        <v>270</v>
      </c>
      <c r="S36" s="29">
        <v>351176.00809999998</v>
      </c>
      <c r="U36" s="29">
        <v>22</v>
      </c>
      <c r="IF36">
        <v>3215</v>
      </c>
      <c r="IG36" t="s">
        <v>295</v>
      </c>
      <c r="IH36" t="s">
        <v>296</v>
      </c>
      <c r="IK36">
        <v>-2</v>
      </c>
      <c r="IL36" t="s">
        <v>265</v>
      </c>
      <c r="IM36" t="s">
        <v>266</v>
      </c>
    </row>
    <row r="37" spans="1:247" x14ac:dyDescent="0.35">
      <c r="A37">
        <v>486</v>
      </c>
      <c r="B37">
        <v>-1560077824</v>
      </c>
      <c r="C37">
        <v>3132</v>
      </c>
      <c r="D37" t="s">
        <v>292</v>
      </c>
      <c r="E37" t="s">
        <v>293</v>
      </c>
      <c r="F37">
        <v>3136</v>
      </c>
      <c r="G37" t="s">
        <v>294</v>
      </c>
      <c r="H37" t="s">
        <v>293</v>
      </c>
      <c r="I37">
        <v>477</v>
      </c>
      <c r="J37" t="s">
        <v>305</v>
      </c>
      <c r="K37" t="s">
        <v>306</v>
      </c>
      <c r="L37">
        <v>3215</v>
      </c>
      <c r="M37" t="s">
        <v>295</v>
      </c>
      <c r="N37" t="s">
        <v>295</v>
      </c>
      <c r="O37">
        <v>3215</v>
      </c>
      <c r="P37" t="s">
        <v>295</v>
      </c>
      <c r="Q37" t="s">
        <v>295</v>
      </c>
      <c r="R37" t="s">
        <v>270</v>
      </c>
      <c r="S37" s="29">
        <v>345540.8995</v>
      </c>
      <c r="U37" s="29">
        <v>22</v>
      </c>
      <c r="IF37">
        <v>3215</v>
      </c>
      <c r="IG37" t="s">
        <v>295</v>
      </c>
      <c r="IH37" t="s">
        <v>296</v>
      </c>
      <c r="IK37">
        <v>-2</v>
      </c>
      <c r="IL37" t="s">
        <v>265</v>
      </c>
      <c r="IM37" t="s">
        <v>266</v>
      </c>
    </row>
    <row r="38" spans="1:247" x14ac:dyDescent="0.35">
      <c r="A38">
        <v>487</v>
      </c>
      <c r="B38">
        <v>-1560077824</v>
      </c>
      <c r="C38">
        <v>3132</v>
      </c>
      <c r="D38" t="s">
        <v>292</v>
      </c>
      <c r="E38" t="s">
        <v>293</v>
      </c>
      <c r="F38">
        <v>3136</v>
      </c>
      <c r="G38" t="s">
        <v>294</v>
      </c>
      <c r="H38" t="s">
        <v>293</v>
      </c>
      <c r="I38">
        <v>471</v>
      </c>
      <c r="J38" t="s">
        <v>307</v>
      </c>
      <c r="K38" t="s">
        <v>308</v>
      </c>
      <c r="L38">
        <v>3215</v>
      </c>
      <c r="M38" t="s">
        <v>295</v>
      </c>
      <c r="N38" t="s">
        <v>295</v>
      </c>
      <c r="O38">
        <v>3215</v>
      </c>
      <c r="P38" t="s">
        <v>295</v>
      </c>
      <c r="Q38" t="s">
        <v>295</v>
      </c>
      <c r="R38" t="s">
        <v>270</v>
      </c>
      <c r="S38" s="29">
        <v>337811.91200000001</v>
      </c>
      <c r="U38" s="29">
        <v>22</v>
      </c>
      <c r="IF38">
        <v>3215</v>
      </c>
      <c r="IG38" t="s">
        <v>295</v>
      </c>
      <c r="IH38" t="s">
        <v>296</v>
      </c>
      <c r="IK38">
        <v>-2</v>
      </c>
      <c r="IL38" t="s">
        <v>265</v>
      </c>
      <c r="IM38" t="s">
        <v>266</v>
      </c>
    </row>
    <row r="39" spans="1:247" x14ac:dyDescent="0.35">
      <c r="A39">
        <v>488</v>
      </c>
      <c r="B39">
        <v>-1560077824</v>
      </c>
      <c r="C39">
        <v>3132</v>
      </c>
      <c r="D39" t="s">
        <v>292</v>
      </c>
      <c r="E39" t="s">
        <v>293</v>
      </c>
      <c r="F39">
        <v>3136</v>
      </c>
      <c r="G39" t="s">
        <v>294</v>
      </c>
      <c r="H39" t="s">
        <v>293</v>
      </c>
      <c r="I39">
        <v>463</v>
      </c>
      <c r="J39" t="s">
        <v>309</v>
      </c>
      <c r="K39" t="s">
        <v>310</v>
      </c>
      <c r="L39">
        <v>3215</v>
      </c>
      <c r="M39" t="s">
        <v>295</v>
      </c>
      <c r="N39" t="s">
        <v>295</v>
      </c>
      <c r="O39">
        <v>3215</v>
      </c>
      <c r="P39" t="s">
        <v>295</v>
      </c>
      <c r="Q39" t="s">
        <v>295</v>
      </c>
      <c r="R39" t="s">
        <v>270</v>
      </c>
      <c r="S39" s="29">
        <v>331434.1876</v>
      </c>
      <c r="U39" s="29">
        <v>22</v>
      </c>
      <c r="IF39">
        <v>3215</v>
      </c>
      <c r="IG39" t="s">
        <v>295</v>
      </c>
      <c r="IH39" t="s">
        <v>296</v>
      </c>
      <c r="IK39">
        <v>-2</v>
      </c>
      <c r="IL39" t="s">
        <v>265</v>
      </c>
      <c r="IM39" t="s">
        <v>266</v>
      </c>
    </row>
    <row r="40" spans="1:247" x14ac:dyDescent="0.35">
      <c r="A40">
        <v>489</v>
      </c>
      <c r="B40">
        <v>-1560077824</v>
      </c>
      <c r="C40">
        <v>3132</v>
      </c>
      <c r="D40" t="s">
        <v>292</v>
      </c>
      <c r="E40" t="s">
        <v>293</v>
      </c>
      <c r="F40">
        <v>3136</v>
      </c>
      <c r="G40" t="s">
        <v>294</v>
      </c>
      <c r="H40" t="s">
        <v>293</v>
      </c>
      <c r="I40">
        <v>456</v>
      </c>
      <c r="J40" t="s">
        <v>311</v>
      </c>
      <c r="K40" t="s">
        <v>312</v>
      </c>
      <c r="L40">
        <v>3215</v>
      </c>
      <c r="M40" t="s">
        <v>295</v>
      </c>
      <c r="N40" t="s">
        <v>295</v>
      </c>
      <c r="O40">
        <v>3215</v>
      </c>
      <c r="P40" t="s">
        <v>295</v>
      </c>
      <c r="Q40" t="s">
        <v>295</v>
      </c>
      <c r="R40" t="s">
        <v>270</v>
      </c>
      <c r="S40" s="29">
        <v>325564.86580000003</v>
      </c>
      <c r="U40" s="29">
        <v>22</v>
      </c>
      <c r="IF40">
        <v>3215</v>
      </c>
      <c r="IG40" t="s">
        <v>295</v>
      </c>
      <c r="IH40" t="s">
        <v>296</v>
      </c>
      <c r="IK40">
        <v>-2</v>
      </c>
      <c r="IL40" t="s">
        <v>265</v>
      </c>
      <c r="IM40" t="s">
        <v>266</v>
      </c>
    </row>
    <row r="41" spans="1:247" x14ac:dyDescent="0.35">
      <c r="A41">
        <v>490</v>
      </c>
      <c r="B41">
        <v>-1560077824</v>
      </c>
      <c r="C41">
        <v>3132</v>
      </c>
      <c r="D41" t="s">
        <v>292</v>
      </c>
      <c r="E41" t="s">
        <v>293</v>
      </c>
      <c r="F41">
        <v>3136</v>
      </c>
      <c r="G41" t="s">
        <v>294</v>
      </c>
      <c r="H41" t="s">
        <v>293</v>
      </c>
      <c r="I41">
        <v>451</v>
      </c>
      <c r="J41" t="s">
        <v>313</v>
      </c>
      <c r="K41" t="s">
        <v>314</v>
      </c>
      <c r="L41">
        <v>3215</v>
      </c>
      <c r="M41" t="s">
        <v>295</v>
      </c>
      <c r="N41" t="s">
        <v>295</v>
      </c>
      <c r="O41">
        <v>3215</v>
      </c>
      <c r="P41" t="s">
        <v>295</v>
      </c>
      <c r="Q41" t="s">
        <v>295</v>
      </c>
      <c r="R41" t="s">
        <v>270</v>
      </c>
      <c r="S41" s="29">
        <v>319946.71480000002</v>
      </c>
      <c r="U41" s="29">
        <v>22</v>
      </c>
      <c r="IF41">
        <v>3215</v>
      </c>
      <c r="IG41" t="s">
        <v>295</v>
      </c>
      <c r="IH41" t="s">
        <v>296</v>
      </c>
      <c r="IK41">
        <v>-2</v>
      </c>
      <c r="IL41" t="s">
        <v>265</v>
      </c>
      <c r="IM41" t="s">
        <v>266</v>
      </c>
    </row>
    <row r="42" spans="1:247" x14ac:dyDescent="0.35">
      <c r="A42">
        <v>491</v>
      </c>
      <c r="B42">
        <v>-1560077824</v>
      </c>
      <c r="C42">
        <v>3132</v>
      </c>
      <c r="D42" t="s">
        <v>292</v>
      </c>
      <c r="E42" t="s">
        <v>293</v>
      </c>
      <c r="F42">
        <v>3136</v>
      </c>
      <c r="G42" t="s">
        <v>294</v>
      </c>
      <c r="H42" t="s">
        <v>293</v>
      </c>
      <c r="I42">
        <v>442</v>
      </c>
      <c r="J42" t="s">
        <v>315</v>
      </c>
      <c r="K42" t="s">
        <v>316</v>
      </c>
      <c r="L42">
        <v>3215</v>
      </c>
      <c r="M42" t="s">
        <v>295</v>
      </c>
      <c r="N42" t="s">
        <v>295</v>
      </c>
      <c r="O42">
        <v>3215</v>
      </c>
      <c r="P42" t="s">
        <v>295</v>
      </c>
      <c r="Q42" t="s">
        <v>295</v>
      </c>
      <c r="R42" t="s">
        <v>270</v>
      </c>
      <c r="S42" s="29">
        <v>314927.77389999997</v>
      </c>
      <c r="U42" s="29">
        <v>22</v>
      </c>
      <c r="IF42">
        <v>3215</v>
      </c>
      <c r="IG42" t="s">
        <v>295</v>
      </c>
      <c r="IH42" t="s">
        <v>296</v>
      </c>
      <c r="IK42">
        <v>-2</v>
      </c>
      <c r="IL42" t="s">
        <v>265</v>
      </c>
      <c r="IM42" t="s">
        <v>266</v>
      </c>
    </row>
    <row r="43" spans="1:247" x14ac:dyDescent="0.35">
      <c r="A43">
        <v>492</v>
      </c>
      <c r="B43">
        <v>-1560077824</v>
      </c>
      <c r="C43">
        <v>3132</v>
      </c>
      <c r="D43" t="s">
        <v>292</v>
      </c>
      <c r="E43" t="s">
        <v>293</v>
      </c>
      <c r="F43">
        <v>3136</v>
      </c>
      <c r="G43" t="s">
        <v>294</v>
      </c>
      <c r="H43" t="s">
        <v>293</v>
      </c>
      <c r="I43">
        <v>432</v>
      </c>
      <c r="J43" t="s">
        <v>317</v>
      </c>
      <c r="K43" t="s">
        <v>318</v>
      </c>
      <c r="L43">
        <v>3215</v>
      </c>
      <c r="M43" t="s">
        <v>295</v>
      </c>
      <c r="N43" t="s">
        <v>295</v>
      </c>
      <c r="O43">
        <v>3215</v>
      </c>
      <c r="P43" t="s">
        <v>295</v>
      </c>
      <c r="Q43" t="s">
        <v>295</v>
      </c>
      <c r="R43" t="s">
        <v>270</v>
      </c>
      <c r="S43" s="29">
        <v>309134.08110000001</v>
      </c>
      <c r="U43" s="29">
        <v>22</v>
      </c>
      <c r="IF43">
        <v>3215</v>
      </c>
      <c r="IG43" t="s">
        <v>295</v>
      </c>
      <c r="IH43" t="s">
        <v>296</v>
      </c>
      <c r="IK43">
        <v>-2</v>
      </c>
      <c r="IL43" t="s">
        <v>265</v>
      </c>
      <c r="IM43" t="s">
        <v>266</v>
      </c>
    </row>
    <row r="44" spans="1:247" x14ac:dyDescent="0.35">
      <c r="A44">
        <v>493</v>
      </c>
      <c r="B44">
        <v>-1560077824</v>
      </c>
      <c r="C44">
        <v>3132</v>
      </c>
      <c r="D44" t="s">
        <v>292</v>
      </c>
      <c r="E44" t="s">
        <v>293</v>
      </c>
      <c r="F44">
        <v>3136</v>
      </c>
      <c r="G44" t="s">
        <v>294</v>
      </c>
      <c r="H44" t="s">
        <v>293</v>
      </c>
      <c r="I44">
        <v>425</v>
      </c>
      <c r="J44" t="s">
        <v>319</v>
      </c>
      <c r="K44" t="s">
        <v>320</v>
      </c>
      <c r="L44">
        <v>3215</v>
      </c>
      <c r="M44" t="s">
        <v>295</v>
      </c>
      <c r="N44" t="s">
        <v>295</v>
      </c>
      <c r="O44">
        <v>3215</v>
      </c>
      <c r="P44" t="s">
        <v>295</v>
      </c>
      <c r="Q44" t="s">
        <v>295</v>
      </c>
      <c r="R44" t="s">
        <v>270</v>
      </c>
      <c r="S44" s="29">
        <v>302736.31229999999</v>
      </c>
      <c r="U44" s="29">
        <v>22</v>
      </c>
      <c r="IF44">
        <v>3215</v>
      </c>
      <c r="IG44" t="s">
        <v>295</v>
      </c>
      <c r="IH44" t="s">
        <v>296</v>
      </c>
      <c r="IK44">
        <v>-2</v>
      </c>
      <c r="IL44" t="s">
        <v>265</v>
      </c>
      <c r="IM44" t="s">
        <v>266</v>
      </c>
    </row>
    <row r="45" spans="1:247" x14ac:dyDescent="0.35">
      <c r="A45">
        <v>494</v>
      </c>
      <c r="B45">
        <v>-1560077824</v>
      </c>
      <c r="C45">
        <v>3132</v>
      </c>
      <c r="D45" t="s">
        <v>292</v>
      </c>
      <c r="E45" t="s">
        <v>293</v>
      </c>
      <c r="F45">
        <v>3136</v>
      </c>
      <c r="G45" t="s">
        <v>294</v>
      </c>
      <c r="H45" t="s">
        <v>293</v>
      </c>
      <c r="I45">
        <v>418</v>
      </c>
      <c r="J45" t="s">
        <v>321</v>
      </c>
      <c r="K45" t="s">
        <v>322</v>
      </c>
      <c r="L45">
        <v>3215</v>
      </c>
      <c r="M45" t="s">
        <v>295</v>
      </c>
      <c r="N45" t="s">
        <v>295</v>
      </c>
      <c r="O45">
        <v>3215</v>
      </c>
      <c r="P45" t="s">
        <v>295</v>
      </c>
      <c r="Q45" t="s">
        <v>295</v>
      </c>
      <c r="R45" t="s">
        <v>270</v>
      </c>
      <c r="S45" s="29">
        <v>295944.4559</v>
      </c>
      <c r="U45" s="29">
        <v>22</v>
      </c>
      <c r="IF45">
        <v>3215</v>
      </c>
      <c r="IG45" t="s">
        <v>295</v>
      </c>
      <c r="IH45" t="s">
        <v>296</v>
      </c>
      <c r="IK45">
        <v>-2</v>
      </c>
      <c r="IL45" t="s">
        <v>265</v>
      </c>
      <c r="IM45" t="s">
        <v>266</v>
      </c>
    </row>
    <row r="46" spans="1:247" x14ac:dyDescent="0.35">
      <c r="A46">
        <v>495</v>
      </c>
      <c r="B46">
        <v>-1560077824</v>
      </c>
      <c r="C46">
        <v>3132</v>
      </c>
      <c r="D46" t="s">
        <v>292</v>
      </c>
      <c r="E46" t="s">
        <v>293</v>
      </c>
      <c r="F46">
        <v>3136</v>
      </c>
      <c r="G46" t="s">
        <v>294</v>
      </c>
      <c r="H46" t="s">
        <v>293</v>
      </c>
      <c r="I46">
        <v>495</v>
      </c>
      <c r="J46" t="s">
        <v>301</v>
      </c>
      <c r="K46" t="s">
        <v>302</v>
      </c>
      <c r="L46">
        <v>3215</v>
      </c>
      <c r="M46" t="s">
        <v>295</v>
      </c>
      <c r="N46" t="s">
        <v>295</v>
      </c>
      <c r="O46">
        <v>3215</v>
      </c>
      <c r="P46" t="s">
        <v>295</v>
      </c>
      <c r="Q46" t="s">
        <v>295</v>
      </c>
      <c r="R46" t="s">
        <v>274</v>
      </c>
      <c r="S46" s="29">
        <v>356266.99129999999</v>
      </c>
      <c r="U46" s="29">
        <v>23</v>
      </c>
      <c r="IF46">
        <v>3215</v>
      </c>
      <c r="IG46" t="s">
        <v>295</v>
      </c>
      <c r="IH46" t="s">
        <v>296</v>
      </c>
      <c r="IK46">
        <v>-2</v>
      </c>
      <c r="IL46" t="s">
        <v>265</v>
      </c>
      <c r="IM46" t="s">
        <v>266</v>
      </c>
    </row>
    <row r="47" spans="1:247" x14ac:dyDescent="0.35">
      <c r="A47">
        <v>496</v>
      </c>
      <c r="B47">
        <v>-1560077824</v>
      </c>
      <c r="C47">
        <v>3132</v>
      </c>
      <c r="D47" t="s">
        <v>292</v>
      </c>
      <c r="E47" t="s">
        <v>293</v>
      </c>
      <c r="F47">
        <v>3136</v>
      </c>
      <c r="G47" t="s">
        <v>294</v>
      </c>
      <c r="H47" t="s">
        <v>293</v>
      </c>
      <c r="I47">
        <v>486</v>
      </c>
      <c r="J47" t="s">
        <v>303</v>
      </c>
      <c r="K47" t="s">
        <v>304</v>
      </c>
      <c r="L47">
        <v>3215</v>
      </c>
      <c r="M47" t="s">
        <v>295</v>
      </c>
      <c r="N47" t="s">
        <v>295</v>
      </c>
      <c r="O47">
        <v>3215</v>
      </c>
      <c r="P47" t="s">
        <v>295</v>
      </c>
      <c r="Q47" t="s">
        <v>295</v>
      </c>
      <c r="R47" t="s">
        <v>274</v>
      </c>
      <c r="S47" s="29">
        <v>351176.00809999998</v>
      </c>
      <c r="U47" s="29">
        <v>23</v>
      </c>
      <c r="IF47">
        <v>3215</v>
      </c>
      <c r="IG47" t="s">
        <v>295</v>
      </c>
      <c r="IH47" t="s">
        <v>296</v>
      </c>
      <c r="IK47">
        <v>-2</v>
      </c>
      <c r="IL47" t="s">
        <v>265</v>
      </c>
      <c r="IM47" t="s">
        <v>266</v>
      </c>
    </row>
    <row r="48" spans="1:247" x14ac:dyDescent="0.35">
      <c r="A48">
        <v>497</v>
      </c>
      <c r="B48">
        <v>-1560077824</v>
      </c>
      <c r="C48">
        <v>3132</v>
      </c>
      <c r="D48" t="s">
        <v>292</v>
      </c>
      <c r="E48" t="s">
        <v>293</v>
      </c>
      <c r="F48">
        <v>3136</v>
      </c>
      <c r="G48" t="s">
        <v>294</v>
      </c>
      <c r="H48" t="s">
        <v>293</v>
      </c>
      <c r="I48">
        <v>477</v>
      </c>
      <c r="J48" t="s">
        <v>305</v>
      </c>
      <c r="K48" t="s">
        <v>306</v>
      </c>
      <c r="L48">
        <v>3215</v>
      </c>
      <c r="M48" t="s">
        <v>295</v>
      </c>
      <c r="N48" t="s">
        <v>295</v>
      </c>
      <c r="O48">
        <v>3215</v>
      </c>
      <c r="P48" t="s">
        <v>295</v>
      </c>
      <c r="Q48" t="s">
        <v>295</v>
      </c>
      <c r="R48" t="s">
        <v>274</v>
      </c>
      <c r="S48" s="29">
        <v>345540.8995</v>
      </c>
      <c r="U48" s="29">
        <v>23</v>
      </c>
      <c r="IF48">
        <v>3215</v>
      </c>
      <c r="IG48" t="s">
        <v>295</v>
      </c>
      <c r="IH48" t="s">
        <v>296</v>
      </c>
      <c r="IK48">
        <v>-2</v>
      </c>
      <c r="IL48" t="s">
        <v>265</v>
      </c>
      <c r="IM48" t="s">
        <v>266</v>
      </c>
    </row>
    <row r="49" spans="1:247" x14ac:dyDescent="0.35">
      <c r="A49">
        <v>498</v>
      </c>
      <c r="B49">
        <v>-1560077824</v>
      </c>
      <c r="C49">
        <v>3132</v>
      </c>
      <c r="D49" t="s">
        <v>292</v>
      </c>
      <c r="E49" t="s">
        <v>293</v>
      </c>
      <c r="F49">
        <v>3136</v>
      </c>
      <c r="G49" t="s">
        <v>294</v>
      </c>
      <c r="H49" t="s">
        <v>293</v>
      </c>
      <c r="I49">
        <v>471</v>
      </c>
      <c r="J49" t="s">
        <v>307</v>
      </c>
      <c r="K49" t="s">
        <v>308</v>
      </c>
      <c r="L49">
        <v>3215</v>
      </c>
      <c r="M49" t="s">
        <v>295</v>
      </c>
      <c r="N49" t="s">
        <v>295</v>
      </c>
      <c r="O49">
        <v>3215</v>
      </c>
      <c r="P49" t="s">
        <v>295</v>
      </c>
      <c r="Q49" t="s">
        <v>295</v>
      </c>
      <c r="R49" t="s">
        <v>274</v>
      </c>
      <c r="S49" s="29">
        <v>337811.91200000001</v>
      </c>
      <c r="U49" s="29">
        <v>23</v>
      </c>
      <c r="IF49">
        <v>3215</v>
      </c>
      <c r="IG49" t="s">
        <v>295</v>
      </c>
      <c r="IH49" t="s">
        <v>296</v>
      </c>
      <c r="IK49">
        <v>-2</v>
      </c>
      <c r="IL49" t="s">
        <v>265</v>
      </c>
      <c r="IM49" t="s">
        <v>266</v>
      </c>
    </row>
    <row r="50" spans="1:247" x14ac:dyDescent="0.35">
      <c r="A50">
        <v>499</v>
      </c>
      <c r="B50">
        <v>-1560077824</v>
      </c>
      <c r="C50">
        <v>3132</v>
      </c>
      <c r="D50" t="s">
        <v>292</v>
      </c>
      <c r="E50" t="s">
        <v>293</v>
      </c>
      <c r="F50">
        <v>3136</v>
      </c>
      <c r="G50" t="s">
        <v>294</v>
      </c>
      <c r="H50" t="s">
        <v>293</v>
      </c>
      <c r="I50">
        <v>463</v>
      </c>
      <c r="J50" t="s">
        <v>309</v>
      </c>
      <c r="K50" t="s">
        <v>310</v>
      </c>
      <c r="L50">
        <v>3215</v>
      </c>
      <c r="M50" t="s">
        <v>295</v>
      </c>
      <c r="N50" t="s">
        <v>295</v>
      </c>
      <c r="O50">
        <v>3215</v>
      </c>
      <c r="P50" t="s">
        <v>295</v>
      </c>
      <c r="Q50" t="s">
        <v>295</v>
      </c>
      <c r="R50" t="s">
        <v>274</v>
      </c>
      <c r="S50" s="29">
        <v>331434.1876</v>
      </c>
      <c r="U50" s="29">
        <v>23</v>
      </c>
      <c r="IF50">
        <v>3215</v>
      </c>
      <c r="IG50" t="s">
        <v>295</v>
      </c>
      <c r="IH50" t="s">
        <v>296</v>
      </c>
      <c r="IK50">
        <v>-2</v>
      </c>
      <c r="IL50" t="s">
        <v>265</v>
      </c>
      <c r="IM50" t="s">
        <v>266</v>
      </c>
    </row>
    <row r="51" spans="1:247" x14ac:dyDescent="0.35">
      <c r="A51">
        <v>500</v>
      </c>
      <c r="B51">
        <v>-1560077824</v>
      </c>
      <c r="C51">
        <v>3132</v>
      </c>
      <c r="D51" t="s">
        <v>292</v>
      </c>
      <c r="E51" t="s">
        <v>293</v>
      </c>
      <c r="F51">
        <v>3136</v>
      </c>
      <c r="G51" t="s">
        <v>294</v>
      </c>
      <c r="H51" t="s">
        <v>293</v>
      </c>
      <c r="I51">
        <v>456</v>
      </c>
      <c r="J51" t="s">
        <v>311</v>
      </c>
      <c r="K51" t="s">
        <v>312</v>
      </c>
      <c r="L51">
        <v>3215</v>
      </c>
      <c r="M51" t="s">
        <v>295</v>
      </c>
      <c r="N51" t="s">
        <v>295</v>
      </c>
      <c r="O51">
        <v>3215</v>
      </c>
      <c r="P51" t="s">
        <v>295</v>
      </c>
      <c r="Q51" t="s">
        <v>295</v>
      </c>
      <c r="R51" t="s">
        <v>274</v>
      </c>
      <c r="S51" s="29">
        <v>325564.86580000003</v>
      </c>
      <c r="U51" s="29">
        <v>23</v>
      </c>
      <c r="IF51">
        <v>3215</v>
      </c>
      <c r="IG51" t="s">
        <v>295</v>
      </c>
      <c r="IH51" t="s">
        <v>296</v>
      </c>
      <c r="IK51">
        <v>-2</v>
      </c>
      <c r="IL51" t="s">
        <v>265</v>
      </c>
      <c r="IM51" t="s">
        <v>266</v>
      </c>
    </row>
    <row r="52" spans="1:247" x14ac:dyDescent="0.35">
      <c r="A52">
        <v>501</v>
      </c>
      <c r="B52">
        <v>-1560077824</v>
      </c>
      <c r="C52">
        <v>3132</v>
      </c>
      <c r="D52" t="s">
        <v>292</v>
      </c>
      <c r="E52" t="s">
        <v>293</v>
      </c>
      <c r="F52">
        <v>3136</v>
      </c>
      <c r="G52" t="s">
        <v>294</v>
      </c>
      <c r="H52" t="s">
        <v>293</v>
      </c>
      <c r="I52">
        <v>451</v>
      </c>
      <c r="J52" t="s">
        <v>313</v>
      </c>
      <c r="K52" t="s">
        <v>314</v>
      </c>
      <c r="L52">
        <v>3215</v>
      </c>
      <c r="M52" t="s">
        <v>295</v>
      </c>
      <c r="N52" t="s">
        <v>295</v>
      </c>
      <c r="O52">
        <v>3215</v>
      </c>
      <c r="P52" t="s">
        <v>295</v>
      </c>
      <c r="Q52" t="s">
        <v>295</v>
      </c>
      <c r="R52" t="s">
        <v>274</v>
      </c>
      <c r="S52" s="29">
        <v>319946.71480000002</v>
      </c>
      <c r="U52" s="29">
        <v>23</v>
      </c>
      <c r="IF52">
        <v>3215</v>
      </c>
      <c r="IG52" t="s">
        <v>295</v>
      </c>
      <c r="IH52" t="s">
        <v>296</v>
      </c>
      <c r="IK52">
        <v>-2</v>
      </c>
      <c r="IL52" t="s">
        <v>265</v>
      </c>
      <c r="IM52" t="s">
        <v>266</v>
      </c>
    </row>
    <row r="53" spans="1:247" x14ac:dyDescent="0.35">
      <c r="A53">
        <v>502</v>
      </c>
      <c r="B53">
        <v>-1560077824</v>
      </c>
      <c r="C53">
        <v>3132</v>
      </c>
      <c r="D53" t="s">
        <v>292</v>
      </c>
      <c r="E53" t="s">
        <v>293</v>
      </c>
      <c r="F53">
        <v>3136</v>
      </c>
      <c r="G53" t="s">
        <v>294</v>
      </c>
      <c r="H53" t="s">
        <v>293</v>
      </c>
      <c r="I53">
        <v>442</v>
      </c>
      <c r="J53" t="s">
        <v>315</v>
      </c>
      <c r="K53" t="s">
        <v>316</v>
      </c>
      <c r="L53">
        <v>3215</v>
      </c>
      <c r="M53" t="s">
        <v>295</v>
      </c>
      <c r="N53" t="s">
        <v>295</v>
      </c>
      <c r="O53">
        <v>3215</v>
      </c>
      <c r="P53" t="s">
        <v>295</v>
      </c>
      <c r="Q53" t="s">
        <v>295</v>
      </c>
      <c r="R53" t="s">
        <v>274</v>
      </c>
      <c r="S53" s="29">
        <v>314927.77389999997</v>
      </c>
      <c r="U53" s="29">
        <v>23</v>
      </c>
      <c r="IF53">
        <v>3215</v>
      </c>
      <c r="IG53" t="s">
        <v>295</v>
      </c>
      <c r="IH53" t="s">
        <v>296</v>
      </c>
      <c r="IK53">
        <v>-2</v>
      </c>
      <c r="IL53" t="s">
        <v>265</v>
      </c>
      <c r="IM53" t="s">
        <v>266</v>
      </c>
    </row>
    <row r="54" spans="1:247" x14ac:dyDescent="0.35">
      <c r="A54">
        <v>503</v>
      </c>
      <c r="B54">
        <v>-1560077824</v>
      </c>
      <c r="C54">
        <v>3132</v>
      </c>
      <c r="D54" t="s">
        <v>292</v>
      </c>
      <c r="E54" t="s">
        <v>293</v>
      </c>
      <c r="F54">
        <v>3136</v>
      </c>
      <c r="G54" t="s">
        <v>294</v>
      </c>
      <c r="H54" t="s">
        <v>293</v>
      </c>
      <c r="I54">
        <v>432</v>
      </c>
      <c r="J54" t="s">
        <v>317</v>
      </c>
      <c r="K54" t="s">
        <v>318</v>
      </c>
      <c r="L54">
        <v>3215</v>
      </c>
      <c r="M54" t="s">
        <v>295</v>
      </c>
      <c r="N54" t="s">
        <v>295</v>
      </c>
      <c r="O54">
        <v>3215</v>
      </c>
      <c r="P54" t="s">
        <v>295</v>
      </c>
      <c r="Q54" t="s">
        <v>295</v>
      </c>
      <c r="R54" t="s">
        <v>274</v>
      </c>
      <c r="S54" s="29">
        <v>309134.08110000001</v>
      </c>
      <c r="U54" s="29">
        <v>23</v>
      </c>
      <c r="IF54">
        <v>3215</v>
      </c>
      <c r="IG54" t="s">
        <v>295</v>
      </c>
      <c r="IH54" t="s">
        <v>296</v>
      </c>
      <c r="IK54">
        <v>-2</v>
      </c>
      <c r="IL54" t="s">
        <v>265</v>
      </c>
      <c r="IM54" t="s">
        <v>266</v>
      </c>
    </row>
    <row r="55" spans="1:247" x14ac:dyDescent="0.35">
      <c r="A55">
        <v>504</v>
      </c>
      <c r="B55">
        <v>-1560077824</v>
      </c>
      <c r="C55">
        <v>3132</v>
      </c>
      <c r="D55" t="s">
        <v>292</v>
      </c>
      <c r="E55" t="s">
        <v>293</v>
      </c>
      <c r="F55">
        <v>3136</v>
      </c>
      <c r="G55" t="s">
        <v>294</v>
      </c>
      <c r="H55" t="s">
        <v>293</v>
      </c>
      <c r="I55">
        <v>425</v>
      </c>
      <c r="J55" t="s">
        <v>319</v>
      </c>
      <c r="K55" t="s">
        <v>320</v>
      </c>
      <c r="L55">
        <v>3215</v>
      </c>
      <c r="M55" t="s">
        <v>295</v>
      </c>
      <c r="N55" t="s">
        <v>295</v>
      </c>
      <c r="O55">
        <v>3215</v>
      </c>
      <c r="P55" t="s">
        <v>295</v>
      </c>
      <c r="Q55" t="s">
        <v>295</v>
      </c>
      <c r="R55" t="s">
        <v>274</v>
      </c>
      <c r="S55" s="29">
        <v>302736.31229999999</v>
      </c>
      <c r="U55" s="29">
        <v>23</v>
      </c>
      <c r="IF55">
        <v>3215</v>
      </c>
      <c r="IG55" t="s">
        <v>295</v>
      </c>
      <c r="IH55" t="s">
        <v>296</v>
      </c>
      <c r="IK55">
        <v>-2</v>
      </c>
      <c r="IL55" t="s">
        <v>265</v>
      </c>
      <c r="IM55" t="s">
        <v>266</v>
      </c>
    </row>
    <row r="56" spans="1:247" x14ac:dyDescent="0.35">
      <c r="A56">
        <v>505</v>
      </c>
      <c r="B56">
        <v>-1560077824</v>
      </c>
      <c r="C56">
        <v>3132</v>
      </c>
      <c r="D56" t="s">
        <v>292</v>
      </c>
      <c r="E56" t="s">
        <v>293</v>
      </c>
      <c r="F56">
        <v>3136</v>
      </c>
      <c r="G56" t="s">
        <v>294</v>
      </c>
      <c r="H56" t="s">
        <v>293</v>
      </c>
      <c r="I56">
        <v>418</v>
      </c>
      <c r="J56" t="s">
        <v>321</v>
      </c>
      <c r="K56" t="s">
        <v>322</v>
      </c>
      <c r="L56">
        <v>3215</v>
      </c>
      <c r="M56" t="s">
        <v>295</v>
      </c>
      <c r="N56" t="s">
        <v>295</v>
      </c>
      <c r="O56">
        <v>3215</v>
      </c>
      <c r="P56" t="s">
        <v>295</v>
      </c>
      <c r="Q56" t="s">
        <v>295</v>
      </c>
      <c r="R56" t="s">
        <v>274</v>
      </c>
      <c r="S56" s="29">
        <v>295944.4559</v>
      </c>
      <c r="U56" s="29">
        <v>23</v>
      </c>
      <c r="IF56">
        <v>3215</v>
      </c>
      <c r="IG56" t="s">
        <v>295</v>
      </c>
      <c r="IH56" t="s">
        <v>296</v>
      </c>
      <c r="IK56">
        <v>-2</v>
      </c>
      <c r="IL56" t="s">
        <v>265</v>
      </c>
      <c r="IM56" t="s">
        <v>266</v>
      </c>
    </row>
    <row r="57" spans="1:247" x14ac:dyDescent="0.35">
      <c r="S57" s="29"/>
      <c r="U57" s="29"/>
    </row>
    <row r="58" spans="1:247" x14ac:dyDescent="0.35">
      <c r="S58" s="29"/>
      <c r="U58" s="29"/>
    </row>
    <row r="59" spans="1:247" x14ac:dyDescent="0.35">
      <c r="S59" s="29"/>
      <c r="U59" s="29"/>
    </row>
    <row r="60" spans="1:247" x14ac:dyDescent="0.35">
      <c r="S60" s="29"/>
      <c r="U60" s="29"/>
    </row>
    <row r="61" spans="1:247" x14ac:dyDescent="0.35">
      <c r="S61" s="29"/>
      <c r="U61" s="29"/>
    </row>
    <row r="62" spans="1:247" x14ac:dyDescent="0.35">
      <c r="S62" s="29"/>
      <c r="U62" s="29"/>
    </row>
    <row r="63" spans="1:247" x14ac:dyDescent="0.35">
      <c r="S63" s="29"/>
      <c r="U63" s="29"/>
    </row>
    <row r="64" spans="1:247" x14ac:dyDescent="0.35">
      <c r="S64" s="29"/>
      <c r="U64" s="29"/>
    </row>
    <row r="65" spans="19:21" x14ac:dyDescent="0.35">
      <c r="S65" s="29"/>
      <c r="U65" s="29"/>
    </row>
    <row r="66" spans="19:21" x14ac:dyDescent="0.35">
      <c r="S66" s="29"/>
      <c r="U66" s="29"/>
    </row>
    <row r="67" spans="19:21" x14ac:dyDescent="0.35">
      <c r="S67" s="29"/>
      <c r="U67" s="29"/>
    </row>
    <row r="68" spans="19:21" x14ac:dyDescent="0.35">
      <c r="S68" s="29"/>
      <c r="U68" s="29"/>
    </row>
    <row r="69" spans="19:21" x14ac:dyDescent="0.35">
      <c r="S69" s="29"/>
      <c r="U69" s="29"/>
    </row>
    <row r="70" spans="19:21" x14ac:dyDescent="0.35">
      <c r="S70" s="29"/>
      <c r="U70" s="29"/>
    </row>
    <row r="71" spans="19:21" x14ac:dyDescent="0.35">
      <c r="S71" s="29"/>
      <c r="U71" s="29"/>
    </row>
    <row r="72" spans="19:21" x14ac:dyDescent="0.35">
      <c r="S72" s="29"/>
      <c r="U72" s="29"/>
    </row>
    <row r="73" spans="19:21" x14ac:dyDescent="0.35">
      <c r="S73" s="29"/>
      <c r="U73" s="29"/>
    </row>
    <row r="74" spans="19:21" x14ac:dyDescent="0.35">
      <c r="S74" s="29"/>
      <c r="U74" s="29"/>
    </row>
    <row r="75" spans="19:21" x14ac:dyDescent="0.35">
      <c r="S75" s="29"/>
      <c r="U75" s="29"/>
    </row>
    <row r="76" spans="19:21" x14ac:dyDescent="0.35">
      <c r="S76" s="29"/>
      <c r="U76" s="29"/>
    </row>
    <row r="77" spans="19:21" x14ac:dyDescent="0.35">
      <c r="S77" s="29"/>
      <c r="U77" s="29"/>
    </row>
    <row r="78" spans="19:21" x14ac:dyDescent="0.35">
      <c r="S78" s="29"/>
      <c r="U78" s="29"/>
    </row>
    <row r="79" spans="19:21" x14ac:dyDescent="0.35">
      <c r="S79" s="29"/>
      <c r="U79" s="29"/>
    </row>
    <row r="80" spans="19:21" x14ac:dyDescent="0.35">
      <c r="S80" s="29"/>
      <c r="U80" s="29"/>
    </row>
    <row r="81" spans="19:21" x14ac:dyDescent="0.35">
      <c r="S81" s="29"/>
      <c r="U81" s="29"/>
    </row>
    <row r="82" spans="19:21" x14ac:dyDescent="0.35">
      <c r="S82" s="29"/>
      <c r="U82" s="29"/>
    </row>
    <row r="83" spans="19:21" x14ac:dyDescent="0.35">
      <c r="S83" s="29"/>
      <c r="U83" s="29"/>
    </row>
    <row r="84" spans="19:21" x14ac:dyDescent="0.35">
      <c r="S84" s="29"/>
      <c r="U84" s="29"/>
    </row>
    <row r="85" spans="19:21" x14ac:dyDescent="0.35">
      <c r="S85" s="29"/>
      <c r="U85" s="29"/>
    </row>
    <row r="86" spans="19:21" x14ac:dyDescent="0.35">
      <c r="S86" s="29"/>
      <c r="U86" s="29"/>
    </row>
    <row r="87" spans="19:21" x14ac:dyDescent="0.35">
      <c r="S87" s="29"/>
      <c r="U87" s="29"/>
    </row>
    <row r="88" spans="19:21" x14ac:dyDescent="0.35">
      <c r="S88" s="29"/>
      <c r="U88" s="29"/>
    </row>
    <row r="89" spans="19:21" x14ac:dyDescent="0.35">
      <c r="S89" s="29"/>
      <c r="U89" s="29"/>
    </row>
    <row r="90" spans="19:21" x14ac:dyDescent="0.35">
      <c r="S90" s="29"/>
      <c r="U90" s="29"/>
    </row>
    <row r="91" spans="19:21" x14ac:dyDescent="0.35">
      <c r="S91" s="29"/>
      <c r="U91" s="29"/>
    </row>
    <row r="92" spans="19:21" x14ac:dyDescent="0.35">
      <c r="S92" s="29"/>
      <c r="U92" s="29"/>
    </row>
    <row r="93" spans="19:21" x14ac:dyDescent="0.35">
      <c r="S93" s="29"/>
      <c r="U93" s="29"/>
    </row>
    <row r="94" spans="19:21" x14ac:dyDescent="0.35">
      <c r="S94" s="29"/>
      <c r="U94" s="29"/>
    </row>
    <row r="95" spans="19:21" x14ac:dyDescent="0.35">
      <c r="S95" s="29"/>
      <c r="U95" s="29"/>
    </row>
    <row r="96" spans="19:21" x14ac:dyDescent="0.35">
      <c r="S96" s="29"/>
      <c r="U96" s="29"/>
    </row>
    <row r="97" spans="19:21" x14ac:dyDescent="0.35">
      <c r="S97" s="29"/>
      <c r="U97" s="29"/>
    </row>
    <row r="98" spans="19:21" x14ac:dyDescent="0.35">
      <c r="S98" s="29"/>
      <c r="U98" s="29"/>
    </row>
    <row r="99" spans="19:21" x14ac:dyDescent="0.35">
      <c r="S99" s="29"/>
      <c r="U99" s="29"/>
    </row>
    <row r="100" spans="19:21" x14ac:dyDescent="0.35">
      <c r="S100" s="29"/>
      <c r="U100" s="29"/>
    </row>
    <row r="101" spans="19:21" x14ac:dyDescent="0.35">
      <c r="S101" s="29"/>
      <c r="U101" s="29"/>
    </row>
    <row r="102" spans="19:21" x14ac:dyDescent="0.35">
      <c r="S102" s="29"/>
      <c r="U102" s="29"/>
    </row>
    <row r="103" spans="19:21" x14ac:dyDescent="0.35">
      <c r="S103" s="29"/>
      <c r="U103" s="29"/>
    </row>
    <row r="104" spans="19:21" x14ac:dyDescent="0.35">
      <c r="S104" s="29"/>
      <c r="U104" s="29"/>
    </row>
    <row r="105" spans="19:21" x14ac:dyDescent="0.35">
      <c r="S105" s="29"/>
      <c r="U105" s="29"/>
    </row>
    <row r="106" spans="19:21" x14ac:dyDescent="0.35">
      <c r="S106" s="29"/>
      <c r="U106" s="29"/>
    </row>
    <row r="107" spans="19:21" x14ac:dyDescent="0.35">
      <c r="S107" s="29"/>
      <c r="U107" s="29"/>
    </row>
    <row r="108" spans="19:21" x14ac:dyDescent="0.35">
      <c r="S108" s="29"/>
      <c r="U108" s="29"/>
    </row>
    <row r="109" spans="19:21" x14ac:dyDescent="0.35">
      <c r="S109" s="29"/>
      <c r="U109" s="29"/>
    </row>
    <row r="110" spans="19:21" x14ac:dyDescent="0.35">
      <c r="S110" s="29"/>
      <c r="U110" s="29"/>
    </row>
    <row r="111" spans="19:21" x14ac:dyDescent="0.35">
      <c r="S111" s="29"/>
      <c r="U111" s="29"/>
    </row>
    <row r="112" spans="19:21" x14ac:dyDescent="0.35">
      <c r="S112" s="29"/>
      <c r="U112" s="29"/>
    </row>
    <row r="113" spans="19:21" x14ac:dyDescent="0.35">
      <c r="S113" s="29"/>
      <c r="U113" s="29"/>
    </row>
    <row r="114" spans="19:21" x14ac:dyDescent="0.35">
      <c r="S114" s="29"/>
      <c r="U114" s="29"/>
    </row>
    <row r="115" spans="19:21" x14ac:dyDescent="0.35">
      <c r="S115" s="29"/>
      <c r="U115" s="29"/>
    </row>
    <row r="116" spans="19:21" x14ac:dyDescent="0.35">
      <c r="S116" s="29"/>
      <c r="U116" s="29"/>
    </row>
    <row r="117" spans="19:21" x14ac:dyDescent="0.35">
      <c r="S117" s="29"/>
      <c r="U117" s="29"/>
    </row>
    <row r="118" spans="19:21" x14ac:dyDescent="0.35">
      <c r="S118" s="29"/>
      <c r="U118" s="29"/>
    </row>
    <row r="119" spans="19:21" x14ac:dyDescent="0.35">
      <c r="S119" s="29"/>
      <c r="U119" s="29"/>
    </row>
    <row r="120" spans="19:21" x14ac:dyDescent="0.35">
      <c r="S120" s="29"/>
      <c r="U120" s="29"/>
    </row>
    <row r="121" spans="19:21" x14ac:dyDescent="0.35">
      <c r="S121" s="29"/>
      <c r="U121" s="29"/>
    </row>
    <row r="122" spans="19:21" x14ac:dyDescent="0.35">
      <c r="S122" s="29"/>
      <c r="U122" s="29"/>
    </row>
    <row r="123" spans="19:21" x14ac:dyDescent="0.35">
      <c r="S123" s="29"/>
      <c r="U123" s="29"/>
    </row>
    <row r="124" spans="19:21" x14ac:dyDescent="0.35">
      <c r="S124" s="29"/>
      <c r="U124" s="29"/>
    </row>
    <row r="125" spans="19:21" x14ac:dyDescent="0.35">
      <c r="S125" s="29"/>
      <c r="U125" s="29"/>
    </row>
    <row r="126" spans="19:21" x14ac:dyDescent="0.35">
      <c r="S126" s="29"/>
      <c r="U126" s="29"/>
    </row>
    <row r="127" spans="19:21" x14ac:dyDescent="0.35">
      <c r="S127" s="29"/>
      <c r="U127" s="29"/>
    </row>
    <row r="128" spans="19:21" x14ac:dyDescent="0.35">
      <c r="S128" s="29"/>
      <c r="U128" s="29"/>
    </row>
    <row r="129" spans="19:21" x14ac:dyDescent="0.35">
      <c r="S129" s="29"/>
      <c r="U129" s="29"/>
    </row>
    <row r="130" spans="19:21" x14ac:dyDescent="0.35">
      <c r="S130" s="29"/>
      <c r="U130" s="29"/>
    </row>
    <row r="131" spans="19:21" x14ac:dyDescent="0.35">
      <c r="S131" s="29"/>
      <c r="U131" s="29"/>
    </row>
    <row r="132" spans="19:21" x14ac:dyDescent="0.35">
      <c r="S132" s="29"/>
      <c r="U132" s="29"/>
    </row>
    <row r="133" spans="19:21" x14ac:dyDescent="0.35">
      <c r="S133" s="29"/>
      <c r="U133" s="29"/>
    </row>
    <row r="134" spans="19:21" x14ac:dyDescent="0.35">
      <c r="S134" s="29"/>
      <c r="U134" s="29"/>
    </row>
    <row r="135" spans="19:21" x14ac:dyDescent="0.35">
      <c r="S135" s="29"/>
      <c r="U135" s="29"/>
    </row>
    <row r="136" spans="19:21" x14ac:dyDescent="0.35">
      <c r="S136" s="29"/>
      <c r="U136" s="29"/>
    </row>
    <row r="137" spans="19:21" x14ac:dyDescent="0.35">
      <c r="S137" s="29"/>
      <c r="U137" s="29"/>
    </row>
    <row r="138" spans="19:21" x14ac:dyDescent="0.35">
      <c r="S138" s="29"/>
      <c r="U138" s="29"/>
    </row>
    <row r="139" spans="19:21" x14ac:dyDescent="0.35">
      <c r="S139" s="29"/>
      <c r="U139" s="29"/>
    </row>
    <row r="140" spans="19:21" x14ac:dyDescent="0.35">
      <c r="S140" s="29"/>
      <c r="U140" s="29"/>
    </row>
    <row r="141" spans="19:21" x14ac:dyDescent="0.35">
      <c r="S141" s="29"/>
      <c r="U141" s="29"/>
    </row>
    <row r="142" spans="19:21" x14ac:dyDescent="0.35">
      <c r="S142" s="29"/>
      <c r="U142" s="29"/>
    </row>
    <row r="143" spans="19:21" x14ac:dyDescent="0.35">
      <c r="S143" s="29"/>
      <c r="U143" s="29"/>
    </row>
    <row r="144" spans="19:21" x14ac:dyDescent="0.35">
      <c r="S144" s="29"/>
      <c r="U144" s="29"/>
    </row>
    <row r="145" spans="19:21" x14ac:dyDescent="0.35">
      <c r="S145" s="29"/>
      <c r="U145" s="29"/>
    </row>
    <row r="146" spans="19:21" x14ac:dyDescent="0.35">
      <c r="S146" s="29"/>
      <c r="U146" s="29"/>
    </row>
    <row r="147" spans="19:21" x14ac:dyDescent="0.35">
      <c r="S147" s="29"/>
      <c r="U147" s="29"/>
    </row>
    <row r="148" spans="19:21" x14ac:dyDescent="0.35">
      <c r="S148" s="29"/>
      <c r="U148" s="29"/>
    </row>
    <row r="149" spans="19:21" x14ac:dyDescent="0.35">
      <c r="S149" s="29"/>
      <c r="U149" s="29"/>
    </row>
    <row r="150" spans="19:21" x14ac:dyDescent="0.35">
      <c r="S150" s="29"/>
      <c r="U150" s="29"/>
    </row>
    <row r="151" spans="19:21" x14ac:dyDescent="0.35">
      <c r="S151" s="29"/>
      <c r="U151" s="29"/>
    </row>
    <row r="152" spans="19:21" x14ac:dyDescent="0.35">
      <c r="S152" s="29"/>
      <c r="U152" s="29"/>
    </row>
    <row r="153" spans="19:21" x14ac:dyDescent="0.35">
      <c r="S153" s="29"/>
      <c r="U153" s="29"/>
    </row>
    <row r="154" spans="19:21" x14ac:dyDescent="0.35">
      <c r="S154" s="29"/>
      <c r="U154" s="29"/>
    </row>
    <row r="155" spans="19:21" x14ac:dyDescent="0.35">
      <c r="S155" s="29"/>
      <c r="U155" s="29"/>
    </row>
    <row r="156" spans="19:21" x14ac:dyDescent="0.35">
      <c r="S156" s="29"/>
      <c r="U156" s="29"/>
    </row>
    <row r="157" spans="19:21" x14ac:dyDescent="0.35">
      <c r="S157" s="29"/>
      <c r="U157" s="29"/>
    </row>
    <row r="158" spans="19:21" x14ac:dyDescent="0.35">
      <c r="S158" s="29"/>
      <c r="U158" s="29"/>
    </row>
    <row r="159" spans="19:21" x14ac:dyDescent="0.35">
      <c r="S159" s="29"/>
      <c r="U159" s="29"/>
    </row>
    <row r="160" spans="19:21" x14ac:dyDescent="0.35">
      <c r="S160" s="29"/>
      <c r="U160" s="29"/>
    </row>
    <row r="161" spans="19:21" x14ac:dyDescent="0.35">
      <c r="S161" s="29"/>
      <c r="U161" s="29"/>
    </row>
    <row r="162" spans="19:21" x14ac:dyDescent="0.35">
      <c r="S162" s="29"/>
      <c r="U162" s="29"/>
    </row>
    <row r="163" spans="19:21" x14ac:dyDescent="0.35">
      <c r="S163" s="29"/>
      <c r="U163" s="29"/>
    </row>
    <row r="164" spans="19:21" x14ac:dyDescent="0.35">
      <c r="S164" s="29"/>
      <c r="U164" s="29"/>
    </row>
    <row r="165" spans="19:21" x14ac:dyDescent="0.35">
      <c r="S165" s="29"/>
      <c r="U165" s="29"/>
    </row>
    <row r="166" spans="19:21" x14ac:dyDescent="0.35">
      <c r="S166" s="29"/>
      <c r="U166" s="29"/>
    </row>
    <row r="167" spans="19:21" x14ac:dyDescent="0.35">
      <c r="S167" s="29"/>
      <c r="U167" s="29"/>
    </row>
    <row r="168" spans="19:21" x14ac:dyDescent="0.35">
      <c r="S168" s="29"/>
      <c r="U168" s="29"/>
    </row>
    <row r="169" spans="19:21" x14ac:dyDescent="0.35">
      <c r="S169" s="29"/>
      <c r="U169" s="29"/>
    </row>
    <row r="170" spans="19:21" x14ac:dyDescent="0.35">
      <c r="S170" s="29"/>
      <c r="U170" s="29"/>
    </row>
    <row r="171" spans="19:21" x14ac:dyDescent="0.35">
      <c r="S171" s="29"/>
      <c r="U171" s="29"/>
    </row>
    <row r="172" spans="19:21" x14ac:dyDescent="0.35">
      <c r="S172" s="29"/>
      <c r="U172" s="29"/>
    </row>
    <row r="173" spans="19:21" x14ac:dyDescent="0.35">
      <c r="S173" s="29"/>
      <c r="U173" s="29"/>
    </row>
    <row r="174" spans="19:21" x14ac:dyDescent="0.35">
      <c r="S174" s="29"/>
      <c r="U174" s="29"/>
    </row>
    <row r="175" spans="19:21" x14ac:dyDescent="0.35">
      <c r="S175" s="29"/>
      <c r="U175" s="29"/>
    </row>
    <row r="176" spans="19:21" x14ac:dyDescent="0.35">
      <c r="S176" s="29"/>
      <c r="U176" s="29"/>
    </row>
    <row r="177" spans="19:21" x14ac:dyDescent="0.35">
      <c r="S177" s="29"/>
      <c r="U177" s="29"/>
    </row>
    <row r="178" spans="19:21" x14ac:dyDescent="0.35">
      <c r="S178" s="29"/>
      <c r="U178" s="29"/>
    </row>
    <row r="179" spans="19:21" x14ac:dyDescent="0.35">
      <c r="S179" s="29"/>
      <c r="U179" s="29"/>
    </row>
    <row r="180" spans="19:21" x14ac:dyDescent="0.35">
      <c r="S180" s="29"/>
      <c r="U180" s="29"/>
    </row>
    <row r="181" spans="19:21" x14ac:dyDescent="0.35">
      <c r="S181" s="29"/>
      <c r="U181" s="29"/>
    </row>
    <row r="182" spans="19:21" x14ac:dyDescent="0.35">
      <c r="S182" s="29"/>
      <c r="U182" s="29"/>
    </row>
    <row r="183" spans="19:21" x14ac:dyDescent="0.35">
      <c r="S183" s="29"/>
      <c r="U183" s="29"/>
    </row>
    <row r="184" spans="19:21" x14ac:dyDescent="0.35">
      <c r="S184" s="29"/>
      <c r="U184" s="29"/>
    </row>
    <row r="185" spans="19:21" x14ac:dyDescent="0.35">
      <c r="S185" s="29"/>
      <c r="U185" s="29"/>
    </row>
    <row r="186" spans="19:21" x14ac:dyDescent="0.35">
      <c r="S186" s="29"/>
      <c r="U186" s="29"/>
    </row>
    <row r="187" spans="19:21" x14ac:dyDescent="0.35">
      <c r="S187" s="29"/>
      <c r="U187" s="29"/>
    </row>
    <row r="188" spans="19:21" x14ac:dyDescent="0.35">
      <c r="S188" s="29"/>
      <c r="U188" s="29"/>
    </row>
    <row r="189" spans="19:21" x14ac:dyDescent="0.35">
      <c r="S189" s="29"/>
      <c r="U189" s="29"/>
    </row>
    <row r="190" spans="19:21" x14ac:dyDescent="0.35">
      <c r="S190" s="29"/>
      <c r="U190" s="29"/>
    </row>
    <row r="191" spans="19:21" x14ac:dyDescent="0.35">
      <c r="S191" s="29"/>
      <c r="U191" s="29"/>
    </row>
    <row r="192" spans="19:21" x14ac:dyDescent="0.35">
      <c r="S192" s="29"/>
      <c r="U192" s="29"/>
    </row>
    <row r="193" spans="19:21" x14ac:dyDescent="0.35">
      <c r="S193" s="29"/>
      <c r="U193" s="29"/>
    </row>
    <row r="194" spans="19:21" x14ac:dyDescent="0.35">
      <c r="S194" s="29"/>
      <c r="U194" s="29"/>
    </row>
    <row r="195" spans="19:21" x14ac:dyDescent="0.35">
      <c r="S195" s="29"/>
      <c r="U195" s="29"/>
    </row>
    <row r="196" spans="19:21" x14ac:dyDescent="0.35">
      <c r="S196" s="29"/>
      <c r="U196" s="29"/>
    </row>
    <row r="197" spans="19:21" x14ac:dyDescent="0.35">
      <c r="S197" s="29"/>
      <c r="U197" s="29"/>
    </row>
    <row r="198" spans="19:21" x14ac:dyDescent="0.35">
      <c r="S198" s="29"/>
      <c r="U198" s="29"/>
    </row>
    <row r="199" spans="19:21" x14ac:dyDescent="0.35">
      <c r="S199" s="29"/>
      <c r="U199" s="29"/>
    </row>
    <row r="200" spans="19:21" x14ac:dyDescent="0.35">
      <c r="S200" s="29"/>
      <c r="U200" s="29"/>
    </row>
    <row r="201" spans="19:21" x14ac:dyDescent="0.35">
      <c r="S201" s="29"/>
      <c r="U201" s="29"/>
    </row>
    <row r="202" spans="19:21" x14ac:dyDescent="0.35">
      <c r="S202" s="29"/>
      <c r="U202" s="29"/>
    </row>
    <row r="203" spans="19:21" x14ac:dyDescent="0.35">
      <c r="S203" s="29"/>
      <c r="U203" s="29"/>
    </row>
    <row r="204" spans="19:21" x14ac:dyDescent="0.35">
      <c r="S204" s="29"/>
      <c r="U204" s="29"/>
    </row>
    <row r="205" spans="19:21" x14ac:dyDescent="0.35">
      <c r="S205" s="29"/>
      <c r="U205" s="29"/>
    </row>
    <row r="206" spans="19:21" x14ac:dyDescent="0.35">
      <c r="S206" s="29"/>
      <c r="U206" s="29"/>
    </row>
    <row r="207" spans="19:21" x14ac:dyDescent="0.35">
      <c r="S207" s="29"/>
      <c r="U207" s="29"/>
    </row>
    <row r="208" spans="19:21" x14ac:dyDescent="0.35">
      <c r="S208" s="29"/>
      <c r="U208" s="29"/>
    </row>
    <row r="209" spans="19:21" x14ac:dyDescent="0.35">
      <c r="S209" s="29"/>
      <c r="U209" s="29"/>
    </row>
    <row r="210" spans="19:21" x14ac:dyDescent="0.35">
      <c r="S210" s="29"/>
      <c r="U210" s="29"/>
    </row>
    <row r="211" spans="19:21" x14ac:dyDescent="0.35">
      <c r="S211" s="29"/>
      <c r="U211" s="29"/>
    </row>
    <row r="212" spans="19:21" x14ac:dyDescent="0.35">
      <c r="S212" s="29"/>
      <c r="U212" s="29"/>
    </row>
    <row r="213" spans="19:21" x14ac:dyDescent="0.35">
      <c r="S213" s="29"/>
      <c r="U213" s="29"/>
    </row>
    <row r="214" spans="19:21" x14ac:dyDescent="0.35">
      <c r="S214" s="29"/>
      <c r="U214" s="29"/>
    </row>
    <row r="215" spans="19:21" x14ac:dyDescent="0.35">
      <c r="S215" s="29"/>
      <c r="U215" s="29"/>
    </row>
    <row r="216" spans="19:21" x14ac:dyDescent="0.35">
      <c r="S216" s="29"/>
      <c r="U216" s="29"/>
    </row>
    <row r="217" spans="19:21" x14ac:dyDescent="0.35">
      <c r="S217" s="29"/>
      <c r="U217" s="29"/>
    </row>
    <row r="218" spans="19:21" x14ac:dyDescent="0.35">
      <c r="S218" s="29"/>
      <c r="U218" s="29"/>
    </row>
    <row r="219" spans="19:21" x14ac:dyDescent="0.35">
      <c r="S219" s="29"/>
      <c r="U219" s="29"/>
    </row>
    <row r="220" spans="19:21" x14ac:dyDescent="0.35">
      <c r="S220" s="29"/>
      <c r="U220" s="29"/>
    </row>
    <row r="221" spans="19:21" x14ac:dyDescent="0.35">
      <c r="S221" s="29"/>
      <c r="U221" s="29"/>
    </row>
    <row r="222" spans="19:21" x14ac:dyDescent="0.35">
      <c r="S222" s="29"/>
      <c r="U222" s="29"/>
    </row>
    <row r="223" spans="19:21" x14ac:dyDescent="0.35">
      <c r="S223" s="29"/>
      <c r="U223" s="29"/>
    </row>
    <row r="224" spans="19:21" x14ac:dyDescent="0.35">
      <c r="S224" s="29"/>
      <c r="U224" s="29"/>
    </row>
    <row r="225" spans="19:21" x14ac:dyDescent="0.35">
      <c r="S225" s="29"/>
      <c r="U225" s="29"/>
    </row>
    <row r="226" spans="19:21" x14ac:dyDescent="0.35">
      <c r="S226" s="29"/>
      <c r="U226" s="29"/>
    </row>
    <row r="227" spans="19:21" x14ac:dyDescent="0.35">
      <c r="S227" s="29"/>
      <c r="U227" s="29"/>
    </row>
    <row r="228" spans="19:21" x14ac:dyDescent="0.35">
      <c r="S228" s="29"/>
      <c r="U228" s="29"/>
    </row>
    <row r="229" spans="19:21" x14ac:dyDescent="0.35">
      <c r="S229" s="29"/>
      <c r="U229" s="29"/>
    </row>
    <row r="230" spans="19:21" x14ac:dyDescent="0.35">
      <c r="S230" s="29"/>
      <c r="U230" s="29"/>
    </row>
    <row r="231" spans="19:21" x14ac:dyDescent="0.35">
      <c r="S231" s="29"/>
      <c r="U231" s="29"/>
    </row>
    <row r="232" spans="19:21" x14ac:dyDescent="0.35">
      <c r="S232" s="29"/>
      <c r="U232" s="29"/>
    </row>
    <row r="233" spans="19:21" x14ac:dyDescent="0.35">
      <c r="S233" s="29"/>
      <c r="U233" s="29"/>
    </row>
    <row r="234" spans="19:21" x14ac:dyDescent="0.35">
      <c r="S234" s="29"/>
      <c r="U234" s="29"/>
    </row>
    <row r="235" spans="19:21" x14ac:dyDescent="0.35">
      <c r="S235" s="29"/>
      <c r="U235" s="29"/>
    </row>
    <row r="236" spans="19:21" x14ac:dyDescent="0.35">
      <c r="S236" s="29"/>
      <c r="U236" s="29"/>
    </row>
    <row r="237" spans="19:21" x14ac:dyDescent="0.35">
      <c r="S237" s="29"/>
      <c r="U237" s="29"/>
    </row>
    <row r="238" spans="19:21" x14ac:dyDescent="0.35">
      <c r="S238" s="29"/>
      <c r="U238" s="29"/>
    </row>
    <row r="239" spans="19:21" x14ac:dyDescent="0.35">
      <c r="S239" s="29"/>
      <c r="U239" s="29"/>
    </row>
    <row r="240" spans="19:21" x14ac:dyDescent="0.35">
      <c r="S240" s="29"/>
      <c r="U240" s="29"/>
    </row>
    <row r="241" spans="19:21" x14ac:dyDescent="0.35">
      <c r="S241" s="29"/>
      <c r="U241" s="29"/>
    </row>
    <row r="242" spans="19:21" x14ac:dyDescent="0.35">
      <c r="S242" s="29"/>
      <c r="U242" s="29"/>
    </row>
    <row r="243" spans="19:21" x14ac:dyDescent="0.35">
      <c r="S243" s="29"/>
      <c r="U243" s="29"/>
    </row>
    <row r="244" spans="19:21" x14ac:dyDescent="0.35">
      <c r="S244" s="29"/>
      <c r="U244" s="29"/>
    </row>
    <row r="245" spans="19:21" x14ac:dyDescent="0.35">
      <c r="S245" s="29"/>
      <c r="U245" s="29"/>
    </row>
    <row r="246" spans="19:21" x14ac:dyDescent="0.35">
      <c r="S246" s="29"/>
      <c r="U246" s="29"/>
    </row>
    <row r="247" spans="19:21" x14ac:dyDescent="0.35">
      <c r="S247" s="29"/>
      <c r="U247" s="29"/>
    </row>
    <row r="248" spans="19:21" x14ac:dyDescent="0.35">
      <c r="S248" s="29"/>
      <c r="U248" s="29"/>
    </row>
    <row r="249" spans="19:21" x14ac:dyDescent="0.35">
      <c r="S249" s="29"/>
      <c r="U249" s="29"/>
    </row>
    <row r="250" spans="19:21" x14ac:dyDescent="0.35">
      <c r="S250" s="29"/>
      <c r="U250" s="29"/>
    </row>
    <row r="251" spans="19:21" x14ac:dyDescent="0.35">
      <c r="S251" s="29"/>
      <c r="U251" s="29"/>
    </row>
    <row r="252" spans="19:21" x14ac:dyDescent="0.35">
      <c r="S252" s="29"/>
      <c r="U252" s="29"/>
    </row>
    <row r="253" spans="19:21" x14ac:dyDescent="0.35">
      <c r="S253" s="29"/>
      <c r="U253" s="29"/>
    </row>
    <row r="254" spans="19:21" x14ac:dyDescent="0.35">
      <c r="S254" s="29"/>
      <c r="U254" s="29"/>
    </row>
    <row r="255" spans="19:21" x14ac:dyDescent="0.35">
      <c r="S255" s="29"/>
      <c r="U255" s="29"/>
    </row>
    <row r="256" spans="19:21" x14ac:dyDescent="0.35">
      <c r="S256" s="29"/>
      <c r="U256" s="29"/>
    </row>
    <row r="257" spans="19:21" x14ac:dyDescent="0.35">
      <c r="S257" s="29"/>
      <c r="U257" s="29"/>
    </row>
    <row r="258" spans="19:21" x14ac:dyDescent="0.35">
      <c r="S258" s="29"/>
      <c r="U258" s="29"/>
    </row>
    <row r="259" spans="19:21" x14ac:dyDescent="0.35">
      <c r="S259" s="29"/>
      <c r="U259" s="29"/>
    </row>
    <row r="260" spans="19:21" x14ac:dyDescent="0.35">
      <c r="S260" s="29"/>
      <c r="U260" s="29"/>
    </row>
    <row r="261" spans="19:21" x14ac:dyDescent="0.35">
      <c r="S261" s="29"/>
      <c r="U261" s="29"/>
    </row>
    <row r="262" spans="19:21" x14ac:dyDescent="0.35">
      <c r="S262" s="29"/>
      <c r="U262" s="29"/>
    </row>
    <row r="263" spans="19:21" x14ac:dyDescent="0.35">
      <c r="S263" s="29"/>
      <c r="U263" s="29"/>
    </row>
    <row r="264" spans="19:21" x14ac:dyDescent="0.35">
      <c r="S264" s="29"/>
      <c r="U264" s="29"/>
    </row>
    <row r="265" spans="19:21" x14ac:dyDescent="0.35">
      <c r="S265" s="29"/>
      <c r="U265" s="29"/>
    </row>
    <row r="266" spans="19:21" x14ac:dyDescent="0.35">
      <c r="S266" s="29"/>
      <c r="U266" s="29"/>
    </row>
    <row r="267" spans="19:21" x14ac:dyDescent="0.35">
      <c r="S267" s="29"/>
      <c r="U267" s="29"/>
    </row>
    <row r="268" spans="19:21" x14ac:dyDescent="0.35">
      <c r="S268" s="29"/>
      <c r="U268" s="29"/>
    </row>
    <row r="269" spans="19:21" x14ac:dyDescent="0.35">
      <c r="S269" s="29"/>
      <c r="U269" s="29"/>
    </row>
    <row r="270" spans="19:21" x14ac:dyDescent="0.35">
      <c r="S270" s="29"/>
      <c r="U270" s="29"/>
    </row>
    <row r="271" spans="19:21" x14ac:dyDescent="0.35">
      <c r="S271" s="29"/>
      <c r="U271" s="29"/>
    </row>
    <row r="272" spans="19:21" x14ac:dyDescent="0.35">
      <c r="S272" s="29"/>
      <c r="U272" s="29"/>
    </row>
    <row r="273" spans="19:21" x14ac:dyDescent="0.35">
      <c r="S273" s="29"/>
      <c r="U273" s="29"/>
    </row>
    <row r="274" spans="19:21" x14ac:dyDescent="0.35">
      <c r="S274" s="29"/>
      <c r="U274" s="29"/>
    </row>
    <row r="275" spans="19:21" x14ac:dyDescent="0.35">
      <c r="S275" s="29"/>
      <c r="U275" s="29"/>
    </row>
    <row r="276" spans="19:21" x14ac:dyDescent="0.35">
      <c r="S276" s="29"/>
      <c r="U276" s="29"/>
    </row>
    <row r="277" spans="19:21" x14ac:dyDescent="0.35">
      <c r="S277" s="29"/>
      <c r="U277" s="29"/>
    </row>
    <row r="278" spans="19:21" x14ac:dyDescent="0.35">
      <c r="S278" s="29"/>
      <c r="U278" s="29"/>
    </row>
    <row r="279" spans="19:21" x14ac:dyDescent="0.35">
      <c r="S279" s="29"/>
      <c r="U279" s="29"/>
    </row>
    <row r="280" spans="19:21" x14ac:dyDescent="0.35">
      <c r="S280" s="29"/>
      <c r="U280" s="29"/>
    </row>
    <row r="281" spans="19:21" x14ac:dyDescent="0.35">
      <c r="S281" s="29"/>
      <c r="U281" s="29"/>
    </row>
    <row r="282" spans="19:21" x14ac:dyDescent="0.35">
      <c r="S282" s="29"/>
      <c r="U282" s="29"/>
    </row>
    <row r="283" spans="19:21" x14ac:dyDescent="0.35">
      <c r="S283" s="29"/>
      <c r="U283" s="29"/>
    </row>
    <row r="284" spans="19:21" x14ac:dyDescent="0.35">
      <c r="S284" s="29"/>
      <c r="U284" s="29"/>
    </row>
    <row r="285" spans="19:21" x14ac:dyDescent="0.35">
      <c r="S285" s="29"/>
      <c r="U285" s="29"/>
    </row>
    <row r="286" spans="19:21" x14ac:dyDescent="0.35">
      <c r="S286" s="29"/>
      <c r="U286" s="29"/>
    </row>
    <row r="287" spans="19:21" x14ac:dyDescent="0.35">
      <c r="S287" s="29"/>
      <c r="U287" s="29"/>
    </row>
    <row r="288" spans="19:21" x14ac:dyDescent="0.35">
      <c r="S288" s="29"/>
      <c r="U288" s="29"/>
    </row>
    <row r="289" spans="19:21" x14ac:dyDescent="0.35">
      <c r="S289" s="29"/>
      <c r="U289" s="29"/>
    </row>
    <row r="290" spans="19:21" x14ac:dyDescent="0.35">
      <c r="S290" s="29"/>
      <c r="U290" s="29"/>
    </row>
    <row r="291" spans="19:21" x14ac:dyDescent="0.35">
      <c r="S291" s="29"/>
      <c r="U291" s="29"/>
    </row>
    <row r="292" spans="19:21" x14ac:dyDescent="0.35">
      <c r="S292" s="29"/>
      <c r="U292" s="29"/>
    </row>
    <row r="293" spans="19:21" x14ac:dyDescent="0.35">
      <c r="S293" s="29"/>
      <c r="U293" s="29"/>
    </row>
    <row r="294" spans="19:21" x14ac:dyDescent="0.35">
      <c r="S294" s="29"/>
      <c r="U294" s="29"/>
    </row>
    <row r="295" spans="19:21" x14ac:dyDescent="0.35">
      <c r="S295" s="29"/>
      <c r="U295" s="29"/>
    </row>
    <row r="296" spans="19:21" x14ac:dyDescent="0.35">
      <c r="S296" s="29"/>
      <c r="U296" s="29"/>
    </row>
    <row r="297" spans="19:21" x14ac:dyDescent="0.35">
      <c r="S297" s="29"/>
      <c r="U297" s="29"/>
    </row>
    <row r="298" spans="19:21" x14ac:dyDescent="0.35">
      <c r="S298" s="29"/>
      <c r="U298" s="29"/>
    </row>
    <row r="299" spans="19:21" x14ac:dyDescent="0.35">
      <c r="S299" s="29"/>
      <c r="U299" s="29"/>
    </row>
    <row r="300" spans="19:21" x14ac:dyDescent="0.35">
      <c r="S300" s="29"/>
      <c r="U300" s="29"/>
    </row>
    <row r="301" spans="19:21" x14ac:dyDescent="0.35">
      <c r="S301" s="29"/>
      <c r="U301" s="29"/>
    </row>
    <row r="302" spans="19:21" x14ac:dyDescent="0.35">
      <c r="S302" s="29"/>
      <c r="U302" s="29"/>
    </row>
    <row r="303" spans="19:21" x14ac:dyDescent="0.35">
      <c r="S303" s="29"/>
      <c r="U303" s="29"/>
    </row>
    <row r="304" spans="19:21" x14ac:dyDescent="0.35">
      <c r="S304" s="29"/>
      <c r="U304" s="29"/>
    </row>
    <row r="305" spans="19:21" x14ac:dyDescent="0.35">
      <c r="S305" s="29"/>
      <c r="U305" s="29"/>
    </row>
    <row r="306" spans="19:21" x14ac:dyDescent="0.35">
      <c r="S306" s="29"/>
      <c r="U306" s="29"/>
    </row>
    <row r="307" spans="19:21" x14ac:dyDescent="0.35">
      <c r="S307" s="29"/>
      <c r="U307" s="29"/>
    </row>
    <row r="308" spans="19:21" x14ac:dyDescent="0.35">
      <c r="S308" s="29"/>
      <c r="U308" s="29"/>
    </row>
    <row r="309" spans="19:21" x14ac:dyDescent="0.35">
      <c r="S309" s="29"/>
      <c r="U309" s="29"/>
    </row>
    <row r="310" spans="19:21" x14ac:dyDescent="0.35">
      <c r="S310" s="29"/>
      <c r="U310" s="29"/>
    </row>
    <row r="311" spans="19:21" x14ac:dyDescent="0.35">
      <c r="S311" s="29"/>
      <c r="U311" s="29"/>
    </row>
    <row r="312" spans="19:21" x14ac:dyDescent="0.35">
      <c r="S312" s="29"/>
      <c r="U312" s="29"/>
    </row>
    <row r="313" spans="19:21" x14ac:dyDescent="0.35">
      <c r="S313" s="29"/>
      <c r="U313" s="29"/>
    </row>
    <row r="314" spans="19:21" x14ac:dyDescent="0.35">
      <c r="S314" s="29"/>
      <c r="U314" s="29"/>
    </row>
    <row r="315" spans="19:21" x14ac:dyDescent="0.35">
      <c r="S315" s="29"/>
      <c r="U315" s="29"/>
    </row>
    <row r="316" spans="19:21" x14ac:dyDescent="0.35">
      <c r="S316" s="29"/>
      <c r="U316" s="29"/>
    </row>
    <row r="317" spans="19:21" x14ac:dyDescent="0.35">
      <c r="S317" s="29"/>
      <c r="U317" s="29"/>
    </row>
    <row r="318" spans="19:21" x14ac:dyDescent="0.35">
      <c r="S318" s="29"/>
      <c r="U318" s="29"/>
    </row>
    <row r="319" spans="19:21" x14ac:dyDescent="0.35">
      <c r="S319" s="29"/>
      <c r="U319" s="29"/>
    </row>
    <row r="320" spans="19:21" x14ac:dyDescent="0.35">
      <c r="S320" s="29"/>
      <c r="U320" s="29"/>
    </row>
    <row r="321" spans="19:21" x14ac:dyDescent="0.35">
      <c r="S321" s="29"/>
      <c r="U321" s="29"/>
    </row>
    <row r="322" spans="19:21" x14ac:dyDescent="0.35">
      <c r="S322" s="29"/>
      <c r="U322" s="29"/>
    </row>
    <row r="323" spans="19:21" x14ac:dyDescent="0.35">
      <c r="S323" s="29"/>
      <c r="U323" s="29"/>
    </row>
    <row r="324" spans="19:21" x14ac:dyDescent="0.35">
      <c r="S324" s="29"/>
      <c r="U324" s="29"/>
    </row>
    <row r="325" spans="19:21" x14ac:dyDescent="0.35">
      <c r="S325" s="29"/>
      <c r="U325" s="29"/>
    </row>
    <row r="326" spans="19:21" x14ac:dyDescent="0.35">
      <c r="S326" s="29"/>
      <c r="U326" s="29"/>
    </row>
    <row r="327" spans="19:21" x14ac:dyDescent="0.35">
      <c r="S327" s="29"/>
      <c r="U327" s="29"/>
    </row>
    <row r="328" spans="19:21" x14ac:dyDescent="0.35">
      <c r="S328" s="29"/>
      <c r="U328" s="29"/>
    </row>
    <row r="329" spans="19:21" x14ac:dyDescent="0.35">
      <c r="S329" s="29"/>
      <c r="U329" s="29"/>
    </row>
    <row r="330" spans="19:21" x14ac:dyDescent="0.35">
      <c r="S330" s="29"/>
      <c r="U330" s="29"/>
    </row>
    <row r="331" spans="19:21" x14ac:dyDescent="0.35">
      <c r="S331" s="29"/>
      <c r="U331" s="29"/>
    </row>
    <row r="332" spans="19:21" x14ac:dyDescent="0.35">
      <c r="S332" s="29"/>
      <c r="U332" s="29"/>
    </row>
    <row r="333" spans="19:21" x14ac:dyDescent="0.35">
      <c r="S333" s="29"/>
      <c r="U333" s="29"/>
    </row>
    <row r="334" spans="19:21" x14ac:dyDescent="0.35">
      <c r="S334" s="29"/>
      <c r="U334" s="29"/>
    </row>
    <row r="335" spans="19:21" x14ac:dyDescent="0.35">
      <c r="S335" s="29"/>
      <c r="U335" s="29"/>
    </row>
    <row r="336" spans="19:21" x14ac:dyDescent="0.35">
      <c r="S336" s="29"/>
      <c r="U336" s="29"/>
    </row>
    <row r="337" spans="19:21" x14ac:dyDescent="0.35">
      <c r="S337" s="29"/>
      <c r="U337" s="29"/>
    </row>
    <row r="338" spans="19:21" x14ac:dyDescent="0.35">
      <c r="S338" s="29"/>
      <c r="U338" s="29"/>
    </row>
    <row r="339" spans="19:21" x14ac:dyDescent="0.35">
      <c r="S339" s="29"/>
      <c r="U339" s="29"/>
    </row>
    <row r="340" spans="19:21" x14ac:dyDescent="0.35">
      <c r="S340" s="29"/>
      <c r="U340" s="29"/>
    </row>
    <row r="341" spans="19:21" x14ac:dyDescent="0.35">
      <c r="S341" s="29"/>
      <c r="U341" s="29"/>
    </row>
    <row r="342" spans="19:21" x14ac:dyDescent="0.35">
      <c r="S342" s="29"/>
      <c r="U342" s="29"/>
    </row>
    <row r="343" spans="19:21" x14ac:dyDescent="0.35">
      <c r="S343" s="29"/>
      <c r="U343" s="29"/>
    </row>
    <row r="344" spans="19:21" x14ac:dyDescent="0.35">
      <c r="S344" s="29"/>
      <c r="U344" s="29"/>
    </row>
    <row r="345" spans="19:21" x14ac:dyDescent="0.35">
      <c r="S345" s="29"/>
      <c r="U345" s="29"/>
    </row>
    <row r="346" spans="19:21" x14ac:dyDescent="0.35">
      <c r="S346" s="29"/>
      <c r="U346" s="29"/>
    </row>
    <row r="347" spans="19:21" x14ac:dyDescent="0.35">
      <c r="S347" s="29"/>
      <c r="U347" s="29"/>
    </row>
    <row r="348" spans="19:21" x14ac:dyDescent="0.35">
      <c r="S348" s="29"/>
      <c r="U348" s="29"/>
    </row>
    <row r="349" spans="19:21" x14ac:dyDescent="0.35">
      <c r="S349" s="29"/>
      <c r="U349" s="29"/>
    </row>
    <row r="350" spans="19:21" x14ac:dyDescent="0.35">
      <c r="S350" s="29"/>
      <c r="U350" s="29"/>
    </row>
    <row r="351" spans="19:21" x14ac:dyDescent="0.35">
      <c r="S351" s="29"/>
      <c r="U351" s="29"/>
    </row>
    <row r="352" spans="19:21" x14ac:dyDescent="0.35">
      <c r="S352" s="29"/>
      <c r="U352" s="29"/>
    </row>
    <row r="353" spans="19:21" x14ac:dyDescent="0.35">
      <c r="S353" s="29"/>
      <c r="U353" s="29"/>
    </row>
    <row r="354" spans="19:21" x14ac:dyDescent="0.35">
      <c r="S354" s="29"/>
      <c r="U354" s="29"/>
    </row>
    <row r="355" spans="19:21" x14ac:dyDescent="0.35">
      <c r="S355" s="29"/>
      <c r="U355" s="29"/>
    </row>
    <row r="356" spans="19:21" x14ac:dyDescent="0.35">
      <c r="S356" s="29"/>
      <c r="U356" s="29"/>
    </row>
    <row r="357" spans="19:21" x14ac:dyDescent="0.35">
      <c r="S357" s="29"/>
      <c r="U357" s="29"/>
    </row>
    <row r="358" spans="19:21" x14ac:dyDescent="0.35">
      <c r="S358" s="29"/>
      <c r="U358" s="29"/>
    </row>
    <row r="359" spans="19:21" x14ac:dyDescent="0.35">
      <c r="S359" s="29"/>
      <c r="U359" s="29"/>
    </row>
    <row r="360" spans="19:21" x14ac:dyDescent="0.35">
      <c r="S360" s="29"/>
      <c r="U360" s="29"/>
    </row>
    <row r="361" spans="19:21" x14ac:dyDescent="0.35">
      <c r="S361" s="29"/>
      <c r="U361" s="29"/>
    </row>
    <row r="362" spans="19:21" x14ac:dyDescent="0.35">
      <c r="S362" s="29"/>
      <c r="U362" s="29"/>
    </row>
    <row r="363" spans="19:21" x14ac:dyDescent="0.35">
      <c r="S363" s="29"/>
      <c r="U363" s="29"/>
    </row>
    <row r="364" spans="19:21" x14ac:dyDescent="0.35">
      <c r="S364" s="29"/>
      <c r="U364" s="29"/>
    </row>
    <row r="365" spans="19:21" x14ac:dyDescent="0.35">
      <c r="S365" s="29"/>
      <c r="U365" s="29"/>
    </row>
    <row r="366" spans="19:21" x14ac:dyDescent="0.35">
      <c r="S366" s="29"/>
      <c r="U366" s="29"/>
    </row>
    <row r="367" spans="19:21" x14ac:dyDescent="0.35">
      <c r="S367" s="29"/>
      <c r="U367" s="29"/>
    </row>
    <row r="368" spans="19:21" x14ac:dyDescent="0.35">
      <c r="S368" s="29"/>
      <c r="U368" s="29"/>
    </row>
    <row r="369" spans="19:21" x14ac:dyDescent="0.35">
      <c r="S369" s="29"/>
      <c r="U369" s="29"/>
    </row>
    <row r="370" spans="19:21" x14ac:dyDescent="0.35">
      <c r="S370" s="29"/>
      <c r="U370" s="29"/>
    </row>
    <row r="371" spans="19:21" x14ac:dyDescent="0.35">
      <c r="S371" s="29"/>
      <c r="U371" s="29"/>
    </row>
    <row r="372" spans="19:21" x14ac:dyDescent="0.35">
      <c r="S372" s="29"/>
      <c r="U372" s="29"/>
    </row>
    <row r="373" spans="19:21" x14ac:dyDescent="0.35">
      <c r="S373" s="29"/>
      <c r="U373" s="29"/>
    </row>
    <row r="374" spans="19:21" x14ac:dyDescent="0.35">
      <c r="S374" s="29"/>
      <c r="U374" s="29"/>
    </row>
    <row r="375" spans="19:21" x14ac:dyDescent="0.35">
      <c r="S375" s="29"/>
      <c r="U375" s="29"/>
    </row>
    <row r="376" spans="19:21" x14ac:dyDescent="0.35">
      <c r="S376" s="29"/>
      <c r="U376" s="29"/>
    </row>
    <row r="377" spans="19:21" x14ac:dyDescent="0.35">
      <c r="S377" s="29"/>
      <c r="U377" s="29"/>
    </row>
    <row r="378" spans="19:21" x14ac:dyDescent="0.35">
      <c r="S378" s="29"/>
      <c r="U378" s="29"/>
    </row>
    <row r="379" spans="19:21" x14ac:dyDescent="0.35">
      <c r="S379" s="29"/>
      <c r="U379" s="29"/>
    </row>
    <row r="380" spans="19:21" x14ac:dyDescent="0.35">
      <c r="S380" s="29"/>
      <c r="U380" s="29"/>
    </row>
    <row r="381" spans="19:21" x14ac:dyDescent="0.35">
      <c r="S381" s="29"/>
      <c r="U381" s="29"/>
    </row>
    <row r="382" spans="19:21" x14ac:dyDescent="0.35">
      <c r="S382" s="29"/>
      <c r="U382" s="29"/>
    </row>
    <row r="383" spans="19:21" x14ac:dyDescent="0.35">
      <c r="S383" s="29"/>
      <c r="U383" s="29"/>
    </row>
    <row r="384" spans="19:21" x14ac:dyDescent="0.35">
      <c r="S384" s="29"/>
      <c r="U384" s="29"/>
    </row>
    <row r="385" spans="19:21" x14ac:dyDescent="0.35">
      <c r="S385" s="29"/>
      <c r="U385" s="29"/>
    </row>
    <row r="386" spans="19:21" x14ac:dyDescent="0.35">
      <c r="S386" s="29"/>
      <c r="U386" s="29"/>
    </row>
    <row r="387" spans="19:21" x14ac:dyDescent="0.35">
      <c r="S387" s="29"/>
      <c r="U387" s="29"/>
    </row>
    <row r="388" spans="19:21" x14ac:dyDescent="0.35">
      <c r="S388" s="29"/>
      <c r="U388" s="29"/>
    </row>
    <row r="389" spans="19:21" x14ac:dyDescent="0.35">
      <c r="S389" s="29"/>
      <c r="U389" s="29"/>
    </row>
    <row r="390" spans="19:21" x14ac:dyDescent="0.35">
      <c r="S390" s="29"/>
      <c r="U390" s="29"/>
    </row>
    <row r="391" spans="19:21" x14ac:dyDescent="0.35">
      <c r="S391" s="29"/>
      <c r="U391" s="29"/>
    </row>
    <row r="392" spans="19:21" x14ac:dyDescent="0.35">
      <c r="S392" s="29"/>
      <c r="U392" s="29"/>
    </row>
    <row r="393" spans="19:21" x14ac:dyDescent="0.35">
      <c r="S393" s="29"/>
      <c r="U393" s="29"/>
    </row>
    <row r="394" spans="19:21" x14ac:dyDescent="0.35">
      <c r="S394" s="29"/>
      <c r="U394" s="29"/>
    </row>
    <row r="395" spans="19:21" x14ac:dyDescent="0.35">
      <c r="S395" s="29"/>
      <c r="U395" s="29"/>
    </row>
    <row r="396" spans="19:21" x14ac:dyDescent="0.35">
      <c r="S396" s="29"/>
      <c r="U396" s="29"/>
    </row>
    <row r="397" spans="19:21" x14ac:dyDescent="0.35">
      <c r="S397" s="29"/>
      <c r="U397" s="29"/>
    </row>
    <row r="398" spans="19:21" x14ac:dyDescent="0.35">
      <c r="S398" s="29"/>
      <c r="U398" s="29"/>
    </row>
    <row r="399" spans="19:21" x14ac:dyDescent="0.35">
      <c r="S399" s="29"/>
      <c r="U399" s="29"/>
    </row>
    <row r="400" spans="19:21" x14ac:dyDescent="0.35">
      <c r="S400" s="29"/>
      <c r="U400" s="29"/>
    </row>
    <row r="401" spans="19:21" x14ac:dyDescent="0.35">
      <c r="S401" s="29"/>
      <c r="U401" s="29"/>
    </row>
    <row r="402" spans="19:21" x14ac:dyDescent="0.35">
      <c r="S402" s="29"/>
      <c r="U402" s="29"/>
    </row>
    <row r="403" spans="19:21" x14ac:dyDescent="0.35">
      <c r="S403" s="29"/>
      <c r="U403" s="29"/>
    </row>
    <row r="404" spans="19:21" x14ac:dyDescent="0.35">
      <c r="S404" s="29"/>
      <c r="U404" s="29"/>
    </row>
    <row r="405" spans="19:21" x14ac:dyDescent="0.35">
      <c r="S405" s="29"/>
      <c r="U405" s="29"/>
    </row>
    <row r="406" spans="19:21" x14ac:dyDescent="0.35">
      <c r="S406" s="29"/>
      <c r="U406" s="29"/>
    </row>
    <row r="407" spans="19:21" x14ac:dyDescent="0.35">
      <c r="S407" s="29"/>
      <c r="U407" s="29"/>
    </row>
    <row r="408" spans="19:21" x14ac:dyDescent="0.35">
      <c r="S408" s="29"/>
      <c r="U408" s="29"/>
    </row>
    <row r="409" spans="19:21" x14ac:dyDescent="0.35">
      <c r="S409" s="29"/>
      <c r="U409" s="29"/>
    </row>
    <row r="410" spans="19:21" x14ac:dyDescent="0.35">
      <c r="S410" s="29"/>
      <c r="U410" s="29"/>
    </row>
    <row r="411" spans="19:21" x14ac:dyDescent="0.35">
      <c r="S411" s="29"/>
      <c r="U411" s="29"/>
    </row>
    <row r="412" spans="19:21" x14ac:dyDescent="0.35">
      <c r="S412" s="29"/>
      <c r="U412" s="29"/>
    </row>
    <row r="413" spans="19:21" x14ac:dyDescent="0.35">
      <c r="S413" s="29"/>
      <c r="U413" s="29"/>
    </row>
    <row r="414" spans="19:21" x14ac:dyDescent="0.35">
      <c r="S414" s="29"/>
      <c r="U414" s="29"/>
    </row>
    <row r="415" spans="19:21" x14ac:dyDescent="0.35">
      <c r="S415" s="29"/>
      <c r="U415" s="29"/>
    </row>
    <row r="416" spans="19:21" x14ac:dyDescent="0.35">
      <c r="S416" s="29"/>
      <c r="U416" s="29"/>
    </row>
    <row r="417" spans="19:21" x14ac:dyDescent="0.35">
      <c r="S417" s="29"/>
      <c r="U417" s="29"/>
    </row>
    <row r="418" spans="19:21" x14ac:dyDescent="0.35">
      <c r="S418" s="29"/>
      <c r="U418" s="29"/>
    </row>
    <row r="419" spans="19:21" x14ac:dyDescent="0.35">
      <c r="S419" s="29"/>
      <c r="U419" s="29"/>
    </row>
    <row r="420" spans="19:21" x14ac:dyDescent="0.35">
      <c r="S420" s="29"/>
      <c r="U420" s="29"/>
    </row>
    <row r="421" spans="19:21" x14ac:dyDescent="0.35">
      <c r="S421" s="29"/>
      <c r="U421" s="29"/>
    </row>
    <row r="422" spans="19:21" x14ac:dyDescent="0.35">
      <c r="S422" s="29"/>
      <c r="U422" s="29"/>
    </row>
    <row r="423" spans="19:21" x14ac:dyDescent="0.35">
      <c r="S423" s="29"/>
      <c r="U423" s="29"/>
    </row>
    <row r="424" spans="19:21" x14ac:dyDescent="0.35">
      <c r="S424" s="29"/>
      <c r="U424" s="29"/>
    </row>
    <row r="425" spans="19:21" x14ac:dyDescent="0.35">
      <c r="S425" s="29"/>
      <c r="U425" s="29"/>
    </row>
    <row r="426" spans="19:21" x14ac:dyDescent="0.35">
      <c r="S426" s="29"/>
      <c r="U426" s="29"/>
    </row>
    <row r="427" spans="19:21" x14ac:dyDescent="0.35">
      <c r="S427" s="29"/>
      <c r="U427" s="29"/>
    </row>
    <row r="428" spans="19:21" x14ac:dyDescent="0.35">
      <c r="S428" s="29"/>
      <c r="U428" s="29"/>
    </row>
    <row r="429" spans="19:21" x14ac:dyDescent="0.35">
      <c r="S429" s="29"/>
      <c r="U429" s="29"/>
    </row>
    <row r="430" spans="19:21" x14ac:dyDescent="0.35">
      <c r="S430" s="29"/>
      <c r="U430" s="29"/>
    </row>
    <row r="431" spans="19:21" x14ac:dyDescent="0.35">
      <c r="S431" s="29"/>
      <c r="U431" s="29"/>
    </row>
    <row r="432" spans="19:21" x14ac:dyDescent="0.35">
      <c r="S432" s="29"/>
      <c r="U432" s="29"/>
    </row>
    <row r="433" spans="19:21" x14ac:dyDescent="0.35">
      <c r="S433" s="29"/>
      <c r="U433" s="29"/>
    </row>
    <row r="434" spans="19:21" x14ac:dyDescent="0.35">
      <c r="S434" s="29"/>
      <c r="U434" s="29"/>
    </row>
    <row r="435" spans="19:21" x14ac:dyDescent="0.35">
      <c r="S435" s="29"/>
      <c r="U435" s="29"/>
    </row>
    <row r="436" spans="19:21" x14ac:dyDescent="0.35">
      <c r="S436" s="29"/>
      <c r="U436" s="29"/>
    </row>
    <row r="437" spans="19:21" x14ac:dyDescent="0.35">
      <c r="S437" s="29"/>
      <c r="U437" s="29"/>
    </row>
    <row r="438" spans="19:21" x14ac:dyDescent="0.35">
      <c r="S438" s="29"/>
      <c r="U438" s="29"/>
    </row>
    <row r="439" spans="19:21" x14ac:dyDescent="0.35">
      <c r="S439" s="29"/>
      <c r="U439" s="29"/>
    </row>
    <row r="440" spans="19:21" x14ac:dyDescent="0.35">
      <c r="S440" s="29"/>
      <c r="U440" s="29"/>
    </row>
    <row r="441" spans="19:21" x14ac:dyDescent="0.35">
      <c r="S441" s="29"/>
      <c r="U441" s="29"/>
    </row>
    <row r="442" spans="19:21" x14ac:dyDescent="0.35">
      <c r="S442" s="29"/>
      <c r="U442" s="29"/>
    </row>
    <row r="443" spans="19:21" x14ac:dyDescent="0.35">
      <c r="S443" s="29"/>
      <c r="U443" s="29"/>
    </row>
    <row r="444" spans="19:21" x14ac:dyDescent="0.35">
      <c r="S444" s="29"/>
      <c r="U444" s="29"/>
    </row>
    <row r="445" spans="19:21" x14ac:dyDescent="0.35">
      <c r="S445" s="29"/>
      <c r="U445" s="29"/>
    </row>
    <row r="446" spans="19:21" x14ac:dyDescent="0.35">
      <c r="S446" s="29"/>
      <c r="U446" s="29"/>
    </row>
    <row r="447" spans="19:21" x14ac:dyDescent="0.35">
      <c r="S447" s="29"/>
      <c r="U447" s="29"/>
    </row>
    <row r="448" spans="19:21" x14ac:dyDescent="0.35">
      <c r="S448" s="29"/>
      <c r="U448" s="29"/>
    </row>
    <row r="449" spans="19:21" x14ac:dyDescent="0.35">
      <c r="S449" s="29"/>
      <c r="U449" s="29"/>
    </row>
    <row r="450" spans="19:21" x14ac:dyDescent="0.35">
      <c r="S450" s="29"/>
      <c r="U450" s="29"/>
    </row>
    <row r="451" spans="19:21" x14ac:dyDescent="0.35">
      <c r="S451" s="29"/>
      <c r="U451" s="29"/>
    </row>
    <row r="452" spans="19:21" x14ac:dyDescent="0.35">
      <c r="S452" s="29"/>
      <c r="U452" s="29"/>
    </row>
    <row r="453" spans="19:21" x14ac:dyDescent="0.35">
      <c r="S453" s="29"/>
      <c r="U453" s="29"/>
    </row>
    <row r="454" spans="19:21" x14ac:dyDescent="0.35">
      <c r="S454" s="29"/>
      <c r="U454" s="29"/>
    </row>
    <row r="455" spans="19:21" x14ac:dyDescent="0.35">
      <c r="S455" s="29"/>
      <c r="U455" s="29"/>
    </row>
    <row r="456" spans="19:21" x14ac:dyDescent="0.35">
      <c r="S456" s="29"/>
      <c r="U456" s="29"/>
    </row>
    <row r="457" spans="19:21" x14ac:dyDescent="0.35">
      <c r="S457" s="29"/>
      <c r="U457" s="29"/>
    </row>
    <row r="458" spans="19:21" x14ac:dyDescent="0.35">
      <c r="S458" s="29"/>
      <c r="U458" s="29"/>
    </row>
    <row r="459" spans="19:21" x14ac:dyDescent="0.35">
      <c r="S459" s="29"/>
      <c r="U459" s="29"/>
    </row>
    <row r="460" spans="19:21" x14ac:dyDescent="0.35">
      <c r="S460" s="29"/>
      <c r="U460" s="29"/>
    </row>
    <row r="461" spans="19:21" x14ac:dyDescent="0.35">
      <c r="S461" s="29"/>
      <c r="U461" s="29"/>
    </row>
    <row r="462" spans="19:21" x14ac:dyDescent="0.35">
      <c r="S462" s="29"/>
      <c r="U462" s="29"/>
    </row>
    <row r="463" spans="19:21" x14ac:dyDescent="0.35">
      <c r="S463" s="29"/>
      <c r="U463" s="29"/>
    </row>
    <row r="464" spans="19:21" x14ac:dyDescent="0.35">
      <c r="S464" s="29"/>
      <c r="U464" s="29"/>
    </row>
    <row r="465" spans="19:21" x14ac:dyDescent="0.35">
      <c r="S465" s="29"/>
      <c r="U465" s="29"/>
    </row>
    <row r="466" spans="19:21" x14ac:dyDescent="0.35">
      <c r="S466" s="29"/>
      <c r="U466" s="29"/>
    </row>
    <row r="467" spans="19:21" x14ac:dyDescent="0.35">
      <c r="S467" s="29"/>
      <c r="U467" s="29"/>
    </row>
    <row r="468" spans="19:21" x14ac:dyDescent="0.35">
      <c r="S468" s="29"/>
      <c r="U468" s="29"/>
    </row>
    <row r="469" spans="19:21" x14ac:dyDescent="0.35">
      <c r="S469" s="29"/>
      <c r="U469" s="29"/>
    </row>
    <row r="470" spans="19:21" x14ac:dyDescent="0.35">
      <c r="S470" s="29"/>
      <c r="U470" s="29"/>
    </row>
    <row r="471" spans="19:21" x14ac:dyDescent="0.35">
      <c r="S471" s="29"/>
      <c r="U471" s="29"/>
    </row>
    <row r="472" spans="19:21" x14ac:dyDescent="0.35">
      <c r="S472" s="29"/>
      <c r="U472" s="29"/>
    </row>
    <row r="473" spans="19:21" x14ac:dyDescent="0.35">
      <c r="S473" s="29"/>
      <c r="U473" s="29"/>
    </row>
    <row r="474" spans="19:21" x14ac:dyDescent="0.35">
      <c r="S474" s="29"/>
      <c r="U474" s="29"/>
    </row>
    <row r="475" spans="19:21" x14ac:dyDescent="0.35">
      <c r="S475" s="29"/>
      <c r="U475" s="29"/>
    </row>
    <row r="476" spans="19:21" x14ac:dyDescent="0.35">
      <c r="S476" s="29"/>
      <c r="U476" s="29"/>
    </row>
    <row r="477" spans="19:21" x14ac:dyDescent="0.35">
      <c r="S477" s="29"/>
      <c r="U477" s="29"/>
    </row>
    <row r="478" spans="19:21" x14ac:dyDescent="0.35">
      <c r="S478" s="29"/>
      <c r="U478" s="29"/>
    </row>
    <row r="479" spans="19:21" x14ac:dyDescent="0.35">
      <c r="S479" s="29"/>
      <c r="U479" s="29"/>
    </row>
    <row r="480" spans="19:21" x14ac:dyDescent="0.35">
      <c r="S480" s="29"/>
      <c r="U480" s="29"/>
    </row>
    <row r="481" spans="19:21" x14ac:dyDescent="0.35">
      <c r="S481" s="29"/>
      <c r="U481" s="29"/>
    </row>
    <row r="482" spans="19:21" x14ac:dyDescent="0.35">
      <c r="S482" s="29"/>
      <c r="U482" s="29"/>
    </row>
    <row r="483" spans="19:21" x14ac:dyDescent="0.35">
      <c r="S483" s="29"/>
      <c r="U483" s="29"/>
    </row>
    <row r="484" spans="19:21" x14ac:dyDescent="0.35">
      <c r="S484" s="29"/>
      <c r="U484" s="29"/>
    </row>
    <row r="485" spans="19:21" x14ac:dyDescent="0.35">
      <c r="S485" s="29"/>
      <c r="U485" s="29"/>
    </row>
    <row r="486" spans="19:21" x14ac:dyDescent="0.35">
      <c r="S486" s="29"/>
      <c r="U486" s="29"/>
    </row>
    <row r="487" spans="19:21" x14ac:dyDescent="0.35">
      <c r="S487" s="29"/>
      <c r="U487" s="29"/>
    </row>
    <row r="488" spans="19:21" x14ac:dyDescent="0.35">
      <c r="S488" s="29"/>
      <c r="U488" s="29"/>
    </row>
    <row r="489" spans="19:21" x14ac:dyDescent="0.35">
      <c r="S489" s="29"/>
      <c r="U489" s="29"/>
    </row>
    <row r="490" spans="19:21" x14ac:dyDescent="0.35">
      <c r="S490" s="29"/>
      <c r="U490" s="29"/>
    </row>
    <row r="491" spans="19:21" x14ac:dyDescent="0.35">
      <c r="S491" s="29"/>
      <c r="U491" s="29"/>
    </row>
    <row r="492" spans="19:21" x14ac:dyDescent="0.35">
      <c r="S492" s="29"/>
      <c r="U492" s="29"/>
    </row>
    <row r="493" spans="19:21" x14ac:dyDescent="0.35">
      <c r="S493" s="29"/>
      <c r="U493" s="29"/>
    </row>
    <row r="494" spans="19:21" x14ac:dyDescent="0.35">
      <c r="S494" s="29"/>
      <c r="U494" s="29"/>
    </row>
    <row r="495" spans="19:21" x14ac:dyDescent="0.35">
      <c r="S495" s="29"/>
      <c r="U495" s="29"/>
    </row>
    <row r="496" spans="19:21" x14ac:dyDescent="0.35">
      <c r="S496" s="29"/>
      <c r="U496" s="29"/>
    </row>
    <row r="497" spans="19:21" x14ac:dyDescent="0.35">
      <c r="S497" s="29"/>
      <c r="U497" s="29"/>
    </row>
    <row r="498" spans="19:21" x14ac:dyDescent="0.35">
      <c r="S498" s="29"/>
      <c r="U498" s="29"/>
    </row>
    <row r="499" spans="19:21" x14ac:dyDescent="0.35">
      <c r="S499" s="29"/>
      <c r="U499" s="29"/>
    </row>
    <row r="500" spans="19:21" x14ac:dyDescent="0.35">
      <c r="S500" s="29"/>
      <c r="U500" s="29"/>
    </row>
    <row r="501" spans="19:21" x14ac:dyDescent="0.35">
      <c r="S501" s="29"/>
      <c r="U501" s="29"/>
    </row>
    <row r="502" spans="19:21" x14ac:dyDescent="0.35">
      <c r="S502" s="29"/>
      <c r="U502" s="29"/>
    </row>
    <row r="503" spans="19:21" x14ac:dyDescent="0.35">
      <c r="S503" s="29"/>
      <c r="U503" s="29"/>
    </row>
    <row r="504" spans="19:21" x14ac:dyDescent="0.35">
      <c r="S504" s="29"/>
      <c r="U504" s="29"/>
    </row>
    <row r="505" spans="19:21" x14ac:dyDescent="0.35">
      <c r="S505" s="29"/>
      <c r="U505" s="29"/>
    </row>
    <row r="506" spans="19:21" x14ac:dyDescent="0.35">
      <c r="S506" s="29"/>
      <c r="U506" s="29"/>
    </row>
    <row r="507" spans="19:21" x14ac:dyDescent="0.35">
      <c r="S507" s="29"/>
      <c r="U507" s="29"/>
    </row>
    <row r="508" spans="19:21" x14ac:dyDescent="0.35">
      <c r="S508" s="29"/>
      <c r="U508" s="29"/>
    </row>
    <row r="509" spans="19:21" x14ac:dyDescent="0.35">
      <c r="S509" s="29"/>
      <c r="U509" s="29"/>
    </row>
    <row r="510" spans="19:21" x14ac:dyDescent="0.35">
      <c r="S510" s="29"/>
      <c r="U510" s="29"/>
    </row>
    <row r="511" spans="19:21" x14ac:dyDescent="0.35">
      <c r="S511" s="29"/>
      <c r="U511" s="29"/>
    </row>
    <row r="512" spans="19:21" x14ac:dyDescent="0.35">
      <c r="S512" s="29"/>
      <c r="U512" s="29"/>
    </row>
    <row r="513" spans="19:21" x14ac:dyDescent="0.35">
      <c r="S513" s="29"/>
      <c r="U513" s="29"/>
    </row>
    <row r="514" spans="19:21" x14ac:dyDescent="0.35">
      <c r="S514" s="29"/>
      <c r="U514" s="29"/>
    </row>
    <row r="515" spans="19:21" x14ac:dyDescent="0.35">
      <c r="S515" s="29"/>
      <c r="U515" s="29"/>
    </row>
    <row r="516" spans="19:21" x14ac:dyDescent="0.35">
      <c r="S516" s="29"/>
      <c r="U516" s="29"/>
    </row>
    <row r="517" spans="19:21" x14ac:dyDescent="0.35">
      <c r="S517" s="29"/>
      <c r="U517" s="29"/>
    </row>
    <row r="518" spans="19:21" x14ac:dyDescent="0.35">
      <c r="S518" s="29"/>
      <c r="U518" s="29"/>
    </row>
    <row r="519" spans="19:21" x14ac:dyDescent="0.35">
      <c r="S519" s="29"/>
      <c r="U519" s="29"/>
    </row>
    <row r="520" spans="19:21" x14ac:dyDescent="0.35">
      <c r="S520" s="29"/>
      <c r="U520" s="29"/>
    </row>
    <row r="521" spans="19:21" x14ac:dyDescent="0.35">
      <c r="S521" s="29"/>
      <c r="U521" s="29"/>
    </row>
    <row r="522" spans="19:21" x14ac:dyDescent="0.35">
      <c r="S522" s="29"/>
      <c r="U522" s="29"/>
    </row>
    <row r="523" spans="19:21" x14ac:dyDescent="0.35">
      <c r="S523" s="29"/>
      <c r="U523" s="29"/>
    </row>
    <row r="524" spans="19:21" x14ac:dyDescent="0.35">
      <c r="S524" s="29"/>
      <c r="U524" s="29"/>
    </row>
    <row r="525" spans="19:21" x14ac:dyDescent="0.35">
      <c r="S525" s="29"/>
      <c r="U525" s="29"/>
    </row>
    <row r="526" spans="19:21" x14ac:dyDescent="0.35">
      <c r="S526" s="29"/>
      <c r="U526" s="29"/>
    </row>
    <row r="527" spans="19:21" x14ac:dyDescent="0.35">
      <c r="S527" s="29"/>
      <c r="U527" s="29"/>
    </row>
    <row r="528" spans="19:21" x14ac:dyDescent="0.35">
      <c r="S528" s="29"/>
      <c r="U528" s="29"/>
    </row>
    <row r="529" spans="19:21" x14ac:dyDescent="0.35">
      <c r="S529" s="29"/>
      <c r="U529" s="29"/>
    </row>
    <row r="530" spans="19:21" x14ac:dyDescent="0.35">
      <c r="S530" s="29"/>
      <c r="U530" s="29"/>
    </row>
    <row r="531" spans="19:21" x14ac:dyDescent="0.35">
      <c r="S531" s="29"/>
      <c r="U531" s="29"/>
    </row>
    <row r="532" spans="19:21" x14ac:dyDescent="0.35">
      <c r="S532" s="29"/>
      <c r="U532" s="29"/>
    </row>
    <row r="533" spans="19:21" x14ac:dyDescent="0.35">
      <c r="S533" s="29"/>
      <c r="U533" s="29"/>
    </row>
    <row r="534" spans="19:21" x14ac:dyDescent="0.35">
      <c r="S534" s="29"/>
      <c r="U534" s="29"/>
    </row>
    <row r="535" spans="19:21" x14ac:dyDescent="0.35">
      <c r="S535" s="29"/>
      <c r="U535" s="29"/>
    </row>
    <row r="536" spans="19:21" x14ac:dyDescent="0.35">
      <c r="S536" s="29"/>
      <c r="U536" s="29"/>
    </row>
    <row r="537" spans="19:21" x14ac:dyDescent="0.35">
      <c r="S537" s="29"/>
      <c r="U537" s="29"/>
    </row>
    <row r="538" spans="19:21" x14ac:dyDescent="0.35">
      <c r="S538" s="29"/>
      <c r="U538" s="29"/>
    </row>
    <row r="539" spans="19:21" x14ac:dyDescent="0.35">
      <c r="S539" s="29"/>
      <c r="U539" s="29"/>
    </row>
    <row r="540" spans="19:21" x14ac:dyDescent="0.35">
      <c r="S540" s="29"/>
      <c r="U540" s="29"/>
    </row>
    <row r="541" spans="19:21" x14ac:dyDescent="0.35">
      <c r="S541" s="29"/>
      <c r="U541" s="29"/>
    </row>
    <row r="542" spans="19:21" x14ac:dyDescent="0.35">
      <c r="S542" s="29"/>
      <c r="U542" s="29"/>
    </row>
    <row r="543" spans="19:21" x14ac:dyDescent="0.35">
      <c r="S543" s="29"/>
      <c r="U543" s="29"/>
    </row>
    <row r="544" spans="19:21" x14ac:dyDescent="0.35">
      <c r="S544" s="29"/>
      <c r="U544" s="29"/>
    </row>
    <row r="545" spans="19:21" x14ac:dyDescent="0.35">
      <c r="S545" s="29"/>
      <c r="U545" s="29"/>
    </row>
    <row r="546" spans="19:21" x14ac:dyDescent="0.35">
      <c r="S546" s="29"/>
      <c r="U546" s="29"/>
    </row>
    <row r="547" spans="19:21" x14ac:dyDescent="0.35">
      <c r="S547" s="29"/>
      <c r="U547" s="29"/>
    </row>
    <row r="548" spans="19:21" x14ac:dyDescent="0.35">
      <c r="S548" s="29"/>
      <c r="U548" s="29"/>
    </row>
    <row r="549" spans="19:21" x14ac:dyDescent="0.35">
      <c r="S549" s="29"/>
      <c r="U549" s="29"/>
    </row>
    <row r="550" spans="19:21" x14ac:dyDescent="0.35">
      <c r="S550" s="29"/>
      <c r="U550" s="29"/>
    </row>
    <row r="551" spans="19:21" x14ac:dyDescent="0.35">
      <c r="S551" s="29"/>
      <c r="U551" s="29"/>
    </row>
    <row r="552" spans="19:21" x14ac:dyDescent="0.35">
      <c r="S552" s="29"/>
      <c r="U552" s="29"/>
    </row>
    <row r="553" spans="19:21" x14ac:dyDescent="0.35">
      <c r="S553" s="29"/>
      <c r="U553" s="29"/>
    </row>
    <row r="554" spans="19:21" x14ac:dyDescent="0.35">
      <c r="S554" s="29"/>
      <c r="U554" s="29"/>
    </row>
    <row r="555" spans="19:21" x14ac:dyDescent="0.35">
      <c r="S555" s="29"/>
      <c r="U555" s="29"/>
    </row>
    <row r="556" spans="19:21" x14ac:dyDescent="0.35">
      <c r="S556" s="29"/>
      <c r="U556" s="29"/>
    </row>
    <row r="557" spans="19:21" x14ac:dyDescent="0.35">
      <c r="S557" s="29"/>
      <c r="U557" s="29"/>
    </row>
    <row r="558" spans="19:21" x14ac:dyDescent="0.35">
      <c r="S558" s="29"/>
      <c r="U558" s="29"/>
    </row>
    <row r="559" spans="19:21" x14ac:dyDescent="0.35">
      <c r="S559" s="29"/>
      <c r="U559" s="29"/>
    </row>
    <row r="560" spans="19:21" x14ac:dyDescent="0.35">
      <c r="S560" s="29"/>
      <c r="U560" s="29"/>
    </row>
    <row r="561" spans="19:21" x14ac:dyDescent="0.35">
      <c r="S561" s="29"/>
      <c r="U561" s="29"/>
    </row>
    <row r="562" spans="19:21" x14ac:dyDescent="0.35">
      <c r="S562" s="29"/>
      <c r="U562" s="29"/>
    </row>
    <row r="563" spans="19:21" x14ac:dyDescent="0.35">
      <c r="S563" s="29"/>
      <c r="U563" s="29"/>
    </row>
    <row r="564" spans="19:21" x14ac:dyDescent="0.35">
      <c r="S564" s="29"/>
      <c r="U564" s="29"/>
    </row>
    <row r="565" spans="19:21" x14ac:dyDescent="0.35">
      <c r="S565" s="29"/>
      <c r="U565" s="29"/>
    </row>
    <row r="566" spans="19:21" x14ac:dyDescent="0.35">
      <c r="S566" s="29"/>
      <c r="U566" s="29"/>
    </row>
    <row r="567" spans="19:21" x14ac:dyDescent="0.35">
      <c r="S567" s="29"/>
      <c r="U567" s="29"/>
    </row>
    <row r="568" spans="19:21" x14ac:dyDescent="0.35">
      <c r="S568" s="29"/>
      <c r="U568" s="29"/>
    </row>
    <row r="569" spans="19:21" x14ac:dyDescent="0.35">
      <c r="S569" s="29"/>
      <c r="U569" s="29"/>
    </row>
    <row r="570" spans="19:21" x14ac:dyDescent="0.35">
      <c r="S570" s="29"/>
      <c r="U570" s="29"/>
    </row>
    <row r="571" spans="19:21" x14ac:dyDescent="0.35">
      <c r="S571" s="29"/>
      <c r="U571" s="29"/>
    </row>
    <row r="572" spans="19:21" x14ac:dyDescent="0.35">
      <c r="S572" s="29"/>
      <c r="U572" s="29"/>
    </row>
    <row r="573" spans="19:21" x14ac:dyDescent="0.35">
      <c r="S573" s="29"/>
      <c r="U573" s="29"/>
    </row>
    <row r="574" spans="19:21" x14ac:dyDescent="0.35">
      <c r="S574" s="29"/>
      <c r="U574" s="29"/>
    </row>
    <row r="575" spans="19:21" x14ac:dyDescent="0.35">
      <c r="S575" s="29"/>
      <c r="U575" s="29"/>
    </row>
    <row r="576" spans="19:21" x14ac:dyDescent="0.35">
      <c r="S576" s="29"/>
      <c r="U576" s="29"/>
    </row>
    <row r="577" spans="19:21" x14ac:dyDescent="0.35">
      <c r="S577" s="29"/>
      <c r="U577" s="29"/>
    </row>
    <row r="578" spans="19:21" x14ac:dyDescent="0.35">
      <c r="S578" s="29"/>
      <c r="U578" s="29"/>
    </row>
    <row r="579" spans="19:21" x14ac:dyDescent="0.35">
      <c r="S579" s="29"/>
      <c r="U579" s="29"/>
    </row>
    <row r="580" spans="19:21" x14ac:dyDescent="0.35">
      <c r="S580" s="29"/>
      <c r="U580" s="29"/>
    </row>
    <row r="581" spans="19:21" x14ac:dyDescent="0.35">
      <c r="S581" s="29"/>
      <c r="U581" s="29"/>
    </row>
    <row r="582" spans="19:21" x14ac:dyDescent="0.35">
      <c r="S582" s="29"/>
      <c r="U582" s="29"/>
    </row>
    <row r="583" spans="19:21" x14ac:dyDescent="0.35">
      <c r="S583" s="29"/>
      <c r="U583" s="29"/>
    </row>
    <row r="584" spans="19:21" x14ac:dyDescent="0.35">
      <c r="S584" s="29"/>
      <c r="U584" s="29"/>
    </row>
    <row r="585" spans="19:21" x14ac:dyDescent="0.35">
      <c r="S585" s="29"/>
      <c r="U585" s="29"/>
    </row>
    <row r="586" spans="19:21" x14ac:dyDescent="0.35">
      <c r="S586" s="29"/>
      <c r="U586" s="29"/>
    </row>
    <row r="587" spans="19:21" x14ac:dyDescent="0.35">
      <c r="S587" s="29"/>
      <c r="U587" s="29"/>
    </row>
    <row r="588" spans="19:21" x14ac:dyDescent="0.35">
      <c r="S588" s="29"/>
      <c r="U588" s="29"/>
    </row>
    <row r="589" spans="19:21" x14ac:dyDescent="0.35">
      <c r="S589" s="29"/>
      <c r="U589" s="29"/>
    </row>
    <row r="590" spans="19:21" x14ac:dyDescent="0.35">
      <c r="S590" s="29"/>
      <c r="U590" s="29"/>
    </row>
    <row r="591" spans="19:21" x14ac:dyDescent="0.35">
      <c r="S591" s="29"/>
      <c r="U591" s="29"/>
    </row>
    <row r="592" spans="19:21" x14ac:dyDescent="0.35">
      <c r="S592" s="29"/>
      <c r="U592" s="29"/>
    </row>
    <row r="593" spans="19:21" x14ac:dyDescent="0.35">
      <c r="S593" s="29"/>
      <c r="U593" s="29"/>
    </row>
    <row r="594" spans="19:21" x14ac:dyDescent="0.35">
      <c r="S594" s="29"/>
      <c r="U594" s="29"/>
    </row>
    <row r="595" spans="19:21" x14ac:dyDescent="0.35">
      <c r="S595" s="29"/>
      <c r="U595" s="29"/>
    </row>
    <row r="596" spans="19:21" x14ac:dyDescent="0.35">
      <c r="S596" s="29"/>
      <c r="U596" s="29"/>
    </row>
    <row r="597" spans="19:21" x14ac:dyDescent="0.35">
      <c r="S597" s="29"/>
      <c r="U597" s="29"/>
    </row>
    <row r="598" spans="19:21" x14ac:dyDescent="0.35">
      <c r="S598" s="29"/>
      <c r="U598" s="29"/>
    </row>
    <row r="599" spans="19:21" x14ac:dyDescent="0.35">
      <c r="S599" s="29"/>
      <c r="U599" s="29"/>
    </row>
    <row r="600" spans="19:21" x14ac:dyDescent="0.35">
      <c r="S600" s="29"/>
      <c r="U600" s="29"/>
    </row>
    <row r="601" spans="19:21" x14ac:dyDescent="0.35">
      <c r="S601" s="29"/>
      <c r="U601" s="29"/>
    </row>
    <row r="602" spans="19:21" x14ac:dyDescent="0.35">
      <c r="S602" s="29"/>
      <c r="U602" s="29"/>
    </row>
    <row r="603" spans="19:21" x14ac:dyDescent="0.35">
      <c r="S603" s="29"/>
      <c r="U603" s="29"/>
    </row>
    <row r="604" spans="19:21" x14ac:dyDescent="0.35">
      <c r="S604" s="29"/>
      <c r="U604" s="29"/>
    </row>
    <row r="605" spans="19:21" x14ac:dyDescent="0.35">
      <c r="S605" s="29"/>
      <c r="U605" s="29"/>
    </row>
    <row r="606" spans="19:21" x14ac:dyDescent="0.35">
      <c r="S606" s="29"/>
      <c r="U606" s="29"/>
    </row>
    <row r="607" spans="19:21" x14ac:dyDescent="0.35">
      <c r="S607" s="29"/>
      <c r="U607" s="29"/>
    </row>
    <row r="608" spans="19:21" x14ac:dyDescent="0.35">
      <c r="S608" s="29"/>
      <c r="U608" s="29"/>
    </row>
    <row r="609" spans="19:21" x14ac:dyDescent="0.35">
      <c r="S609" s="29"/>
      <c r="U609" s="29"/>
    </row>
    <row r="610" spans="19:21" x14ac:dyDescent="0.35">
      <c r="S610" s="29"/>
      <c r="U610" s="29"/>
    </row>
    <row r="611" spans="19:21" x14ac:dyDescent="0.35">
      <c r="S611" s="29"/>
      <c r="U611" s="29"/>
    </row>
    <row r="612" spans="19:21" x14ac:dyDescent="0.35">
      <c r="S612" s="29"/>
      <c r="U612" s="29"/>
    </row>
    <row r="613" spans="19:21" x14ac:dyDescent="0.35">
      <c r="S613" s="29"/>
      <c r="U613" s="29"/>
    </row>
    <row r="614" spans="19:21" x14ac:dyDescent="0.35">
      <c r="S614" s="29"/>
      <c r="U614" s="29"/>
    </row>
    <row r="615" spans="19:21" x14ac:dyDescent="0.35">
      <c r="S615" s="29"/>
      <c r="U615" s="29"/>
    </row>
    <row r="616" spans="19:21" x14ac:dyDescent="0.35">
      <c r="S616" s="29"/>
      <c r="U616" s="29"/>
    </row>
    <row r="617" spans="19:21" x14ac:dyDescent="0.35">
      <c r="S617" s="29"/>
      <c r="U617" s="29"/>
    </row>
    <row r="618" spans="19:21" x14ac:dyDescent="0.35">
      <c r="S618" s="29"/>
      <c r="U618" s="29"/>
    </row>
    <row r="619" spans="19:21" x14ac:dyDescent="0.35">
      <c r="S619" s="29"/>
      <c r="U619" s="29"/>
    </row>
    <row r="620" spans="19:21" x14ac:dyDescent="0.35">
      <c r="S620" s="29"/>
      <c r="U620" s="29"/>
    </row>
    <row r="621" spans="19:21" x14ac:dyDescent="0.35">
      <c r="S621" s="29"/>
      <c r="U621" s="29"/>
    </row>
    <row r="622" spans="19:21" x14ac:dyDescent="0.35">
      <c r="S622" s="29"/>
      <c r="U622" s="29"/>
    </row>
    <row r="623" spans="19:21" x14ac:dyDescent="0.35">
      <c r="S623" s="29"/>
      <c r="U623" s="29"/>
    </row>
    <row r="624" spans="19:21" x14ac:dyDescent="0.35">
      <c r="S624" s="29"/>
      <c r="U624" s="29"/>
    </row>
    <row r="625" spans="19:21" x14ac:dyDescent="0.35">
      <c r="S625" s="29"/>
      <c r="U625" s="29"/>
    </row>
    <row r="626" spans="19:21" x14ac:dyDescent="0.35">
      <c r="S626" s="29"/>
      <c r="U626" s="29"/>
    </row>
    <row r="627" spans="19:21" x14ac:dyDescent="0.35">
      <c r="S627" s="29"/>
      <c r="U627" s="29"/>
    </row>
    <row r="628" spans="19:21" x14ac:dyDescent="0.35">
      <c r="S628" s="29"/>
      <c r="U628" s="29"/>
    </row>
    <row r="629" spans="19:21" x14ac:dyDescent="0.35">
      <c r="S629" s="29"/>
      <c r="U629" s="29"/>
    </row>
    <row r="630" spans="19:21" x14ac:dyDescent="0.35">
      <c r="S630" s="29"/>
      <c r="U630" s="29"/>
    </row>
    <row r="631" spans="19:21" x14ac:dyDescent="0.35">
      <c r="S631" s="29"/>
      <c r="U631" s="29"/>
    </row>
    <row r="632" spans="19:21" x14ac:dyDescent="0.35">
      <c r="S632" s="29"/>
      <c r="U632" s="29"/>
    </row>
    <row r="633" spans="19:21" x14ac:dyDescent="0.35">
      <c r="S633" s="29"/>
      <c r="U633" s="29"/>
    </row>
    <row r="634" spans="19:21" x14ac:dyDescent="0.35">
      <c r="S634" s="29"/>
      <c r="U634" s="29"/>
    </row>
    <row r="635" spans="19:21" x14ac:dyDescent="0.35">
      <c r="S635" s="29"/>
      <c r="U635" s="29"/>
    </row>
    <row r="636" spans="19:21" x14ac:dyDescent="0.35">
      <c r="S636" s="29"/>
      <c r="U636" s="29"/>
    </row>
    <row r="637" spans="19:21" x14ac:dyDescent="0.35">
      <c r="S637" s="29"/>
      <c r="U637" s="29"/>
    </row>
    <row r="638" spans="19:21" x14ac:dyDescent="0.35">
      <c r="S638" s="29"/>
      <c r="U638" s="29"/>
    </row>
    <row r="639" spans="19:21" x14ac:dyDescent="0.35">
      <c r="S639" s="29"/>
      <c r="U639" s="29"/>
    </row>
    <row r="640" spans="19:21" x14ac:dyDescent="0.35">
      <c r="S640" s="29"/>
      <c r="U640" s="29"/>
    </row>
    <row r="641" spans="19:21" x14ac:dyDescent="0.35">
      <c r="S641" s="29"/>
      <c r="U641" s="29"/>
    </row>
    <row r="642" spans="19:21" x14ac:dyDescent="0.35">
      <c r="S642" s="29"/>
      <c r="U642" s="29"/>
    </row>
    <row r="643" spans="19:21" x14ac:dyDescent="0.35">
      <c r="S643" s="29"/>
      <c r="U643" s="29"/>
    </row>
    <row r="644" spans="19:21" x14ac:dyDescent="0.35">
      <c r="S644" s="29"/>
      <c r="U644" s="29"/>
    </row>
    <row r="645" spans="19:21" x14ac:dyDescent="0.35">
      <c r="S645" s="29"/>
      <c r="U645" s="29"/>
    </row>
    <row r="646" spans="19:21" x14ac:dyDescent="0.35">
      <c r="S646" s="29"/>
      <c r="U646" s="29"/>
    </row>
    <row r="647" spans="19:21" x14ac:dyDescent="0.35">
      <c r="S647" s="29"/>
      <c r="U647" s="29"/>
    </row>
    <row r="648" spans="19:21" x14ac:dyDescent="0.35">
      <c r="S648" s="29"/>
      <c r="U648" s="29"/>
    </row>
    <row r="649" spans="19:21" x14ac:dyDescent="0.35">
      <c r="S649" s="29"/>
      <c r="U649" s="29"/>
    </row>
    <row r="650" spans="19:21" x14ac:dyDescent="0.35">
      <c r="S650" s="29"/>
      <c r="U650" s="29"/>
    </row>
    <row r="651" spans="19:21" x14ac:dyDescent="0.35">
      <c r="S651" s="29"/>
      <c r="U651" s="29"/>
    </row>
    <row r="652" spans="19:21" x14ac:dyDescent="0.35">
      <c r="S652" s="29"/>
      <c r="U652" s="29"/>
    </row>
    <row r="653" spans="19:21" x14ac:dyDescent="0.35">
      <c r="S653" s="29"/>
      <c r="U653" s="29"/>
    </row>
    <row r="654" spans="19:21" x14ac:dyDescent="0.35">
      <c r="S654" s="29"/>
      <c r="U654" s="29"/>
    </row>
    <row r="655" spans="19:21" x14ac:dyDescent="0.35">
      <c r="S655" s="29"/>
      <c r="U655" s="29"/>
    </row>
  </sheetData>
  <autoFilter ref="A1:IP655" xr:uid="{5F11EFD2-604B-4881-A8A9-702696F2849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dimension ref="A1:IP317"/>
  <sheetViews>
    <sheetView workbookViewId="0">
      <selection activeCell="A13" sqref="A13:XFD13"/>
    </sheetView>
  </sheetViews>
  <sheetFormatPr defaultRowHeight="14.5" x14ac:dyDescent="0.35"/>
  <cols>
    <col min="19" max="19" width="9.36328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462</v>
      </c>
      <c r="B2">
        <v>-1560077824</v>
      </c>
      <c r="C2">
        <v>3132</v>
      </c>
      <c r="D2" t="s">
        <v>292</v>
      </c>
      <c r="E2" t="s">
        <v>293</v>
      </c>
      <c r="F2">
        <v>3136</v>
      </c>
      <c r="G2" t="s">
        <v>294</v>
      </c>
      <c r="H2" t="s">
        <v>293</v>
      </c>
      <c r="I2">
        <v>495</v>
      </c>
      <c r="J2" t="s">
        <v>301</v>
      </c>
      <c r="K2" t="s">
        <v>302</v>
      </c>
      <c r="L2">
        <v>3215</v>
      </c>
      <c r="M2" t="s">
        <v>295</v>
      </c>
      <c r="N2" t="s">
        <v>295</v>
      </c>
      <c r="O2">
        <v>3215</v>
      </c>
      <c r="P2" t="s">
        <v>295</v>
      </c>
      <c r="Q2" t="s">
        <v>295</v>
      </c>
      <c r="R2" t="s">
        <v>275</v>
      </c>
      <c r="S2" s="29">
        <v>-138377.99</v>
      </c>
      <c r="U2" s="29">
        <v>20</v>
      </c>
      <c r="IF2">
        <v>3215</v>
      </c>
      <c r="IG2" t="s">
        <v>295</v>
      </c>
      <c r="IH2" t="s">
        <v>296</v>
      </c>
      <c r="IK2">
        <v>-2</v>
      </c>
      <c r="IL2" t="s">
        <v>265</v>
      </c>
      <c r="IM2" t="s">
        <v>266</v>
      </c>
    </row>
    <row r="3" spans="1:250" x14ac:dyDescent="0.35">
      <c r="A3">
        <v>463</v>
      </c>
      <c r="B3">
        <v>-1560077824</v>
      </c>
      <c r="C3">
        <v>3132</v>
      </c>
      <c r="D3" t="s">
        <v>292</v>
      </c>
      <c r="E3" t="s">
        <v>293</v>
      </c>
      <c r="F3">
        <v>3136</v>
      </c>
      <c r="G3" t="s">
        <v>294</v>
      </c>
      <c r="H3" t="s">
        <v>293</v>
      </c>
      <c r="I3">
        <v>486</v>
      </c>
      <c r="J3" t="s">
        <v>303</v>
      </c>
      <c r="K3" t="s">
        <v>304</v>
      </c>
      <c r="L3">
        <v>3215</v>
      </c>
      <c r="M3" t="s">
        <v>295</v>
      </c>
      <c r="N3" t="s">
        <v>295</v>
      </c>
      <c r="O3">
        <v>3215</v>
      </c>
      <c r="P3" t="s">
        <v>295</v>
      </c>
      <c r="Q3" t="s">
        <v>295</v>
      </c>
      <c r="R3" t="s">
        <v>275</v>
      </c>
      <c r="S3" s="29">
        <v>-139671.22</v>
      </c>
      <c r="U3" s="29">
        <v>20</v>
      </c>
      <c r="IF3">
        <v>3215</v>
      </c>
      <c r="IG3" t="s">
        <v>295</v>
      </c>
      <c r="IH3" t="s">
        <v>296</v>
      </c>
      <c r="IK3">
        <v>-2</v>
      </c>
      <c r="IL3" t="s">
        <v>265</v>
      </c>
      <c r="IM3" t="s">
        <v>266</v>
      </c>
    </row>
    <row r="4" spans="1:250" x14ac:dyDescent="0.35">
      <c r="A4">
        <v>464</v>
      </c>
      <c r="B4">
        <v>-1560077824</v>
      </c>
      <c r="C4">
        <v>3132</v>
      </c>
      <c r="D4" t="s">
        <v>292</v>
      </c>
      <c r="E4" t="s">
        <v>293</v>
      </c>
      <c r="F4">
        <v>3136</v>
      </c>
      <c r="G4" t="s">
        <v>294</v>
      </c>
      <c r="H4" t="s">
        <v>293</v>
      </c>
      <c r="I4">
        <v>477</v>
      </c>
      <c r="J4" t="s">
        <v>305</v>
      </c>
      <c r="K4" t="s">
        <v>306</v>
      </c>
      <c r="L4">
        <v>3215</v>
      </c>
      <c r="M4" t="s">
        <v>295</v>
      </c>
      <c r="N4" t="s">
        <v>295</v>
      </c>
      <c r="O4">
        <v>3215</v>
      </c>
      <c r="P4" t="s">
        <v>295</v>
      </c>
      <c r="Q4" t="s">
        <v>295</v>
      </c>
      <c r="R4" t="s">
        <v>275</v>
      </c>
      <c r="S4" s="29">
        <v>-124169.65</v>
      </c>
      <c r="U4" s="29">
        <v>20</v>
      </c>
      <c r="IF4">
        <v>3215</v>
      </c>
      <c r="IG4" t="s">
        <v>295</v>
      </c>
      <c r="IH4" t="s">
        <v>296</v>
      </c>
      <c r="IK4">
        <v>-2</v>
      </c>
      <c r="IL4" t="s">
        <v>265</v>
      </c>
      <c r="IM4" t="s">
        <v>266</v>
      </c>
    </row>
    <row r="5" spans="1:250" x14ac:dyDescent="0.35">
      <c r="A5">
        <v>465</v>
      </c>
      <c r="B5">
        <v>-1560077824</v>
      </c>
      <c r="C5">
        <v>3132</v>
      </c>
      <c r="D5" t="s">
        <v>292</v>
      </c>
      <c r="E5" t="s">
        <v>293</v>
      </c>
      <c r="F5">
        <v>3136</v>
      </c>
      <c r="G5" t="s">
        <v>294</v>
      </c>
      <c r="H5" t="s">
        <v>293</v>
      </c>
      <c r="I5">
        <v>471</v>
      </c>
      <c r="J5" t="s">
        <v>307</v>
      </c>
      <c r="K5" t="s">
        <v>308</v>
      </c>
      <c r="L5">
        <v>3215</v>
      </c>
      <c r="M5" t="s">
        <v>295</v>
      </c>
      <c r="N5" t="s">
        <v>295</v>
      </c>
      <c r="O5">
        <v>3215</v>
      </c>
      <c r="P5" t="s">
        <v>295</v>
      </c>
      <c r="Q5" t="s">
        <v>295</v>
      </c>
      <c r="R5" t="s">
        <v>275</v>
      </c>
      <c r="S5" s="29">
        <v>-120647.48</v>
      </c>
      <c r="U5" s="29">
        <v>20</v>
      </c>
      <c r="IF5">
        <v>3215</v>
      </c>
      <c r="IG5" t="s">
        <v>295</v>
      </c>
      <c r="IH5" t="s">
        <v>296</v>
      </c>
      <c r="IK5">
        <v>-2</v>
      </c>
      <c r="IL5" t="s">
        <v>265</v>
      </c>
      <c r="IM5" t="s">
        <v>266</v>
      </c>
    </row>
    <row r="6" spans="1:250" x14ac:dyDescent="0.35">
      <c r="A6">
        <v>466</v>
      </c>
      <c r="B6">
        <v>-1560077824</v>
      </c>
      <c r="C6">
        <v>3132</v>
      </c>
      <c r="D6" t="s">
        <v>292</v>
      </c>
      <c r="E6" t="s">
        <v>293</v>
      </c>
      <c r="F6">
        <v>3136</v>
      </c>
      <c r="G6" t="s">
        <v>294</v>
      </c>
      <c r="H6" t="s">
        <v>293</v>
      </c>
      <c r="I6">
        <v>463</v>
      </c>
      <c r="J6" t="s">
        <v>309</v>
      </c>
      <c r="K6" t="s">
        <v>310</v>
      </c>
      <c r="L6">
        <v>3215</v>
      </c>
      <c r="M6" t="s">
        <v>295</v>
      </c>
      <c r="N6" t="s">
        <v>295</v>
      </c>
      <c r="O6">
        <v>3215</v>
      </c>
      <c r="P6" t="s">
        <v>295</v>
      </c>
      <c r="Q6" t="s">
        <v>295</v>
      </c>
      <c r="R6" t="s">
        <v>275</v>
      </c>
      <c r="S6" s="29">
        <v>-122415.3</v>
      </c>
      <c r="U6" s="29">
        <v>20</v>
      </c>
      <c r="IF6">
        <v>3215</v>
      </c>
      <c r="IG6" t="s">
        <v>295</v>
      </c>
      <c r="IH6" t="s">
        <v>296</v>
      </c>
      <c r="IK6">
        <v>-2</v>
      </c>
      <c r="IL6" t="s">
        <v>265</v>
      </c>
      <c r="IM6" t="s">
        <v>266</v>
      </c>
    </row>
    <row r="7" spans="1:250" x14ac:dyDescent="0.35">
      <c r="A7">
        <v>467</v>
      </c>
      <c r="B7">
        <v>-1560077824</v>
      </c>
      <c r="C7">
        <v>3132</v>
      </c>
      <c r="D7" t="s">
        <v>292</v>
      </c>
      <c r="E7" t="s">
        <v>293</v>
      </c>
      <c r="F7">
        <v>3136</v>
      </c>
      <c r="G7" t="s">
        <v>294</v>
      </c>
      <c r="H7" t="s">
        <v>293</v>
      </c>
      <c r="I7">
        <v>456</v>
      </c>
      <c r="J7" t="s">
        <v>311</v>
      </c>
      <c r="K7" t="s">
        <v>312</v>
      </c>
      <c r="L7">
        <v>3215</v>
      </c>
      <c r="M7" t="s">
        <v>295</v>
      </c>
      <c r="N7" t="s">
        <v>295</v>
      </c>
      <c r="O7">
        <v>3215</v>
      </c>
      <c r="P7" t="s">
        <v>295</v>
      </c>
      <c r="Q7" t="s">
        <v>295</v>
      </c>
      <c r="R7" t="s">
        <v>275</v>
      </c>
      <c r="S7" s="29">
        <v>-117795.15</v>
      </c>
      <c r="U7" s="29">
        <v>20</v>
      </c>
      <c r="IF7">
        <v>3215</v>
      </c>
      <c r="IG7" t="s">
        <v>295</v>
      </c>
      <c r="IH7" t="s">
        <v>296</v>
      </c>
      <c r="IK7">
        <v>-2</v>
      </c>
      <c r="IL7" t="s">
        <v>265</v>
      </c>
      <c r="IM7" t="s">
        <v>266</v>
      </c>
    </row>
    <row r="8" spans="1:250" x14ac:dyDescent="0.35">
      <c r="A8">
        <v>468</v>
      </c>
      <c r="B8">
        <v>-1560077824</v>
      </c>
      <c r="C8">
        <v>3132</v>
      </c>
      <c r="D8" t="s">
        <v>292</v>
      </c>
      <c r="E8" t="s">
        <v>293</v>
      </c>
      <c r="F8">
        <v>3136</v>
      </c>
      <c r="G8" t="s">
        <v>294</v>
      </c>
      <c r="H8" t="s">
        <v>293</v>
      </c>
      <c r="I8">
        <v>451</v>
      </c>
      <c r="J8" t="s">
        <v>313</v>
      </c>
      <c r="K8" t="s">
        <v>314</v>
      </c>
      <c r="L8">
        <v>3215</v>
      </c>
      <c r="M8" t="s">
        <v>295</v>
      </c>
      <c r="N8" t="s">
        <v>295</v>
      </c>
      <c r="O8">
        <v>3215</v>
      </c>
      <c r="P8" t="s">
        <v>295</v>
      </c>
      <c r="Q8" t="s">
        <v>295</v>
      </c>
      <c r="R8" t="s">
        <v>275</v>
      </c>
      <c r="S8" s="29">
        <v>-113561.61</v>
      </c>
      <c r="U8" s="29">
        <v>20</v>
      </c>
      <c r="IF8">
        <v>3215</v>
      </c>
      <c r="IG8" t="s">
        <v>295</v>
      </c>
      <c r="IH8" t="s">
        <v>296</v>
      </c>
      <c r="IK8">
        <v>-2</v>
      </c>
      <c r="IL8" t="s">
        <v>265</v>
      </c>
      <c r="IM8" t="s">
        <v>266</v>
      </c>
    </row>
    <row r="9" spans="1:250" x14ac:dyDescent="0.35">
      <c r="A9">
        <v>469</v>
      </c>
      <c r="B9">
        <v>-1560077824</v>
      </c>
      <c r="C9">
        <v>3132</v>
      </c>
      <c r="D9" t="s">
        <v>292</v>
      </c>
      <c r="E9" t="s">
        <v>293</v>
      </c>
      <c r="F9">
        <v>3136</v>
      </c>
      <c r="G9" t="s">
        <v>294</v>
      </c>
      <c r="H9" t="s">
        <v>293</v>
      </c>
      <c r="I9">
        <v>442</v>
      </c>
      <c r="J9" t="s">
        <v>315</v>
      </c>
      <c r="K9" t="s">
        <v>316</v>
      </c>
      <c r="L9">
        <v>3215</v>
      </c>
      <c r="M9" t="s">
        <v>295</v>
      </c>
      <c r="N9" t="s">
        <v>295</v>
      </c>
      <c r="O9">
        <v>3215</v>
      </c>
      <c r="P9" t="s">
        <v>295</v>
      </c>
      <c r="Q9" t="s">
        <v>295</v>
      </c>
      <c r="R9" t="s">
        <v>275</v>
      </c>
      <c r="S9" s="29">
        <v>-112481.48</v>
      </c>
      <c r="U9" s="29">
        <v>20</v>
      </c>
      <c r="IF9">
        <v>3215</v>
      </c>
      <c r="IG9" t="s">
        <v>295</v>
      </c>
      <c r="IH9" t="s">
        <v>296</v>
      </c>
      <c r="IK9">
        <v>-2</v>
      </c>
      <c r="IL9" t="s">
        <v>265</v>
      </c>
      <c r="IM9" t="s">
        <v>266</v>
      </c>
    </row>
    <row r="10" spans="1:250" x14ac:dyDescent="0.35">
      <c r="A10">
        <v>470</v>
      </c>
      <c r="B10">
        <v>-1560077824</v>
      </c>
      <c r="C10">
        <v>3132</v>
      </c>
      <c r="D10" t="s">
        <v>292</v>
      </c>
      <c r="E10" t="s">
        <v>293</v>
      </c>
      <c r="F10">
        <v>3136</v>
      </c>
      <c r="G10" t="s">
        <v>294</v>
      </c>
      <c r="H10" t="s">
        <v>293</v>
      </c>
      <c r="I10">
        <v>432</v>
      </c>
      <c r="J10" t="s">
        <v>317</v>
      </c>
      <c r="K10" t="s">
        <v>318</v>
      </c>
      <c r="L10">
        <v>3215</v>
      </c>
      <c r="M10" t="s">
        <v>295</v>
      </c>
      <c r="N10" t="s">
        <v>295</v>
      </c>
      <c r="O10">
        <v>3215</v>
      </c>
      <c r="P10" t="s">
        <v>295</v>
      </c>
      <c r="Q10" t="s">
        <v>295</v>
      </c>
      <c r="R10" t="s">
        <v>275</v>
      </c>
      <c r="S10" s="29">
        <v>-106189.41</v>
      </c>
      <c r="U10" s="29">
        <v>20</v>
      </c>
      <c r="IF10">
        <v>3215</v>
      </c>
      <c r="IG10" t="s">
        <v>295</v>
      </c>
      <c r="IH10" t="s">
        <v>296</v>
      </c>
      <c r="IK10">
        <v>-2</v>
      </c>
      <c r="IL10" t="s">
        <v>265</v>
      </c>
      <c r="IM10" t="s">
        <v>266</v>
      </c>
    </row>
    <row r="11" spans="1:250" x14ac:dyDescent="0.35">
      <c r="A11">
        <v>471</v>
      </c>
      <c r="B11">
        <v>-1560077824</v>
      </c>
      <c r="C11">
        <v>3132</v>
      </c>
      <c r="D11" t="s">
        <v>292</v>
      </c>
      <c r="E11" t="s">
        <v>293</v>
      </c>
      <c r="F11">
        <v>3136</v>
      </c>
      <c r="G11" t="s">
        <v>294</v>
      </c>
      <c r="H11" t="s">
        <v>293</v>
      </c>
      <c r="I11">
        <v>425</v>
      </c>
      <c r="J11" t="s">
        <v>319</v>
      </c>
      <c r="K11" t="s">
        <v>320</v>
      </c>
      <c r="L11">
        <v>3215</v>
      </c>
      <c r="M11" t="s">
        <v>295</v>
      </c>
      <c r="N11" t="s">
        <v>295</v>
      </c>
      <c r="O11">
        <v>3215</v>
      </c>
      <c r="P11" t="s">
        <v>295</v>
      </c>
      <c r="Q11" t="s">
        <v>295</v>
      </c>
      <c r="R11" t="s">
        <v>275</v>
      </c>
      <c r="S11" s="29">
        <v>-86949.45</v>
      </c>
      <c r="U11" s="29">
        <v>20</v>
      </c>
      <c r="IF11">
        <v>3215</v>
      </c>
      <c r="IG11" t="s">
        <v>295</v>
      </c>
      <c r="IH11" t="s">
        <v>296</v>
      </c>
      <c r="IK11">
        <v>-2</v>
      </c>
      <c r="IL11" t="s">
        <v>265</v>
      </c>
      <c r="IM11" t="s">
        <v>266</v>
      </c>
    </row>
    <row r="12" spans="1:250" x14ac:dyDescent="0.35">
      <c r="A12">
        <v>472</v>
      </c>
      <c r="B12">
        <v>-1560077824</v>
      </c>
      <c r="C12">
        <v>3132</v>
      </c>
      <c r="D12" t="s">
        <v>292</v>
      </c>
      <c r="E12" t="s">
        <v>293</v>
      </c>
      <c r="F12">
        <v>3136</v>
      </c>
      <c r="G12" t="s">
        <v>294</v>
      </c>
      <c r="H12" t="s">
        <v>293</v>
      </c>
      <c r="I12">
        <v>418</v>
      </c>
      <c r="J12" t="s">
        <v>321</v>
      </c>
      <c r="K12" t="s">
        <v>322</v>
      </c>
      <c r="L12">
        <v>3215</v>
      </c>
      <c r="M12" t="s">
        <v>295</v>
      </c>
      <c r="N12" t="s">
        <v>295</v>
      </c>
      <c r="O12">
        <v>3215</v>
      </c>
      <c r="P12" t="s">
        <v>295</v>
      </c>
      <c r="Q12" t="s">
        <v>295</v>
      </c>
      <c r="R12" t="s">
        <v>275</v>
      </c>
      <c r="S12" s="29">
        <v>-99721.53</v>
      </c>
      <c r="U12" s="29">
        <v>20</v>
      </c>
      <c r="IF12">
        <v>3215</v>
      </c>
      <c r="IG12" t="s">
        <v>295</v>
      </c>
      <c r="IH12" t="s">
        <v>296</v>
      </c>
      <c r="IK12">
        <v>-2</v>
      </c>
      <c r="IL12" t="s">
        <v>265</v>
      </c>
      <c r="IM12" t="s">
        <v>266</v>
      </c>
    </row>
    <row r="13" spans="1:250" x14ac:dyDescent="0.35">
      <c r="S13" s="29"/>
      <c r="U13" s="29"/>
    </row>
    <row r="14" spans="1:250" x14ac:dyDescent="0.35">
      <c r="S14" s="29"/>
      <c r="U14" s="29"/>
    </row>
    <row r="15" spans="1:250" x14ac:dyDescent="0.35">
      <c r="S15" s="29"/>
      <c r="U15" s="29"/>
    </row>
    <row r="16" spans="1:250" x14ac:dyDescent="0.35">
      <c r="S16" s="29"/>
      <c r="U16" s="29"/>
    </row>
    <row r="17" spans="19:21" x14ac:dyDescent="0.35">
      <c r="S17" s="29"/>
      <c r="U17" s="29"/>
    </row>
    <row r="18" spans="19:21" x14ac:dyDescent="0.35">
      <c r="S18" s="29"/>
      <c r="U18" s="29"/>
    </row>
    <row r="19" spans="19:21" x14ac:dyDescent="0.35">
      <c r="S19" s="29"/>
      <c r="U19" s="29"/>
    </row>
    <row r="20" spans="19:21" x14ac:dyDescent="0.35">
      <c r="S20" s="29"/>
      <c r="U20" s="29"/>
    </row>
    <row r="21" spans="19:21" x14ac:dyDescent="0.35">
      <c r="S21" s="29"/>
      <c r="U21" s="29"/>
    </row>
    <row r="22" spans="19:21" x14ac:dyDescent="0.35">
      <c r="S22" s="29"/>
      <c r="U22" s="29"/>
    </row>
    <row r="23" spans="19:21" x14ac:dyDescent="0.35">
      <c r="S23" s="29"/>
      <c r="U23" s="29"/>
    </row>
    <row r="24" spans="19:21" x14ac:dyDescent="0.35">
      <c r="S24" s="29"/>
      <c r="U24" s="29"/>
    </row>
    <row r="25" spans="19:21" x14ac:dyDescent="0.35">
      <c r="S25" s="29"/>
      <c r="U25" s="29"/>
    </row>
    <row r="26" spans="19:21" x14ac:dyDescent="0.35">
      <c r="S26" s="29"/>
      <c r="U26" s="29"/>
    </row>
    <row r="27" spans="19:21" x14ac:dyDescent="0.35">
      <c r="S27" s="29"/>
      <c r="U27" s="29"/>
    </row>
    <row r="28" spans="19:21" x14ac:dyDescent="0.35">
      <c r="S28" s="29"/>
      <c r="U28" s="29"/>
    </row>
    <row r="29" spans="19:21" x14ac:dyDescent="0.35">
      <c r="S29" s="29"/>
      <c r="U29" s="29"/>
    </row>
    <row r="30" spans="19:21" x14ac:dyDescent="0.35">
      <c r="S30" s="29"/>
      <c r="U30" s="29"/>
    </row>
    <row r="31" spans="19:21" x14ac:dyDescent="0.35">
      <c r="S31" s="29"/>
      <c r="U31" s="29"/>
    </row>
    <row r="32" spans="19:21" x14ac:dyDescent="0.35">
      <c r="S32" s="29"/>
      <c r="U32" s="29"/>
    </row>
    <row r="33" spans="19:21" x14ac:dyDescent="0.35">
      <c r="S33" s="29"/>
      <c r="U33" s="29"/>
    </row>
    <row r="34" spans="19:21" x14ac:dyDescent="0.35">
      <c r="S34" s="29"/>
      <c r="U34" s="29"/>
    </row>
    <row r="35" spans="19:21" x14ac:dyDescent="0.35">
      <c r="S35" s="29"/>
      <c r="U35" s="29"/>
    </row>
    <row r="36" spans="19:21" x14ac:dyDescent="0.35">
      <c r="S36" s="29"/>
      <c r="U36" s="29"/>
    </row>
    <row r="37" spans="19:21" x14ac:dyDescent="0.35">
      <c r="S37" s="29"/>
      <c r="U37" s="29"/>
    </row>
    <row r="38" spans="19:21" x14ac:dyDescent="0.35">
      <c r="S38" s="29"/>
      <c r="U38" s="29"/>
    </row>
    <row r="39" spans="19:21" x14ac:dyDescent="0.35">
      <c r="S39" s="29"/>
      <c r="U39" s="29"/>
    </row>
    <row r="40" spans="19:21" x14ac:dyDescent="0.35">
      <c r="S40" s="29"/>
      <c r="U40" s="29"/>
    </row>
    <row r="41" spans="19:21" x14ac:dyDescent="0.35">
      <c r="S41" s="29"/>
      <c r="U41" s="29"/>
    </row>
    <row r="42" spans="19:21" x14ac:dyDescent="0.35">
      <c r="S42" s="29"/>
      <c r="U42" s="29"/>
    </row>
    <row r="43" spans="19:21" x14ac:dyDescent="0.35">
      <c r="S43" s="29"/>
      <c r="U43" s="29"/>
    </row>
    <row r="44" spans="19:21" x14ac:dyDescent="0.35">
      <c r="S44" s="29"/>
      <c r="U44" s="29"/>
    </row>
    <row r="45" spans="19:21" x14ac:dyDescent="0.35">
      <c r="S45" s="29"/>
      <c r="U45" s="29"/>
    </row>
    <row r="46" spans="19:21" x14ac:dyDescent="0.35">
      <c r="S46" s="29"/>
      <c r="U46" s="29"/>
    </row>
    <row r="47" spans="19:21" x14ac:dyDescent="0.35">
      <c r="S47" s="29"/>
      <c r="U47" s="29"/>
    </row>
    <row r="48" spans="19:21" x14ac:dyDescent="0.35">
      <c r="S48" s="29"/>
      <c r="U48" s="29"/>
    </row>
    <row r="49" spans="19:21" x14ac:dyDescent="0.35">
      <c r="S49" s="29"/>
      <c r="U49" s="29"/>
    </row>
    <row r="50" spans="19:21" x14ac:dyDescent="0.35">
      <c r="S50" s="29"/>
      <c r="U50" s="29"/>
    </row>
    <row r="51" spans="19:21" x14ac:dyDescent="0.35">
      <c r="S51" s="29"/>
      <c r="U51" s="29"/>
    </row>
    <row r="52" spans="19:21" x14ac:dyDescent="0.35">
      <c r="S52" s="29"/>
      <c r="U52" s="29"/>
    </row>
    <row r="53" spans="19:21" x14ac:dyDescent="0.35">
      <c r="S53" s="29"/>
      <c r="U53" s="29"/>
    </row>
    <row r="54" spans="19:21" x14ac:dyDescent="0.35">
      <c r="S54" s="29"/>
      <c r="U54" s="29"/>
    </row>
    <row r="55" spans="19:21" x14ac:dyDescent="0.35">
      <c r="S55" s="29"/>
      <c r="U55" s="29"/>
    </row>
    <row r="56" spans="19:21" x14ac:dyDescent="0.35">
      <c r="S56" s="29"/>
      <c r="U56" s="29"/>
    </row>
    <row r="57" spans="19:21" x14ac:dyDescent="0.35">
      <c r="S57" s="29"/>
      <c r="U57" s="29"/>
    </row>
    <row r="58" spans="19:21" x14ac:dyDescent="0.35">
      <c r="S58" s="29"/>
      <c r="U58" s="29"/>
    </row>
    <row r="59" spans="19:21" x14ac:dyDescent="0.35">
      <c r="S59" s="29"/>
      <c r="U59" s="29"/>
    </row>
    <row r="60" spans="19:21" x14ac:dyDescent="0.35">
      <c r="S60" s="29"/>
      <c r="U60" s="29"/>
    </row>
    <row r="61" spans="19:21" x14ac:dyDescent="0.35">
      <c r="S61" s="29"/>
      <c r="U61" s="29"/>
    </row>
    <row r="62" spans="19:21" x14ac:dyDescent="0.35">
      <c r="S62" s="29"/>
      <c r="U62" s="29"/>
    </row>
    <row r="63" spans="19:21" x14ac:dyDescent="0.35">
      <c r="S63" s="29"/>
      <c r="U63" s="29"/>
    </row>
    <row r="64" spans="19:21" x14ac:dyDescent="0.35">
      <c r="S64" s="29"/>
      <c r="U64" s="29"/>
    </row>
    <row r="65" spans="19:21" x14ac:dyDescent="0.35">
      <c r="S65" s="29"/>
      <c r="U65" s="29"/>
    </row>
    <row r="66" spans="19:21" x14ac:dyDescent="0.35">
      <c r="S66" s="29"/>
      <c r="U66" s="29"/>
    </row>
    <row r="67" spans="19:21" x14ac:dyDescent="0.35">
      <c r="S67" s="29"/>
      <c r="U67" s="29"/>
    </row>
    <row r="68" spans="19:21" x14ac:dyDescent="0.35">
      <c r="S68" s="29"/>
      <c r="U68" s="29"/>
    </row>
    <row r="69" spans="19:21" x14ac:dyDescent="0.35">
      <c r="S69" s="29"/>
      <c r="U69" s="29"/>
    </row>
    <row r="70" spans="19:21" x14ac:dyDescent="0.35">
      <c r="S70" s="29"/>
      <c r="U70" s="29"/>
    </row>
    <row r="71" spans="19:21" x14ac:dyDescent="0.35">
      <c r="S71" s="29"/>
      <c r="U71" s="29"/>
    </row>
    <row r="72" spans="19:21" x14ac:dyDescent="0.35">
      <c r="S72" s="29"/>
      <c r="U72" s="29"/>
    </row>
    <row r="73" spans="19:21" x14ac:dyDescent="0.35">
      <c r="S73" s="29"/>
      <c r="U73" s="29"/>
    </row>
    <row r="74" spans="19:21" x14ac:dyDescent="0.35">
      <c r="S74" s="29"/>
      <c r="U74" s="29"/>
    </row>
    <row r="75" spans="19:21" x14ac:dyDescent="0.35">
      <c r="S75" s="29"/>
      <c r="U75" s="29"/>
    </row>
    <row r="76" spans="19:21" x14ac:dyDescent="0.35">
      <c r="S76" s="29"/>
      <c r="U76" s="29"/>
    </row>
    <row r="77" spans="19:21" x14ac:dyDescent="0.35">
      <c r="S77" s="29"/>
      <c r="U77" s="29"/>
    </row>
    <row r="78" spans="19:21" x14ac:dyDescent="0.35">
      <c r="S78" s="29"/>
      <c r="U78" s="29"/>
    </row>
    <row r="79" spans="19:21" x14ac:dyDescent="0.35">
      <c r="S79" s="29"/>
      <c r="U79" s="29"/>
    </row>
    <row r="80" spans="19:21" x14ac:dyDescent="0.35">
      <c r="S80" s="29"/>
      <c r="U80" s="29"/>
    </row>
    <row r="81" spans="19:21" x14ac:dyDescent="0.35">
      <c r="S81" s="29"/>
      <c r="U81" s="29"/>
    </row>
    <row r="82" spans="19:21" x14ac:dyDescent="0.35">
      <c r="S82" s="29"/>
      <c r="U82" s="29"/>
    </row>
    <row r="83" spans="19:21" x14ac:dyDescent="0.35">
      <c r="S83" s="29"/>
      <c r="U83" s="29"/>
    </row>
    <row r="84" spans="19:21" x14ac:dyDescent="0.35">
      <c r="S84" s="29"/>
      <c r="U84" s="29"/>
    </row>
    <row r="85" spans="19:21" x14ac:dyDescent="0.35">
      <c r="S85" s="29"/>
      <c r="U85" s="29"/>
    </row>
    <row r="86" spans="19:21" x14ac:dyDescent="0.35">
      <c r="S86" s="29"/>
      <c r="U86" s="29"/>
    </row>
    <row r="87" spans="19:21" x14ac:dyDescent="0.35">
      <c r="S87" s="29"/>
      <c r="U87" s="29"/>
    </row>
    <row r="88" spans="19:21" x14ac:dyDescent="0.35">
      <c r="S88" s="29"/>
      <c r="U88" s="29"/>
    </row>
    <row r="89" spans="19:21" x14ac:dyDescent="0.35">
      <c r="S89" s="29"/>
      <c r="U89" s="29"/>
    </row>
    <row r="90" spans="19:21" x14ac:dyDescent="0.35">
      <c r="S90" s="29"/>
      <c r="U90" s="29"/>
    </row>
    <row r="91" spans="19:21" x14ac:dyDescent="0.35">
      <c r="S91" s="29"/>
      <c r="U91" s="29"/>
    </row>
    <row r="92" spans="19:21" x14ac:dyDescent="0.35">
      <c r="S92" s="29"/>
      <c r="U92" s="29"/>
    </row>
    <row r="93" spans="19:21" x14ac:dyDescent="0.35">
      <c r="S93" s="29"/>
      <c r="U93" s="29"/>
    </row>
    <row r="94" spans="19:21" x14ac:dyDescent="0.35">
      <c r="S94" s="29"/>
      <c r="U94" s="29"/>
    </row>
    <row r="95" spans="19:21" x14ac:dyDescent="0.35">
      <c r="S95" s="29"/>
      <c r="U95" s="29"/>
    </row>
    <row r="96" spans="19:21" x14ac:dyDescent="0.35">
      <c r="S96" s="29"/>
      <c r="U96" s="29"/>
    </row>
    <row r="97" spans="19:21" x14ac:dyDescent="0.35">
      <c r="S97" s="29"/>
      <c r="U97" s="29"/>
    </row>
    <row r="98" spans="19:21" x14ac:dyDescent="0.35">
      <c r="S98" s="29"/>
      <c r="U98" s="29"/>
    </row>
    <row r="99" spans="19:21" x14ac:dyDescent="0.35">
      <c r="S99" s="29"/>
      <c r="U99" s="29"/>
    </row>
    <row r="100" spans="19:21" x14ac:dyDescent="0.35">
      <c r="S100" s="29"/>
      <c r="U100" s="29"/>
    </row>
    <row r="101" spans="19:21" x14ac:dyDescent="0.35">
      <c r="S101" s="29"/>
      <c r="U101" s="29"/>
    </row>
    <row r="102" spans="19:21" x14ac:dyDescent="0.35">
      <c r="S102" s="29"/>
      <c r="U102" s="29"/>
    </row>
    <row r="103" spans="19:21" x14ac:dyDescent="0.35">
      <c r="S103" s="29"/>
      <c r="U103" s="29"/>
    </row>
    <row r="104" spans="19:21" x14ac:dyDescent="0.35">
      <c r="S104" s="29"/>
      <c r="U104" s="29"/>
    </row>
    <row r="105" spans="19:21" x14ac:dyDescent="0.35">
      <c r="S105" s="29"/>
      <c r="U105" s="29"/>
    </row>
    <row r="106" spans="19:21" x14ac:dyDescent="0.35">
      <c r="S106" s="29"/>
      <c r="U106" s="29"/>
    </row>
    <row r="107" spans="19:21" x14ac:dyDescent="0.35">
      <c r="S107" s="29"/>
      <c r="U107" s="29"/>
    </row>
    <row r="108" spans="19:21" x14ac:dyDescent="0.35">
      <c r="S108" s="29"/>
      <c r="U108" s="29"/>
    </row>
    <row r="109" spans="19:21" x14ac:dyDescent="0.35">
      <c r="S109" s="29"/>
      <c r="U109" s="29"/>
    </row>
    <row r="110" spans="19:21" x14ac:dyDescent="0.35">
      <c r="S110" s="29"/>
      <c r="U110" s="29"/>
    </row>
    <row r="111" spans="19:21" x14ac:dyDescent="0.35">
      <c r="S111" s="29"/>
      <c r="U111" s="29"/>
    </row>
    <row r="112" spans="19:21" x14ac:dyDescent="0.35">
      <c r="S112" s="29"/>
      <c r="U112" s="29"/>
    </row>
    <row r="113" spans="19:21" x14ac:dyDescent="0.35">
      <c r="S113" s="29"/>
      <c r="U113" s="29"/>
    </row>
    <row r="114" spans="19:21" x14ac:dyDescent="0.35">
      <c r="S114" s="29"/>
      <c r="U114" s="29"/>
    </row>
    <row r="115" spans="19:21" x14ac:dyDescent="0.35">
      <c r="S115" s="29"/>
      <c r="U115" s="29"/>
    </row>
    <row r="116" spans="19:21" x14ac:dyDescent="0.35">
      <c r="S116" s="29"/>
      <c r="U116" s="29"/>
    </row>
    <row r="117" spans="19:21" x14ac:dyDescent="0.35">
      <c r="S117" s="29"/>
      <c r="U117" s="29"/>
    </row>
    <row r="118" spans="19:21" x14ac:dyDescent="0.35">
      <c r="S118" s="29"/>
      <c r="U118" s="29"/>
    </row>
    <row r="119" spans="19:21" x14ac:dyDescent="0.35">
      <c r="S119" s="29"/>
      <c r="U119" s="29"/>
    </row>
    <row r="120" spans="19:21" x14ac:dyDescent="0.35">
      <c r="S120" s="29"/>
      <c r="U120" s="29"/>
    </row>
    <row r="121" spans="19:21" x14ac:dyDescent="0.35">
      <c r="S121" s="29"/>
      <c r="U121" s="29"/>
    </row>
    <row r="122" spans="19:21" x14ac:dyDescent="0.35">
      <c r="S122" s="29"/>
      <c r="U122" s="29"/>
    </row>
    <row r="123" spans="19:21" x14ac:dyDescent="0.35">
      <c r="S123" s="29"/>
      <c r="U123" s="29"/>
    </row>
    <row r="124" spans="19:21" x14ac:dyDescent="0.35">
      <c r="S124" s="29"/>
      <c r="U124" s="29"/>
    </row>
    <row r="125" spans="19:21" x14ac:dyDescent="0.35">
      <c r="S125" s="29"/>
      <c r="U125" s="29"/>
    </row>
    <row r="126" spans="19:21" x14ac:dyDescent="0.35">
      <c r="S126" s="29"/>
      <c r="U126" s="29"/>
    </row>
    <row r="127" spans="19:21" x14ac:dyDescent="0.35">
      <c r="S127" s="29"/>
      <c r="U127" s="29"/>
    </row>
    <row r="128" spans="19:21" x14ac:dyDescent="0.35">
      <c r="S128" s="29"/>
      <c r="U128" s="29"/>
    </row>
    <row r="129" spans="19:21" x14ac:dyDescent="0.35">
      <c r="S129" s="29"/>
      <c r="U129" s="29"/>
    </row>
    <row r="130" spans="19:21" x14ac:dyDescent="0.35">
      <c r="S130" s="29"/>
      <c r="U130" s="29"/>
    </row>
    <row r="131" spans="19:21" x14ac:dyDescent="0.35">
      <c r="S131" s="29"/>
      <c r="U131" s="29"/>
    </row>
    <row r="132" spans="19:21" x14ac:dyDescent="0.35">
      <c r="S132" s="29"/>
      <c r="U132" s="29"/>
    </row>
    <row r="133" spans="19:21" x14ac:dyDescent="0.35">
      <c r="S133" s="29"/>
      <c r="U133" s="29"/>
    </row>
    <row r="134" spans="19:21" x14ac:dyDescent="0.35">
      <c r="S134" s="29"/>
      <c r="U134" s="29"/>
    </row>
    <row r="135" spans="19:21" x14ac:dyDescent="0.35">
      <c r="S135" s="29"/>
      <c r="U135" s="29"/>
    </row>
    <row r="136" spans="19:21" x14ac:dyDescent="0.35">
      <c r="S136" s="29"/>
      <c r="U136" s="29"/>
    </row>
    <row r="137" spans="19:21" x14ac:dyDescent="0.35">
      <c r="S137" s="29"/>
      <c r="U137" s="29"/>
    </row>
    <row r="138" spans="19:21" x14ac:dyDescent="0.35">
      <c r="S138" s="29"/>
      <c r="U138" s="29"/>
    </row>
    <row r="139" spans="19:21" x14ac:dyDescent="0.35">
      <c r="S139" s="29"/>
      <c r="U139" s="29"/>
    </row>
    <row r="140" spans="19:21" x14ac:dyDescent="0.35">
      <c r="S140" s="29"/>
      <c r="U140" s="29"/>
    </row>
    <row r="141" spans="19:21" x14ac:dyDescent="0.35">
      <c r="S141" s="29"/>
      <c r="U141" s="29"/>
    </row>
    <row r="142" spans="19:21" x14ac:dyDescent="0.35">
      <c r="S142" s="29"/>
      <c r="U142" s="29"/>
    </row>
    <row r="143" spans="19:21" x14ac:dyDescent="0.35">
      <c r="S143" s="29"/>
      <c r="U143" s="29"/>
    </row>
    <row r="144" spans="19:21" x14ac:dyDescent="0.35">
      <c r="S144" s="29"/>
      <c r="U144" s="29"/>
    </row>
    <row r="145" spans="19:21" x14ac:dyDescent="0.35">
      <c r="S145" s="29"/>
      <c r="U145" s="29"/>
    </row>
    <row r="146" spans="19:21" x14ac:dyDescent="0.35">
      <c r="S146" s="29"/>
      <c r="U146" s="29"/>
    </row>
    <row r="147" spans="19:21" x14ac:dyDescent="0.35">
      <c r="S147" s="29"/>
      <c r="U147" s="29"/>
    </row>
    <row r="148" spans="19:21" x14ac:dyDescent="0.35">
      <c r="S148" s="29"/>
      <c r="U148" s="29"/>
    </row>
    <row r="149" spans="19:21" x14ac:dyDescent="0.35">
      <c r="S149" s="29"/>
      <c r="U149" s="29"/>
    </row>
    <row r="150" spans="19:21" x14ac:dyDescent="0.35">
      <c r="S150" s="29"/>
      <c r="U150" s="29"/>
    </row>
    <row r="151" spans="19:21" x14ac:dyDescent="0.35">
      <c r="S151" s="29"/>
      <c r="U151" s="29"/>
    </row>
    <row r="152" spans="19:21" x14ac:dyDescent="0.35">
      <c r="S152" s="29"/>
      <c r="U152" s="29"/>
    </row>
    <row r="153" spans="19:21" x14ac:dyDescent="0.35">
      <c r="S153" s="29"/>
      <c r="U153" s="29"/>
    </row>
    <row r="154" spans="19:21" x14ac:dyDescent="0.35">
      <c r="S154" s="29"/>
      <c r="U154" s="29"/>
    </row>
    <row r="155" spans="19:21" x14ac:dyDescent="0.35">
      <c r="S155" s="29"/>
      <c r="U155" s="29"/>
    </row>
    <row r="156" spans="19:21" x14ac:dyDescent="0.35">
      <c r="S156" s="29"/>
      <c r="U156" s="29"/>
    </row>
    <row r="157" spans="19:21" x14ac:dyDescent="0.35">
      <c r="S157" s="29"/>
      <c r="U157" s="29"/>
    </row>
    <row r="158" spans="19:21" x14ac:dyDescent="0.35">
      <c r="S158" s="29"/>
      <c r="U158" s="29"/>
    </row>
    <row r="159" spans="19:21" x14ac:dyDescent="0.35">
      <c r="S159" s="29"/>
      <c r="U159" s="29"/>
    </row>
    <row r="160" spans="19:21" x14ac:dyDescent="0.35">
      <c r="S160" s="29"/>
      <c r="U160" s="29"/>
    </row>
    <row r="161" spans="19:21" x14ac:dyDescent="0.35">
      <c r="S161" s="29"/>
      <c r="U161" s="29"/>
    </row>
    <row r="162" spans="19:21" x14ac:dyDescent="0.35">
      <c r="S162" s="29"/>
      <c r="U162" s="29"/>
    </row>
    <row r="163" spans="19:21" x14ac:dyDescent="0.35">
      <c r="S163" s="29"/>
      <c r="U163" s="29"/>
    </row>
    <row r="164" spans="19:21" x14ac:dyDescent="0.35">
      <c r="S164" s="29"/>
      <c r="U164" s="29"/>
    </row>
    <row r="165" spans="19:21" x14ac:dyDescent="0.35">
      <c r="S165" s="29"/>
      <c r="U165" s="29"/>
    </row>
    <row r="166" spans="19:21" x14ac:dyDescent="0.35">
      <c r="S166" s="29"/>
      <c r="U166" s="29"/>
    </row>
    <row r="167" spans="19:21" x14ac:dyDescent="0.35">
      <c r="S167" s="29"/>
      <c r="U167" s="29"/>
    </row>
    <row r="168" spans="19:21" x14ac:dyDescent="0.35">
      <c r="S168" s="29"/>
      <c r="U168" s="29"/>
    </row>
    <row r="169" spans="19:21" x14ac:dyDescent="0.35">
      <c r="S169" s="29"/>
      <c r="U169" s="29"/>
    </row>
    <row r="170" spans="19:21" x14ac:dyDescent="0.35">
      <c r="S170" s="29"/>
      <c r="U170" s="29"/>
    </row>
    <row r="171" spans="19:21" x14ac:dyDescent="0.35">
      <c r="S171" s="29"/>
      <c r="U171" s="29"/>
    </row>
    <row r="172" spans="19:21" x14ac:dyDescent="0.35">
      <c r="S172" s="29"/>
      <c r="U172" s="29"/>
    </row>
    <row r="173" spans="19:21" x14ac:dyDescent="0.35">
      <c r="S173" s="29"/>
      <c r="U173" s="29"/>
    </row>
    <row r="174" spans="19:21" x14ac:dyDescent="0.35">
      <c r="S174" s="29"/>
      <c r="U174" s="29"/>
    </row>
    <row r="175" spans="19:21" x14ac:dyDescent="0.35">
      <c r="S175" s="29"/>
      <c r="U175" s="29"/>
    </row>
    <row r="176" spans="19:21" x14ac:dyDescent="0.35">
      <c r="S176" s="29"/>
      <c r="U176" s="29"/>
    </row>
    <row r="177" spans="19:21" x14ac:dyDescent="0.35">
      <c r="S177" s="29"/>
      <c r="U177" s="29"/>
    </row>
    <row r="178" spans="19:21" x14ac:dyDescent="0.35">
      <c r="S178" s="29"/>
      <c r="U178" s="29"/>
    </row>
    <row r="179" spans="19:21" x14ac:dyDescent="0.35">
      <c r="S179" s="29"/>
      <c r="U179" s="29"/>
    </row>
    <row r="180" spans="19:21" x14ac:dyDescent="0.35">
      <c r="S180" s="29"/>
      <c r="U180" s="29"/>
    </row>
    <row r="181" spans="19:21" x14ac:dyDescent="0.35">
      <c r="S181" s="29"/>
      <c r="U181" s="29"/>
    </row>
    <row r="182" spans="19:21" x14ac:dyDescent="0.35">
      <c r="S182" s="29"/>
      <c r="U182" s="29"/>
    </row>
    <row r="183" spans="19:21" x14ac:dyDescent="0.35">
      <c r="S183" s="29"/>
      <c r="U183" s="29"/>
    </row>
    <row r="184" spans="19:21" x14ac:dyDescent="0.35">
      <c r="S184" s="29"/>
      <c r="U184" s="29"/>
    </row>
    <row r="185" spans="19:21" x14ac:dyDescent="0.35">
      <c r="S185" s="29"/>
      <c r="U185" s="29"/>
    </row>
    <row r="186" spans="19:21" x14ac:dyDescent="0.35">
      <c r="S186" s="29"/>
      <c r="U186" s="29"/>
    </row>
    <row r="187" spans="19:21" x14ac:dyDescent="0.35">
      <c r="S187" s="29"/>
      <c r="U187" s="29"/>
    </row>
    <row r="188" spans="19:21" x14ac:dyDescent="0.35">
      <c r="S188" s="29"/>
      <c r="U188" s="29"/>
    </row>
    <row r="189" spans="19:21" x14ac:dyDescent="0.35">
      <c r="S189" s="29"/>
      <c r="U189" s="29"/>
    </row>
    <row r="190" spans="19:21" x14ac:dyDescent="0.35">
      <c r="S190" s="29"/>
      <c r="U190" s="29"/>
    </row>
    <row r="191" spans="19:21" x14ac:dyDescent="0.35">
      <c r="S191" s="29"/>
      <c r="U191" s="29"/>
    </row>
    <row r="192" spans="19:21" x14ac:dyDescent="0.35">
      <c r="S192" s="29"/>
      <c r="U192" s="29"/>
    </row>
    <row r="193" spans="19:21" x14ac:dyDescent="0.35">
      <c r="S193" s="29"/>
      <c r="U193" s="29"/>
    </row>
    <row r="194" spans="19:21" x14ac:dyDescent="0.35">
      <c r="S194" s="29"/>
      <c r="U194" s="29"/>
    </row>
    <row r="195" spans="19:21" x14ac:dyDescent="0.35">
      <c r="S195" s="29"/>
      <c r="U195" s="29"/>
    </row>
    <row r="196" spans="19:21" x14ac:dyDescent="0.35">
      <c r="S196" s="29"/>
      <c r="U196" s="29"/>
    </row>
    <row r="197" spans="19:21" x14ac:dyDescent="0.35">
      <c r="S197" s="29"/>
      <c r="U197" s="29"/>
    </row>
    <row r="198" spans="19:21" x14ac:dyDescent="0.35">
      <c r="S198" s="29"/>
      <c r="U198" s="29"/>
    </row>
    <row r="199" spans="19:21" x14ac:dyDescent="0.35">
      <c r="S199" s="29"/>
      <c r="U199" s="29"/>
    </row>
    <row r="200" spans="19:21" x14ac:dyDescent="0.35">
      <c r="S200" s="29"/>
      <c r="U200" s="29"/>
    </row>
    <row r="201" spans="19:21" x14ac:dyDescent="0.35">
      <c r="S201" s="29"/>
      <c r="U201" s="29"/>
    </row>
    <row r="202" spans="19:21" x14ac:dyDescent="0.35">
      <c r="S202" s="29"/>
      <c r="U202" s="29"/>
    </row>
    <row r="203" spans="19:21" x14ac:dyDescent="0.35">
      <c r="S203" s="29"/>
      <c r="U203" s="29"/>
    </row>
    <row r="204" spans="19:21" x14ac:dyDescent="0.35">
      <c r="S204" s="29"/>
      <c r="U204" s="29"/>
    </row>
    <row r="205" spans="19:21" x14ac:dyDescent="0.35">
      <c r="S205" s="29"/>
      <c r="U205" s="29"/>
    </row>
    <row r="206" spans="19:21" x14ac:dyDescent="0.35">
      <c r="S206" s="29"/>
      <c r="U206" s="29"/>
    </row>
    <row r="207" spans="19:21" x14ac:dyDescent="0.35">
      <c r="S207" s="29"/>
      <c r="U207" s="29"/>
    </row>
    <row r="208" spans="19:21" x14ac:dyDescent="0.35">
      <c r="S208" s="29"/>
      <c r="U208" s="29"/>
    </row>
    <row r="209" spans="19:21" x14ac:dyDescent="0.35">
      <c r="S209" s="29"/>
      <c r="U209" s="29"/>
    </row>
    <row r="210" spans="19:21" x14ac:dyDescent="0.35">
      <c r="S210" s="29"/>
      <c r="U210" s="29"/>
    </row>
    <row r="211" spans="19:21" x14ac:dyDescent="0.35">
      <c r="S211" s="29"/>
      <c r="U211" s="29"/>
    </row>
    <row r="212" spans="19:21" x14ac:dyDescent="0.35">
      <c r="S212" s="29"/>
      <c r="U212" s="29"/>
    </row>
    <row r="213" spans="19:21" x14ac:dyDescent="0.35">
      <c r="S213" s="29"/>
      <c r="U213" s="29"/>
    </row>
    <row r="214" spans="19:21" x14ac:dyDescent="0.35">
      <c r="S214" s="29"/>
      <c r="U214" s="29"/>
    </row>
    <row r="215" spans="19:21" x14ac:dyDescent="0.35">
      <c r="S215" s="29"/>
      <c r="U215" s="29"/>
    </row>
    <row r="216" spans="19:21" x14ac:dyDescent="0.35">
      <c r="S216" s="29"/>
      <c r="U216" s="29"/>
    </row>
    <row r="217" spans="19:21" x14ac:dyDescent="0.35">
      <c r="S217" s="29"/>
      <c r="U217" s="29"/>
    </row>
    <row r="218" spans="19:21" x14ac:dyDescent="0.35">
      <c r="S218" s="29"/>
      <c r="U218" s="29"/>
    </row>
    <row r="219" spans="19:21" x14ac:dyDescent="0.35">
      <c r="S219" s="29"/>
      <c r="U219" s="29"/>
    </row>
    <row r="220" spans="19:21" x14ac:dyDescent="0.35">
      <c r="S220" s="29"/>
      <c r="U220" s="29"/>
    </row>
    <row r="221" spans="19:21" x14ac:dyDescent="0.35">
      <c r="S221" s="29"/>
      <c r="U221" s="29"/>
    </row>
    <row r="222" spans="19:21" x14ac:dyDescent="0.35">
      <c r="S222" s="29"/>
      <c r="U222" s="29"/>
    </row>
    <row r="223" spans="19:21" x14ac:dyDescent="0.35">
      <c r="S223" s="29"/>
      <c r="U223" s="29"/>
    </row>
    <row r="224" spans="19:21" x14ac:dyDescent="0.35">
      <c r="S224" s="29"/>
      <c r="U224" s="29"/>
    </row>
    <row r="225" spans="19:21" x14ac:dyDescent="0.35">
      <c r="S225" s="29"/>
      <c r="U225" s="29"/>
    </row>
    <row r="226" spans="19:21" x14ac:dyDescent="0.35">
      <c r="S226" s="29"/>
      <c r="U226" s="29"/>
    </row>
    <row r="227" spans="19:21" x14ac:dyDescent="0.35">
      <c r="S227" s="29"/>
      <c r="U227" s="29"/>
    </row>
    <row r="228" spans="19:21" x14ac:dyDescent="0.35">
      <c r="S228" s="29"/>
      <c r="U228" s="29"/>
    </row>
    <row r="229" spans="19:21" x14ac:dyDescent="0.35">
      <c r="S229" s="29"/>
      <c r="U229" s="29"/>
    </row>
    <row r="230" spans="19:21" x14ac:dyDescent="0.35">
      <c r="S230" s="29"/>
      <c r="U230" s="29"/>
    </row>
    <row r="231" spans="19:21" x14ac:dyDescent="0.35">
      <c r="S231" s="29"/>
      <c r="U231" s="29"/>
    </row>
    <row r="232" spans="19:21" x14ac:dyDescent="0.35">
      <c r="S232" s="29"/>
      <c r="U232" s="29"/>
    </row>
    <row r="233" spans="19:21" x14ac:dyDescent="0.35">
      <c r="S233" s="29"/>
      <c r="U233" s="29"/>
    </row>
    <row r="234" spans="19:21" x14ac:dyDescent="0.35">
      <c r="S234" s="29"/>
      <c r="U234" s="29"/>
    </row>
    <row r="235" spans="19:21" x14ac:dyDescent="0.35">
      <c r="S235" s="29"/>
      <c r="U235" s="29"/>
    </row>
    <row r="236" spans="19:21" x14ac:dyDescent="0.35">
      <c r="S236" s="29"/>
      <c r="U236" s="29"/>
    </row>
    <row r="237" spans="19:21" x14ac:dyDescent="0.35">
      <c r="S237" s="29"/>
      <c r="U237" s="29"/>
    </row>
    <row r="238" spans="19:21" x14ac:dyDescent="0.35">
      <c r="S238" s="29"/>
      <c r="U238" s="29"/>
    </row>
    <row r="239" spans="19:21" x14ac:dyDescent="0.35">
      <c r="S239" s="29"/>
      <c r="U239" s="29"/>
    </row>
    <row r="240" spans="19:21" x14ac:dyDescent="0.35">
      <c r="S240" s="29"/>
      <c r="U240" s="29"/>
    </row>
    <row r="241" spans="19:21" x14ac:dyDescent="0.35">
      <c r="S241" s="29"/>
      <c r="U241" s="29"/>
    </row>
    <row r="242" spans="19:21" x14ac:dyDescent="0.35">
      <c r="S242" s="29"/>
      <c r="U242" s="29"/>
    </row>
    <row r="243" spans="19:21" x14ac:dyDescent="0.35">
      <c r="S243" s="29"/>
      <c r="U243" s="29"/>
    </row>
    <row r="244" spans="19:21" x14ac:dyDescent="0.35">
      <c r="S244" s="29"/>
      <c r="U244" s="29"/>
    </row>
    <row r="245" spans="19:21" x14ac:dyDescent="0.35">
      <c r="S245" s="29"/>
      <c r="U245" s="29"/>
    </row>
    <row r="246" spans="19:21" x14ac:dyDescent="0.35">
      <c r="S246" s="29"/>
      <c r="U246" s="29"/>
    </row>
    <row r="247" spans="19:21" x14ac:dyDescent="0.35">
      <c r="S247" s="29"/>
      <c r="U247" s="29"/>
    </row>
    <row r="248" spans="19:21" x14ac:dyDescent="0.35">
      <c r="S248" s="29"/>
      <c r="U248" s="29"/>
    </row>
    <row r="249" spans="19:21" x14ac:dyDescent="0.35">
      <c r="S249" s="29"/>
      <c r="U249" s="29"/>
    </row>
    <row r="250" spans="19:21" x14ac:dyDescent="0.35">
      <c r="S250" s="29"/>
      <c r="U250" s="29"/>
    </row>
    <row r="251" spans="19:21" x14ac:dyDescent="0.35">
      <c r="S251" s="29"/>
      <c r="U251" s="29"/>
    </row>
    <row r="252" spans="19:21" x14ac:dyDescent="0.35">
      <c r="S252" s="29"/>
      <c r="U252" s="29"/>
    </row>
    <row r="253" spans="19:21" x14ac:dyDescent="0.35">
      <c r="S253" s="29"/>
      <c r="U253" s="29"/>
    </row>
    <row r="254" spans="19:21" x14ac:dyDescent="0.35">
      <c r="S254" s="29"/>
      <c r="U254" s="29"/>
    </row>
    <row r="255" spans="19:21" x14ac:dyDescent="0.35">
      <c r="S255" s="29"/>
      <c r="U255" s="29"/>
    </row>
    <row r="256" spans="19:21" x14ac:dyDescent="0.35">
      <c r="S256" s="29"/>
      <c r="U256" s="29"/>
    </row>
    <row r="257" spans="19:21" x14ac:dyDescent="0.35">
      <c r="S257" s="29"/>
      <c r="U257" s="29"/>
    </row>
    <row r="258" spans="19:21" x14ac:dyDescent="0.35">
      <c r="S258" s="29"/>
      <c r="U258" s="29"/>
    </row>
    <row r="259" spans="19:21" x14ac:dyDescent="0.35">
      <c r="S259" s="29"/>
      <c r="U259" s="29"/>
    </row>
    <row r="260" spans="19:21" x14ac:dyDescent="0.35">
      <c r="S260" s="29"/>
      <c r="U260" s="29"/>
    </row>
    <row r="261" spans="19:21" x14ac:dyDescent="0.35">
      <c r="S261" s="29"/>
      <c r="U261" s="29"/>
    </row>
    <row r="262" spans="19:21" x14ac:dyDescent="0.35">
      <c r="S262" s="29"/>
      <c r="U262" s="29"/>
    </row>
    <row r="263" spans="19:21" x14ac:dyDescent="0.35">
      <c r="S263" s="29"/>
      <c r="U263" s="29"/>
    </row>
    <row r="264" spans="19:21" x14ac:dyDescent="0.35">
      <c r="S264" s="29"/>
      <c r="U264" s="29"/>
    </row>
    <row r="265" spans="19:21" x14ac:dyDescent="0.35">
      <c r="S265" s="29"/>
      <c r="U265" s="29"/>
    </row>
    <row r="266" spans="19:21" x14ac:dyDescent="0.35">
      <c r="S266" s="29"/>
      <c r="U266" s="29"/>
    </row>
    <row r="267" spans="19:21" x14ac:dyDescent="0.35">
      <c r="S267" s="29"/>
      <c r="U267" s="29"/>
    </row>
    <row r="268" spans="19:21" x14ac:dyDescent="0.35">
      <c r="S268" s="29"/>
      <c r="U268" s="29"/>
    </row>
    <row r="269" spans="19:21" x14ac:dyDescent="0.35">
      <c r="S269" s="29"/>
      <c r="U269" s="29"/>
    </row>
    <row r="270" spans="19:21" x14ac:dyDescent="0.35">
      <c r="S270" s="29"/>
      <c r="U270" s="29"/>
    </row>
    <row r="271" spans="19:21" x14ac:dyDescent="0.35">
      <c r="S271" s="29"/>
      <c r="U271" s="29"/>
    </row>
    <row r="272" spans="19:21" x14ac:dyDescent="0.35">
      <c r="S272" s="29"/>
      <c r="U272" s="29"/>
    </row>
    <row r="273" spans="19:21" x14ac:dyDescent="0.35">
      <c r="S273" s="29"/>
      <c r="U273" s="29"/>
    </row>
    <row r="274" spans="19:21" x14ac:dyDescent="0.35">
      <c r="S274" s="29"/>
      <c r="U274" s="29"/>
    </row>
    <row r="275" spans="19:21" x14ac:dyDescent="0.35">
      <c r="S275" s="29"/>
      <c r="U275" s="29"/>
    </row>
    <row r="276" spans="19:21" x14ac:dyDescent="0.35">
      <c r="S276" s="29"/>
      <c r="U276" s="29"/>
    </row>
    <row r="277" spans="19:21" x14ac:dyDescent="0.35">
      <c r="S277" s="29"/>
      <c r="U277" s="29"/>
    </row>
    <row r="278" spans="19:21" x14ac:dyDescent="0.35">
      <c r="S278" s="29"/>
      <c r="U278" s="29"/>
    </row>
    <row r="279" spans="19:21" x14ac:dyDescent="0.35">
      <c r="S279" s="29"/>
      <c r="U279" s="29"/>
    </row>
    <row r="280" spans="19:21" x14ac:dyDescent="0.35">
      <c r="S280" s="29"/>
      <c r="U280" s="29"/>
    </row>
    <row r="281" spans="19:21" x14ac:dyDescent="0.35">
      <c r="S281" s="29"/>
      <c r="U281" s="29"/>
    </row>
    <row r="282" spans="19:21" x14ac:dyDescent="0.35">
      <c r="S282" s="29"/>
      <c r="U282" s="29"/>
    </row>
    <row r="283" spans="19:21" x14ac:dyDescent="0.35">
      <c r="S283" s="29"/>
      <c r="U283" s="29"/>
    </row>
    <row r="284" spans="19:21" x14ac:dyDescent="0.35">
      <c r="S284" s="29"/>
      <c r="U284" s="29"/>
    </row>
    <row r="285" spans="19:21" x14ac:dyDescent="0.35">
      <c r="S285" s="29"/>
      <c r="U285" s="29"/>
    </row>
    <row r="286" spans="19:21" x14ac:dyDescent="0.35">
      <c r="S286" s="29"/>
      <c r="U286" s="29"/>
    </row>
    <row r="287" spans="19:21" x14ac:dyDescent="0.35">
      <c r="S287" s="29"/>
      <c r="U287" s="29"/>
    </row>
    <row r="288" spans="19:21" x14ac:dyDescent="0.35">
      <c r="S288" s="29"/>
      <c r="U288" s="29"/>
    </row>
    <row r="289" spans="19:21" x14ac:dyDescent="0.35">
      <c r="S289" s="29"/>
      <c r="U289" s="29"/>
    </row>
    <row r="290" spans="19:21" x14ac:dyDescent="0.35">
      <c r="S290" s="29"/>
      <c r="U290" s="29"/>
    </row>
    <row r="291" spans="19:21" x14ac:dyDescent="0.35">
      <c r="S291" s="29"/>
      <c r="U291" s="29"/>
    </row>
    <row r="292" spans="19:21" x14ac:dyDescent="0.35">
      <c r="S292" s="29"/>
      <c r="U292" s="29"/>
    </row>
    <row r="293" spans="19:21" x14ac:dyDescent="0.35">
      <c r="S293" s="29"/>
      <c r="U293" s="29"/>
    </row>
    <row r="294" spans="19:21" x14ac:dyDescent="0.35">
      <c r="S294" s="29"/>
      <c r="U294" s="29"/>
    </row>
    <row r="295" spans="19:21" x14ac:dyDescent="0.35">
      <c r="S295" s="29"/>
      <c r="U295" s="29"/>
    </row>
    <row r="296" spans="19:21" x14ac:dyDescent="0.35">
      <c r="S296" s="29"/>
      <c r="U296" s="29"/>
    </row>
    <row r="297" spans="19:21" x14ac:dyDescent="0.35">
      <c r="S297" s="29"/>
      <c r="U297" s="29"/>
    </row>
    <row r="298" spans="19:21" x14ac:dyDescent="0.35">
      <c r="S298" s="29"/>
      <c r="U298" s="29"/>
    </row>
    <row r="299" spans="19:21" x14ac:dyDescent="0.35">
      <c r="S299" s="29"/>
      <c r="U299" s="29"/>
    </row>
    <row r="300" spans="19:21" x14ac:dyDescent="0.35">
      <c r="S300" s="29"/>
      <c r="U300" s="29"/>
    </row>
    <row r="301" spans="19:21" x14ac:dyDescent="0.35">
      <c r="S301" s="29"/>
      <c r="U301" s="29"/>
    </row>
    <row r="302" spans="19:21" x14ac:dyDescent="0.35">
      <c r="S302" s="29"/>
      <c r="U302" s="29"/>
    </row>
    <row r="303" spans="19:21" x14ac:dyDescent="0.35">
      <c r="S303" s="29"/>
      <c r="U303" s="29"/>
    </row>
    <row r="304" spans="19:21" x14ac:dyDescent="0.35">
      <c r="S304" s="29"/>
      <c r="U304" s="29"/>
    </row>
    <row r="305" spans="19:21" x14ac:dyDescent="0.35">
      <c r="S305" s="29"/>
      <c r="U305" s="29"/>
    </row>
    <row r="306" spans="19:21" x14ac:dyDescent="0.35">
      <c r="S306" s="29"/>
      <c r="U306" s="29"/>
    </row>
    <row r="307" spans="19:21" x14ac:dyDescent="0.35">
      <c r="S307" s="29"/>
      <c r="U307" s="29"/>
    </row>
    <row r="308" spans="19:21" x14ac:dyDescent="0.35">
      <c r="S308" s="29"/>
      <c r="U308" s="29"/>
    </row>
    <row r="309" spans="19:21" x14ac:dyDescent="0.35">
      <c r="S309" s="29"/>
      <c r="U309" s="29"/>
    </row>
    <row r="310" spans="19:21" x14ac:dyDescent="0.35">
      <c r="S310" s="29"/>
      <c r="U310" s="29"/>
    </row>
    <row r="311" spans="19:21" x14ac:dyDescent="0.35">
      <c r="S311" s="29"/>
      <c r="U311" s="29"/>
    </row>
    <row r="312" spans="19:21" x14ac:dyDescent="0.35">
      <c r="S312" s="29"/>
      <c r="U312" s="29"/>
    </row>
    <row r="313" spans="19:21" x14ac:dyDescent="0.35">
      <c r="S313" s="29"/>
      <c r="U313" s="29"/>
    </row>
    <row r="314" spans="19:21" x14ac:dyDescent="0.35">
      <c r="S314" s="29"/>
      <c r="U314" s="29"/>
    </row>
    <row r="315" spans="19:21" x14ac:dyDescent="0.35">
      <c r="S315" s="29"/>
      <c r="U315" s="29"/>
    </row>
    <row r="316" spans="19:21" x14ac:dyDescent="0.35">
      <c r="S316" s="29"/>
      <c r="U316" s="29"/>
    </row>
    <row r="317" spans="19:21" x14ac:dyDescent="0.35">
      <c r="S317" s="29"/>
      <c r="U317" s="29"/>
    </row>
  </sheetData>
  <autoFilter ref="A1:IP1" xr:uid="{AC5D8F64-7758-4342-A0B0-0018B33384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547"/>
  <sheetViews>
    <sheetView topLeftCell="A27" zoomScale="80" zoomScaleNormal="80" workbookViewId="0">
      <selection activeCell="A46" sqref="A46:XFD67"/>
    </sheetView>
  </sheetViews>
  <sheetFormatPr defaultRowHeight="14.5" x14ac:dyDescent="0.35"/>
  <cols>
    <col min="1" max="1" width="5.81640625" bestFit="1" customWidth="1"/>
    <col min="2" max="2" width="12" bestFit="1" customWidth="1"/>
    <col min="3" max="3" width="17.36328125" bestFit="1" customWidth="1"/>
    <col min="4" max="4" width="14.1796875" bestFit="1" customWidth="1"/>
    <col min="5" max="5" width="35.54296875" bestFit="1" customWidth="1"/>
    <col min="6" max="6" width="15" bestFit="1" customWidth="1"/>
    <col min="7" max="7" width="12.26953125" bestFit="1" customWidth="1"/>
    <col min="8" max="8" width="35.54296875" bestFit="1" customWidth="1"/>
    <col min="9" max="9" width="11.1796875" bestFit="1" customWidth="1"/>
    <col min="10" max="10" width="9.1796875" bestFit="1" customWidth="1"/>
    <col min="11" max="11" width="27.81640625" bestFit="1" customWidth="1"/>
    <col min="12" max="12" width="18.1796875" bestFit="1" customWidth="1"/>
    <col min="13" max="14" width="26.81640625" bestFit="1" customWidth="1"/>
    <col min="15" max="15" width="23.7265625" bestFit="1" customWidth="1"/>
    <col min="16" max="17" width="26.81640625" bestFit="1" customWidth="1"/>
    <col min="18" max="18" width="10.81640625" bestFit="1" customWidth="1"/>
    <col min="19" max="19" width="9.81640625" bestFit="1" customWidth="1"/>
    <col min="20" max="20" width="9.1796875" bestFit="1" customWidth="1"/>
    <col min="21" max="21" width="8.26953125" bestFit="1" customWidth="1"/>
    <col min="22" max="22" width="9.1796875" bestFit="1" customWidth="1"/>
    <col min="23" max="23" width="8.26953125" bestFit="1" customWidth="1"/>
    <col min="24" max="24" width="9.1796875" bestFit="1" customWidth="1"/>
    <col min="25" max="25" width="8.26953125" bestFit="1" customWidth="1"/>
    <col min="26" max="26" width="9.1796875" bestFit="1" customWidth="1"/>
    <col min="27" max="27" width="8.26953125" bestFit="1" customWidth="1"/>
    <col min="28" max="28" width="9.1796875" bestFit="1" customWidth="1"/>
    <col min="29" max="29" width="8.26953125" bestFit="1" customWidth="1"/>
    <col min="30" max="30" width="9.1796875" bestFit="1" customWidth="1"/>
    <col min="31" max="31" width="8.26953125" bestFit="1" customWidth="1"/>
    <col min="32" max="32" width="9.1796875" bestFit="1" customWidth="1"/>
    <col min="33" max="33" width="8.26953125" bestFit="1" customWidth="1"/>
    <col min="34" max="34" width="9.1796875" bestFit="1" customWidth="1"/>
    <col min="35" max="35" width="8.26953125" bestFit="1" customWidth="1"/>
    <col min="36" max="36" width="10.1796875" bestFit="1" customWidth="1"/>
    <col min="37" max="37" width="9.26953125" bestFit="1" customWidth="1"/>
    <col min="38" max="38" width="10.1796875" bestFit="1" customWidth="1"/>
    <col min="39" max="39" width="9.26953125" bestFit="1" customWidth="1"/>
    <col min="40" max="40" width="10.1796875" bestFit="1" customWidth="1"/>
    <col min="41" max="41" width="9.26953125" bestFit="1" customWidth="1"/>
    <col min="42" max="42" width="10.1796875" bestFit="1" customWidth="1"/>
    <col min="43" max="43" width="9.26953125" bestFit="1" customWidth="1"/>
    <col min="44" max="44" width="10.1796875" bestFit="1" customWidth="1"/>
    <col min="45" max="45" width="9.26953125" bestFit="1" customWidth="1"/>
    <col min="46" max="46" width="10.1796875" bestFit="1" customWidth="1"/>
    <col min="47" max="47" width="9.26953125" bestFit="1" customWidth="1"/>
    <col min="48" max="48" width="10.1796875" bestFit="1" customWidth="1"/>
    <col min="49" max="49" width="9.26953125" bestFit="1" customWidth="1"/>
    <col min="50" max="50" width="10.1796875" bestFit="1" customWidth="1"/>
    <col min="51" max="51" width="9.26953125" bestFit="1" customWidth="1"/>
    <col min="52" max="52" width="10.1796875" bestFit="1" customWidth="1"/>
    <col min="53" max="53" width="9.26953125" bestFit="1" customWidth="1"/>
    <col min="54" max="54" width="10.1796875" bestFit="1" customWidth="1"/>
    <col min="55" max="55" width="9.26953125" bestFit="1" customWidth="1"/>
    <col min="56" max="56" width="10.1796875" bestFit="1" customWidth="1"/>
    <col min="57" max="57" width="9.26953125" bestFit="1" customWidth="1"/>
    <col min="58" max="58" width="10.1796875" bestFit="1" customWidth="1"/>
    <col min="59" max="59" width="9.26953125" bestFit="1" customWidth="1"/>
    <col min="60" max="60" width="10.1796875" bestFit="1" customWidth="1"/>
    <col min="61" max="61" width="9.26953125" bestFit="1" customWidth="1"/>
    <col min="62" max="62" width="10.1796875" bestFit="1" customWidth="1"/>
    <col min="63" max="63" width="9.26953125" bestFit="1" customWidth="1"/>
    <col min="64" max="64" width="10.1796875" bestFit="1" customWidth="1"/>
    <col min="65" max="65" width="9.26953125" bestFit="1" customWidth="1"/>
    <col min="66" max="66" width="10.1796875" bestFit="1" customWidth="1"/>
    <col min="67" max="67" width="9.26953125" bestFit="1" customWidth="1"/>
    <col min="68" max="68" width="10.1796875" bestFit="1" customWidth="1"/>
    <col min="69" max="69" width="9.26953125" bestFit="1" customWidth="1"/>
    <col min="70" max="70" width="10.1796875" bestFit="1" customWidth="1"/>
    <col min="71" max="71" width="9.26953125" bestFit="1" customWidth="1"/>
    <col min="72" max="72" width="10.1796875" bestFit="1" customWidth="1"/>
    <col min="73" max="73" width="9.26953125" bestFit="1" customWidth="1"/>
    <col min="74" max="74" width="10.1796875" bestFit="1" customWidth="1"/>
    <col min="75" max="75" width="9.26953125" bestFit="1" customWidth="1"/>
    <col min="76" max="76" width="10.1796875" bestFit="1" customWidth="1"/>
    <col min="77" max="77" width="9.26953125" bestFit="1" customWidth="1"/>
    <col min="78" max="78" width="10.1796875" bestFit="1" customWidth="1"/>
    <col min="79" max="79" width="9.26953125" bestFit="1" customWidth="1"/>
    <col min="80" max="80" width="10.1796875" bestFit="1" customWidth="1"/>
    <col min="81" max="81" width="9.26953125" bestFit="1" customWidth="1"/>
    <col min="82" max="82" width="10.1796875" bestFit="1" customWidth="1"/>
    <col min="83" max="83" width="9.26953125" bestFit="1" customWidth="1"/>
    <col min="84" max="84" width="10.1796875" bestFit="1" customWidth="1"/>
    <col min="85" max="85" width="9.26953125" bestFit="1" customWidth="1"/>
    <col min="86" max="86" width="10.1796875" bestFit="1" customWidth="1"/>
    <col min="87" max="87" width="9.26953125" bestFit="1" customWidth="1"/>
    <col min="88" max="88" width="10.1796875" bestFit="1" customWidth="1"/>
    <col min="89" max="89" width="9.26953125" bestFit="1" customWidth="1"/>
    <col min="90" max="90" width="10.1796875" bestFit="1" customWidth="1"/>
    <col min="91" max="91" width="9.26953125" bestFit="1" customWidth="1"/>
    <col min="92" max="92" width="10.1796875" bestFit="1" customWidth="1"/>
    <col min="93" max="93" width="9.26953125" bestFit="1" customWidth="1"/>
    <col min="94" max="94" width="10.1796875" bestFit="1" customWidth="1"/>
    <col min="95" max="95" width="9.26953125" bestFit="1" customWidth="1"/>
    <col min="96" max="96" width="10.1796875" bestFit="1" customWidth="1"/>
    <col min="97" max="97" width="9.26953125" bestFit="1" customWidth="1"/>
    <col min="98" max="98" width="10.1796875" bestFit="1" customWidth="1"/>
    <col min="99" max="99" width="9.26953125" bestFit="1" customWidth="1"/>
    <col min="100" max="100" width="10.1796875" bestFit="1" customWidth="1"/>
    <col min="101" max="101" width="9.26953125" bestFit="1" customWidth="1"/>
    <col min="102" max="102" width="10.1796875" bestFit="1" customWidth="1"/>
    <col min="103" max="103" width="9.26953125" bestFit="1" customWidth="1"/>
    <col min="104" max="104" width="10.1796875" bestFit="1" customWidth="1"/>
    <col min="105" max="105" width="9.26953125" bestFit="1" customWidth="1"/>
    <col min="106" max="106" width="10.1796875" bestFit="1" customWidth="1"/>
    <col min="107" max="107" width="9.26953125" bestFit="1" customWidth="1"/>
    <col min="108" max="108" width="10.1796875" bestFit="1" customWidth="1"/>
    <col min="109" max="109" width="9.26953125" bestFit="1" customWidth="1"/>
    <col min="110" max="110" width="10.1796875" bestFit="1" customWidth="1"/>
    <col min="111" max="111" width="9.26953125" bestFit="1" customWidth="1"/>
    <col min="112" max="112" width="10.1796875" bestFit="1" customWidth="1"/>
    <col min="113" max="113" width="9.26953125" bestFit="1" customWidth="1"/>
    <col min="114" max="114" width="10.1796875" bestFit="1" customWidth="1"/>
    <col min="115" max="115" width="9.26953125" bestFit="1" customWidth="1"/>
    <col min="116" max="116" width="10.1796875" bestFit="1" customWidth="1"/>
    <col min="117" max="117" width="9.26953125" bestFit="1" customWidth="1"/>
    <col min="118" max="118" width="10.1796875" bestFit="1" customWidth="1"/>
    <col min="119" max="119" width="9.26953125" bestFit="1" customWidth="1"/>
    <col min="120" max="120" width="10.1796875" bestFit="1" customWidth="1"/>
    <col min="121" max="121" width="9.26953125" bestFit="1" customWidth="1"/>
    <col min="122" max="122" width="10.1796875" bestFit="1" customWidth="1"/>
    <col min="123" max="123" width="9.26953125" bestFit="1" customWidth="1"/>
    <col min="124" max="124" width="10.1796875" bestFit="1" customWidth="1"/>
    <col min="125" max="125" width="9.26953125" bestFit="1" customWidth="1"/>
    <col min="126" max="126" width="10.1796875" bestFit="1" customWidth="1"/>
    <col min="127" max="127" width="9.26953125" bestFit="1" customWidth="1"/>
    <col min="128" max="128" width="10.1796875" bestFit="1" customWidth="1"/>
    <col min="129" max="129" width="9.26953125" bestFit="1" customWidth="1"/>
    <col min="130" max="130" width="10.1796875" bestFit="1" customWidth="1"/>
    <col min="131" max="131" width="9.26953125" bestFit="1" customWidth="1"/>
    <col min="132" max="132" width="10.1796875" bestFit="1" customWidth="1"/>
    <col min="133" max="133" width="9.26953125" bestFit="1" customWidth="1"/>
    <col min="134" max="134" width="10.1796875" bestFit="1" customWidth="1"/>
    <col min="135" max="135" width="9.26953125" bestFit="1" customWidth="1"/>
    <col min="136" max="136" width="10.1796875" bestFit="1" customWidth="1"/>
    <col min="137" max="137" width="9.26953125" bestFit="1" customWidth="1"/>
    <col min="138" max="138" width="10.1796875" bestFit="1" customWidth="1"/>
    <col min="139" max="139" width="9.26953125" bestFit="1" customWidth="1"/>
    <col min="140" max="140" width="10.1796875" bestFit="1" customWidth="1"/>
    <col min="141" max="141" width="9.26953125" bestFit="1" customWidth="1"/>
    <col min="142" max="142" width="10.1796875" bestFit="1" customWidth="1"/>
    <col min="143" max="143" width="9.26953125" bestFit="1" customWidth="1"/>
    <col min="144" max="144" width="10.1796875" bestFit="1" customWidth="1"/>
    <col min="145" max="145" width="9.26953125" bestFit="1" customWidth="1"/>
    <col min="146" max="146" width="10.1796875" bestFit="1" customWidth="1"/>
    <col min="147" max="147" width="9.26953125" bestFit="1" customWidth="1"/>
    <col min="148" max="148" width="10.1796875" bestFit="1" customWidth="1"/>
    <col min="149" max="149" width="9.26953125" bestFit="1" customWidth="1"/>
    <col min="150" max="150" width="10.1796875" bestFit="1" customWidth="1"/>
    <col min="151" max="151" width="9.26953125" bestFit="1" customWidth="1"/>
    <col min="152" max="152" width="10.1796875" bestFit="1" customWidth="1"/>
    <col min="153" max="153" width="9.26953125" bestFit="1" customWidth="1"/>
    <col min="154" max="154" width="10.1796875" bestFit="1" customWidth="1"/>
    <col min="155" max="155" width="9.26953125" bestFit="1" customWidth="1"/>
    <col min="156" max="156" width="10.1796875" bestFit="1" customWidth="1"/>
    <col min="157" max="157" width="9.26953125" bestFit="1" customWidth="1"/>
    <col min="158" max="158" width="10.1796875" bestFit="1" customWidth="1"/>
    <col min="159" max="159" width="9.26953125" bestFit="1" customWidth="1"/>
    <col min="160" max="160" width="10.1796875" bestFit="1" customWidth="1"/>
    <col min="161" max="161" width="9.26953125" bestFit="1" customWidth="1"/>
    <col min="162" max="162" width="10.1796875" bestFit="1" customWidth="1"/>
    <col min="163" max="163" width="9.26953125" bestFit="1" customWidth="1"/>
    <col min="164" max="164" width="10.1796875" bestFit="1" customWidth="1"/>
    <col min="165" max="165" width="9.26953125" bestFit="1" customWidth="1"/>
    <col min="166" max="166" width="10.1796875" bestFit="1" customWidth="1"/>
    <col min="167" max="167" width="9.26953125" bestFit="1" customWidth="1"/>
    <col min="168" max="168" width="10.1796875" bestFit="1" customWidth="1"/>
    <col min="169" max="169" width="9.26953125" bestFit="1" customWidth="1"/>
    <col min="170" max="170" width="10.1796875" bestFit="1" customWidth="1"/>
    <col min="171" max="171" width="9.26953125" bestFit="1" customWidth="1"/>
    <col min="172" max="172" width="10.1796875" bestFit="1" customWidth="1"/>
    <col min="173" max="173" width="9.26953125" bestFit="1" customWidth="1"/>
    <col min="174" max="174" width="10.1796875" bestFit="1" customWidth="1"/>
    <col min="175" max="175" width="9.26953125" bestFit="1" customWidth="1"/>
    <col min="176" max="176" width="10.1796875" bestFit="1" customWidth="1"/>
    <col min="177" max="177" width="9.26953125" bestFit="1" customWidth="1"/>
    <col min="178" max="178" width="10.1796875" bestFit="1" customWidth="1"/>
    <col min="179" max="179" width="9.26953125" bestFit="1" customWidth="1"/>
    <col min="180" max="180" width="10.1796875" bestFit="1" customWidth="1"/>
    <col min="181" max="181" width="9.26953125" bestFit="1" customWidth="1"/>
    <col min="182" max="182" width="10.1796875" bestFit="1" customWidth="1"/>
    <col min="183" max="183" width="9.26953125" bestFit="1" customWidth="1"/>
    <col min="184" max="184" width="10.1796875" bestFit="1" customWidth="1"/>
    <col min="185" max="185" width="9.26953125" bestFit="1" customWidth="1"/>
    <col min="186" max="186" width="10.1796875" bestFit="1" customWidth="1"/>
    <col min="187" max="187" width="9.26953125" bestFit="1" customWidth="1"/>
    <col min="188" max="188" width="10.1796875" bestFit="1" customWidth="1"/>
    <col min="189" max="189" width="9.26953125" bestFit="1" customWidth="1"/>
    <col min="190" max="190" width="10.1796875" bestFit="1" customWidth="1"/>
    <col min="191" max="191" width="9.26953125" bestFit="1" customWidth="1"/>
    <col min="192" max="192" width="10.1796875" bestFit="1" customWidth="1"/>
    <col min="193" max="193" width="9.26953125" bestFit="1" customWidth="1"/>
    <col min="194" max="194" width="10.1796875" bestFit="1" customWidth="1"/>
    <col min="195" max="195" width="9.26953125" bestFit="1" customWidth="1"/>
    <col min="196" max="196" width="10.1796875" bestFit="1" customWidth="1"/>
    <col min="197" max="197" width="9.26953125" bestFit="1" customWidth="1"/>
    <col min="198" max="198" width="10.1796875" bestFit="1" customWidth="1"/>
    <col min="199" max="199" width="9.26953125" bestFit="1" customWidth="1"/>
    <col min="200" max="200" width="10.1796875" bestFit="1" customWidth="1"/>
    <col min="201" max="201" width="9.26953125" bestFit="1" customWidth="1"/>
    <col min="202" max="202" width="10.1796875" bestFit="1" customWidth="1"/>
    <col min="203" max="203" width="9.26953125" bestFit="1" customWidth="1"/>
    <col min="204" max="204" width="10.1796875" bestFit="1" customWidth="1"/>
    <col min="205" max="205" width="9.26953125" bestFit="1" customWidth="1"/>
    <col min="206" max="206" width="10.1796875" bestFit="1" customWidth="1"/>
    <col min="207" max="207" width="9.26953125" bestFit="1" customWidth="1"/>
    <col min="208" max="208" width="10.1796875" bestFit="1" customWidth="1"/>
    <col min="209" max="209" width="9.26953125" bestFit="1" customWidth="1"/>
    <col min="210" max="210" width="10.1796875" bestFit="1" customWidth="1"/>
    <col min="211" max="211" width="9.26953125" bestFit="1" customWidth="1"/>
    <col min="212" max="212" width="10.1796875" bestFit="1" customWidth="1"/>
    <col min="213" max="213" width="9.26953125" bestFit="1" customWidth="1"/>
    <col min="214" max="214" width="10.1796875" bestFit="1" customWidth="1"/>
    <col min="215" max="215" width="9.26953125" bestFit="1" customWidth="1"/>
    <col min="216" max="216" width="11.26953125" bestFit="1" customWidth="1"/>
    <col min="217" max="217" width="10.36328125" bestFit="1" customWidth="1"/>
    <col min="218" max="218" width="11.26953125" bestFit="1" customWidth="1"/>
    <col min="219" max="219" width="10.36328125" bestFit="1" customWidth="1"/>
    <col min="220" max="220" width="11.26953125" bestFit="1" customWidth="1"/>
    <col min="221" max="221" width="10.36328125" bestFit="1" customWidth="1"/>
    <col min="222" max="222" width="11.26953125" bestFit="1" customWidth="1"/>
    <col min="223" max="223" width="10.36328125" bestFit="1" customWidth="1"/>
    <col min="224" max="224" width="11.26953125" bestFit="1" customWidth="1"/>
    <col min="225" max="225" width="10.36328125" bestFit="1" customWidth="1"/>
    <col min="226" max="226" width="11.26953125" bestFit="1" customWidth="1"/>
    <col min="227" max="227" width="10.36328125" bestFit="1" customWidth="1"/>
    <col min="228" max="228" width="11.26953125" bestFit="1" customWidth="1"/>
    <col min="229" max="229" width="10.36328125" bestFit="1" customWidth="1"/>
    <col min="230" max="230" width="11.26953125" bestFit="1" customWidth="1"/>
    <col min="231" max="231" width="10.36328125" bestFit="1" customWidth="1"/>
    <col min="232" max="232" width="11.26953125" bestFit="1" customWidth="1"/>
    <col min="233" max="233" width="10.36328125" bestFit="1" customWidth="1"/>
    <col min="234" max="234" width="11.26953125" bestFit="1" customWidth="1"/>
    <col min="235" max="235" width="10.36328125" bestFit="1" customWidth="1"/>
    <col min="236" max="236" width="11.26953125" bestFit="1" customWidth="1"/>
    <col min="237" max="237" width="10.36328125" bestFit="1" customWidth="1"/>
    <col min="238" max="238" width="12.7265625" bestFit="1" customWidth="1"/>
    <col min="239" max="239" width="11.1796875" bestFit="1" customWidth="1"/>
    <col min="240" max="240" width="19.7265625" bestFit="1" customWidth="1"/>
    <col min="241" max="241" width="26.81640625" bestFit="1" customWidth="1"/>
    <col min="242" max="242" width="8.1796875" bestFit="1" customWidth="1"/>
    <col min="244" max="244" width="15.1796875" bestFit="1" customWidth="1"/>
    <col min="245" max="245" width="16.7265625" bestFit="1" customWidth="1"/>
    <col min="246" max="246" width="19.1796875" bestFit="1" customWidth="1"/>
    <col min="247" max="247" width="24.26953125" bestFit="1" customWidth="1"/>
    <col min="248" max="248" width="18.54296875" bestFit="1" customWidth="1"/>
    <col min="249" max="249" width="19.26953125" bestFit="1" customWidth="1"/>
    <col min="250" max="250" width="21.36328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418</v>
      </c>
      <c r="B2">
        <v>-1560077824</v>
      </c>
      <c r="C2">
        <v>3132</v>
      </c>
      <c r="D2" t="s">
        <v>292</v>
      </c>
      <c r="E2" t="s">
        <v>293</v>
      </c>
      <c r="F2">
        <v>3136</v>
      </c>
      <c r="G2" t="s">
        <v>294</v>
      </c>
      <c r="H2" t="s">
        <v>293</v>
      </c>
      <c r="I2">
        <v>495</v>
      </c>
      <c r="J2" t="s">
        <v>301</v>
      </c>
      <c r="K2" t="s">
        <v>302</v>
      </c>
      <c r="L2">
        <v>3215</v>
      </c>
      <c r="M2" t="s">
        <v>295</v>
      </c>
      <c r="N2" t="s">
        <v>295</v>
      </c>
      <c r="O2">
        <v>3215</v>
      </c>
      <c r="P2" t="s">
        <v>295</v>
      </c>
      <c r="Q2" t="s">
        <v>295</v>
      </c>
      <c r="R2" t="s">
        <v>264</v>
      </c>
      <c r="S2" s="29">
        <v>-2100</v>
      </c>
      <c r="U2" s="29">
        <v>16</v>
      </c>
      <c r="IF2">
        <v>3215</v>
      </c>
      <c r="IG2" t="s">
        <v>295</v>
      </c>
      <c r="IH2" t="s">
        <v>296</v>
      </c>
      <c r="IK2">
        <v>-2</v>
      </c>
      <c r="IL2" t="s">
        <v>265</v>
      </c>
      <c r="IM2" t="s">
        <v>266</v>
      </c>
    </row>
    <row r="3" spans="1:250" x14ac:dyDescent="0.35">
      <c r="A3">
        <v>419</v>
      </c>
      <c r="B3">
        <v>-1560077824</v>
      </c>
      <c r="C3">
        <v>3132</v>
      </c>
      <c r="D3" t="s">
        <v>292</v>
      </c>
      <c r="E3" t="s">
        <v>293</v>
      </c>
      <c r="F3">
        <v>3136</v>
      </c>
      <c r="G3" t="s">
        <v>294</v>
      </c>
      <c r="H3" t="s">
        <v>293</v>
      </c>
      <c r="I3">
        <v>486</v>
      </c>
      <c r="J3" t="s">
        <v>303</v>
      </c>
      <c r="K3" t="s">
        <v>304</v>
      </c>
      <c r="L3">
        <v>3215</v>
      </c>
      <c r="M3" t="s">
        <v>295</v>
      </c>
      <c r="N3" t="s">
        <v>295</v>
      </c>
      <c r="O3">
        <v>3215</v>
      </c>
      <c r="P3" t="s">
        <v>295</v>
      </c>
      <c r="Q3" t="s">
        <v>295</v>
      </c>
      <c r="R3" t="s">
        <v>264</v>
      </c>
      <c r="S3" s="29">
        <v>-2170</v>
      </c>
      <c r="U3" s="29">
        <v>16</v>
      </c>
      <c r="IF3">
        <v>3215</v>
      </c>
      <c r="IG3" t="s">
        <v>295</v>
      </c>
      <c r="IH3" t="s">
        <v>296</v>
      </c>
      <c r="IK3">
        <v>-2</v>
      </c>
      <c r="IL3" t="s">
        <v>265</v>
      </c>
      <c r="IM3" t="s">
        <v>266</v>
      </c>
    </row>
    <row r="4" spans="1:250" x14ac:dyDescent="0.35">
      <c r="A4">
        <v>420</v>
      </c>
      <c r="B4">
        <v>-1560077824</v>
      </c>
      <c r="C4">
        <v>3132</v>
      </c>
      <c r="D4" t="s">
        <v>292</v>
      </c>
      <c r="E4" t="s">
        <v>293</v>
      </c>
      <c r="F4">
        <v>3136</v>
      </c>
      <c r="G4" t="s">
        <v>294</v>
      </c>
      <c r="H4" t="s">
        <v>293</v>
      </c>
      <c r="I4">
        <v>477</v>
      </c>
      <c r="J4" t="s">
        <v>305</v>
      </c>
      <c r="K4" t="s">
        <v>306</v>
      </c>
      <c r="L4">
        <v>3215</v>
      </c>
      <c r="M4" t="s">
        <v>295</v>
      </c>
      <c r="N4" t="s">
        <v>295</v>
      </c>
      <c r="O4">
        <v>3215</v>
      </c>
      <c r="P4" t="s">
        <v>295</v>
      </c>
      <c r="Q4" t="s">
        <v>295</v>
      </c>
      <c r="R4" t="s">
        <v>264</v>
      </c>
      <c r="S4" s="29">
        <v>-2100</v>
      </c>
      <c r="U4" s="29">
        <v>16</v>
      </c>
      <c r="IF4">
        <v>3215</v>
      </c>
      <c r="IG4" t="s">
        <v>295</v>
      </c>
      <c r="IH4" t="s">
        <v>296</v>
      </c>
      <c r="IK4">
        <v>-2</v>
      </c>
      <c r="IL4" t="s">
        <v>265</v>
      </c>
      <c r="IM4" t="s">
        <v>266</v>
      </c>
    </row>
    <row r="5" spans="1:250" x14ac:dyDescent="0.35">
      <c r="A5">
        <v>421</v>
      </c>
      <c r="B5">
        <v>-1560077824</v>
      </c>
      <c r="C5">
        <v>3132</v>
      </c>
      <c r="D5" t="s">
        <v>292</v>
      </c>
      <c r="E5" t="s">
        <v>293</v>
      </c>
      <c r="F5">
        <v>3136</v>
      </c>
      <c r="G5" t="s">
        <v>294</v>
      </c>
      <c r="H5" t="s">
        <v>293</v>
      </c>
      <c r="I5">
        <v>471</v>
      </c>
      <c r="J5" t="s">
        <v>307</v>
      </c>
      <c r="K5" t="s">
        <v>308</v>
      </c>
      <c r="L5">
        <v>3215</v>
      </c>
      <c r="M5" t="s">
        <v>295</v>
      </c>
      <c r="N5" t="s">
        <v>295</v>
      </c>
      <c r="O5">
        <v>3215</v>
      </c>
      <c r="P5" t="s">
        <v>295</v>
      </c>
      <c r="Q5" t="s">
        <v>295</v>
      </c>
      <c r="R5" t="s">
        <v>264</v>
      </c>
      <c r="S5" s="29">
        <v>-2170</v>
      </c>
      <c r="U5" s="29">
        <v>16</v>
      </c>
      <c r="IF5">
        <v>3215</v>
      </c>
      <c r="IG5" t="s">
        <v>295</v>
      </c>
      <c r="IH5" t="s">
        <v>296</v>
      </c>
      <c r="IK5">
        <v>-2</v>
      </c>
      <c r="IL5" t="s">
        <v>265</v>
      </c>
      <c r="IM5" t="s">
        <v>266</v>
      </c>
    </row>
    <row r="6" spans="1:250" x14ac:dyDescent="0.35">
      <c r="A6">
        <v>422</v>
      </c>
      <c r="B6">
        <v>-1560077824</v>
      </c>
      <c r="C6">
        <v>3132</v>
      </c>
      <c r="D6" t="s">
        <v>292</v>
      </c>
      <c r="E6" t="s">
        <v>293</v>
      </c>
      <c r="F6">
        <v>3136</v>
      </c>
      <c r="G6" t="s">
        <v>294</v>
      </c>
      <c r="H6" t="s">
        <v>293</v>
      </c>
      <c r="I6">
        <v>463</v>
      </c>
      <c r="J6" t="s">
        <v>309</v>
      </c>
      <c r="K6" t="s">
        <v>310</v>
      </c>
      <c r="L6">
        <v>3215</v>
      </c>
      <c r="M6" t="s">
        <v>295</v>
      </c>
      <c r="N6" t="s">
        <v>295</v>
      </c>
      <c r="O6">
        <v>3215</v>
      </c>
      <c r="P6" t="s">
        <v>295</v>
      </c>
      <c r="Q6" t="s">
        <v>295</v>
      </c>
      <c r="R6" t="s">
        <v>264</v>
      </c>
      <c r="S6" s="29">
        <v>-2170</v>
      </c>
      <c r="U6" s="29">
        <v>16</v>
      </c>
      <c r="IF6">
        <v>3215</v>
      </c>
      <c r="IG6" t="s">
        <v>295</v>
      </c>
      <c r="IH6" t="s">
        <v>296</v>
      </c>
      <c r="IK6">
        <v>-2</v>
      </c>
      <c r="IL6" t="s">
        <v>265</v>
      </c>
      <c r="IM6" t="s">
        <v>266</v>
      </c>
    </row>
    <row r="7" spans="1:250" x14ac:dyDescent="0.35">
      <c r="A7">
        <v>423</v>
      </c>
      <c r="B7">
        <v>-1560077824</v>
      </c>
      <c r="C7">
        <v>3132</v>
      </c>
      <c r="D7" t="s">
        <v>292</v>
      </c>
      <c r="E7" t="s">
        <v>293</v>
      </c>
      <c r="F7">
        <v>3136</v>
      </c>
      <c r="G7" t="s">
        <v>294</v>
      </c>
      <c r="H7" t="s">
        <v>293</v>
      </c>
      <c r="I7">
        <v>456</v>
      </c>
      <c r="J7" t="s">
        <v>311</v>
      </c>
      <c r="K7" t="s">
        <v>312</v>
      </c>
      <c r="L7">
        <v>3215</v>
      </c>
      <c r="M7" t="s">
        <v>295</v>
      </c>
      <c r="N7" t="s">
        <v>295</v>
      </c>
      <c r="O7">
        <v>3215</v>
      </c>
      <c r="P7" t="s">
        <v>295</v>
      </c>
      <c r="Q7" t="s">
        <v>295</v>
      </c>
      <c r="R7" t="s">
        <v>264</v>
      </c>
      <c r="S7" s="29">
        <v>-1421.7</v>
      </c>
      <c r="U7" s="29">
        <v>16</v>
      </c>
      <c r="IF7">
        <v>3215</v>
      </c>
      <c r="IG7" t="s">
        <v>295</v>
      </c>
      <c r="IH7" t="s">
        <v>296</v>
      </c>
      <c r="IK7">
        <v>-2</v>
      </c>
      <c r="IL7" t="s">
        <v>265</v>
      </c>
      <c r="IM7" t="s">
        <v>266</v>
      </c>
    </row>
    <row r="8" spans="1:250" x14ac:dyDescent="0.35">
      <c r="A8">
        <v>424</v>
      </c>
      <c r="B8">
        <v>-1560077824</v>
      </c>
      <c r="C8">
        <v>3132</v>
      </c>
      <c r="D8" t="s">
        <v>292</v>
      </c>
      <c r="E8" t="s">
        <v>293</v>
      </c>
      <c r="F8">
        <v>3136</v>
      </c>
      <c r="G8" t="s">
        <v>294</v>
      </c>
      <c r="H8" t="s">
        <v>293</v>
      </c>
      <c r="I8">
        <v>451</v>
      </c>
      <c r="J8" t="s">
        <v>313</v>
      </c>
      <c r="K8" t="s">
        <v>314</v>
      </c>
      <c r="L8">
        <v>3215</v>
      </c>
      <c r="M8" t="s">
        <v>295</v>
      </c>
      <c r="N8" t="s">
        <v>295</v>
      </c>
      <c r="O8">
        <v>3215</v>
      </c>
      <c r="P8" t="s">
        <v>295</v>
      </c>
      <c r="Q8" t="s">
        <v>295</v>
      </c>
      <c r="R8" t="s">
        <v>264</v>
      </c>
      <c r="S8" s="29">
        <v>-768.18</v>
      </c>
      <c r="U8" s="29">
        <v>16</v>
      </c>
      <c r="IF8">
        <v>3215</v>
      </c>
      <c r="IG8" t="s">
        <v>295</v>
      </c>
      <c r="IH8" t="s">
        <v>296</v>
      </c>
      <c r="IK8">
        <v>-2</v>
      </c>
      <c r="IL8" t="s">
        <v>265</v>
      </c>
      <c r="IM8" t="s">
        <v>266</v>
      </c>
    </row>
    <row r="9" spans="1:250" x14ac:dyDescent="0.35">
      <c r="A9">
        <v>425</v>
      </c>
      <c r="B9">
        <v>-1560077824</v>
      </c>
      <c r="C9">
        <v>3132</v>
      </c>
      <c r="D9" t="s">
        <v>292</v>
      </c>
      <c r="E9" t="s">
        <v>293</v>
      </c>
      <c r="F9">
        <v>3136</v>
      </c>
      <c r="G9" t="s">
        <v>294</v>
      </c>
      <c r="H9" t="s">
        <v>293</v>
      </c>
      <c r="I9">
        <v>442</v>
      </c>
      <c r="J9" t="s">
        <v>315</v>
      </c>
      <c r="K9" t="s">
        <v>316</v>
      </c>
      <c r="L9">
        <v>3215</v>
      </c>
      <c r="M9" t="s">
        <v>295</v>
      </c>
      <c r="N9" t="s">
        <v>295</v>
      </c>
      <c r="O9">
        <v>3215</v>
      </c>
      <c r="P9" t="s">
        <v>295</v>
      </c>
      <c r="Q9" t="s">
        <v>295</v>
      </c>
      <c r="R9" t="s">
        <v>264</v>
      </c>
      <c r="S9" s="29">
        <v>-743.4</v>
      </c>
      <c r="U9" s="29">
        <v>16</v>
      </c>
      <c r="IF9">
        <v>3215</v>
      </c>
      <c r="IG9" t="s">
        <v>295</v>
      </c>
      <c r="IH9" t="s">
        <v>296</v>
      </c>
      <c r="IK9">
        <v>-2</v>
      </c>
      <c r="IL9" t="s">
        <v>265</v>
      </c>
      <c r="IM9" t="s">
        <v>266</v>
      </c>
    </row>
    <row r="10" spans="1:250" x14ac:dyDescent="0.35">
      <c r="A10">
        <v>426</v>
      </c>
      <c r="B10">
        <v>-1560077824</v>
      </c>
      <c r="C10">
        <v>3132</v>
      </c>
      <c r="D10" t="s">
        <v>292</v>
      </c>
      <c r="E10" t="s">
        <v>293</v>
      </c>
      <c r="F10">
        <v>3136</v>
      </c>
      <c r="G10" t="s">
        <v>294</v>
      </c>
      <c r="H10" t="s">
        <v>293</v>
      </c>
      <c r="I10">
        <v>432</v>
      </c>
      <c r="J10" t="s">
        <v>317</v>
      </c>
      <c r="K10" t="s">
        <v>318</v>
      </c>
      <c r="L10">
        <v>3215</v>
      </c>
      <c r="M10" t="s">
        <v>295</v>
      </c>
      <c r="N10" t="s">
        <v>295</v>
      </c>
      <c r="O10">
        <v>3215</v>
      </c>
      <c r="P10" t="s">
        <v>295</v>
      </c>
      <c r="Q10" t="s">
        <v>295</v>
      </c>
      <c r="R10" t="s">
        <v>264</v>
      </c>
      <c r="S10" s="29">
        <v>-768.18</v>
      </c>
      <c r="U10" s="29">
        <v>16</v>
      </c>
      <c r="IF10">
        <v>3215</v>
      </c>
      <c r="IG10" t="s">
        <v>295</v>
      </c>
      <c r="IH10" t="s">
        <v>296</v>
      </c>
      <c r="IK10">
        <v>-2</v>
      </c>
      <c r="IL10" t="s">
        <v>265</v>
      </c>
      <c r="IM10" t="s">
        <v>266</v>
      </c>
    </row>
    <row r="11" spans="1:250" x14ac:dyDescent="0.35">
      <c r="A11">
        <v>427</v>
      </c>
      <c r="B11">
        <v>-1560077824</v>
      </c>
      <c r="C11">
        <v>3132</v>
      </c>
      <c r="D11" t="s">
        <v>292</v>
      </c>
      <c r="E11" t="s">
        <v>293</v>
      </c>
      <c r="F11">
        <v>3136</v>
      </c>
      <c r="G11" t="s">
        <v>294</v>
      </c>
      <c r="H11" t="s">
        <v>293</v>
      </c>
      <c r="I11">
        <v>425</v>
      </c>
      <c r="J11" t="s">
        <v>319</v>
      </c>
      <c r="K11" t="s">
        <v>320</v>
      </c>
      <c r="L11">
        <v>3215</v>
      </c>
      <c r="M11" t="s">
        <v>295</v>
      </c>
      <c r="N11" t="s">
        <v>295</v>
      </c>
      <c r="O11">
        <v>3215</v>
      </c>
      <c r="P11" t="s">
        <v>295</v>
      </c>
      <c r="Q11" t="s">
        <v>295</v>
      </c>
      <c r="R11" t="s">
        <v>264</v>
      </c>
      <c r="S11" s="29">
        <v>-693.84</v>
      </c>
      <c r="U11" s="29">
        <v>16</v>
      </c>
      <c r="IF11">
        <v>3215</v>
      </c>
      <c r="IG11" t="s">
        <v>295</v>
      </c>
      <c r="IH11" t="s">
        <v>296</v>
      </c>
      <c r="IK11">
        <v>-2</v>
      </c>
      <c r="IL11" t="s">
        <v>265</v>
      </c>
      <c r="IM11" t="s">
        <v>266</v>
      </c>
    </row>
    <row r="12" spans="1:250" x14ac:dyDescent="0.35">
      <c r="A12">
        <v>428</v>
      </c>
      <c r="B12">
        <v>-1560077824</v>
      </c>
      <c r="C12">
        <v>3132</v>
      </c>
      <c r="D12" t="s">
        <v>292</v>
      </c>
      <c r="E12" t="s">
        <v>293</v>
      </c>
      <c r="F12">
        <v>3136</v>
      </c>
      <c r="G12" t="s">
        <v>294</v>
      </c>
      <c r="H12" t="s">
        <v>293</v>
      </c>
      <c r="I12">
        <v>418</v>
      </c>
      <c r="J12" t="s">
        <v>321</v>
      </c>
      <c r="K12" t="s">
        <v>322</v>
      </c>
      <c r="L12">
        <v>3215</v>
      </c>
      <c r="M12" t="s">
        <v>295</v>
      </c>
      <c r="N12" t="s">
        <v>295</v>
      </c>
      <c r="O12">
        <v>3215</v>
      </c>
      <c r="P12" t="s">
        <v>295</v>
      </c>
      <c r="Q12" t="s">
        <v>295</v>
      </c>
      <c r="R12" t="s">
        <v>264</v>
      </c>
      <c r="S12" s="29">
        <v>-768.18</v>
      </c>
      <c r="U12" s="29">
        <v>16</v>
      </c>
      <c r="IF12">
        <v>3215</v>
      </c>
      <c r="IG12" t="s">
        <v>295</v>
      </c>
      <c r="IH12" t="s">
        <v>296</v>
      </c>
      <c r="IK12">
        <v>-2</v>
      </c>
      <c r="IL12" t="s">
        <v>265</v>
      </c>
      <c r="IM12" t="s">
        <v>266</v>
      </c>
    </row>
    <row r="13" spans="1:250" x14ac:dyDescent="0.35">
      <c r="A13">
        <v>429</v>
      </c>
      <c r="B13">
        <v>-1560077824</v>
      </c>
      <c r="C13">
        <v>3132</v>
      </c>
      <c r="D13" t="s">
        <v>292</v>
      </c>
      <c r="E13" t="s">
        <v>293</v>
      </c>
      <c r="F13">
        <v>3136</v>
      </c>
      <c r="G13" t="s">
        <v>294</v>
      </c>
      <c r="H13" t="s">
        <v>293</v>
      </c>
      <c r="I13">
        <v>495</v>
      </c>
      <c r="J13" t="s">
        <v>301</v>
      </c>
      <c r="K13" t="s">
        <v>302</v>
      </c>
      <c r="L13">
        <v>3215</v>
      </c>
      <c r="M13" t="s">
        <v>295</v>
      </c>
      <c r="N13" t="s">
        <v>295</v>
      </c>
      <c r="O13">
        <v>3215</v>
      </c>
      <c r="P13" t="s">
        <v>295</v>
      </c>
      <c r="Q13" t="s">
        <v>295</v>
      </c>
      <c r="R13" t="s">
        <v>267</v>
      </c>
      <c r="S13" s="29">
        <v>-10930</v>
      </c>
      <c r="U13" s="29">
        <v>17</v>
      </c>
      <c r="IF13">
        <v>3215</v>
      </c>
      <c r="IG13" t="s">
        <v>295</v>
      </c>
      <c r="IH13" t="s">
        <v>296</v>
      </c>
      <c r="IK13">
        <v>-2</v>
      </c>
      <c r="IL13" t="s">
        <v>265</v>
      </c>
      <c r="IM13" t="s">
        <v>266</v>
      </c>
    </row>
    <row r="14" spans="1:250" x14ac:dyDescent="0.35">
      <c r="A14">
        <v>430</v>
      </c>
      <c r="B14">
        <v>-1560077824</v>
      </c>
      <c r="C14">
        <v>3132</v>
      </c>
      <c r="D14" t="s">
        <v>292</v>
      </c>
      <c r="E14" t="s">
        <v>293</v>
      </c>
      <c r="F14">
        <v>3136</v>
      </c>
      <c r="G14" t="s">
        <v>294</v>
      </c>
      <c r="H14" t="s">
        <v>293</v>
      </c>
      <c r="I14">
        <v>486</v>
      </c>
      <c r="J14" t="s">
        <v>303</v>
      </c>
      <c r="K14" t="s">
        <v>304</v>
      </c>
      <c r="L14">
        <v>3215</v>
      </c>
      <c r="M14" t="s">
        <v>295</v>
      </c>
      <c r="N14" t="s">
        <v>295</v>
      </c>
      <c r="O14">
        <v>3215</v>
      </c>
      <c r="P14" t="s">
        <v>295</v>
      </c>
      <c r="Q14" t="s">
        <v>295</v>
      </c>
      <c r="R14" t="s">
        <v>267</v>
      </c>
      <c r="S14" s="29">
        <v>-5239</v>
      </c>
      <c r="U14" s="29">
        <v>17</v>
      </c>
      <c r="IF14">
        <v>3215</v>
      </c>
      <c r="IG14" t="s">
        <v>295</v>
      </c>
      <c r="IH14" t="s">
        <v>296</v>
      </c>
      <c r="IK14">
        <v>-2</v>
      </c>
      <c r="IL14" t="s">
        <v>265</v>
      </c>
      <c r="IM14" t="s">
        <v>266</v>
      </c>
    </row>
    <row r="15" spans="1:250" x14ac:dyDescent="0.35">
      <c r="A15">
        <v>431</v>
      </c>
      <c r="B15">
        <v>-1560077824</v>
      </c>
      <c r="C15">
        <v>3132</v>
      </c>
      <c r="D15" t="s">
        <v>292</v>
      </c>
      <c r="E15" t="s">
        <v>293</v>
      </c>
      <c r="F15">
        <v>3136</v>
      </c>
      <c r="G15" t="s">
        <v>294</v>
      </c>
      <c r="H15" t="s">
        <v>293</v>
      </c>
      <c r="I15">
        <v>477</v>
      </c>
      <c r="J15" t="s">
        <v>305</v>
      </c>
      <c r="K15" t="s">
        <v>306</v>
      </c>
      <c r="L15">
        <v>3215</v>
      </c>
      <c r="M15" t="s">
        <v>295</v>
      </c>
      <c r="N15" t="s">
        <v>295</v>
      </c>
      <c r="O15">
        <v>3215</v>
      </c>
      <c r="P15" t="s">
        <v>295</v>
      </c>
      <c r="Q15" t="s">
        <v>295</v>
      </c>
      <c r="R15" t="s">
        <v>267</v>
      </c>
      <c r="S15" s="29">
        <v>-8370</v>
      </c>
      <c r="U15" s="29">
        <v>17</v>
      </c>
      <c r="IF15">
        <v>3215</v>
      </c>
      <c r="IG15" t="s">
        <v>295</v>
      </c>
      <c r="IH15" t="s">
        <v>296</v>
      </c>
      <c r="IK15">
        <v>-2</v>
      </c>
      <c r="IL15" t="s">
        <v>265</v>
      </c>
      <c r="IM15" t="s">
        <v>266</v>
      </c>
    </row>
    <row r="16" spans="1:250" x14ac:dyDescent="0.35">
      <c r="A16">
        <v>432</v>
      </c>
      <c r="B16">
        <v>-1560077824</v>
      </c>
      <c r="C16">
        <v>3132</v>
      </c>
      <c r="D16" t="s">
        <v>292</v>
      </c>
      <c r="E16" t="s">
        <v>293</v>
      </c>
      <c r="F16">
        <v>3136</v>
      </c>
      <c r="G16" t="s">
        <v>294</v>
      </c>
      <c r="H16" t="s">
        <v>293</v>
      </c>
      <c r="I16">
        <v>471</v>
      </c>
      <c r="J16" t="s">
        <v>307</v>
      </c>
      <c r="K16" t="s">
        <v>308</v>
      </c>
      <c r="L16">
        <v>3215</v>
      </c>
      <c r="M16" t="s">
        <v>295</v>
      </c>
      <c r="N16" t="s">
        <v>295</v>
      </c>
      <c r="O16">
        <v>3215</v>
      </c>
      <c r="P16" t="s">
        <v>295</v>
      </c>
      <c r="Q16" t="s">
        <v>295</v>
      </c>
      <c r="R16" t="s">
        <v>267</v>
      </c>
      <c r="S16" s="29">
        <v>-5239</v>
      </c>
      <c r="U16" s="29">
        <v>17</v>
      </c>
      <c r="IF16">
        <v>3215</v>
      </c>
      <c r="IG16" t="s">
        <v>295</v>
      </c>
      <c r="IH16" t="s">
        <v>296</v>
      </c>
      <c r="IK16">
        <v>-2</v>
      </c>
      <c r="IL16" t="s">
        <v>265</v>
      </c>
      <c r="IM16" t="s">
        <v>266</v>
      </c>
    </row>
    <row r="17" spans="1:247" x14ac:dyDescent="0.35">
      <c r="A17">
        <v>433</v>
      </c>
      <c r="B17">
        <v>-1560077824</v>
      </c>
      <c r="C17">
        <v>3132</v>
      </c>
      <c r="D17" t="s">
        <v>292</v>
      </c>
      <c r="E17" t="s">
        <v>293</v>
      </c>
      <c r="F17">
        <v>3136</v>
      </c>
      <c r="G17" t="s">
        <v>294</v>
      </c>
      <c r="H17" t="s">
        <v>293</v>
      </c>
      <c r="I17">
        <v>463</v>
      </c>
      <c r="J17" t="s">
        <v>309</v>
      </c>
      <c r="K17" t="s">
        <v>310</v>
      </c>
      <c r="L17">
        <v>3215</v>
      </c>
      <c r="M17" t="s">
        <v>295</v>
      </c>
      <c r="N17" t="s">
        <v>295</v>
      </c>
      <c r="O17">
        <v>3215</v>
      </c>
      <c r="P17" t="s">
        <v>295</v>
      </c>
      <c r="Q17" t="s">
        <v>295</v>
      </c>
      <c r="R17" t="s">
        <v>267</v>
      </c>
      <c r="S17" s="29">
        <v>-5239</v>
      </c>
      <c r="U17" s="29">
        <v>17</v>
      </c>
      <c r="IF17">
        <v>3215</v>
      </c>
      <c r="IG17" t="s">
        <v>295</v>
      </c>
      <c r="IH17" t="s">
        <v>296</v>
      </c>
      <c r="IK17">
        <v>-2</v>
      </c>
      <c r="IL17" t="s">
        <v>265</v>
      </c>
      <c r="IM17" t="s">
        <v>266</v>
      </c>
    </row>
    <row r="18" spans="1:247" x14ac:dyDescent="0.35">
      <c r="A18">
        <v>434</v>
      </c>
      <c r="B18">
        <v>-1560077824</v>
      </c>
      <c r="C18">
        <v>3132</v>
      </c>
      <c r="D18" t="s">
        <v>292</v>
      </c>
      <c r="E18" t="s">
        <v>293</v>
      </c>
      <c r="F18">
        <v>3136</v>
      </c>
      <c r="G18" t="s">
        <v>294</v>
      </c>
      <c r="H18" t="s">
        <v>293</v>
      </c>
      <c r="I18">
        <v>456</v>
      </c>
      <c r="J18" t="s">
        <v>311</v>
      </c>
      <c r="K18" t="s">
        <v>312</v>
      </c>
      <c r="L18">
        <v>3215</v>
      </c>
      <c r="M18" t="s">
        <v>295</v>
      </c>
      <c r="N18" t="s">
        <v>295</v>
      </c>
      <c r="O18">
        <v>3215</v>
      </c>
      <c r="P18" t="s">
        <v>295</v>
      </c>
      <c r="Q18" t="s">
        <v>295</v>
      </c>
      <c r="R18" t="s">
        <v>267</v>
      </c>
      <c r="S18" s="29">
        <v>-5070</v>
      </c>
      <c r="U18" s="29">
        <v>17</v>
      </c>
      <c r="IF18">
        <v>3215</v>
      </c>
      <c r="IG18" t="s">
        <v>295</v>
      </c>
      <c r="IH18" t="s">
        <v>296</v>
      </c>
      <c r="IK18">
        <v>-2</v>
      </c>
      <c r="IL18" t="s">
        <v>265</v>
      </c>
      <c r="IM18" t="s">
        <v>266</v>
      </c>
    </row>
    <row r="19" spans="1:247" x14ac:dyDescent="0.35">
      <c r="A19">
        <v>435</v>
      </c>
      <c r="B19">
        <v>-1560077824</v>
      </c>
      <c r="C19">
        <v>3132</v>
      </c>
      <c r="D19" t="s">
        <v>292</v>
      </c>
      <c r="E19" t="s">
        <v>293</v>
      </c>
      <c r="F19">
        <v>3136</v>
      </c>
      <c r="G19" t="s">
        <v>294</v>
      </c>
      <c r="H19" t="s">
        <v>293</v>
      </c>
      <c r="I19">
        <v>451</v>
      </c>
      <c r="J19" t="s">
        <v>313</v>
      </c>
      <c r="K19" t="s">
        <v>314</v>
      </c>
      <c r="L19">
        <v>3215</v>
      </c>
      <c r="M19" t="s">
        <v>295</v>
      </c>
      <c r="N19" t="s">
        <v>295</v>
      </c>
      <c r="O19">
        <v>3215</v>
      </c>
      <c r="P19" t="s">
        <v>295</v>
      </c>
      <c r="Q19" t="s">
        <v>295</v>
      </c>
      <c r="R19" t="s">
        <v>267</v>
      </c>
      <c r="S19" s="29">
        <v>-5239</v>
      </c>
      <c r="U19" s="29">
        <v>17</v>
      </c>
      <c r="IF19">
        <v>3215</v>
      </c>
      <c r="IG19" t="s">
        <v>295</v>
      </c>
      <c r="IH19" t="s">
        <v>296</v>
      </c>
      <c r="IK19">
        <v>-2</v>
      </c>
      <c r="IL19" t="s">
        <v>265</v>
      </c>
      <c r="IM19" t="s">
        <v>266</v>
      </c>
    </row>
    <row r="20" spans="1:247" x14ac:dyDescent="0.35">
      <c r="A20">
        <v>436</v>
      </c>
      <c r="B20">
        <v>-1560077824</v>
      </c>
      <c r="C20">
        <v>3132</v>
      </c>
      <c r="D20" t="s">
        <v>292</v>
      </c>
      <c r="E20" t="s">
        <v>293</v>
      </c>
      <c r="F20">
        <v>3136</v>
      </c>
      <c r="G20" t="s">
        <v>294</v>
      </c>
      <c r="H20" t="s">
        <v>293</v>
      </c>
      <c r="I20">
        <v>442</v>
      </c>
      <c r="J20" t="s">
        <v>315</v>
      </c>
      <c r="K20" t="s">
        <v>316</v>
      </c>
      <c r="L20">
        <v>3215</v>
      </c>
      <c r="M20" t="s">
        <v>295</v>
      </c>
      <c r="N20" t="s">
        <v>295</v>
      </c>
      <c r="O20">
        <v>3215</v>
      </c>
      <c r="P20" t="s">
        <v>295</v>
      </c>
      <c r="Q20" t="s">
        <v>295</v>
      </c>
      <c r="R20" t="s">
        <v>267</v>
      </c>
      <c r="S20" s="29">
        <v>-5070</v>
      </c>
      <c r="U20" s="29">
        <v>17</v>
      </c>
      <c r="IF20">
        <v>3215</v>
      </c>
      <c r="IG20" t="s">
        <v>295</v>
      </c>
      <c r="IH20" t="s">
        <v>296</v>
      </c>
      <c r="IK20">
        <v>-2</v>
      </c>
      <c r="IL20" t="s">
        <v>265</v>
      </c>
      <c r="IM20" t="s">
        <v>266</v>
      </c>
    </row>
    <row r="21" spans="1:247" x14ac:dyDescent="0.35">
      <c r="A21">
        <v>437</v>
      </c>
      <c r="B21">
        <v>-1560077824</v>
      </c>
      <c r="C21">
        <v>3132</v>
      </c>
      <c r="D21" t="s">
        <v>292</v>
      </c>
      <c r="E21" t="s">
        <v>293</v>
      </c>
      <c r="F21">
        <v>3136</v>
      </c>
      <c r="G21" t="s">
        <v>294</v>
      </c>
      <c r="H21" t="s">
        <v>293</v>
      </c>
      <c r="I21">
        <v>432</v>
      </c>
      <c r="J21" t="s">
        <v>317</v>
      </c>
      <c r="K21" t="s">
        <v>318</v>
      </c>
      <c r="L21">
        <v>3215</v>
      </c>
      <c r="M21" t="s">
        <v>295</v>
      </c>
      <c r="N21" t="s">
        <v>295</v>
      </c>
      <c r="O21">
        <v>3215</v>
      </c>
      <c r="P21" t="s">
        <v>295</v>
      </c>
      <c r="Q21" t="s">
        <v>295</v>
      </c>
      <c r="R21" t="s">
        <v>267</v>
      </c>
      <c r="S21" s="29">
        <v>-5239</v>
      </c>
      <c r="U21" s="29">
        <v>17</v>
      </c>
      <c r="IF21">
        <v>3215</v>
      </c>
      <c r="IG21" t="s">
        <v>295</v>
      </c>
      <c r="IH21" t="s">
        <v>296</v>
      </c>
      <c r="IK21">
        <v>-2</v>
      </c>
      <c r="IL21" t="s">
        <v>265</v>
      </c>
      <c r="IM21" t="s">
        <v>266</v>
      </c>
    </row>
    <row r="22" spans="1:247" x14ac:dyDescent="0.35">
      <c r="A22">
        <v>438</v>
      </c>
      <c r="B22">
        <v>-1560077824</v>
      </c>
      <c r="C22">
        <v>3132</v>
      </c>
      <c r="D22" t="s">
        <v>292</v>
      </c>
      <c r="E22" t="s">
        <v>293</v>
      </c>
      <c r="F22">
        <v>3136</v>
      </c>
      <c r="G22" t="s">
        <v>294</v>
      </c>
      <c r="H22" t="s">
        <v>293</v>
      </c>
      <c r="I22">
        <v>425</v>
      </c>
      <c r="J22" t="s">
        <v>319</v>
      </c>
      <c r="K22" t="s">
        <v>320</v>
      </c>
      <c r="L22">
        <v>3215</v>
      </c>
      <c r="M22" t="s">
        <v>295</v>
      </c>
      <c r="N22" t="s">
        <v>295</v>
      </c>
      <c r="O22">
        <v>3215</v>
      </c>
      <c r="P22" t="s">
        <v>295</v>
      </c>
      <c r="Q22" t="s">
        <v>295</v>
      </c>
      <c r="R22" t="s">
        <v>267</v>
      </c>
      <c r="S22" s="29">
        <v>-4732</v>
      </c>
      <c r="U22" s="29">
        <v>17</v>
      </c>
      <c r="IF22">
        <v>3215</v>
      </c>
      <c r="IG22" t="s">
        <v>295</v>
      </c>
      <c r="IH22" t="s">
        <v>296</v>
      </c>
      <c r="IK22">
        <v>-2</v>
      </c>
      <c r="IL22" t="s">
        <v>265</v>
      </c>
      <c r="IM22" t="s">
        <v>266</v>
      </c>
    </row>
    <row r="23" spans="1:247" x14ac:dyDescent="0.35">
      <c r="A23">
        <v>439</v>
      </c>
      <c r="B23">
        <v>-1560077824</v>
      </c>
      <c r="C23">
        <v>3132</v>
      </c>
      <c r="D23" t="s">
        <v>292</v>
      </c>
      <c r="E23" t="s">
        <v>293</v>
      </c>
      <c r="F23">
        <v>3136</v>
      </c>
      <c r="G23" t="s">
        <v>294</v>
      </c>
      <c r="H23" t="s">
        <v>293</v>
      </c>
      <c r="I23">
        <v>418</v>
      </c>
      <c r="J23" t="s">
        <v>321</v>
      </c>
      <c r="K23" t="s">
        <v>322</v>
      </c>
      <c r="L23">
        <v>3215</v>
      </c>
      <c r="M23" t="s">
        <v>295</v>
      </c>
      <c r="N23" t="s">
        <v>295</v>
      </c>
      <c r="O23">
        <v>3215</v>
      </c>
      <c r="P23" t="s">
        <v>295</v>
      </c>
      <c r="Q23" t="s">
        <v>295</v>
      </c>
      <c r="R23" t="s">
        <v>267</v>
      </c>
      <c r="S23" s="29">
        <v>-5239</v>
      </c>
      <c r="U23" s="29">
        <v>17</v>
      </c>
      <c r="IF23">
        <v>3215</v>
      </c>
      <c r="IG23" t="s">
        <v>295</v>
      </c>
      <c r="IH23" t="s">
        <v>296</v>
      </c>
      <c r="IK23">
        <v>-2</v>
      </c>
      <c r="IL23" t="s">
        <v>265</v>
      </c>
      <c r="IM23" t="s">
        <v>266</v>
      </c>
    </row>
    <row r="24" spans="1:247" x14ac:dyDescent="0.35">
      <c r="A24">
        <v>440</v>
      </c>
      <c r="B24">
        <v>-1560077824</v>
      </c>
      <c r="C24">
        <v>3132</v>
      </c>
      <c r="D24" t="s">
        <v>292</v>
      </c>
      <c r="E24" t="s">
        <v>293</v>
      </c>
      <c r="F24">
        <v>3136</v>
      </c>
      <c r="G24" t="s">
        <v>294</v>
      </c>
      <c r="H24" t="s">
        <v>293</v>
      </c>
      <c r="I24">
        <v>495</v>
      </c>
      <c r="J24" t="s">
        <v>301</v>
      </c>
      <c r="K24" t="s">
        <v>302</v>
      </c>
      <c r="L24">
        <v>3215</v>
      </c>
      <c r="M24" t="s">
        <v>295</v>
      </c>
      <c r="N24" t="s">
        <v>295</v>
      </c>
      <c r="O24">
        <v>3215</v>
      </c>
      <c r="P24" t="s">
        <v>295</v>
      </c>
      <c r="Q24" t="s">
        <v>295</v>
      </c>
      <c r="R24" t="s">
        <v>268</v>
      </c>
      <c r="S24" s="29">
        <v>-3750</v>
      </c>
      <c r="U24" s="29">
        <v>18</v>
      </c>
      <c r="IF24">
        <v>3215</v>
      </c>
      <c r="IG24" t="s">
        <v>295</v>
      </c>
      <c r="IH24" t="s">
        <v>296</v>
      </c>
      <c r="IK24">
        <v>-2</v>
      </c>
      <c r="IL24" t="s">
        <v>265</v>
      </c>
      <c r="IM24" t="s">
        <v>266</v>
      </c>
    </row>
    <row r="25" spans="1:247" x14ac:dyDescent="0.35">
      <c r="A25">
        <v>441</v>
      </c>
      <c r="B25">
        <v>-1560077824</v>
      </c>
      <c r="C25">
        <v>3132</v>
      </c>
      <c r="D25" t="s">
        <v>292</v>
      </c>
      <c r="E25" t="s">
        <v>293</v>
      </c>
      <c r="F25">
        <v>3136</v>
      </c>
      <c r="G25" t="s">
        <v>294</v>
      </c>
      <c r="H25" t="s">
        <v>293</v>
      </c>
      <c r="I25">
        <v>486</v>
      </c>
      <c r="J25" t="s">
        <v>303</v>
      </c>
      <c r="K25" t="s">
        <v>304</v>
      </c>
      <c r="L25">
        <v>3215</v>
      </c>
      <c r="M25" t="s">
        <v>295</v>
      </c>
      <c r="N25" t="s">
        <v>295</v>
      </c>
      <c r="O25">
        <v>3215</v>
      </c>
      <c r="P25" t="s">
        <v>295</v>
      </c>
      <c r="Q25" t="s">
        <v>295</v>
      </c>
      <c r="R25" t="s">
        <v>268</v>
      </c>
      <c r="S25" s="29">
        <v>-3875</v>
      </c>
      <c r="U25" s="29">
        <v>18</v>
      </c>
      <c r="IF25">
        <v>3215</v>
      </c>
      <c r="IG25" t="s">
        <v>295</v>
      </c>
      <c r="IH25" t="s">
        <v>296</v>
      </c>
      <c r="IK25">
        <v>-2</v>
      </c>
      <c r="IL25" t="s">
        <v>265</v>
      </c>
      <c r="IM25" t="s">
        <v>266</v>
      </c>
    </row>
    <row r="26" spans="1:247" x14ac:dyDescent="0.35">
      <c r="A26">
        <v>442</v>
      </c>
      <c r="B26">
        <v>-1560077824</v>
      </c>
      <c r="C26">
        <v>3132</v>
      </c>
      <c r="D26" t="s">
        <v>292</v>
      </c>
      <c r="E26" t="s">
        <v>293</v>
      </c>
      <c r="F26">
        <v>3136</v>
      </c>
      <c r="G26" t="s">
        <v>294</v>
      </c>
      <c r="H26" t="s">
        <v>293</v>
      </c>
      <c r="I26">
        <v>477</v>
      </c>
      <c r="J26" t="s">
        <v>305</v>
      </c>
      <c r="K26" t="s">
        <v>306</v>
      </c>
      <c r="L26">
        <v>3215</v>
      </c>
      <c r="M26" t="s">
        <v>295</v>
      </c>
      <c r="N26" t="s">
        <v>295</v>
      </c>
      <c r="O26">
        <v>3215</v>
      </c>
      <c r="P26" t="s">
        <v>295</v>
      </c>
      <c r="Q26" t="s">
        <v>295</v>
      </c>
      <c r="R26" t="s">
        <v>268</v>
      </c>
      <c r="S26" s="29">
        <v>-3750</v>
      </c>
      <c r="U26" s="29">
        <v>18</v>
      </c>
      <c r="IF26">
        <v>3215</v>
      </c>
      <c r="IG26" t="s">
        <v>295</v>
      </c>
      <c r="IH26" t="s">
        <v>296</v>
      </c>
      <c r="IK26">
        <v>-2</v>
      </c>
      <c r="IL26" t="s">
        <v>265</v>
      </c>
      <c r="IM26" t="s">
        <v>266</v>
      </c>
    </row>
    <row r="27" spans="1:247" x14ac:dyDescent="0.35">
      <c r="A27">
        <v>443</v>
      </c>
      <c r="B27">
        <v>-1560077824</v>
      </c>
      <c r="C27">
        <v>3132</v>
      </c>
      <c r="D27" t="s">
        <v>292</v>
      </c>
      <c r="E27" t="s">
        <v>293</v>
      </c>
      <c r="F27">
        <v>3136</v>
      </c>
      <c r="G27" t="s">
        <v>294</v>
      </c>
      <c r="H27" t="s">
        <v>293</v>
      </c>
      <c r="I27">
        <v>471</v>
      </c>
      <c r="J27" t="s">
        <v>307</v>
      </c>
      <c r="K27" t="s">
        <v>308</v>
      </c>
      <c r="L27">
        <v>3215</v>
      </c>
      <c r="M27" t="s">
        <v>295</v>
      </c>
      <c r="N27" t="s">
        <v>295</v>
      </c>
      <c r="O27">
        <v>3215</v>
      </c>
      <c r="P27" t="s">
        <v>295</v>
      </c>
      <c r="Q27" t="s">
        <v>295</v>
      </c>
      <c r="R27" t="s">
        <v>268</v>
      </c>
      <c r="S27" s="29">
        <v>-3875</v>
      </c>
      <c r="U27" s="29">
        <v>18</v>
      </c>
      <c r="IF27">
        <v>3215</v>
      </c>
      <c r="IG27" t="s">
        <v>295</v>
      </c>
      <c r="IH27" t="s">
        <v>296</v>
      </c>
      <c r="IK27">
        <v>-2</v>
      </c>
      <c r="IL27" t="s">
        <v>265</v>
      </c>
      <c r="IM27" t="s">
        <v>266</v>
      </c>
    </row>
    <row r="28" spans="1:247" x14ac:dyDescent="0.35">
      <c r="A28">
        <v>444</v>
      </c>
      <c r="B28">
        <v>-1560077824</v>
      </c>
      <c r="C28">
        <v>3132</v>
      </c>
      <c r="D28" t="s">
        <v>292</v>
      </c>
      <c r="E28" t="s">
        <v>293</v>
      </c>
      <c r="F28">
        <v>3136</v>
      </c>
      <c r="G28" t="s">
        <v>294</v>
      </c>
      <c r="H28" t="s">
        <v>293</v>
      </c>
      <c r="I28">
        <v>463</v>
      </c>
      <c r="J28" t="s">
        <v>309</v>
      </c>
      <c r="K28" t="s">
        <v>310</v>
      </c>
      <c r="L28">
        <v>3215</v>
      </c>
      <c r="M28" t="s">
        <v>295</v>
      </c>
      <c r="N28" t="s">
        <v>295</v>
      </c>
      <c r="O28">
        <v>3215</v>
      </c>
      <c r="P28" t="s">
        <v>295</v>
      </c>
      <c r="Q28" t="s">
        <v>295</v>
      </c>
      <c r="R28" t="s">
        <v>268</v>
      </c>
      <c r="S28" s="29">
        <v>-3875</v>
      </c>
      <c r="U28" s="29">
        <v>18</v>
      </c>
      <c r="IF28">
        <v>3215</v>
      </c>
      <c r="IG28" t="s">
        <v>295</v>
      </c>
      <c r="IH28" t="s">
        <v>296</v>
      </c>
      <c r="IK28">
        <v>-2</v>
      </c>
      <c r="IL28" t="s">
        <v>265</v>
      </c>
      <c r="IM28" t="s">
        <v>266</v>
      </c>
    </row>
    <row r="29" spans="1:247" x14ac:dyDescent="0.35">
      <c r="A29">
        <v>445</v>
      </c>
      <c r="B29">
        <v>-1560077824</v>
      </c>
      <c r="C29">
        <v>3132</v>
      </c>
      <c r="D29" t="s">
        <v>292</v>
      </c>
      <c r="E29" t="s">
        <v>293</v>
      </c>
      <c r="F29">
        <v>3136</v>
      </c>
      <c r="G29" t="s">
        <v>294</v>
      </c>
      <c r="H29" t="s">
        <v>293</v>
      </c>
      <c r="I29">
        <v>456</v>
      </c>
      <c r="J29" t="s">
        <v>311</v>
      </c>
      <c r="K29" t="s">
        <v>312</v>
      </c>
      <c r="L29">
        <v>3215</v>
      </c>
      <c r="M29" t="s">
        <v>295</v>
      </c>
      <c r="N29" t="s">
        <v>295</v>
      </c>
      <c r="O29">
        <v>3215</v>
      </c>
      <c r="P29" t="s">
        <v>295</v>
      </c>
      <c r="Q29" t="s">
        <v>295</v>
      </c>
      <c r="R29" t="s">
        <v>268</v>
      </c>
      <c r="S29" s="29">
        <v>-4083.3</v>
      </c>
      <c r="U29" s="29">
        <v>18</v>
      </c>
      <c r="IF29">
        <v>3215</v>
      </c>
      <c r="IG29" t="s">
        <v>295</v>
      </c>
      <c r="IH29" t="s">
        <v>296</v>
      </c>
      <c r="IK29">
        <v>-2</v>
      </c>
      <c r="IL29" t="s">
        <v>265</v>
      </c>
      <c r="IM29" t="s">
        <v>266</v>
      </c>
    </row>
    <row r="30" spans="1:247" x14ac:dyDescent="0.35">
      <c r="A30">
        <v>446</v>
      </c>
      <c r="B30">
        <v>-1560077824</v>
      </c>
      <c r="C30">
        <v>3132</v>
      </c>
      <c r="D30" t="s">
        <v>292</v>
      </c>
      <c r="E30" t="s">
        <v>293</v>
      </c>
      <c r="F30">
        <v>3136</v>
      </c>
      <c r="G30" t="s">
        <v>294</v>
      </c>
      <c r="H30" t="s">
        <v>293</v>
      </c>
      <c r="I30">
        <v>451</v>
      </c>
      <c r="J30" t="s">
        <v>313</v>
      </c>
      <c r="K30" t="s">
        <v>314</v>
      </c>
      <c r="L30">
        <v>3215</v>
      </c>
      <c r="M30" t="s">
        <v>295</v>
      </c>
      <c r="N30" t="s">
        <v>295</v>
      </c>
      <c r="O30">
        <v>3215</v>
      </c>
      <c r="P30" t="s">
        <v>295</v>
      </c>
      <c r="Q30" t="s">
        <v>295</v>
      </c>
      <c r="R30" t="s">
        <v>268</v>
      </c>
      <c r="S30" s="29">
        <v>-4563.82</v>
      </c>
      <c r="U30" s="29">
        <v>18</v>
      </c>
      <c r="IF30">
        <v>3215</v>
      </c>
      <c r="IG30" t="s">
        <v>295</v>
      </c>
      <c r="IH30" t="s">
        <v>296</v>
      </c>
      <c r="IK30">
        <v>-2</v>
      </c>
      <c r="IL30" t="s">
        <v>265</v>
      </c>
      <c r="IM30" t="s">
        <v>266</v>
      </c>
    </row>
    <row r="31" spans="1:247" x14ac:dyDescent="0.35">
      <c r="A31">
        <v>447</v>
      </c>
      <c r="B31">
        <v>-1560077824</v>
      </c>
      <c r="C31">
        <v>3132</v>
      </c>
      <c r="D31" t="s">
        <v>292</v>
      </c>
      <c r="E31" t="s">
        <v>293</v>
      </c>
      <c r="F31">
        <v>3136</v>
      </c>
      <c r="G31" t="s">
        <v>294</v>
      </c>
      <c r="H31" t="s">
        <v>293</v>
      </c>
      <c r="I31">
        <v>442</v>
      </c>
      <c r="J31" t="s">
        <v>315</v>
      </c>
      <c r="K31" t="s">
        <v>316</v>
      </c>
      <c r="L31">
        <v>3215</v>
      </c>
      <c r="M31" t="s">
        <v>295</v>
      </c>
      <c r="N31" t="s">
        <v>295</v>
      </c>
      <c r="O31">
        <v>3215</v>
      </c>
      <c r="P31" t="s">
        <v>295</v>
      </c>
      <c r="Q31" t="s">
        <v>295</v>
      </c>
      <c r="R31" t="s">
        <v>268</v>
      </c>
      <c r="S31" s="29">
        <v>-4416.6000000000004</v>
      </c>
      <c r="U31" s="29">
        <v>18</v>
      </c>
      <c r="IF31">
        <v>3215</v>
      </c>
      <c r="IG31" t="s">
        <v>295</v>
      </c>
      <c r="IH31" t="s">
        <v>296</v>
      </c>
      <c r="IK31">
        <v>-2</v>
      </c>
      <c r="IL31" t="s">
        <v>265</v>
      </c>
      <c r="IM31" t="s">
        <v>266</v>
      </c>
    </row>
    <row r="32" spans="1:247" x14ac:dyDescent="0.35">
      <c r="A32">
        <v>448</v>
      </c>
      <c r="B32">
        <v>-1560077824</v>
      </c>
      <c r="C32">
        <v>3132</v>
      </c>
      <c r="D32" t="s">
        <v>292</v>
      </c>
      <c r="E32" t="s">
        <v>293</v>
      </c>
      <c r="F32">
        <v>3136</v>
      </c>
      <c r="G32" t="s">
        <v>294</v>
      </c>
      <c r="H32" t="s">
        <v>293</v>
      </c>
      <c r="I32">
        <v>432</v>
      </c>
      <c r="J32" t="s">
        <v>317</v>
      </c>
      <c r="K32" t="s">
        <v>318</v>
      </c>
      <c r="L32">
        <v>3215</v>
      </c>
      <c r="M32" t="s">
        <v>295</v>
      </c>
      <c r="N32" t="s">
        <v>295</v>
      </c>
      <c r="O32">
        <v>3215</v>
      </c>
      <c r="P32" t="s">
        <v>295</v>
      </c>
      <c r="Q32" t="s">
        <v>295</v>
      </c>
      <c r="R32" t="s">
        <v>268</v>
      </c>
      <c r="S32" s="29">
        <v>-4563.82</v>
      </c>
      <c r="U32" s="29">
        <v>18</v>
      </c>
      <c r="IF32">
        <v>3215</v>
      </c>
      <c r="IG32" t="s">
        <v>295</v>
      </c>
      <c r="IH32" t="s">
        <v>296</v>
      </c>
      <c r="IK32">
        <v>-2</v>
      </c>
      <c r="IL32" t="s">
        <v>265</v>
      </c>
      <c r="IM32" t="s">
        <v>266</v>
      </c>
    </row>
    <row r="33" spans="1:247" x14ac:dyDescent="0.35">
      <c r="A33">
        <v>449</v>
      </c>
      <c r="B33">
        <v>-1560077824</v>
      </c>
      <c r="C33">
        <v>3132</v>
      </c>
      <c r="D33" t="s">
        <v>292</v>
      </c>
      <c r="E33" t="s">
        <v>293</v>
      </c>
      <c r="F33">
        <v>3136</v>
      </c>
      <c r="G33" t="s">
        <v>294</v>
      </c>
      <c r="H33" t="s">
        <v>293</v>
      </c>
      <c r="I33">
        <v>425</v>
      </c>
      <c r="J33" t="s">
        <v>319</v>
      </c>
      <c r="K33" t="s">
        <v>320</v>
      </c>
      <c r="L33">
        <v>3215</v>
      </c>
      <c r="M33" t="s">
        <v>295</v>
      </c>
      <c r="N33" t="s">
        <v>295</v>
      </c>
      <c r="O33">
        <v>3215</v>
      </c>
      <c r="P33" t="s">
        <v>295</v>
      </c>
      <c r="Q33" t="s">
        <v>295</v>
      </c>
      <c r="R33" t="s">
        <v>268</v>
      </c>
      <c r="S33" s="29">
        <v>-4122.16</v>
      </c>
      <c r="U33" s="29">
        <v>18</v>
      </c>
      <c r="IF33">
        <v>3215</v>
      </c>
      <c r="IG33" t="s">
        <v>295</v>
      </c>
      <c r="IH33" t="s">
        <v>296</v>
      </c>
      <c r="IK33">
        <v>-2</v>
      </c>
      <c r="IL33" t="s">
        <v>265</v>
      </c>
      <c r="IM33" t="s">
        <v>266</v>
      </c>
    </row>
    <row r="34" spans="1:247" x14ac:dyDescent="0.35">
      <c r="A34">
        <v>450</v>
      </c>
      <c r="B34">
        <v>-1560077824</v>
      </c>
      <c r="C34">
        <v>3132</v>
      </c>
      <c r="D34" t="s">
        <v>292</v>
      </c>
      <c r="E34" t="s">
        <v>293</v>
      </c>
      <c r="F34">
        <v>3136</v>
      </c>
      <c r="G34" t="s">
        <v>294</v>
      </c>
      <c r="H34" t="s">
        <v>293</v>
      </c>
      <c r="I34">
        <v>418</v>
      </c>
      <c r="J34" t="s">
        <v>321</v>
      </c>
      <c r="K34" t="s">
        <v>322</v>
      </c>
      <c r="L34">
        <v>3215</v>
      </c>
      <c r="M34" t="s">
        <v>295</v>
      </c>
      <c r="N34" t="s">
        <v>295</v>
      </c>
      <c r="O34">
        <v>3215</v>
      </c>
      <c r="P34" t="s">
        <v>295</v>
      </c>
      <c r="Q34" t="s">
        <v>295</v>
      </c>
      <c r="R34" t="s">
        <v>268</v>
      </c>
      <c r="S34" s="29">
        <v>-4563.82</v>
      </c>
      <c r="U34" s="29">
        <v>18</v>
      </c>
      <c r="IF34">
        <v>3215</v>
      </c>
      <c r="IG34" t="s">
        <v>295</v>
      </c>
      <c r="IH34" t="s">
        <v>296</v>
      </c>
      <c r="IK34">
        <v>-2</v>
      </c>
      <c r="IL34" t="s">
        <v>265</v>
      </c>
      <c r="IM34" t="s">
        <v>266</v>
      </c>
    </row>
    <row r="35" spans="1:247" x14ac:dyDescent="0.35">
      <c r="A35">
        <v>451</v>
      </c>
      <c r="B35">
        <v>-1560077824</v>
      </c>
      <c r="C35">
        <v>3132</v>
      </c>
      <c r="D35" t="s">
        <v>292</v>
      </c>
      <c r="E35" t="s">
        <v>293</v>
      </c>
      <c r="F35">
        <v>3136</v>
      </c>
      <c r="G35" t="s">
        <v>294</v>
      </c>
      <c r="H35" t="s">
        <v>293</v>
      </c>
      <c r="I35">
        <v>495</v>
      </c>
      <c r="J35" t="s">
        <v>301</v>
      </c>
      <c r="K35" t="s">
        <v>302</v>
      </c>
      <c r="L35">
        <v>3215</v>
      </c>
      <c r="M35" t="s">
        <v>295</v>
      </c>
      <c r="N35" t="s">
        <v>295</v>
      </c>
      <c r="O35">
        <v>3215</v>
      </c>
      <c r="P35" t="s">
        <v>295</v>
      </c>
      <c r="Q35" t="s">
        <v>295</v>
      </c>
      <c r="R35" t="s">
        <v>297</v>
      </c>
      <c r="S35" s="29">
        <v>-702.9</v>
      </c>
      <c r="U35" s="29">
        <v>19</v>
      </c>
      <c r="IF35">
        <v>3215</v>
      </c>
      <c r="IG35" t="s">
        <v>295</v>
      </c>
      <c r="IH35" t="s">
        <v>296</v>
      </c>
      <c r="IK35">
        <v>-2</v>
      </c>
      <c r="IL35" t="s">
        <v>265</v>
      </c>
      <c r="IM35" t="s">
        <v>266</v>
      </c>
    </row>
    <row r="36" spans="1:247" x14ac:dyDescent="0.35">
      <c r="A36">
        <v>452</v>
      </c>
      <c r="B36">
        <v>-1560077824</v>
      </c>
      <c r="C36">
        <v>3132</v>
      </c>
      <c r="D36" t="s">
        <v>292</v>
      </c>
      <c r="E36" t="s">
        <v>293</v>
      </c>
      <c r="F36">
        <v>3136</v>
      </c>
      <c r="G36" t="s">
        <v>294</v>
      </c>
      <c r="H36" t="s">
        <v>293</v>
      </c>
      <c r="I36">
        <v>486</v>
      </c>
      <c r="J36" t="s">
        <v>303</v>
      </c>
      <c r="K36" t="s">
        <v>304</v>
      </c>
      <c r="L36">
        <v>3215</v>
      </c>
      <c r="M36" t="s">
        <v>295</v>
      </c>
      <c r="N36" t="s">
        <v>295</v>
      </c>
      <c r="O36">
        <v>3215</v>
      </c>
      <c r="P36" t="s">
        <v>295</v>
      </c>
      <c r="Q36" t="s">
        <v>295</v>
      </c>
      <c r="R36" t="s">
        <v>297</v>
      </c>
      <c r="S36" s="29">
        <v>-726.33</v>
      </c>
      <c r="U36" s="29">
        <v>19</v>
      </c>
      <c r="IF36">
        <v>3215</v>
      </c>
      <c r="IG36" t="s">
        <v>295</v>
      </c>
      <c r="IH36" t="s">
        <v>296</v>
      </c>
      <c r="IK36">
        <v>-2</v>
      </c>
      <c r="IL36" t="s">
        <v>265</v>
      </c>
      <c r="IM36" t="s">
        <v>266</v>
      </c>
    </row>
    <row r="37" spans="1:247" x14ac:dyDescent="0.35">
      <c r="A37">
        <v>453</v>
      </c>
      <c r="B37">
        <v>-1560077824</v>
      </c>
      <c r="C37">
        <v>3132</v>
      </c>
      <c r="D37" t="s">
        <v>292</v>
      </c>
      <c r="E37" t="s">
        <v>293</v>
      </c>
      <c r="F37">
        <v>3136</v>
      </c>
      <c r="G37" t="s">
        <v>294</v>
      </c>
      <c r="H37" t="s">
        <v>293</v>
      </c>
      <c r="I37">
        <v>477</v>
      </c>
      <c r="J37" t="s">
        <v>305</v>
      </c>
      <c r="K37" t="s">
        <v>306</v>
      </c>
      <c r="L37">
        <v>3215</v>
      </c>
      <c r="M37" t="s">
        <v>295</v>
      </c>
      <c r="N37" t="s">
        <v>295</v>
      </c>
      <c r="O37">
        <v>3215</v>
      </c>
      <c r="P37" t="s">
        <v>295</v>
      </c>
      <c r="Q37" t="s">
        <v>295</v>
      </c>
      <c r="R37" t="s">
        <v>297</v>
      </c>
      <c r="S37" s="29">
        <v>-702.9</v>
      </c>
      <c r="U37" s="29">
        <v>19</v>
      </c>
      <c r="IF37">
        <v>3215</v>
      </c>
      <c r="IG37" t="s">
        <v>295</v>
      </c>
      <c r="IH37" t="s">
        <v>296</v>
      </c>
      <c r="IK37">
        <v>-2</v>
      </c>
      <c r="IL37" t="s">
        <v>265</v>
      </c>
      <c r="IM37" t="s">
        <v>266</v>
      </c>
    </row>
    <row r="38" spans="1:247" x14ac:dyDescent="0.35">
      <c r="A38">
        <v>454</v>
      </c>
      <c r="B38">
        <v>-1560077824</v>
      </c>
      <c r="C38">
        <v>3132</v>
      </c>
      <c r="D38" t="s">
        <v>292</v>
      </c>
      <c r="E38" t="s">
        <v>293</v>
      </c>
      <c r="F38">
        <v>3136</v>
      </c>
      <c r="G38" t="s">
        <v>294</v>
      </c>
      <c r="H38" t="s">
        <v>293</v>
      </c>
      <c r="I38">
        <v>471</v>
      </c>
      <c r="J38" t="s">
        <v>307</v>
      </c>
      <c r="K38" t="s">
        <v>308</v>
      </c>
      <c r="L38">
        <v>3215</v>
      </c>
      <c r="M38" t="s">
        <v>295</v>
      </c>
      <c r="N38" t="s">
        <v>295</v>
      </c>
      <c r="O38">
        <v>3215</v>
      </c>
      <c r="P38" t="s">
        <v>295</v>
      </c>
      <c r="Q38" t="s">
        <v>295</v>
      </c>
      <c r="R38" t="s">
        <v>297</v>
      </c>
      <c r="S38" s="29">
        <v>-726.33</v>
      </c>
      <c r="U38" s="29">
        <v>19</v>
      </c>
      <c r="IF38">
        <v>3215</v>
      </c>
      <c r="IG38" t="s">
        <v>295</v>
      </c>
      <c r="IH38" t="s">
        <v>296</v>
      </c>
      <c r="IK38">
        <v>-2</v>
      </c>
      <c r="IL38" t="s">
        <v>265</v>
      </c>
      <c r="IM38" t="s">
        <v>266</v>
      </c>
    </row>
    <row r="39" spans="1:247" x14ac:dyDescent="0.35">
      <c r="A39">
        <v>455</v>
      </c>
      <c r="B39">
        <v>-1560077824</v>
      </c>
      <c r="C39">
        <v>3132</v>
      </c>
      <c r="D39" t="s">
        <v>292</v>
      </c>
      <c r="E39" t="s">
        <v>293</v>
      </c>
      <c r="F39">
        <v>3136</v>
      </c>
      <c r="G39" t="s">
        <v>294</v>
      </c>
      <c r="H39" t="s">
        <v>293</v>
      </c>
      <c r="I39">
        <v>463</v>
      </c>
      <c r="J39" t="s">
        <v>309</v>
      </c>
      <c r="K39" t="s">
        <v>310</v>
      </c>
      <c r="L39">
        <v>3215</v>
      </c>
      <c r="M39" t="s">
        <v>295</v>
      </c>
      <c r="N39" t="s">
        <v>295</v>
      </c>
      <c r="O39">
        <v>3215</v>
      </c>
      <c r="P39" t="s">
        <v>295</v>
      </c>
      <c r="Q39" t="s">
        <v>295</v>
      </c>
      <c r="R39" t="s">
        <v>297</v>
      </c>
      <c r="S39" s="29">
        <v>-726.33</v>
      </c>
      <c r="U39" s="29">
        <v>19</v>
      </c>
      <c r="IF39">
        <v>3215</v>
      </c>
      <c r="IG39" t="s">
        <v>295</v>
      </c>
      <c r="IH39" t="s">
        <v>296</v>
      </c>
      <c r="IK39">
        <v>-2</v>
      </c>
      <c r="IL39" t="s">
        <v>265</v>
      </c>
      <c r="IM39" t="s">
        <v>266</v>
      </c>
    </row>
    <row r="40" spans="1:247" x14ac:dyDescent="0.35">
      <c r="A40">
        <v>456</v>
      </c>
      <c r="B40">
        <v>-1560077824</v>
      </c>
      <c r="C40">
        <v>3132</v>
      </c>
      <c r="D40" t="s">
        <v>292</v>
      </c>
      <c r="E40" t="s">
        <v>293</v>
      </c>
      <c r="F40">
        <v>3136</v>
      </c>
      <c r="G40" t="s">
        <v>294</v>
      </c>
      <c r="H40" t="s">
        <v>293</v>
      </c>
      <c r="I40">
        <v>456</v>
      </c>
      <c r="J40" t="s">
        <v>311</v>
      </c>
      <c r="K40" t="s">
        <v>312</v>
      </c>
      <c r="L40">
        <v>3215</v>
      </c>
      <c r="M40" t="s">
        <v>295</v>
      </c>
      <c r="N40" t="s">
        <v>295</v>
      </c>
      <c r="O40">
        <v>3215</v>
      </c>
      <c r="P40" t="s">
        <v>295</v>
      </c>
      <c r="Q40" t="s">
        <v>295</v>
      </c>
      <c r="R40" t="s">
        <v>297</v>
      </c>
      <c r="S40" s="29">
        <v>-702.9</v>
      </c>
      <c r="U40" s="29">
        <v>19</v>
      </c>
      <c r="IF40">
        <v>3215</v>
      </c>
      <c r="IG40" t="s">
        <v>295</v>
      </c>
      <c r="IH40" t="s">
        <v>296</v>
      </c>
      <c r="IK40">
        <v>-2</v>
      </c>
      <c r="IL40" t="s">
        <v>265</v>
      </c>
      <c r="IM40" t="s">
        <v>266</v>
      </c>
    </row>
    <row r="41" spans="1:247" x14ac:dyDescent="0.35">
      <c r="A41">
        <v>457</v>
      </c>
      <c r="B41">
        <v>-1560077824</v>
      </c>
      <c r="C41">
        <v>3132</v>
      </c>
      <c r="D41" t="s">
        <v>292</v>
      </c>
      <c r="E41" t="s">
        <v>293</v>
      </c>
      <c r="F41">
        <v>3136</v>
      </c>
      <c r="G41" t="s">
        <v>294</v>
      </c>
      <c r="H41" t="s">
        <v>293</v>
      </c>
      <c r="I41">
        <v>451</v>
      </c>
      <c r="J41" t="s">
        <v>313</v>
      </c>
      <c r="K41" t="s">
        <v>314</v>
      </c>
      <c r="L41">
        <v>3215</v>
      </c>
      <c r="M41" t="s">
        <v>295</v>
      </c>
      <c r="N41" t="s">
        <v>295</v>
      </c>
      <c r="O41">
        <v>3215</v>
      </c>
      <c r="P41" t="s">
        <v>295</v>
      </c>
      <c r="Q41" t="s">
        <v>295</v>
      </c>
      <c r="R41" t="s">
        <v>297</v>
      </c>
      <c r="S41" s="29">
        <v>-726.33</v>
      </c>
      <c r="U41" s="29">
        <v>19</v>
      </c>
      <c r="IF41">
        <v>3215</v>
      </c>
      <c r="IG41" t="s">
        <v>295</v>
      </c>
      <c r="IH41" t="s">
        <v>296</v>
      </c>
      <c r="IK41">
        <v>-2</v>
      </c>
      <c r="IL41" t="s">
        <v>265</v>
      </c>
      <c r="IM41" t="s">
        <v>266</v>
      </c>
    </row>
    <row r="42" spans="1:247" x14ac:dyDescent="0.35">
      <c r="A42">
        <v>458</v>
      </c>
      <c r="B42">
        <v>-1560077824</v>
      </c>
      <c r="C42">
        <v>3132</v>
      </c>
      <c r="D42" t="s">
        <v>292</v>
      </c>
      <c r="E42" t="s">
        <v>293</v>
      </c>
      <c r="F42">
        <v>3136</v>
      </c>
      <c r="G42" t="s">
        <v>294</v>
      </c>
      <c r="H42" t="s">
        <v>293</v>
      </c>
      <c r="I42">
        <v>442</v>
      </c>
      <c r="J42" t="s">
        <v>315</v>
      </c>
      <c r="K42" t="s">
        <v>316</v>
      </c>
      <c r="L42">
        <v>3215</v>
      </c>
      <c r="M42" t="s">
        <v>295</v>
      </c>
      <c r="N42" t="s">
        <v>295</v>
      </c>
      <c r="O42">
        <v>3215</v>
      </c>
      <c r="P42" t="s">
        <v>295</v>
      </c>
      <c r="Q42" t="s">
        <v>295</v>
      </c>
      <c r="R42" t="s">
        <v>297</v>
      </c>
      <c r="S42" s="29">
        <v>-702.9</v>
      </c>
      <c r="U42" s="29">
        <v>19</v>
      </c>
      <c r="IF42">
        <v>3215</v>
      </c>
      <c r="IG42" t="s">
        <v>295</v>
      </c>
      <c r="IH42" t="s">
        <v>296</v>
      </c>
      <c r="IK42">
        <v>-2</v>
      </c>
      <c r="IL42" t="s">
        <v>265</v>
      </c>
      <c r="IM42" t="s">
        <v>266</v>
      </c>
    </row>
    <row r="43" spans="1:247" x14ac:dyDescent="0.35">
      <c r="A43">
        <v>459</v>
      </c>
      <c r="B43">
        <v>-1560077824</v>
      </c>
      <c r="C43">
        <v>3132</v>
      </c>
      <c r="D43" t="s">
        <v>292</v>
      </c>
      <c r="E43" t="s">
        <v>293</v>
      </c>
      <c r="F43">
        <v>3136</v>
      </c>
      <c r="G43" t="s">
        <v>294</v>
      </c>
      <c r="H43" t="s">
        <v>293</v>
      </c>
      <c r="I43">
        <v>432</v>
      </c>
      <c r="J43" t="s">
        <v>317</v>
      </c>
      <c r="K43" t="s">
        <v>318</v>
      </c>
      <c r="L43">
        <v>3215</v>
      </c>
      <c r="M43" t="s">
        <v>295</v>
      </c>
      <c r="N43" t="s">
        <v>295</v>
      </c>
      <c r="O43">
        <v>3215</v>
      </c>
      <c r="P43" t="s">
        <v>295</v>
      </c>
      <c r="Q43" t="s">
        <v>295</v>
      </c>
      <c r="R43" t="s">
        <v>297</v>
      </c>
      <c r="S43" s="29">
        <v>-726.33</v>
      </c>
      <c r="U43" s="29">
        <v>19</v>
      </c>
      <c r="IF43">
        <v>3215</v>
      </c>
      <c r="IG43" t="s">
        <v>295</v>
      </c>
      <c r="IH43" t="s">
        <v>296</v>
      </c>
      <c r="IK43">
        <v>-2</v>
      </c>
      <c r="IL43" t="s">
        <v>265</v>
      </c>
      <c r="IM43" t="s">
        <v>266</v>
      </c>
    </row>
    <row r="44" spans="1:247" x14ac:dyDescent="0.35">
      <c r="A44">
        <v>460</v>
      </c>
      <c r="B44">
        <v>-1560077824</v>
      </c>
      <c r="C44">
        <v>3132</v>
      </c>
      <c r="D44" t="s">
        <v>292</v>
      </c>
      <c r="E44" t="s">
        <v>293</v>
      </c>
      <c r="F44">
        <v>3136</v>
      </c>
      <c r="G44" t="s">
        <v>294</v>
      </c>
      <c r="H44" t="s">
        <v>293</v>
      </c>
      <c r="I44">
        <v>425</v>
      </c>
      <c r="J44" t="s">
        <v>319</v>
      </c>
      <c r="K44" t="s">
        <v>320</v>
      </c>
      <c r="L44">
        <v>3215</v>
      </c>
      <c r="M44" t="s">
        <v>295</v>
      </c>
      <c r="N44" t="s">
        <v>295</v>
      </c>
      <c r="O44">
        <v>3215</v>
      </c>
      <c r="P44" t="s">
        <v>295</v>
      </c>
      <c r="Q44" t="s">
        <v>295</v>
      </c>
      <c r="R44" t="s">
        <v>297</v>
      </c>
      <c r="S44" s="29">
        <v>-656.04</v>
      </c>
      <c r="U44" s="29">
        <v>19</v>
      </c>
      <c r="IF44">
        <v>3215</v>
      </c>
      <c r="IG44" t="s">
        <v>295</v>
      </c>
      <c r="IH44" t="s">
        <v>296</v>
      </c>
      <c r="IK44">
        <v>-2</v>
      </c>
      <c r="IL44" t="s">
        <v>265</v>
      </c>
      <c r="IM44" t="s">
        <v>266</v>
      </c>
    </row>
    <row r="45" spans="1:247" x14ac:dyDescent="0.35">
      <c r="A45">
        <v>461</v>
      </c>
      <c r="B45">
        <v>-1560077824</v>
      </c>
      <c r="C45">
        <v>3132</v>
      </c>
      <c r="D45" t="s">
        <v>292</v>
      </c>
      <c r="E45" t="s">
        <v>293</v>
      </c>
      <c r="F45">
        <v>3136</v>
      </c>
      <c r="G45" t="s">
        <v>294</v>
      </c>
      <c r="H45" t="s">
        <v>293</v>
      </c>
      <c r="I45">
        <v>418</v>
      </c>
      <c r="J45" t="s">
        <v>321</v>
      </c>
      <c r="K45" t="s">
        <v>322</v>
      </c>
      <c r="L45">
        <v>3215</v>
      </c>
      <c r="M45" t="s">
        <v>295</v>
      </c>
      <c r="N45" t="s">
        <v>295</v>
      </c>
      <c r="O45">
        <v>3215</v>
      </c>
      <c r="P45" t="s">
        <v>295</v>
      </c>
      <c r="Q45" t="s">
        <v>295</v>
      </c>
      <c r="R45" t="s">
        <v>297</v>
      </c>
      <c r="S45" s="29">
        <v>-726.33</v>
      </c>
      <c r="U45" s="29">
        <v>19</v>
      </c>
      <c r="IF45">
        <v>3215</v>
      </c>
      <c r="IG45" t="s">
        <v>295</v>
      </c>
      <c r="IH45" t="s">
        <v>296</v>
      </c>
      <c r="IK45">
        <v>-2</v>
      </c>
      <c r="IL45" t="s">
        <v>265</v>
      </c>
      <c r="IM45" t="s">
        <v>266</v>
      </c>
    </row>
    <row r="46" spans="1:247" x14ac:dyDescent="0.35">
      <c r="S46" s="29"/>
      <c r="U46" s="29"/>
    </row>
    <row r="47" spans="1:247" x14ac:dyDescent="0.35">
      <c r="S47" s="29"/>
      <c r="U47" s="29"/>
    </row>
    <row r="48" spans="1:247" x14ac:dyDescent="0.35">
      <c r="S48" s="29"/>
      <c r="U48" s="29"/>
    </row>
    <row r="49" spans="19:21" x14ac:dyDescent="0.35">
      <c r="S49" s="29"/>
      <c r="U49" s="29"/>
    </row>
    <row r="50" spans="19:21" x14ac:dyDescent="0.35">
      <c r="S50" s="29"/>
      <c r="U50" s="29"/>
    </row>
    <row r="51" spans="19:21" x14ac:dyDescent="0.35">
      <c r="S51" s="29"/>
      <c r="U51" s="29"/>
    </row>
    <row r="52" spans="19:21" x14ac:dyDescent="0.35">
      <c r="S52" s="29"/>
      <c r="U52" s="29"/>
    </row>
    <row r="53" spans="19:21" x14ac:dyDescent="0.35">
      <c r="S53" s="29"/>
      <c r="U53" s="29"/>
    </row>
    <row r="54" spans="19:21" x14ac:dyDescent="0.35">
      <c r="S54" s="29"/>
      <c r="U54" s="29"/>
    </row>
    <row r="55" spans="19:21" x14ac:dyDescent="0.35">
      <c r="S55" s="29"/>
      <c r="U55" s="29"/>
    </row>
    <row r="56" spans="19:21" x14ac:dyDescent="0.35">
      <c r="S56" s="29"/>
      <c r="U56" s="29"/>
    </row>
    <row r="57" spans="19:21" x14ac:dyDescent="0.35">
      <c r="S57" s="29"/>
      <c r="U57" s="29"/>
    </row>
    <row r="58" spans="19:21" x14ac:dyDescent="0.35">
      <c r="S58" s="29"/>
      <c r="U58" s="29"/>
    </row>
    <row r="59" spans="19:21" x14ac:dyDescent="0.35">
      <c r="S59" s="29"/>
      <c r="U59" s="29"/>
    </row>
    <row r="60" spans="19:21" x14ac:dyDescent="0.35">
      <c r="S60" s="29"/>
      <c r="U60" s="29"/>
    </row>
    <row r="61" spans="19:21" x14ac:dyDescent="0.35">
      <c r="S61" s="29"/>
      <c r="U61" s="29"/>
    </row>
    <row r="62" spans="19:21" x14ac:dyDescent="0.35">
      <c r="S62" s="29"/>
      <c r="U62" s="29"/>
    </row>
    <row r="63" spans="19:21" x14ac:dyDescent="0.35">
      <c r="S63" s="29"/>
      <c r="U63" s="29"/>
    </row>
    <row r="64" spans="19:21" x14ac:dyDescent="0.35">
      <c r="S64" s="29"/>
      <c r="U64" s="29"/>
    </row>
    <row r="65" spans="19:21" x14ac:dyDescent="0.35">
      <c r="S65" s="29"/>
      <c r="U65" s="29"/>
    </row>
    <row r="66" spans="19:21" x14ac:dyDescent="0.35">
      <c r="S66" s="29"/>
      <c r="U66" s="29"/>
    </row>
    <row r="67" spans="19:21" x14ac:dyDescent="0.35">
      <c r="S67" s="29"/>
      <c r="U67" s="29"/>
    </row>
    <row r="68" spans="19:21" x14ac:dyDescent="0.35">
      <c r="S68" s="29"/>
      <c r="U68" s="29"/>
    </row>
    <row r="69" spans="19:21" x14ac:dyDescent="0.35">
      <c r="S69" s="29"/>
      <c r="U69" s="29"/>
    </row>
    <row r="70" spans="19:21" x14ac:dyDescent="0.35">
      <c r="S70" s="29"/>
      <c r="U70" s="29"/>
    </row>
    <row r="71" spans="19:21" x14ac:dyDescent="0.35">
      <c r="S71" s="29"/>
      <c r="U71" s="29"/>
    </row>
    <row r="72" spans="19:21" x14ac:dyDescent="0.35">
      <c r="S72" s="29"/>
      <c r="U72" s="29"/>
    </row>
    <row r="73" spans="19:21" x14ac:dyDescent="0.35">
      <c r="S73" s="29"/>
      <c r="U73" s="29"/>
    </row>
    <row r="74" spans="19:21" x14ac:dyDescent="0.35">
      <c r="S74" s="29"/>
      <c r="U74" s="29"/>
    </row>
    <row r="75" spans="19:21" x14ac:dyDescent="0.35">
      <c r="S75" s="29"/>
      <c r="U75" s="29"/>
    </row>
    <row r="76" spans="19:21" x14ac:dyDescent="0.35">
      <c r="S76" s="29"/>
      <c r="U76" s="29"/>
    </row>
    <row r="77" spans="19:21" x14ac:dyDescent="0.35">
      <c r="S77" s="29"/>
      <c r="U77" s="29"/>
    </row>
    <row r="78" spans="19:21" x14ac:dyDescent="0.35">
      <c r="S78" s="29"/>
      <c r="U78" s="29"/>
    </row>
    <row r="79" spans="19:21" x14ac:dyDescent="0.35">
      <c r="S79" s="29"/>
      <c r="U79" s="29"/>
    </row>
    <row r="80" spans="19:21" x14ac:dyDescent="0.35">
      <c r="S80" s="29"/>
      <c r="U80" s="29"/>
    </row>
    <row r="81" spans="19:21" x14ac:dyDescent="0.35">
      <c r="S81" s="29"/>
      <c r="U81" s="29"/>
    </row>
    <row r="82" spans="19:21" x14ac:dyDescent="0.35">
      <c r="S82" s="29"/>
      <c r="U82" s="29"/>
    </row>
    <row r="83" spans="19:21" x14ac:dyDescent="0.35">
      <c r="S83" s="29"/>
      <c r="U83" s="29"/>
    </row>
    <row r="84" spans="19:21" x14ac:dyDescent="0.35">
      <c r="S84" s="29"/>
      <c r="U84" s="29"/>
    </row>
    <row r="85" spans="19:21" x14ac:dyDescent="0.35">
      <c r="S85" s="29"/>
      <c r="U85" s="29"/>
    </row>
    <row r="86" spans="19:21" x14ac:dyDescent="0.35">
      <c r="S86" s="29"/>
      <c r="U86" s="29"/>
    </row>
    <row r="87" spans="19:21" x14ac:dyDescent="0.35">
      <c r="S87" s="29"/>
      <c r="U87" s="29"/>
    </row>
    <row r="88" spans="19:21" x14ac:dyDescent="0.35">
      <c r="S88" s="29"/>
      <c r="U88" s="29"/>
    </row>
    <row r="89" spans="19:21" x14ac:dyDescent="0.35">
      <c r="S89" s="29"/>
      <c r="U89" s="29"/>
    </row>
    <row r="90" spans="19:21" x14ac:dyDescent="0.35">
      <c r="S90" s="29"/>
      <c r="U90" s="29"/>
    </row>
    <row r="91" spans="19:21" x14ac:dyDescent="0.35">
      <c r="S91" s="29"/>
      <c r="U91" s="29"/>
    </row>
    <row r="92" spans="19:21" x14ac:dyDescent="0.35">
      <c r="S92" s="29"/>
      <c r="U92" s="29"/>
    </row>
    <row r="93" spans="19:21" x14ac:dyDescent="0.35">
      <c r="S93" s="29"/>
      <c r="U93" s="29"/>
    </row>
    <row r="94" spans="19:21" x14ac:dyDescent="0.35">
      <c r="S94" s="29"/>
      <c r="U94" s="29"/>
    </row>
    <row r="95" spans="19:21" x14ac:dyDescent="0.35">
      <c r="S95" s="29"/>
      <c r="U95" s="29"/>
    </row>
    <row r="96" spans="19:21" x14ac:dyDescent="0.35">
      <c r="S96" s="29"/>
      <c r="U96" s="29"/>
    </row>
    <row r="97" spans="19:21" x14ac:dyDescent="0.35">
      <c r="S97" s="29"/>
      <c r="U97" s="29"/>
    </row>
    <row r="98" spans="19:21" x14ac:dyDescent="0.35">
      <c r="S98" s="29"/>
      <c r="U98" s="29"/>
    </row>
    <row r="99" spans="19:21" x14ac:dyDescent="0.35">
      <c r="S99" s="29"/>
      <c r="U99" s="29"/>
    </row>
    <row r="100" spans="19:21" x14ac:dyDescent="0.35">
      <c r="S100" s="29"/>
      <c r="U100" s="29"/>
    </row>
    <row r="101" spans="19:21" x14ac:dyDescent="0.35">
      <c r="S101" s="29"/>
      <c r="U101" s="29"/>
    </row>
    <row r="102" spans="19:21" x14ac:dyDescent="0.35">
      <c r="S102" s="29"/>
      <c r="U102" s="29"/>
    </row>
    <row r="103" spans="19:21" x14ac:dyDescent="0.35">
      <c r="S103" s="29"/>
      <c r="U103" s="29"/>
    </row>
    <row r="104" spans="19:21" x14ac:dyDescent="0.35">
      <c r="S104" s="29"/>
      <c r="U104" s="29"/>
    </row>
    <row r="105" spans="19:21" x14ac:dyDescent="0.35">
      <c r="S105" s="29"/>
      <c r="U105" s="29"/>
    </row>
    <row r="106" spans="19:21" x14ac:dyDescent="0.35">
      <c r="S106" s="29"/>
      <c r="U106" s="29"/>
    </row>
    <row r="107" spans="19:21" x14ac:dyDescent="0.35">
      <c r="S107" s="29"/>
      <c r="U107" s="29"/>
    </row>
    <row r="108" spans="19:21" x14ac:dyDescent="0.35">
      <c r="S108" s="29"/>
      <c r="U108" s="29"/>
    </row>
    <row r="109" spans="19:21" x14ac:dyDescent="0.35">
      <c r="S109" s="29"/>
      <c r="U109" s="29"/>
    </row>
    <row r="110" spans="19:21" x14ac:dyDescent="0.35">
      <c r="S110" s="29"/>
      <c r="U110" s="29"/>
    </row>
    <row r="111" spans="19:21" x14ac:dyDescent="0.35">
      <c r="S111" s="29"/>
      <c r="U111" s="29"/>
    </row>
    <row r="112" spans="19:21" x14ac:dyDescent="0.35">
      <c r="S112" s="29"/>
      <c r="U112" s="29"/>
    </row>
    <row r="113" spans="19:21" x14ac:dyDescent="0.35">
      <c r="S113" s="29"/>
      <c r="U113" s="29"/>
    </row>
    <row r="114" spans="19:21" x14ac:dyDescent="0.35">
      <c r="S114" s="29"/>
      <c r="U114" s="29"/>
    </row>
    <row r="115" spans="19:21" x14ac:dyDescent="0.35">
      <c r="S115" s="29"/>
      <c r="U115" s="29"/>
    </row>
    <row r="116" spans="19:21" x14ac:dyDescent="0.35">
      <c r="S116" s="29"/>
      <c r="U116" s="29"/>
    </row>
    <row r="117" spans="19:21" x14ac:dyDescent="0.35">
      <c r="S117" s="29"/>
      <c r="U117" s="29"/>
    </row>
    <row r="118" spans="19:21" x14ac:dyDescent="0.35">
      <c r="S118" s="29"/>
      <c r="U118" s="29"/>
    </row>
    <row r="119" spans="19:21" x14ac:dyDescent="0.35">
      <c r="S119" s="29"/>
      <c r="U119" s="29"/>
    </row>
    <row r="120" spans="19:21" x14ac:dyDescent="0.35">
      <c r="S120" s="29"/>
      <c r="U120" s="29"/>
    </row>
    <row r="121" spans="19:21" x14ac:dyDescent="0.35">
      <c r="S121" s="29"/>
      <c r="U121" s="29"/>
    </row>
    <row r="122" spans="19:21" x14ac:dyDescent="0.35">
      <c r="S122" s="29"/>
      <c r="U122" s="29"/>
    </row>
    <row r="123" spans="19:21" x14ac:dyDescent="0.35">
      <c r="S123" s="29"/>
      <c r="U123" s="29"/>
    </row>
    <row r="124" spans="19:21" x14ac:dyDescent="0.35">
      <c r="S124" s="29"/>
      <c r="U124" s="29"/>
    </row>
    <row r="125" spans="19:21" x14ac:dyDescent="0.35">
      <c r="S125" s="29"/>
      <c r="U125" s="29"/>
    </row>
    <row r="126" spans="19:21" x14ac:dyDescent="0.35">
      <c r="S126" s="29"/>
      <c r="U126" s="29"/>
    </row>
    <row r="127" spans="19:21" x14ac:dyDescent="0.35">
      <c r="S127" s="29"/>
      <c r="U127" s="29"/>
    </row>
    <row r="128" spans="19:21" x14ac:dyDescent="0.35">
      <c r="S128" s="29"/>
      <c r="U128" s="29"/>
    </row>
    <row r="129" spans="19:21" x14ac:dyDescent="0.35">
      <c r="S129" s="29"/>
      <c r="U129" s="29"/>
    </row>
    <row r="130" spans="19:21" x14ac:dyDescent="0.35">
      <c r="S130" s="29"/>
      <c r="U130" s="29"/>
    </row>
    <row r="131" spans="19:21" x14ac:dyDescent="0.35">
      <c r="S131" s="29"/>
      <c r="U131" s="29"/>
    </row>
    <row r="132" spans="19:21" x14ac:dyDescent="0.35">
      <c r="S132" s="29"/>
      <c r="U132" s="29"/>
    </row>
    <row r="133" spans="19:21" x14ac:dyDescent="0.35">
      <c r="S133" s="29"/>
      <c r="U133" s="29"/>
    </row>
    <row r="134" spans="19:21" x14ac:dyDescent="0.35">
      <c r="S134" s="29"/>
      <c r="U134" s="29"/>
    </row>
    <row r="135" spans="19:21" x14ac:dyDescent="0.35">
      <c r="S135" s="29"/>
      <c r="U135" s="29"/>
    </row>
    <row r="136" spans="19:21" x14ac:dyDescent="0.35">
      <c r="S136" s="29"/>
      <c r="U136" s="29"/>
    </row>
    <row r="137" spans="19:21" x14ac:dyDescent="0.35">
      <c r="S137" s="29"/>
      <c r="U137" s="29"/>
    </row>
    <row r="138" spans="19:21" x14ac:dyDescent="0.35">
      <c r="S138" s="29"/>
      <c r="U138" s="29"/>
    </row>
    <row r="139" spans="19:21" x14ac:dyDescent="0.35">
      <c r="S139" s="29"/>
      <c r="U139" s="29"/>
    </row>
    <row r="140" spans="19:21" x14ac:dyDescent="0.35">
      <c r="S140" s="29"/>
      <c r="U140" s="29"/>
    </row>
    <row r="141" spans="19:21" x14ac:dyDescent="0.35">
      <c r="S141" s="29"/>
      <c r="U141" s="29"/>
    </row>
    <row r="142" spans="19:21" x14ac:dyDescent="0.35">
      <c r="S142" s="29"/>
      <c r="U142" s="29"/>
    </row>
    <row r="143" spans="19:21" x14ac:dyDescent="0.35">
      <c r="S143" s="29"/>
      <c r="U143" s="29"/>
    </row>
    <row r="144" spans="19:21" x14ac:dyDescent="0.35">
      <c r="S144" s="29"/>
      <c r="U144" s="29"/>
    </row>
    <row r="145" spans="19:21" x14ac:dyDescent="0.35">
      <c r="S145" s="29"/>
      <c r="U145" s="29"/>
    </row>
    <row r="146" spans="19:21" x14ac:dyDescent="0.35">
      <c r="S146" s="29"/>
      <c r="U146" s="29"/>
    </row>
    <row r="147" spans="19:21" x14ac:dyDescent="0.35">
      <c r="S147" s="29"/>
      <c r="U147" s="29"/>
    </row>
    <row r="148" spans="19:21" x14ac:dyDescent="0.35">
      <c r="S148" s="29"/>
      <c r="U148" s="29"/>
    </row>
    <row r="149" spans="19:21" x14ac:dyDescent="0.35">
      <c r="S149" s="29"/>
      <c r="U149" s="29"/>
    </row>
    <row r="150" spans="19:21" x14ac:dyDescent="0.35">
      <c r="S150" s="29"/>
      <c r="U150" s="29"/>
    </row>
    <row r="151" spans="19:21" x14ac:dyDescent="0.35">
      <c r="S151" s="29"/>
      <c r="U151" s="29"/>
    </row>
    <row r="152" spans="19:21" x14ac:dyDescent="0.35">
      <c r="S152" s="29"/>
      <c r="U152" s="29"/>
    </row>
    <row r="153" spans="19:21" x14ac:dyDescent="0.35">
      <c r="S153" s="29"/>
      <c r="U153" s="29"/>
    </row>
    <row r="154" spans="19:21" x14ac:dyDescent="0.35">
      <c r="S154" s="29"/>
      <c r="U154" s="29"/>
    </row>
    <row r="155" spans="19:21" x14ac:dyDescent="0.35">
      <c r="S155" s="29"/>
      <c r="U155" s="29"/>
    </row>
    <row r="156" spans="19:21" x14ac:dyDescent="0.35">
      <c r="S156" s="29"/>
      <c r="U156" s="29"/>
    </row>
    <row r="157" spans="19:21" x14ac:dyDescent="0.35">
      <c r="S157" s="29"/>
      <c r="U157" s="29"/>
    </row>
    <row r="158" spans="19:21" x14ac:dyDescent="0.35">
      <c r="S158" s="29"/>
      <c r="U158" s="29"/>
    </row>
    <row r="159" spans="19:21" x14ac:dyDescent="0.35">
      <c r="S159" s="29"/>
      <c r="U159" s="29"/>
    </row>
    <row r="160" spans="19:21" x14ac:dyDescent="0.35">
      <c r="S160" s="29"/>
      <c r="U160" s="29"/>
    </row>
    <row r="161" spans="19:21" x14ac:dyDescent="0.35">
      <c r="S161" s="29"/>
      <c r="U161" s="29"/>
    </row>
    <row r="162" spans="19:21" x14ac:dyDescent="0.35">
      <c r="S162" s="29"/>
      <c r="U162" s="29"/>
    </row>
    <row r="163" spans="19:21" x14ac:dyDescent="0.35">
      <c r="S163" s="29"/>
      <c r="U163" s="29"/>
    </row>
    <row r="164" spans="19:21" x14ac:dyDescent="0.35">
      <c r="S164" s="29"/>
      <c r="U164" s="29"/>
    </row>
    <row r="165" spans="19:21" x14ac:dyDescent="0.35">
      <c r="S165" s="29"/>
      <c r="U165" s="29"/>
    </row>
    <row r="166" spans="19:21" x14ac:dyDescent="0.35">
      <c r="S166" s="29"/>
      <c r="U166" s="29"/>
    </row>
    <row r="167" spans="19:21" x14ac:dyDescent="0.35">
      <c r="S167" s="29"/>
      <c r="U167" s="29"/>
    </row>
    <row r="168" spans="19:21" x14ac:dyDescent="0.35">
      <c r="S168" s="29"/>
      <c r="U168" s="29"/>
    </row>
    <row r="169" spans="19:21" x14ac:dyDescent="0.35">
      <c r="S169" s="29"/>
      <c r="U169" s="29"/>
    </row>
    <row r="170" spans="19:21" x14ac:dyDescent="0.35">
      <c r="S170" s="29"/>
      <c r="U170" s="29"/>
    </row>
    <row r="171" spans="19:21" x14ac:dyDescent="0.35">
      <c r="S171" s="29"/>
      <c r="U171" s="29"/>
    </row>
    <row r="172" spans="19:21" x14ac:dyDescent="0.35">
      <c r="S172" s="29"/>
      <c r="U172" s="29"/>
    </row>
    <row r="173" spans="19:21" x14ac:dyDescent="0.35">
      <c r="S173" s="29"/>
      <c r="U173" s="29"/>
    </row>
    <row r="174" spans="19:21" x14ac:dyDescent="0.35">
      <c r="S174" s="29"/>
      <c r="U174" s="29"/>
    </row>
    <row r="175" spans="19:21" x14ac:dyDescent="0.35">
      <c r="S175" s="29"/>
      <c r="U175" s="29"/>
    </row>
    <row r="176" spans="19:21" x14ac:dyDescent="0.35">
      <c r="S176" s="29"/>
      <c r="U176" s="29"/>
    </row>
    <row r="177" spans="19:21" x14ac:dyDescent="0.35">
      <c r="S177" s="29"/>
      <c r="U177" s="29"/>
    </row>
    <row r="178" spans="19:21" x14ac:dyDescent="0.35">
      <c r="S178" s="29"/>
      <c r="U178" s="29"/>
    </row>
    <row r="179" spans="19:21" x14ac:dyDescent="0.35">
      <c r="S179" s="29"/>
      <c r="U179" s="29"/>
    </row>
    <row r="180" spans="19:21" x14ac:dyDescent="0.35">
      <c r="S180" s="29"/>
      <c r="U180" s="29"/>
    </row>
    <row r="181" spans="19:21" x14ac:dyDescent="0.35">
      <c r="S181" s="29"/>
      <c r="U181" s="29"/>
    </row>
    <row r="182" spans="19:21" x14ac:dyDescent="0.35">
      <c r="S182" s="29"/>
      <c r="U182" s="29"/>
    </row>
    <row r="183" spans="19:21" x14ac:dyDescent="0.35">
      <c r="S183" s="29"/>
      <c r="U183" s="29"/>
    </row>
    <row r="184" spans="19:21" x14ac:dyDescent="0.35">
      <c r="S184" s="29"/>
      <c r="U184" s="29"/>
    </row>
    <row r="185" spans="19:21" x14ac:dyDescent="0.35">
      <c r="S185" s="29"/>
      <c r="U185" s="29"/>
    </row>
    <row r="186" spans="19:21" x14ac:dyDescent="0.35">
      <c r="S186" s="29"/>
      <c r="U186" s="29"/>
    </row>
    <row r="187" spans="19:21" x14ac:dyDescent="0.35">
      <c r="S187" s="29"/>
      <c r="U187" s="29"/>
    </row>
    <row r="188" spans="19:21" x14ac:dyDescent="0.35">
      <c r="S188" s="29"/>
      <c r="U188" s="29"/>
    </row>
    <row r="189" spans="19:21" x14ac:dyDescent="0.35">
      <c r="S189" s="29"/>
      <c r="U189" s="29"/>
    </row>
    <row r="190" spans="19:21" x14ac:dyDescent="0.35">
      <c r="S190" s="29"/>
      <c r="U190" s="29"/>
    </row>
    <row r="191" spans="19:21" x14ac:dyDescent="0.35">
      <c r="S191" s="29"/>
      <c r="U191" s="29"/>
    </row>
    <row r="192" spans="19:21" x14ac:dyDescent="0.35">
      <c r="S192" s="29"/>
      <c r="U192" s="29"/>
    </row>
    <row r="193" spans="19:21" x14ac:dyDescent="0.35">
      <c r="S193" s="29"/>
      <c r="U193" s="29"/>
    </row>
    <row r="194" spans="19:21" x14ac:dyDescent="0.35">
      <c r="S194" s="29"/>
      <c r="U194" s="29"/>
    </row>
    <row r="195" spans="19:21" x14ac:dyDescent="0.35">
      <c r="S195" s="29"/>
      <c r="U195" s="29"/>
    </row>
    <row r="196" spans="19:21" x14ac:dyDescent="0.35">
      <c r="S196" s="29"/>
      <c r="U196" s="29"/>
    </row>
    <row r="197" spans="19:21" x14ac:dyDescent="0.35">
      <c r="S197" s="29"/>
      <c r="U197" s="29"/>
    </row>
    <row r="198" spans="19:21" x14ac:dyDescent="0.35">
      <c r="S198" s="29"/>
      <c r="U198" s="29"/>
    </row>
    <row r="199" spans="19:21" x14ac:dyDescent="0.35">
      <c r="S199" s="29"/>
      <c r="U199" s="29"/>
    </row>
    <row r="200" spans="19:21" x14ac:dyDescent="0.35">
      <c r="S200" s="29"/>
      <c r="U200" s="29"/>
    </row>
    <row r="201" spans="19:21" x14ac:dyDescent="0.35">
      <c r="S201" s="29"/>
      <c r="U201" s="29"/>
    </row>
    <row r="202" spans="19:21" x14ac:dyDescent="0.35">
      <c r="S202" s="29"/>
      <c r="U202" s="29"/>
    </row>
    <row r="203" spans="19:21" x14ac:dyDescent="0.35">
      <c r="S203" s="29"/>
      <c r="U203" s="29"/>
    </row>
    <row r="204" spans="19:21" x14ac:dyDescent="0.35">
      <c r="S204" s="29"/>
      <c r="U204" s="29"/>
    </row>
    <row r="205" spans="19:21" x14ac:dyDescent="0.35">
      <c r="S205" s="29"/>
      <c r="U205" s="29"/>
    </row>
    <row r="206" spans="19:21" x14ac:dyDescent="0.35">
      <c r="S206" s="29"/>
      <c r="U206" s="29"/>
    </row>
    <row r="207" spans="19:21" x14ac:dyDescent="0.35">
      <c r="S207" s="29"/>
      <c r="U207" s="29"/>
    </row>
    <row r="208" spans="19:21" x14ac:dyDescent="0.35">
      <c r="S208" s="29"/>
      <c r="U208" s="29"/>
    </row>
    <row r="209" spans="19:21" x14ac:dyDescent="0.35">
      <c r="S209" s="29"/>
      <c r="U209" s="29"/>
    </row>
    <row r="210" spans="19:21" x14ac:dyDescent="0.35">
      <c r="S210" s="29"/>
      <c r="U210" s="29"/>
    </row>
    <row r="211" spans="19:21" x14ac:dyDescent="0.35">
      <c r="S211" s="29"/>
      <c r="U211" s="29"/>
    </row>
    <row r="212" spans="19:21" x14ac:dyDescent="0.35">
      <c r="S212" s="29"/>
      <c r="U212" s="29"/>
    </row>
    <row r="213" spans="19:21" x14ac:dyDescent="0.35">
      <c r="S213" s="29"/>
      <c r="U213" s="29"/>
    </row>
    <row r="214" spans="19:21" x14ac:dyDescent="0.35">
      <c r="S214" s="29"/>
      <c r="U214" s="29"/>
    </row>
    <row r="215" spans="19:21" x14ac:dyDescent="0.35">
      <c r="S215" s="29"/>
      <c r="U215" s="29"/>
    </row>
    <row r="216" spans="19:21" x14ac:dyDescent="0.35">
      <c r="S216" s="29"/>
      <c r="U216" s="29"/>
    </row>
    <row r="217" spans="19:21" x14ac:dyDescent="0.35">
      <c r="S217" s="29"/>
      <c r="U217" s="29"/>
    </row>
    <row r="218" spans="19:21" x14ac:dyDescent="0.35">
      <c r="S218" s="29"/>
      <c r="U218" s="29"/>
    </row>
    <row r="219" spans="19:21" x14ac:dyDescent="0.35">
      <c r="S219" s="29"/>
      <c r="U219" s="29"/>
    </row>
    <row r="220" spans="19:21" x14ac:dyDescent="0.35">
      <c r="S220" s="29"/>
      <c r="U220" s="29"/>
    </row>
    <row r="221" spans="19:21" x14ac:dyDescent="0.35">
      <c r="S221" s="29"/>
      <c r="U221" s="29"/>
    </row>
    <row r="222" spans="19:21" x14ac:dyDescent="0.35">
      <c r="S222" s="29"/>
      <c r="U222" s="29"/>
    </row>
    <row r="223" spans="19:21" x14ac:dyDescent="0.35">
      <c r="S223" s="29"/>
      <c r="U223" s="29"/>
    </row>
    <row r="224" spans="19:21" x14ac:dyDescent="0.35">
      <c r="S224" s="29"/>
      <c r="U224" s="29"/>
    </row>
    <row r="225" spans="19:21" x14ac:dyDescent="0.35">
      <c r="S225" s="29"/>
      <c r="U225" s="29"/>
    </row>
    <row r="226" spans="19:21" x14ac:dyDescent="0.35">
      <c r="S226" s="29"/>
      <c r="U226" s="29"/>
    </row>
    <row r="227" spans="19:21" x14ac:dyDescent="0.35">
      <c r="S227" s="29"/>
      <c r="U227" s="29"/>
    </row>
    <row r="228" spans="19:21" x14ac:dyDescent="0.35">
      <c r="S228" s="29"/>
      <c r="U228" s="29"/>
    </row>
    <row r="229" spans="19:21" x14ac:dyDescent="0.35">
      <c r="S229" s="29"/>
      <c r="U229" s="29"/>
    </row>
    <row r="230" spans="19:21" x14ac:dyDescent="0.35">
      <c r="S230" s="29"/>
      <c r="U230" s="29"/>
    </row>
    <row r="231" spans="19:21" x14ac:dyDescent="0.35">
      <c r="S231" s="29"/>
      <c r="U231" s="29"/>
    </row>
    <row r="232" spans="19:21" x14ac:dyDescent="0.35">
      <c r="S232" s="29"/>
      <c r="U232" s="29"/>
    </row>
    <row r="233" spans="19:21" x14ac:dyDescent="0.35">
      <c r="S233" s="29"/>
      <c r="U233" s="29"/>
    </row>
    <row r="234" spans="19:21" x14ac:dyDescent="0.35">
      <c r="S234" s="29"/>
      <c r="U234" s="29"/>
    </row>
    <row r="235" spans="19:21" x14ac:dyDescent="0.35">
      <c r="S235" s="29"/>
      <c r="U235" s="29"/>
    </row>
    <row r="236" spans="19:21" x14ac:dyDescent="0.35">
      <c r="S236" s="29"/>
      <c r="U236" s="29"/>
    </row>
    <row r="237" spans="19:21" x14ac:dyDescent="0.35">
      <c r="S237" s="29"/>
      <c r="U237" s="29"/>
    </row>
    <row r="238" spans="19:21" x14ac:dyDescent="0.35">
      <c r="S238" s="29"/>
      <c r="U238" s="29"/>
    </row>
    <row r="239" spans="19:21" x14ac:dyDescent="0.35">
      <c r="S239" s="29"/>
      <c r="U239" s="29"/>
    </row>
    <row r="240" spans="19:21" x14ac:dyDescent="0.35">
      <c r="S240" s="29"/>
      <c r="U240" s="29"/>
    </row>
    <row r="241" spans="19:21" x14ac:dyDescent="0.35">
      <c r="S241" s="29"/>
      <c r="U241" s="29"/>
    </row>
    <row r="242" spans="19:21" x14ac:dyDescent="0.35">
      <c r="S242" s="29"/>
      <c r="U242" s="29"/>
    </row>
    <row r="243" spans="19:21" x14ac:dyDescent="0.35">
      <c r="S243" s="29"/>
      <c r="U243" s="29"/>
    </row>
    <row r="244" spans="19:21" x14ac:dyDescent="0.35">
      <c r="S244" s="29"/>
      <c r="U244" s="29"/>
    </row>
    <row r="245" spans="19:21" x14ac:dyDescent="0.35">
      <c r="S245" s="29"/>
      <c r="U245" s="29"/>
    </row>
    <row r="246" spans="19:21" x14ac:dyDescent="0.35">
      <c r="S246" s="29"/>
      <c r="U246" s="29"/>
    </row>
    <row r="247" spans="19:21" x14ac:dyDescent="0.35">
      <c r="S247" s="29"/>
      <c r="U247" s="29"/>
    </row>
    <row r="248" spans="19:21" x14ac:dyDescent="0.35">
      <c r="S248" s="29"/>
      <c r="U248" s="29"/>
    </row>
    <row r="249" spans="19:21" x14ac:dyDescent="0.35">
      <c r="S249" s="29"/>
      <c r="U249" s="29"/>
    </row>
    <row r="250" spans="19:21" x14ac:dyDescent="0.35">
      <c r="S250" s="29"/>
      <c r="U250" s="29"/>
    </row>
    <row r="251" spans="19:21" x14ac:dyDescent="0.35">
      <c r="S251" s="29"/>
      <c r="U251" s="29"/>
    </row>
    <row r="252" spans="19:21" x14ac:dyDescent="0.35">
      <c r="S252" s="29"/>
      <c r="U252" s="29"/>
    </row>
    <row r="253" spans="19:21" x14ac:dyDescent="0.35">
      <c r="S253" s="29"/>
      <c r="U253" s="29"/>
    </row>
    <row r="254" spans="19:21" x14ac:dyDescent="0.35">
      <c r="S254" s="29"/>
      <c r="U254" s="29"/>
    </row>
    <row r="255" spans="19:21" x14ac:dyDescent="0.35">
      <c r="S255" s="29"/>
      <c r="U255" s="29"/>
    </row>
    <row r="256" spans="19:21" x14ac:dyDescent="0.35">
      <c r="S256" s="29"/>
      <c r="U256" s="29"/>
    </row>
    <row r="257" spans="19:21" x14ac:dyDescent="0.35">
      <c r="S257" s="29"/>
      <c r="U257" s="29"/>
    </row>
    <row r="258" spans="19:21" x14ac:dyDescent="0.35">
      <c r="S258" s="29"/>
      <c r="U258" s="29"/>
    </row>
    <row r="259" spans="19:21" x14ac:dyDescent="0.35">
      <c r="S259" s="29"/>
      <c r="U259" s="29"/>
    </row>
    <row r="260" spans="19:21" x14ac:dyDescent="0.35">
      <c r="S260" s="29"/>
      <c r="U260" s="29"/>
    </row>
    <row r="261" spans="19:21" x14ac:dyDescent="0.35">
      <c r="S261" s="29"/>
      <c r="U261" s="29"/>
    </row>
    <row r="262" spans="19:21" x14ac:dyDescent="0.35">
      <c r="S262" s="29"/>
      <c r="U262" s="29"/>
    </row>
    <row r="263" spans="19:21" x14ac:dyDescent="0.35">
      <c r="S263" s="29"/>
      <c r="U263" s="29"/>
    </row>
    <row r="264" spans="19:21" x14ac:dyDescent="0.35">
      <c r="S264" s="29"/>
      <c r="U264" s="29"/>
    </row>
    <row r="265" spans="19:21" x14ac:dyDescent="0.35">
      <c r="S265" s="29"/>
      <c r="U265" s="29"/>
    </row>
    <row r="266" spans="19:21" x14ac:dyDescent="0.35">
      <c r="S266" s="29"/>
      <c r="U266" s="29"/>
    </row>
    <row r="267" spans="19:21" x14ac:dyDescent="0.35">
      <c r="S267" s="29"/>
      <c r="U267" s="29"/>
    </row>
    <row r="268" spans="19:21" x14ac:dyDescent="0.35">
      <c r="S268" s="29"/>
      <c r="U268" s="29"/>
    </row>
    <row r="269" spans="19:21" x14ac:dyDescent="0.35">
      <c r="S269" s="29"/>
      <c r="U269" s="29"/>
    </row>
    <row r="270" spans="19:21" x14ac:dyDescent="0.35">
      <c r="S270" s="29"/>
      <c r="U270" s="29"/>
    </row>
    <row r="271" spans="19:21" x14ac:dyDescent="0.35">
      <c r="S271" s="29"/>
      <c r="U271" s="29"/>
    </row>
    <row r="272" spans="19:21" x14ac:dyDescent="0.35">
      <c r="S272" s="29"/>
      <c r="U272" s="29"/>
    </row>
    <row r="273" spans="19:21" x14ac:dyDescent="0.35">
      <c r="S273" s="29"/>
      <c r="U273" s="29"/>
    </row>
    <row r="274" spans="19:21" x14ac:dyDescent="0.35">
      <c r="S274" s="29"/>
      <c r="U274" s="29"/>
    </row>
    <row r="275" spans="19:21" x14ac:dyDescent="0.35">
      <c r="S275" s="29"/>
      <c r="U275" s="29"/>
    </row>
    <row r="276" spans="19:21" x14ac:dyDescent="0.35">
      <c r="S276" s="29"/>
      <c r="U276" s="29"/>
    </row>
    <row r="277" spans="19:21" x14ac:dyDescent="0.35">
      <c r="S277" s="29"/>
      <c r="U277" s="29"/>
    </row>
    <row r="278" spans="19:21" x14ac:dyDescent="0.35">
      <c r="S278" s="29"/>
      <c r="U278" s="29"/>
    </row>
    <row r="279" spans="19:21" x14ac:dyDescent="0.35">
      <c r="S279" s="29"/>
      <c r="U279" s="29"/>
    </row>
    <row r="280" spans="19:21" x14ac:dyDescent="0.35">
      <c r="S280" s="29"/>
      <c r="U280" s="29"/>
    </row>
    <row r="281" spans="19:21" x14ac:dyDescent="0.35">
      <c r="S281" s="29"/>
      <c r="U281" s="29"/>
    </row>
    <row r="282" spans="19:21" x14ac:dyDescent="0.35">
      <c r="S282" s="29"/>
      <c r="U282" s="29"/>
    </row>
    <row r="283" spans="19:21" x14ac:dyDescent="0.35">
      <c r="S283" s="29"/>
      <c r="U283" s="29"/>
    </row>
    <row r="284" spans="19:21" x14ac:dyDescent="0.35">
      <c r="S284" s="29"/>
      <c r="U284" s="29"/>
    </row>
    <row r="285" spans="19:21" x14ac:dyDescent="0.35">
      <c r="S285" s="29"/>
      <c r="U285" s="29"/>
    </row>
    <row r="286" spans="19:21" x14ac:dyDescent="0.35">
      <c r="S286" s="29"/>
      <c r="U286" s="29"/>
    </row>
    <row r="287" spans="19:21" x14ac:dyDescent="0.35">
      <c r="S287" s="29"/>
      <c r="U287" s="29"/>
    </row>
    <row r="288" spans="19:21" x14ac:dyDescent="0.35">
      <c r="S288" s="29"/>
      <c r="U288" s="29"/>
    </row>
    <row r="289" spans="19:21" x14ac:dyDescent="0.35">
      <c r="S289" s="29"/>
      <c r="U289" s="29"/>
    </row>
    <row r="290" spans="19:21" x14ac:dyDescent="0.35">
      <c r="S290" s="29"/>
      <c r="U290" s="29"/>
    </row>
    <row r="291" spans="19:21" x14ac:dyDescent="0.35">
      <c r="S291" s="29"/>
      <c r="U291" s="29"/>
    </row>
    <row r="292" spans="19:21" x14ac:dyDescent="0.35">
      <c r="S292" s="29"/>
      <c r="U292" s="29"/>
    </row>
    <row r="293" spans="19:21" x14ac:dyDescent="0.35">
      <c r="S293" s="29"/>
      <c r="U293" s="29"/>
    </row>
    <row r="294" spans="19:21" x14ac:dyDescent="0.35">
      <c r="S294" s="29"/>
      <c r="U294" s="29"/>
    </row>
    <row r="295" spans="19:21" x14ac:dyDescent="0.35">
      <c r="S295" s="29"/>
      <c r="U295" s="29"/>
    </row>
    <row r="296" spans="19:21" x14ac:dyDescent="0.35">
      <c r="S296" s="29"/>
      <c r="U296" s="29"/>
    </row>
    <row r="297" spans="19:21" x14ac:dyDescent="0.35">
      <c r="S297" s="29"/>
      <c r="U297" s="29"/>
    </row>
    <row r="298" spans="19:21" x14ac:dyDescent="0.35">
      <c r="S298" s="29"/>
      <c r="U298" s="29"/>
    </row>
    <row r="299" spans="19:21" x14ac:dyDescent="0.35">
      <c r="S299" s="29"/>
      <c r="U299" s="29"/>
    </row>
    <row r="300" spans="19:21" x14ac:dyDescent="0.35">
      <c r="S300" s="29"/>
      <c r="U300" s="29"/>
    </row>
    <row r="301" spans="19:21" x14ac:dyDescent="0.35">
      <c r="S301" s="29"/>
      <c r="U301" s="29"/>
    </row>
    <row r="302" spans="19:21" x14ac:dyDescent="0.35">
      <c r="S302" s="29"/>
      <c r="U302" s="29"/>
    </row>
    <row r="303" spans="19:21" x14ac:dyDescent="0.35">
      <c r="S303" s="29"/>
      <c r="U303" s="29"/>
    </row>
    <row r="304" spans="19:21" x14ac:dyDescent="0.35">
      <c r="S304" s="29"/>
      <c r="U304" s="29"/>
    </row>
    <row r="305" spans="19:21" x14ac:dyDescent="0.35">
      <c r="S305" s="29"/>
      <c r="U305" s="29"/>
    </row>
    <row r="306" spans="19:21" x14ac:dyDescent="0.35">
      <c r="S306" s="29"/>
      <c r="U306" s="29"/>
    </row>
    <row r="307" spans="19:21" x14ac:dyDescent="0.35">
      <c r="S307" s="29"/>
      <c r="U307" s="29"/>
    </row>
    <row r="308" spans="19:21" x14ac:dyDescent="0.35">
      <c r="S308" s="29"/>
      <c r="U308" s="29"/>
    </row>
    <row r="309" spans="19:21" x14ac:dyDescent="0.35">
      <c r="S309" s="29"/>
      <c r="U309" s="29"/>
    </row>
    <row r="310" spans="19:21" x14ac:dyDescent="0.35">
      <c r="S310" s="29"/>
      <c r="U310" s="29"/>
    </row>
    <row r="311" spans="19:21" x14ac:dyDescent="0.35">
      <c r="S311" s="29"/>
      <c r="U311" s="29"/>
    </row>
    <row r="312" spans="19:21" x14ac:dyDescent="0.35">
      <c r="S312" s="29"/>
      <c r="U312" s="29"/>
    </row>
    <row r="313" spans="19:21" x14ac:dyDescent="0.35">
      <c r="S313" s="29"/>
      <c r="U313" s="29"/>
    </row>
    <row r="314" spans="19:21" x14ac:dyDescent="0.35">
      <c r="S314" s="29"/>
      <c r="U314" s="29"/>
    </row>
    <row r="315" spans="19:21" x14ac:dyDescent="0.35">
      <c r="S315" s="29"/>
      <c r="U315" s="29"/>
    </row>
    <row r="316" spans="19:21" x14ac:dyDescent="0.35">
      <c r="S316" s="29"/>
      <c r="U316" s="29"/>
    </row>
    <row r="317" spans="19:21" x14ac:dyDescent="0.35">
      <c r="S317" s="29"/>
      <c r="U317" s="29"/>
    </row>
    <row r="318" spans="19:21" x14ac:dyDescent="0.35">
      <c r="S318" s="29"/>
      <c r="U318" s="29"/>
    </row>
    <row r="319" spans="19:21" x14ac:dyDescent="0.35">
      <c r="S319" s="29"/>
      <c r="U319" s="29"/>
    </row>
    <row r="320" spans="19:21" x14ac:dyDescent="0.35">
      <c r="S320" s="29"/>
      <c r="U320" s="29"/>
    </row>
    <row r="321" spans="19:21" x14ac:dyDescent="0.35">
      <c r="S321" s="29"/>
      <c r="U321" s="29"/>
    </row>
    <row r="322" spans="19:21" x14ac:dyDescent="0.35">
      <c r="S322" s="29"/>
      <c r="U322" s="29"/>
    </row>
    <row r="323" spans="19:21" x14ac:dyDescent="0.35">
      <c r="S323" s="29"/>
      <c r="U323" s="29"/>
    </row>
    <row r="324" spans="19:21" x14ac:dyDescent="0.35">
      <c r="S324" s="29"/>
      <c r="U324" s="29"/>
    </row>
    <row r="325" spans="19:21" x14ac:dyDescent="0.35">
      <c r="S325" s="29"/>
      <c r="U325" s="29"/>
    </row>
    <row r="326" spans="19:21" x14ac:dyDescent="0.35">
      <c r="S326" s="29"/>
      <c r="U326" s="29"/>
    </row>
    <row r="327" spans="19:21" x14ac:dyDescent="0.35">
      <c r="S327" s="29"/>
      <c r="U327" s="29"/>
    </row>
    <row r="328" spans="19:21" x14ac:dyDescent="0.35">
      <c r="S328" s="29"/>
      <c r="U328" s="29"/>
    </row>
    <row r="329" spans="19:21" x14ac:dyDescent="0.35">
      <c r="S329" s="29"/>
      <c r="U329" s="29"/>
    </row>
    <row r="330" spans="19:21" x14ac:dyDescent="0.35">
      <c r="S330" s="29"/>
      <c r="U330" s="29"/>
    </row>
    <row r="331" spans="19:21" x14ac:dyDescent="0.35">
      <c r="S331" s="29"/>
      <c r="U331" s="29"/>
    </row>
    <row r="332" spans="19:21" x14ac:dyDescent="0.35">
      <c r="S332" s="29"/>
      <c r="U332" s="29"/>
    </row>
    <row r="333" spans="19:21" x14ac:dyDescent="0.35">
      <c r="S333" s="29"/>
      <c r="U333" s="29"/>
    </row>
    <row r="334" spans="19:21" x14ac:dyDescent="0.35">
      <c r="S334" s="29"/>
      <c r="U334" s="29"/>
    </row>
    <row r="335" spans="19:21" x14ac:dyDescent="0.35">
      <c r="S335" s="29"/>
      <c r="U335" s="29"/>
    </row>
    <row r="336" spans="19:21" x14ac:dyDescent="0.35">
      <c r="S336" s="29"/>
      <c r="U336" s="29"/>
    </row>
    <row r="337" spans="19:21" x14ac:dyDescent="0.35">
      <c r="S337" s="29"/>
      <c r="U337" s="29"/>
    </row>
    <row r="338" spans="19:21" x14ac:dyDescent="0.35">
      <c r="S338" s="29"/>
      <c r="U338" s="29"/>
    </row>
    <row r="339" spans="19:21" x14ac:dyDescent="0.35">
      <c r="S339" s="29"/>
      <c r="U339" s="29"/>
    </row>
    <row r="340" spans="19:21" x14ac:dyDescent="0.35">
      <c r="S340" s="29"/>
      <c r="U340" s="29"/>
    </row>
    <row r="341" spans="19:21" x14ac:dyDescent="0.35">
      <c r="S341" s="29"/>
      <c r="U341" s="29"/>
    </row>
    <row r="342" spans="19:21" x14ac:dyDescent="0.35">
      <c r="S342" s="29"/>
      <c r="U342" s="29"/>
    </row>
    <row r="343" spans="19:21" x14ac:dyDescent="0.35">
      <c r="S343" s="29"/>
      <c r="U343" s="29"/>
    </row>
    <row r="344" spans="19:21" x14ac:dyDescent="0.35">
      <c r="S344" s="29"/>
      <c r="U344" s="29"/>
    </row>
    <row r="345" spans="19:21" x14ac:dyDescent="0.35">
      <c r="S345" s="29"/>
      <c r="U345" s="29"/>
    </row>
    <row r="346" spans="19:21" x14ac:dyDescent="0.35">
      <c r="S346" s="29"/>
      <c r="U346" s="29"/>
    </row>
    <row r="347" spans="19:21" x14ac:dyDescent="0.35">
      <c r="S347" s="29"/>
      <c r="U347" s="29"/>
    </row>
    <row r="348" spans="19:21" x14ac:dyDescent="0.35">
      <c r="S348" s="29"/>
      <c r="U348" s="29"/>
    </row>
    <row r="349" spans="19:21" x14ac:dyDescent="0.35">
      <c r="S349" s="29"/>
      <c r="U349" s="29"/>
    </row>
    <row r="350" spans="19:21" x14ac:dyDescent="0.35">
      <c r="S350" s="29"/>
      <c r="U350" s="29"/>
    </row>
    <row r="351" spans="19:21" x14ac:dyDescent="0.35">
      <c r="S351" s="29"/>
      <c r="U351" s="29"/>
    </row>
    <row r="352" spans="19:21" x14ac:dyDescent="0.35">
      <c r="S352" s="29"/>
      <c r="U352" s="29"/>
    </row>
    <row r="353" spans="19:21" x14ac:dyDescent="0.35">
      <c r="S353" s="29"/>
      <c r="U353" s="29"/>
    </row>
    <row r="354" spans="19:21" x14ac:dyDescent="0.35">
      <c r="S354" s="29"/>
      <c r="U354" s="29"/>
    </row>
    <row r="355" spans="19:21" x14ac:dyDescent="0.35">
      <c r="S355" s="29"/>
      <c r="U355" s="29"/>
    </row>
    <row r="356" spans="19:21" x14ac:dyDescent="0.35">
      <c r="S356" s="29"/>
      <c r="U356" s="29"/>
    </row>
    <row r="357" spans="19:21" x14ac:dyDescent="0.35">
      <c r="S357" s="29"/>
      <c r="U357" s="29"/>
    </row>
    <row r="358" spans="19:21" x14ac:dyDescent="0.35">
      <c r="S358" s="29"/>
      <c r="U358" s="29"/>
    </row>
    <row r="359" spans="19:21" x14ac:dyDescent="0.35">
      <c r="S359" s="29"/>
      <c r="U359" s="29"/>
    </row>
    <row r="360" spans="19:21" x14ac:dyDescent="0.35">
      <c r="S360" s="29"/>
      <c r="U360" s="29"/>
    </row>
    <row r="361" spans="19:21" x14ac:dyDescent="0.35">
      <c r="S361" s="29"/>
      <c r="U361" s="29"/>
    </row>
    <row r="362" spans="19:21" x14ac:dyDescent="0.35">
      <c r="S362" s="29"/>
      <c r="U362" s="29"/>
    </row>
    <row r="363" spans="19:21" x14ac:dyDescent="0.35">
      <c r="S363" s="29"/>
      <c r="U363" s="29"/>
    </row>
    <row r="364" spans="19:21" x14ac:dyDescent="0.35">
      <c r="S364" s="29"/>
      <c r="U364" s="29"/>
    </row>
    <row r="365" spans="19:21" x14ac:dyDescent="0.35">
      <c r="S365" s="29"/>
      <c r="U365" s="29"/>
    </row>
    <row r="366" spans="19:21" x14ac:dyDescent="0.35">
      <c r="S366" s="29"/>
      <c r="U366" s="29"/>
    </row>
    <row r="367" spans="19:21" x14ac:dyDescent="0.35">
      <c r="S367" s="29"/>
      <c r="U367" s="29"/>
    </row>
    <row r="368" spans="19:21" x14ac:dyDescent="0.35">
      <c r="S368" s="29"/>
      <c r="U368" s="29"/>
    </row>
    <row r="369" spans="19:21" x14ac:dyDescent="0.35">
      <c r="S369" s="29"/>
      <c r="U369" s="29"/>
    </row>
    <row r="370" spans="19:21" x14ac:dyDescent="0.35">
      <c r="S370" s="29"/>
      <c r="U370" s="29"/>
    </row>
    <row r="371" spans="19:21" x14ac:dyDescent="0.35">
      <c r="S371" s="29"/>
      <c r="U371" s="29"/>
    </row>
    <row r="372" spans="19:21" x14ac:dyDescent="0.35">
      <c r="S372" s="29"/>
      <c r="U372" s="29"/>
    </row>
    <row r="373" spans="19:21" x14ac:dyDescent="0.35">
      <c r="S373" s="29"/>
      <c r="U373" s="29"/>
    </row>
    <row r="374" spans="19:21" x14ac:dyDescent="0.35">
      <c r="S374" s="29"/>
      <c r="U374" s="29"/>
    </row>
    <row r="375" spans="19:21" x14ac:dyDescent="0.35">
      <c r="S375" s="29"/>
      <c r="U375" s="29"/>
    </row>
    <row r="376" spans="19:21" x14ac:dyDescent="0.35">
      <c r="S376" s="29"/>
      <c r="U376" s="29"/>
    </row>
    <row r="377" spans="19:21" x14ac:dyDescent="0.35">
      <c r="S377" s="29"/>
      <c r="U377" s="29"/>
    </row>
    <row r="378" spans="19:21" x14ac:dyDescent="0.35">
      <c r="S378" s="29"/>
      <c r="U378" s="29"/>
    </row>
    <row r="379" spans="19:21" x14ac:dyDescent="0.35">
      <c r="S379" s="29"/>
      <c r="U379" s="29"/>
    </row>
    <row r="380" spans="19:21" x14ac:dyDescent="0.35">
      <c r="S380" s="29"/>
      <c r="U380" s="29"/>
    </row>
    <row r="381" spans="19:21" x14ac:dyDescent="0.35">
      <c r="S381" s="29"/>
      <c r="U381" s="29"/>
    </row>
    <row r="382" spans="19:21" x14ac:dyDescent="0.35">
      <c r="S382" s="29"/>
      <c r="U382" s="29"/>
    </row>
    <row r="383" spans="19:21" x14ac:dyDescent="0.35">
      <c r="S383" s="29"/>
      <c r="U383" s="29"/>
    </row>
    <row r="384" spans="19:21" x14ac:dyDescent="0.35">
      <c r="S384" s="29"/>
      <c r="U384" s="29"/>
    </row>
    <row r="385" spans="19:21" x14ac:dyDescent="0.35">
      <c r="S385" s="29"/>
      <c r="U385" s="29"/>
    </row>
    <row r="386" spans="19:21" x14ac:dyDescent="0.35">
      <c r="S386" s="29"/>
      <c r="U386" s="29"/>
    </row>
    <row r="387" spans="19:21" x14ac:dyDescent="0.35">
      <c r="S387" s="29"/>
      <c r="U387" s="29"/>
    </row>
    <row r="388" spans="19:21" x14ac:dyDescent="0.35">
      <c r="S388" s="29"/>
      <c r="U388" s="29"/>
    </row>
    <row r="389" spans="19:21" x14ac:dyDescent="0.35">
      <c r="S389" s="29"/>
      <c r="U389" s="29"/>
    </row>
    <row r="390" spans="19:21" x14ac:dyDescent="0.35">
      <c r="S390" s="29"/>
      <c r="U390" s="29"/>
    </row>
    <row r="391" spans="19:21" x14ac:dyDescent="0.35">
      <c r="S391" s="29"/>
      <c r="U391" s="29"/>
    </row>
    <row r="392" spans="19:21" x14ac:dyDescent="0.35">
      <c r="S392" s="29"/>
      <c r="U392" s="29"/>
    </row>
    <row r="393" spans="19:21" x14ac:dyDescent="0.35">
      <c r="S393" s="29"/>
      <c r="U393" s="29"/>
    </row>
    <row r="394" spans="19:21" x14ac:dyDescent="0.35">
      <c r="S394" s="29"/>
      <c r="U394" s="29"/>
    </row>
    <row r="395" spans="19:21" x14ac:dyDescent="0.35">
      <c r="S395" s="29"/>
      <c r="U395" s="29"/>
    </row>
    <row r="396" spans="19:21" x14ac:dyDescent="0.35">
      <c r="S396" s="29"/>
      <c r="U396" s="29"/>
    </row>
    <row r="397" spans="19:21" x14ac:dyDescent="0.35">
      <c r="S397" s="29"/>
      <c r="U397" s="29"/>
    </row>
    <row r="398" spans="19:21" x14ac:dyDescent="0.35">
      <c r="S398" s="29"/>
      <c r="U398" s="29"/>
    </row>
    <row r="399" spans="19:21" x14ac:dyDescent="0.35">
      <c r="S399" s="29"/>
      <c r="U399" s="29"/>
    </row>
    <row r="400" spans="19:21" x14ac:dyDescent="0.35">
      <c r="S400" s="29"/>
      <c r="U400" s="29"/>
    </row>
    <row r="401" spans="19:21" x14ac:dyDescent="0.35">
      <c r="S401" s="29"/>
      <c r="U401" s="29"/>
    </row>
    <row r="402" spans="19:21" x14ac:dyDescent="0.35">
      <c r="S402" s="29"/>
      <c r="U402" s="29"/>
    </row>
    <row r="403" spans="19:21" x14ac:dyDescent="0.35">
      <c r="S403" s="29"/>
      <c r="U403" s="29"/>
    </row>
    <row r="404" spans="19:21" x14ac:dyDescent="0.35">
      <c r="S404" s="29"/>
      <c r="U404" s="29"/>
    </row>
    <row r="405" spans="19:21" x14ac:dyDescent="0.35">
      <c r="S405" s="29"/>
      <c r="U405" s="29"/>
    </row>
    <row r="406" spans="19:21" x14ac:dyDescent="0.35">
      <c r="S406" s="29"/>
      <c r="U406" s="29"/>
    </row>
    <row r="407" spans="19:21" x14ac:dyDescent="0.35">
      <c r="S407" s="29"/>
      <c r="U407" s="29"/>
    </row>
    <row r="408" spans="19:21" x14ac:dyDescent="0.35">
      <c r="S408" s="29"/>
      <c r="U408" s="29"/>
    </row>
    <row r="409" spans="19:21" x14ac:dyDescent="0.35">
      <c r="S409" s="29"/>
      <c r="U409" s="29"/>
    </row>
    <row r="410" spans="19:21" x14ac:dyDescent="0.35">
      <c r="S410" s="29"/>
      <c r="U410" s="29"/>
    </row>
    <row r="411" spans="19:21" x14ac:dyDescent="0.35">
      <c r="S411" s="29"/>
      <c r="U411" s="29"/>
    </row>
    <row r="412" spans="19:21" x14ac:dyDescent="0.35">
      <c r="S412" s="29"/>
      <c r="U412" s="29"/>
    </row>
    <row r="413" spans="19:21" x14ac:dyDescent="0.35">
      <c r="S413" s="29"/>
      <c r="U413" s="29"/>
    </row>
    <row r="414" spans="19:21" x14ac:dyDescent="0.35">
      <c r="S414" s="29"/>
      <c r="U414" s="29"/>
    </row>
    <row r="415" spans="19:21" x14ac:dyDescent="0.35">
      <c r="S415" s="29"/>
      <c r="U415" s="29"/>
    </row>
    <row r="416" spans="19:21" x14ac:dyDescent="0.35">
      <c r="S416" s="29"/>
      <c r="U416" s="29"/>
    </row>
    <row r="417" spans="19:21" x14ac:dyDescent="0.35">
      <c r="S417" s="29"/>
      <c r="U417" s="29"/>
    </row>
    <row r="418" spans="19:21" x14ac:dyDescent="0.35">
      <c r="S418" s="29"/>
      <c r="U418" s="29"/>
    </row>
    <row r="419" spans="19:21" x14ac:dyDescent="0.35">
      <c r="S419" s="29"/>
      <c r="U419" s="29"/>
    </row>
    <row r="420" spans="19:21" x14ac:dyDescent="0.35">
      <c r="S420" s="29"/>
      <c r="U420" s="29"/>
    </row>
    <row r="421" spans="19:21" x14ac:dyDescent="0.35">
      <c r="S421" s="29"/>
      <c r="U421" s="29"/>
    </row>
    <row r="422" spans="19:21" x14ac:dyDescent="0.35">
      <c r="S422" s="29"/>
      <c r="U422" s="29"/>
    </row>
    <row r="423" spans="19:21" x14ac:dyDescent="0.35">
      <c r="S423" s="29"/>
      <c r="U423" s="29"/>
    </row>
    <row r="424" spans="19:21" x14ac:dyDescent="0.35">
      <c r="S424" s="29"/>
      <c r="U424" s="29"/>
    </row>
    <row r="425" spans="19:21" x14ac:dyDescent="0.35">
      <c r="S425" s="29"/>
      <c r="U425" s="29"/>
    </row>
    <row r="426" spans="19:21" x14ac:dyDescent="0.35">
      <c r="S426" s="29"/>
      <c r="U426" s="29"/>
    </row>
    <row r="427" spans="19:21" x14ac:dyDescent="0.35">
      <c r="S427" s="29"/>
      <c r="U427" s="29"/>
    </row>
    <row r="428" spans="19:21" x14ac:dyDescent="0.35">
      <c r="S428" s="29"/>
      <c r="U428" s="29"/>
    </row>
    <row r="429" spans="19:21" x14ac:dyDescent="0.35">
      <c r="S429" s="29"/>
      <c r="U429" s="29"/>
    </row>
    <row r="430" spans="19:21" x14ac:dyDescent="0.35">
      <c r="S430" s="29"/>
      <c r="U430" s="29"/>
    </row>
    <row r="431" spans="19:21" x14ac:dyDescent="0.35">
      <c r="S431" s="29"/>
      <c r="U431" s="29"/>
    </row>
    <row r="432" spans="19:21" x14ac:dyDescent="0.35">
      <c r="S432" s="29"/>
      <c r="U432" s="29"/>
    </row>
    <row r="433" spans="19:21" x14ac:dyDescent="0.35">
      <c r="S433" s="29"/>
      <c r="U433" s="29"/>
    </row>
    <row r="434" spans="19:21" x14ac:dyDescent="0.35">
      <c r="S434" s="29"/>
      <c r="U434" s="29"/>
    </row>
    <row r="435" spans="19:21" x14ac:dyDescent="0.35">
      <c r="S435" s="29"/>
      <c r="U435" s="29"/>
    </row>
    <row r="436" spans="19:21" x14ac:dyDescent="0.35">
      <c r="S436" s="29"/>
      <c r="U436" s="29"/>
    </row>
    <row r="437" spans="19:21" x14ac:dyDescent="0.35">
      <c r="S437" s="29"/>
      <c r="U437" s="29"/>
    </row>
    <row r="438" spans="19:21" x14ac:dyDescent="0.35">
      <c r="S438" s="29"/>
      <c r="U438" s="29"/>
    </row>
    <row r="439" spans="19:21" x14ac:dyDescent="0.35">
      <c r="S439" s="29"/>
      <c r="U439" s="29"/>
    </row>
    <row r="440" spans="19:21" x14ac:dyDescent="0.35">
      <c r="S440" s="29"/>
      <c r="U440" s="29"/>
    </row>
    <row r="441" spans="19:21" x14ac:dyDescent="0.35">
      <c r="S441" s="29"/>
      <c r="U441" s="29"/>
    </row>
    <row r="442" spans="19:21" x14ac:dyDescent="0.35">
      <c r="S442" s="29"/>
      <c r="U442" s="29"/>
    </row>
    <row r="443" spans="19:21" x14ac:dyDescent="0.35">
      <c r="S443" s="29"/>
      <c r="U443" s="29"/>
    </row>
    <row r="444" spans="19:21" x14ac:dyDescent="0.35">
      <c r="S444" s="29"/>
      <c r="U444" s="29"/>
    </row>
    <row r="445" spans="19:21" x14ac:dyDescent="0.35">
      <c r="S445" s="29"/>
      <c r="U445" s="29"/>
    </row>
    <row r="446" spans="19:21" x14ac:dyDescent="0.35">
      <c r="S446" s="29"/>
      <c r="U446" s="29"/>
    </row>
    <row r="447" spans="19:21" x14ac:dyDescent="0.35">
      <c r="S447" s="29"/>
      <c r="U447" s="29"/>
    </row>
    <row r="448" spans="19:21" x14ac:dyDescent="0.35">
      <c r="S448" s="29"/>
      <c r="U448" s="29"/>
    </row>
    <row r="449" spans="19:21" x14ac:dyDescent="0.35">
      <c r="S449" s="29"/>
      <c r="U449" s="29"/>
    </row>
    <row r="450" spans="19:21" x14ac:dyDescent="0.35">
      <c r="S450" s="29"/>
      <c r="U450" s="29"/>
    </row>
    <row r="451" spans="19:21" x14ac:dyDescent="0.35">
      <c r="S451" s="29"/>
      <c r="U451" s="29"/>
    </row>
    <row r="452" spans="19:21" x14ac:dyDescent="0.35">
      <c r="S452" s="29"/>
      <c r="U452" s="29"/>
    </row>
    <row r="453" spans="19:21" x14ac:dyDescent="0.35">
      <c r="S453" s="29"/>
      <c r="U453" s="29"/>
    </row>
    <row r="454" spans="19:21" x14ac:dyDescent="0.35">
      <c r="S454" s="29"/>
      <c r="U454" s="29"/>
    </row>
    <row r="455" spans="19:21" x14ac:dyDescent="0.35">
      <c r="S455" s="29"/>
      <c r="U455" s="29"/>
    </row>
    <row r="456" spans="19:21" x14ac:dyDescent="0.35">
      <c r="S456" s="29"/>
      <c r="U456" s="29"/>
    </row>
    <row r="457" spans="19:21" x14ac:dyDescent="0.35">
      <c r="S457" s="29"/>
      <c r="U457" s="29"/>
    </row>
    <row r="458" spans="19:21" x14ac:dyDescent="0.35">
      <c r="S458" s="29"/>
      <c r="U458" s="29"/>
    </row>
    <row r="459" spans="19:21" x14ac:dyDescent="0.35">
      <c r="S459" s="29"/>
      <c r="U459" s="29"/>
    </row>
    <row r="460" spans="19:21" x14ac:dyDescent="0.35">
      <c r="S460" s="29"/>
      <c r="U460" s="29"/>
    </row>
    <row r="461" spans="19:21" x14ac:dyDescent="0.35">
      <c r="S461" s="29"/>
      <c r="U461" s="29"/>
    </row>
    <row r="462" spans="19:21" x14ac:dyDescent="0.35">
      <c r="S462" s="29"/>
      <c r="U462" s="29"/>
    </row>
    <row r="463" spans="19:21" x14ac:dyDescent="0.35">
      <c r="S463" s="29"/>
      <c r="U463" s="29"/>
    </row>
    <row r="464" spans="19:21" x14ac:dyDescent="0.35">
      <c r="S464" s="29"/>
      <c r="U464" s="29"/>
    </row>
    <row r="465" spans="19:21" x14ac:dyDescent="0.35">
      <c r="S465" s="29"/>
      <c r="U465" s="29"/>
    </row>
    <row r="466" spans="19:21" x14ac:dyDescent="0.35">
      <c r="S466" s="29"/>
      <c r="U466" s="29"/>
    </row>
    <row r="467" spans="19:21" x14ac:dyDescent="0.35">
      <c r="S467" s="29"/>
      <c r="U467" s="29"/>
    </row>
    <row r="468" spans="19:21" x14ac:dyDescent="0.35">
      <c r="S468" s="29"/>
      <c r="U468" s="29"/>
    </row>
    <row r="469" spans="19:21" x14ac:dyDescent="0.35">
      <c r="S469" s="29"/>
      <c r="U469" s="29"/>
    </row>
    <row r="470" spans="19:21" x14ac:dyDescent="0.35">
      <c r="S470" s="29"/>
      <c r="U470" s="29"/>
    </row>
    <row r="471" spans="19:21" x14ac:dyDescent="0.35">
      <c r="S471" s="29"/>
      <c r="U471" s="29"/>
    </row>
    <row r="472" spans="19:21" x14ac:dyDescent="0.35">
      <c r="S472" s="29"/>
      <c r="U472" s="29"/>
    </row>
    <row r="473" spans="19:21" x14ac:dyDescent="0.35">
      <c r="S473" s="29"/>
      <c r="U473" s="29"/>
    </row>
    <row r="474" spans="19:21" x14ac:dyDescent="0.35">
      <c r="S474" s="29"/>
      <c r="U474" s="29"/>
    </row>
    <row r="475" spans="19:21" x14ac:dyDescent="0.35">
      <c r="S475" s="29"/>
      <c r="U475" s="29"/>
    </row>
    <row r="476" spans="19:21" x14ac:dyDescent="0.35">
      <c r="S476" s="29"/>
      <c r="U476" s="29"/>
    </row>
    <row r="477" spans="19:21" x14ac:dyDescent="0.35">
      <c r="S477" s="29"/>
      <c r="U477" s="29"/>
    </row>
    <row r="478" spans="19:21" x14ac:dyDescent="0.35">
      <c r="S478" s="29"/>
      <c r="U478" s="29"/>
    </row>
    <row r="479" spans="19:21" x14ac:dyDescent="0.35">
      <c r="S479" s="29"/>
      <c r="U479" s="29"/>
    </row>
    <row r="480" spans="19:21" x14ac:dyDescent="0.35">
      <c r="S480" s="29"/>
      <c r="U480" s="29"/>
    </row>
    <row r="481" spans="19:21" x14ac:dyDescent="0.35">
      <c r="S481" s="29"/>
      <c r="U481" s="29"/>
    </row>
    <row r="482" spans="19:21" x14ac:dyDescent="0.35">
      <c r="S482" s="29"/>
      <c r="U482" s="29"/>
    </row>
    <row r="483" spans="19:21" x14ac:dyDescent="0.35">
      <c r="S483" s="29"/>
      <c r="U483" s="29"/>
    </row>
    <row r="484" spans="19:21" x14ac:dyDescent="0.35">
      <c r="S484" s="29"/>
      <c r="U484" s="29"/>
    </row>
    <row r="485" spans="19:21" x14ac:dyDescent="0.35">
      <c r="S485" s="29"/>
      <c r="U485" s="29"/>
    </row>
    <row r="486" spans="19:21" x14ac:dyDescent="0.35">
      <c r="S486" s="29"/>
      <c r="U486" s="29"/>
    </row>
    <row r="487" spans="19:21" x14ac:dyDescent="0.35">
      <c r="S487" s="29"/>
      <c r="U487" s="29"/>
    </row>
    <row r="488" spans="19:21" x14ac:dyDescent="0.35">
      <c r="S488" s="29"/>
      <c r="U488" s="29"/>
    </row>
    <row r="489" spans="19:21" x14ac:dyDescent="0.35">
      <c r="S489" s="29"/>
      <c r="U489" s="29"/>
    </row>
    <row r="490" spans="19:21" x14ac:dyDescent="0.35">
      <c r="S490" s="29"/>
      <c r="U490" s="29"/>
    </row>
    <row r="491" spans="19:21" x14ac:dyDescent="0.35">
      <c r="S491" s="29"/>
      <c r="U491" s="29"/>
    </row>
    <row r="492" spans="19:21" x14ac:dyDescent="0.35">
      <c r="S492" s="29"/>
      <c r="U492" s="29"/>
    </row>
    <row r="493" spans="19:21" x14ac:dyDescent="0.35">
      <c r="S493" s="29"/>
      <c r="U493" s="29"/>
    </row>
    <row r="494" spans="19:21" x14ac:dyDescent="0.35">
      <c r="S494" s="29"/>
      <c r="U494" s="29"/>
    </row>
    <row r="495" spans="19:21" x14ac:dyDescent="0.35">
      <c r="S495" s="29"/>
      <c r="U495" s="29"/>
    </row>
    <row r="496" spans="19:21" x14ac:dyDescent="0.35">
      <c r="S496" s="29"/>
      <c r="U496" s="29"/>
    </row>
    <row r="497" spans="19:21" x14ac:dyDescent="0.35">
      <c r="S497" s="29"/>
      <c r="U497" s="29"/>
    </row>
    <row r="498" spans="19:21" x14ac:dyDescent="0.35">
      <c r="S498" s="29"/>
      <c r="U498" s="29"/>
    </row>
    <row r="499" spans="19:21" x14ac:dyDescent="0.35">
      <c r="S499" s="29"/>
      <c r="U499" s="29"/>
    </row>
    <row r="500" spans="19:21" x14ac:dyDescent="0.35">
      <c r="S500" s="29"/>
      <c r="U500" s="29"/>
    </row>
    <row r="501" spans="19:21" x14ac:dyDescent="0.35">
      <c r="S501" s="29"/>
      <c r="U501" s="29"/>
    </row>
    <row r="502" spans="19:21" x14ac:dyDescent="0.35">
      <c r="S502" s="29"/>
      <c r="U502" s="29"/>
    </row>
    <row r="503" spans="19:21" x14ac:dyDescent="0.35">
      <c r="S503" s="29"/>
      <c r="U503" s="29"/>
    </row>
    <row r="504" spans="19:21" x14ac:dyDescent="0.35">
      <c r="S504" s="29"/>
      <c r="U504" s="29"/>
    </row>
    <row r="505" spans="19:21" x14ac:dyDescent="0.35">
      <c r="S505" s="29"/>
      <c r="U505" s="29"/>
    </row>
    <row r="506" spans="19:21" x14ac:dyDescent="0.35">
      <c r="S506" s="29"/>
      <c r="U506" s="29"/>
    </row>
    <row r="507" spans="19:21" x14ac:dyDescent="0.35">
      <c r="S507" s="29"/>
      <c r="U507" s="29"/>
    </row>
    <row r="508" spans="19:21" x14ac:dyDescent="0.35">
      <c r="S508" s="29"/>
      <c r="U508" s="29"/>
    </row>
    <row r="509" spans="19:21" x14ac:dyDescent="0.35">
      <c r="S509" s="29"/>
      <c r="U509" s="29"/>
    </row>
    <row r="510" spans="19:21" x14ac:dyDescent="0.35">
      <c r="S510" s="29"/>
      <c r="U510" s="29"/>
    </row>
    <row r="511" spans="19:21" x14ac:dyDescent="0.35">
      <c r="S511" s="29"/>
      <c r="U511" s="29"/>
    </row>
    <row r="512" spans="19:21" x14ac:dyDescent="0.35">
      <c r="S512" s="29"/>
      <c r="U512" s="29"/>
    </row>
    <row r="513" spans="19:21" x14ac:dyDescent="0.35">
      <c r="S513" s="29"/>
      <c r="U513" s="29"/>
    </row>
    <row r="514" spans="19:21" x14ac:dyDescent="0.35">
      <c r="S514" s="29"/>
      <c r="U514" s="29"/>
    </row>
    <row r="515" spans="19:21" x14ac:dyDescent="0.35">
      <c r="S515" s="29"/>
      <c r="U515" s="29"/>
    </row>
    <row r="516" spans="19:21" x14ac:dyDescent="0.35">
      <c r="S516" s="29"/>
      <c r="U516" s="29"/>
    </row>
    <row r="517" spans="19:21" x14ac:dyDescent="0.35">
      <c r="S517" s="29"/>
      <c r="U517" s="29"/>
    </row>
    <row r="518" spans="19:21" x14ac:dyDescent="0.35">
      <c r="S518" s="29"/>
      <c r="U518" s="29"/>
    </row>
    <row r="519" spans="19:21" x14ac:dyDescent="0.35">
      <c r="S519" s="29"/>
      <c r="U519" s="29"/>
    </row>
    <row r="520" spans="19:21" x14ac:dyDescent="0.35">
      <c r="S520" s="29"/>
      <c r="U520" s="29"/>
    </row>
    <row r="521" spans="19:21" x14ac:dyDescent="0.35">
      <c r="S521" s="29"/>
      <c r="U521" s="29"/>
    </row>
    <row r="522" spans="19:21" x14ac:dyDescent="0.35">
      <c r="S522" s="29"/>
      <c r="U522" s="29"/>
    </row>
    <row r="523" spans="19:21" x14ac:dyDescent="0.35">
      <c r="S523" s="29"/>
      <c r="U523" s="29"/>
    </row>
    <row r="524" spans="19:21" x14ac:dyDescent="0.35">
      <c r="S524" s="29"/>
      <c r="U524" s="29"/>
    </row>
    <row r="525" spans="19:21" x14ac:dyDescent="0.35">
      <c r="S525" s="29"/>
      <c r="U525" s="29"/>
    </row>
    <row r="526" spans="19:21" x14ac:dyDescent="0.35">
      <c r="S526" s="29"/>
      <c r="U526" s="29"/>
    </row>
    <row r="527" spans="19:21" x14ac:dyDescent="0.35">
      <c r="S527" s="29"/>
      <c r="U527" s="29"/>
    </row>
    <row r="528" spans="19:21" x14ac:dyDescent="0.35">
      <c r="S528" s="29"/>
      <c r="U528" s="29"/>
    </row>
    <row r="529" spans="19:21" x14ac:dyDescent="0.35">
      <c r="S529" s="29"/>
      <c r="U529" s="29"/>
    </row>
    <row r="530" spans="19:21" x14ac:dyDescent="0.35">
      <c r="S530" s="29"/>
      <c r="U530" s="29"/>
    </row>
    <row r="531" spans="19:21" x14ac:dyDescent="0.35">
      <c r="S531" s="29"/>
      <c r="U531" s="29"/>
    </row>
    <row r="532" spans="19:21" x14ac:dyDescent="0.35">
      <c r="S532" s="29"/>
      <c r="U532" s="29"/>
    </row>
    <row r="533" spans="19:21" x14ac:dyDescent="0.35">
      <c r="S533" s="29"/>
      <c r="U533" s="29"/>
    </row>
    <row r="534" spans="19:21" x14ac:dyDescent="0.35">
      <c r="S534" s="29"/>
      <c r="U534" s="29"/>
    </row>
    <row r="535" spans="19:21" x14ac:dyDescent="0.35">
      <c r="S535" s="29"/>
      <c r="U535" s="29"/>
    </row>
    <row r="536" spans="19:21" x14ac:dyDescent="0.35">
      <c r="S536" s="29"/>
      <c r="U536" s="29"/>
    </row>
    <row r="537" spans="19:21" x14ac:dyDescent="0.35">
      <c r="S537" s="29"/>
      <c r="U537" s="29"/>
    </row>
    <row r="538" spans="19:21" x14ac:dyDescent="0.35">
      <c r="S538" s="29"/>
      <c r="U538" s="29"/>
    </row>
    <row r="539" spans="19:21" x14ac:dyDescent="0.35">
      <c r="S539" s="29"/>
      <c r="U539" s="29"/>
    </row>
    <row r="540" spans="19:21" x14ac:dyDescent="0.35">
      <c r="S540" s="29"/>
      <c r="U540" s="29"/>
    </row>
    <row r="541" spans="19:21" x14ac:dyDescent="0.35">
      <c r="S541" s="29"/>
      <c r="U541" s="29"/>
    </row>
    <row r="542" spans="19:21" x14ac:dyDescent="0.35">
      <c r="S542" s="29"/>
      <c r="U542" s="29"/>
    </row>
    <row r="543" spans="19:21" x14ac:dyDescent="0.35">
      <c r="S543" s="29"/>
      <c r="U543" s="29"/>
    </row>
    <row r="544" spans="19:21" x14ac:dyDescent="0.35">
      <c r="S544" s="29"/>
      <c r="U544" s="29"/>
    </row>
    <row r="545" spans="19:21" x14ac:dyDescent="0.35">
      <c r="S545" s="29"/>
      <c r="U545" s="29"/>
    </row>
    <row r="546" spans="19:21" x14ac:dyDescent="0.35">
      <c r="S546" s="29"/>
      <c r="U546" s="29"/>
    </row>
    <row r="547" spans="19:21" x14ac:dyDescent="0.35">
      <c r="S547" s="29"/>
      <c r="U547" s="29"/>
    </row>
  </sheetData>
  <autoFilter ref="A1:IP546" xr:uid="{AFC169A3-C202-44F6-80DE-E2D22FA19A83}">
    <sortState xmlns:xlrd2="http://schemas.microsoft.com/office/spreadsheetml/2017/richdata2" ref="A2:IP546">
      <sortCondition ref="K1:K5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MMT</vt:lpstr>
      <vt:lpstr>NAV</vt:lpstr>
      <vt:lpstr>SOC Detail Cap Accts</vt:lpstr>
      <vt:lpstr>SOC Detail Mgmt Fees</vt:lpstr>
      <vt:lpstr>SOC Detail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2024-01-10T19:35:44Z</dcterms:modified>
</cp:coreProperties>
</file>