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filterPrivacy="1"/>
  <xr:revisionPtr revIDLastSave="0" documentId="13_ncr:1_{107D5107-8713-4D74-9A57-666C6A66E9F5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USG" sheetId="1" r:id="rId1"/>
    <sheet name="NAV Packet" sheetId="6" r:id="rId2"/>
    <sheet name="SOC Detail Cap Accts" sheetId="3" r:id="rId3"/>
    <sheet name="SOC Detail Mgmt Fees" sheetId="4" r:id="rId4"/>
    <sheet name="SOC Detail Expenses" sheetId="2" r:id="rId5"/>
  </sheets>
  <definedNames>
    <definedName name="_xlnm._FilterDatabase" localSheetId="2" hidden="1">'SOC Detail Cap Accts'!$A$1:$IP$655</definedName>
    <definedName name="_xlnm._FilterDatabase" localSheetId="4" hidden="1">'SOC Detail Expenses'!$A$1:$IP$456</definedName>
    <definedName name="_xlnm._FilterDatabase" localSheetId="3" hidden="1">'SOC Detail Mgmt Fees'!$A$1:$IP$183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I8" i="1"/>
  <c r="E9" i="1"/>
  <c r="E8" i="1"/>
  <c r="E62" i="6" l="1"/>
  <c r="A62" i="6"/>
  <c r="A51" i="6"/>
  <c r="E50" i="6"/>
  <c r="E49" i="6"/>
  <c r="E48" i="6"/>
  <c r="B48" i="6"/>
  <c r="E47" i="6"/>
  <c r="E46" i="6"/>
  <c r="E45" i="6"/>
  <c r="E44" i="6"/>
  <c r="B44" i="6"/>
  <c r="E43" i="6"/>
  <c r="E51" i="6" s="1"/>
  <c r="E67" i="6" s="1"/>
  <c r="A42" i="6"/>
  <c r="E35" i="6"/>
  <c r="E37" i="6" s="1"/>
  <c r="E69" i="6" s="1"/>
  <c r="H4" i="6" s="1"/>
  <c r="H5" i="6" s="1"/>
  <c r="C34" i="6"/>
  <c r="C33" i="6"/>
  <c r="C32" i="6"/>
  <c r="C31" i="6"/>
  <c r="C30" i="6"/>
  <c r="E26" i="6"/>
  <c r="A25" i="6"/>
  <c r="A24" i="6"/>
  <c r="A22" i="6"/>
  <c r="A21" i="6"/>
  <c r="U10" i="1" l="1"/>
  <c r="V10" i="1" s="1"/>
  <c r="T10" i="1"/>
  <c r="S10" i="1"/>
  <c r="R10" i="1"/>
  <c r="K10" i="1"/>
  <c r="J10" i="1"/>
  <c r="I10" i="1"/>
  <c r="G10" i="1"/>
  <c r="M10" i="1" s="1"/>
  <c r="O10" i="1" s="1"/>
  <c r="E10" i="1"/>
  <c r="L10" i="1" s="1"/>
  <c r="N10" i="1" s="1"/>
  <c r="C10" i="1"/>
  <c r="G46" i="1"/>
  <c r="J5" i="1"/>
  <c r="G39" i="1" l="1"/>
  <c r="G8" i="1" l="1"/>
  <c r="C9" i="1"/>
  <c r="E51" i="1" l="1"/>
  <c r="E52" i="1" s="1"/>
  <c r="G37" i="1"/>
  <c r="H37" i="1" s="1"/>
  <c r="G43" i="1" l="1"/>
  <c r="G42" i="1"/>
  <c r="G38" i="1" l="1"/>
  <c r="H38" i="1" s="1"/>
  <c r="H39" i="1" l="1"/>
  <c r="G44" i="1"/>
  <c r="G45" i="1" s="1"/>
  <c r="G47" i="1" l="1"/>
  <c r="H47" i="1" s="1"/>
  <c r="C8" i="1" l="1"/>
  <c r="C7" i="1"/>
  <c r="C6" i="1"/>
  <c r="K9" i="1" l="1"/>
  <c r="K8" i="1"/>
  <c r="K7" i="1"/>
  <c r="K6" i="1"/>
  <c r="K5" i="1"/>
  <c r="J9" i="1"/>
  <c r="J8" i="1"/>
  <c r="J7" i="1"/>
  <c r="J6" i="1"/>
  <c r="G9" i="1"/>
  <c r="G7" i="1"/>
  <c r="G6" i="1"/>
  <c r="G5" i="1"/>
  <c r="Q51" i="1" l="1"/>
  <c r="Q52" i="1" s="1"/>
  <c r="R51" i="1"/>
  <c r="R52" i="1" s="1"/>
  <c r="S51" i="1"/>
  <c r="S52" i="1" s="1"/>
  <c r="AA16" i="1"/>
  <c r="Y16" i="1" s="1"/>
  <c r="AB14" i="1"/>
  <c r="Z14" i="1" s="1"/>
  <c r="AA11" i="1"/>
  <c r="Y11" i="1" s="1"/>
  <c r="K51" i="1"/>
  <c r="K52" i="1" s="1"/>
  <c r="AA12" i="1"/>
  <c r="Y12" i="1" s="1"/>
  <c r="P51" i="1"/>
  <c r="P52" i="1" s="1"/>
  <c r="AA13" i="1"/>
  <c r="Y13" i="1" s="1"/>
  <c r="J51" i="1"/>
  <c r="J52" i="1" s="1"/>
  <c r="I51" i="1"/>
  <c r="I52" i="1" s="1"/>
  <c r="H51" i="1"/>
  <c r="H52" i="1" s="1"/>
  <c r="AB10" i="1"/>
  <c r="Z10" i="1" s="1"/>
  <c r="G51" i="1"/>
  <c r="G52" i="1" s="1"/>
  <c r="L9" i="1"/>
  <c r="N9" i="1" s="1"/>
  <c r="D51" i="1"/>
  <c r="D52" i="1" s="1"/>
  <c r="G41" i="1"/>
  <c r="H41" i="1" s="1"/>
  <c r="M9" i="1"/>
  <c r="F51" i="1"/>
  <c r="F52" i="1" s="1"/>
  <c r="L8" i="1"/>
  <c r="N8" i="1" s="1"/>
  <c r="M8" i="1"/>
  <c r="U8" i="1"/>
  <c r="V8" i="1" s="1"/>
  <c r="R9" i="1"/>
  <c r="T8" i="1"/>
  <c r="T9" i="1"/>
  <c r="S8" i="1"/>
  <c r="S9" i="1"/>
  <c r="U9" i="1"/>
  <c r="V9" i="1" s="1"/>
  <c r="R8" i="1"/>
  <c r="J33" i="1"/>
  <c r="J35" i="1" s="1"/>
  <c r="I7" i="1"/>
  <c r="I6" i="1"/>
  <c r="E7" i="1"/>
  <c r="E6" i="1"/>
  <c r="E5" i="1"/>
  <c r="M5" i="1" s="1"/>
  <c r="I5" i="1"/>
  <c r="O9" i="1" l="1"/>
  <c r="O5" i="1"/>
  <c r="O8" i="1"/>
  <c r="AA14" i="1"/>
  <c r="Y14" i="1" s="1"/>
  <c r="AA15" i="1"/>
  <c r="Y15" i="1" s="1"/>
  <c r="AB9" i="1"/>
  <c r="Z9" i="1" s="1"/>
  <c r="AB13" i="1"/>
  <c r="Z13" i="1" s="1"/>
  <c r="AB15" i="1"/>
  <c r="Z15" i="1" s="1"/>
  <c r="AB16" i="1"/>
  <c r="Z16" i="1" s="1"/>
  <c r="AA10" i="1"/>
  <c r="Y10" i="1" s="1"/>
  <c r="AB11" i="1"/>
  <c r="Z11" i="1" s="1"/>
  <c r="AB8" i="1"/>
  <c r="Z8" i="1" s="1"/>
  <c r="AB12" i="1"/>
  <c r="Z12" i="1" s="1"/>
  <c r="AA8" i="1"/>
  <c r="Y8" i="1" s="1"/>
  <c r="AA9" i="1"/>
  <c r="Y9" i="1" s="1"/>
  <c r="G48" i="1"/>
  <c r="H48" i="1" s="1"/>
  <c r="G40" i="1"/>
  <c r="H40" i="1" s="1"/>
  <c r="AA7" i="1"/>
  <c r="Y7" i="1" s="1"/>
  <c r="AB7" i="1"/>
  <c r="Z7" i="1" s="1"/>
  <c r="L7" i="1"/>
  <c r="N7" i="1" s="1"/>
  <c r="AA6" i="1" s="1"/>
  <c r="Y6" i="1" s="1"/>
  <c r="L6" i="1"/>
  <c r="N6" i="1" s="1"/>
  <c r="M7" i="1"/>
  <c r="R5" i="1"/>
  <c r="L5" i="1"/>
  <c r="N5" i="1" s="1"/>
  <c r="M6" i="1"/>
  <c r="T6" i="1"/>
  <c r="U7" i="1"/>
  <c r="V7" i="1" s="1"/>
  <c r="U6" i="1"/>
  <c r="V6" i="1" s="1"/>
  <c r="T7" i="1"/>
  <c r="S6" i="1"/>
  <c r="S5" i="1"/>
  <c r="U5" i="1"/>
  <c r="T5" i="1"/>
  <c r="S7" i="1"/>
  <c r="R7" i="1"/>
  <c r="R6" i="1"/>
  <c r="K33" i="1"/>
  <c r="O6" i="1" l="1"/>
  <c r="AB5" i="1" s="1"/>
  <c r="Z5" i="1" s="1"/>
  <c r="O7" i="1"/>
  <c r="AB6" i="1" s="1"/>
  <c r="Z6" i="1" s="1"/>
  <c r="AA5" i="1"/>
  <c r="Y5" i="1" s="1"/>
  <c r="T34" i="1"/>
  <c r="S34" i="1"/>
  <c r="V5" i="1"/>
  <c r="U34" i="1"/>
  <c r="P33" i="1"/>
  <c r="I33" i="1"/>
  <c r="I35" i="1" s="1"/>
  <c r="V34" i="1" l="1"/>
  <c r="R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37" authorId="0" shapeId="0" xr:uid="{DF56DE0B-BC21-43DE-A811-1078BDC496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margin recipt owed to repo counterparties
</t>
        </r>
      </text>
    </comment>
    <comment ref="G38" authorId="0" shapeId="0" xr:uid="{EFD09ECF-492F-46A9-B2E8-0E483866F82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margin recipt owed to repo counterparties
</t>
        </r>
      </text>
    </comment>
    <comment ref="G39" authorId="0" shapeId="0" xr:uid="{647C3883-9BAA-4E3F-AE48-B0CD378C223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margin recipt owed to repo counterparties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64" authorId="0" shapeId="0" xr:uid="{19EC8C50-4632-4677-8CE1-0AA67BEC4F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margin recipt owed to repo counterparties
</t>
        </r>
      </text>
    </comment>
  </commentList>
</comments>
</file>

<file path=xl/sharedStrings.xml><?xml version="1.0" encoding="utf-8"?>
<sst xmlns="http://schemas.openxmlformats.org/spreadsheetml/2006/main" count="7659" uniqueCount="413">
  <si>
    <t>Start Date</t>
  </si>
  <si>
    <t>End Date</t>
  </si>
  <si>
    <t>Starting Cap Accounts</t>
  </si>
  <si>
    <t>NAV Struck by Admin?</t>
  </si>
  <si>
    <t>End Cap Accounts</t>
  </si>
  <si>
    <t>Ordinary Expenses ($)</t>
  </si>
  <si>
    <t xml:space="preserve"> Net Mgmt Fee ($)</t>
  </si>
  <si>
    <t xml:space="preserve">Total Net Return </t>
  </si>
  <si>
    <t>Expenses</t>
  </si>
  <si>
    <t>Period Gross Income</t>
  </si>
  <si>
    <t>Gross Income %</t>
  </si>
  <si>
    <t>Yes</t>
  </si>
  <si>
    <t>Gross Return</t>
  </si>
  <si>
    <t>Net Return</t>
  </si>
  <si>
    <t>SK</t>
  </si>
  <si>
    <t>ProcessID</t>
  </si>
  <si>
    <t>ObjectSKVehicle</t>
  </si>
  <si>
    <t>VehicleCode</t>
  </si>
  <si>
    <t>VehicleDescription</t>
  </si>
  <si>
    <t>ObjectSKPool</t>
  </si>
  <si>
    <t>PoolCode</t>
  </si>
  <si>
    <t>PoolDescription</t>
  </si>
  <si>
    <t>PeriodSK</t>
  </si>
  <si>
    <t>Period</t>
  </si>
  <si>
    <t>PeriodDescription</t>
  </si>
  <si>
    <t>ObjectSKInvestor</t>
  </si>
  <si>
    <t>InvestorCode</t>
  </si>
  <si>
    <t>InvestorDescription</t>
  </si>
  <si>
    <t>ObjectSKInvestorParent</t>
  </si>
  <si>
    <t>InvestorCodeParent</t>
  </si>
  <si>
    <t>InvestorDescriptionParent</t>
  </si>
  <si>
    <t>Head1</t>
  </si>
  <si>
    <t>Amt1</t>
  </si>
  <si>
    <t>Head2</t>
  </si>
  <si>
    <t>Amt2</t>
  </si>
  <si>
    <t>Head3</t>
  </si>
  <si>
    <t>Amt3</t>
  </si>
  <si>
    <t>Head4</t>
  </si>
  <si>
    <t>Amt4</t>
  </si>
  <si>
    <t>Head5</t>
  </si>
  <si>
    <t>Amt5</t>
  </si>
  <si>
    <t>Head6</t>
  </si>
  <si>
    <t>Amt6</t>
  </si>
  <si>
    <t>Head7</t>
  </si>
  <si>
    <t>Amt7</t>
  </si>
  <si>
    <t>Head8</t>
  </si>
  <si>
    <t>Amt8</t>
  </si>
  <si>
    <t>Head9</t>
  </si>
  <si>
    <t>Amt9</t>
  </si>
  <si>
    <t>Head10</t>
  </si>
  <si>
    <t>Amt10</t>
  </si>
  <si>
    <t>Head11</t>
  </si>
  <si>
    <t>Amt11</t>
  </si>
  <si>
    <t>Head12</t>
  </si>
  <si>
    <t>Amt12</t>
  </si>
  <si>
    <t>Head13</t>
  </si>
  <si>
    <t>Amt13</t>
  </si>
  <si>
    <t>Head14</t>
  </si>
  <si>
    <t>Amt14</t>
  </si>
  <si>
    <t>Head15</t>
  </si>
  <si>
    <t>Amt15</t>
  </si>
  <si>
    <t>Head16</t>
  </si>
  <si>
    <t>Amt16</t>
  </si>
  <si>
    <t>Head17</t>
  </si>
  <si>
    <t>Amt17</t>
  </si>
  <si>
    <t>Head18</t>
  </si>
  <si>
    <t>Amt18</t>
  </si>
  <si>
    <t>Head19</t>
  </si>
  <si>
    <t>Amt19</t>
  </si>
  <si>
    <t>Head20</t>
  </si>
  <si>
    <t>Amt20</t>
  </si>
  <si>
    <t>Head21</t>
  </si>
  <si>
    <t>Amt21</t>
  </si>
  <si>
    <t>Head22</t>
  </si>
  <si>
    <t>Amt22</t>
  </si>
  <si>
    <t>Head23</t>
  </si>
  <si>
    <t>Amt23</t>
  </si>
  <si>
    <t>Head24</t>
  </si>
  <si>
    <t>Amt24</t>
  </si>
  <si>
    <t>Head25</t>
  </si>
  <si>
    <t>Amt25</t>
  </si>
  <si>
    <t>Head26</t>
  </si>
  <si>
    <t>Amt26</t>
  </si>
  <si>
    <t>Head27</t>
  </si>
  <si>
    <t>Amt27</t>
  </si>
  <si>
    <t>Head28</t>
  </si>
  <si>
    <t>Amt28</t>
  </si>
  <si>
    <t>Head29</t>
  </si>
  <si>
    <t>Amt29</t>
  </si>
  <si>
    <t>Head30</t>
  </si>
  <si>
    <t>Amt30</t>
  </si>
  <si>
    <t>Head31</t>
  </si>
  <si>
    <t>Amt31</t>
  </si>
  <si>
    <t>Head32</t>
  </si>
  <si>
    <t>Amt32</t>
  </si>
  <si>
    <t>Head33</t>
  </si>
  <si>
    <t>Amt33</t>
  </si>
  <si>
    <t>Head34</t>
  </si>
  <si>
    <t>Amt34</t>
  </si>
  <si>
    <t>Head35</t>
  </si>
  <si>
    <t>Amt35</t>
  </si>
  <si>
    <t>Head36</t>
  </si>
  <si>
    <t>Amt36</t>
  </si>
  <si>
    <t>Head37</t>
  </si>
  <si>
    <t>Amt37</t>
  </si>
  <si>
    <t>Head38</t>
  </si>
  <si>
    <t>Amt38</t>
  </si>
  <si>
    <t>Head39</t>
  </si>
  <si>
    <t>Amt39</t>
  </si>
  <si>
    <t>Head40</t>
  </si>
  <si>
    <t>Amt40</t>
  </si>
  <si>
    <t>Head41</t>
  </si>
  <si>
    <t>Amt41</t>
  </si>
  <si>
    <t>Head42</t>
  </si>
  <si>
    <t>Amt42</t>
  </si>
  <si>
    <t>Head43</t>
  </si>
  <si>
    <t>Amt43</t>
  </si>
  <si>
    <t>Head44</t>
  </si>
  <si>
    <t>Amt44</t>
  </si>
  <si>
    <t>Head45</t>
  </si>
  <si>
    <t>Amt45</t>
  </si>
  <si>
    <t>Head46</t>
  </si>
  <si>
    <t>Amt46</t>
  </si>
  <si>
    <t>Head47</t>
  </si>
  <si>
    <t>Amt47</t>
  </si>
  <si>
    <t>Head48</t>
  </si>
  <si>
    <t>Amt48</t>
  </si>
  <si>
    <t>Head49</t>
  </si>
  <si>
    <t>Amt49</t>
  </si>
  <si>
    <t>Head50</t>
  </si>
  <si>
    <t>Amt50</t>
  </si>
  <si>
    <t>Head51</t>
  </si>
  <si>
    <t>Amt51</t>
  </si>
  <si>
    <t>Head52</t>
  </si>
  <si>
    <t>Amt52</t>
  </si>
  <si>
    <t>Head53</t>
  </si>
  <si>
    <t>Amt53</t>
  </si>
  <si>
    <t>Head54</t>
  </si>
  <si>
    <t>Amt54</t>
  </si>
  <si>
    <t>Head55</t>
  </si>
  <si>
    <t>Amt55</t>
  </si>
  <si>
    <t>Head56</t>
  </si>
  <si>
    <t>Amt56</t>
  </si>
  <si>
    <t>Head57</t>
  </si>
  <si>
    <t>Amt57</t>
  </si>
  <si>
    <t>Head58</t>
  </si>
  <si>
    <t>Amt58</t>
  </si>
  <si>
    <t>Head59</t>
  </si>
  <si>
    <t>Amt59</t>
  </si>
  <si>
    <t>Head60</t>
  </si>
  <si>
    <t>Amt60</t>
  </si>
  <si>
    <t>Head61</t>
  </si>
  <si>
    <t>Amt61</t>
  </si>
  <si>
    <t>Head62</t>
  </si>
  <si>
    <t>Amt62</t>
  </si>
  <si>
    <t>Head63</t>
  </si>
  <si>
    <t>Amt63</t>
  </si>
  <si>
    <t>Head64</t>
  </si>
  <si>
    <t>Amt64</t>
  </si>
  <si>
    <t>Head65</t>
  </si>
  <si>
    <t>Amt65</t>
  </si>
  <si>
    <t>Head66</t>
  </si>
  <si>
    <t>Amt66</t>
  </si>
  <si>
    <t>Head67</t>
  </si>
  <si>
    <t>Amt67</t>
  </si>
  <si>
    <t>Head68</t>
  </si>
  <si>
    <t>Amt68</t>
  </si>
  <si>
    <t>Head69</t>
  </si>
  <si>
    <t>Amt69</t>
  </si>
  <si>
    <t>Head70</t>
  </si>
  <si>
    <t>Amt70</t>
  </si>
  <si>
    <t>Head71</t>
  </si>
  <si>
    <t>Amt71</t>
  </si>
  <si>
    <t>Head72</t>
  </si>
  <si>
    <t>Amt72</t>
  </si>
  <si>
    <t>Head73</t>
  </si>
  <si>
    <t>Amt73</t>
  </si>
  <si>
    <t>Head74</t>
  </si>
  <si>
    <t>Amt74</t>
  </si>
  <si>
    <t>Head75</t>
  </si>
  <si>
    <t>Amt75</t>
  </si>
  <si>
    <t>Head76</t>
  </si>
  <si>
    <t>Amt76</t>
  </si>
  <si>
    <t>Head77</t>
  </si>
  <si>
    <t>Amt77</t>
  </si>
  <si>
    <t>Head78</t>
  </si>
  <si>
    <t>Amt78</t>
  </si>
  <si>
    <t>Head79</t>
  </si>
  <si>
    <t>Amt79</t>
  </si>
  <si>
    <t>Head80</t>
  </si>
  <si>
    <t>Amt80</t>
  </si>
  <si>
    <t>Head81</t>
  </si>
  <si>
    <t>Amt81</t>
  </si>
  <si>
    <t>Head82</t>
  </si>
  <si>
    <t>Amt82</t>
  </si>
  <si>
    <t>Head83</t>
  </si>
  <si>
    <t>Amt83</t>
  </si>
  <si>
    <t>Head84</t>
  </si>
  <si>
    <t>Amt84</t>
  </si>
  <si>
    <t>Head85</t>
  </si>
  <si>
    <t>Amt85</t>
  </si>
  <si>
    <t>Head86</t>
  </si>
  <si>
    <t>Amt86</t>
  </si>
  <si>
    <t>Head87</t>
  </si>
  <si>
    <t>Amt87</t>
  </si>
  <si>
    <t>Head88</t>
  </si>
  <si>
    <t>Amt88</t>
  </si>
  <si>
    <t>Head89</t>
  </si>
  <si>
    <t>Amt89</t>
  </si>
  <si>
    <t>Head90</t>
  </si>
  <si>
    <t>Amt90</t>
  </si>
  <si>
    <t>Head91</t>
  </si>
  <si>
    <t>Amt91</t>
  </si>
  <si>
    <t>Head92</t>
  </si>
  <si>
    <t>Amt92</t>
  </si>
  <si>
    <t>Head93</t>
  </si>
  <si>
    <t>Amt93</t>
  </si>
  <si>
    <t>Head94</t>
  </si>
  <si>
    <t>Amt94</t>
  </si>
  <si>
    <t>Head95</t>
  </si>
  <si>
    <t>Amt95</t>
  </si>
  <si>
    <t>Head96</t>
  </si>
  <si>
    <t>Amt96</t>
  </si>
  <si>
    <t>Head97</t>
  </si>
  <si>
    <t>Amt97</t>
  </si>
  <si>
    <t>Head98</t>
  </si>
  <si>
    <t>Amt98</t>
  </si>
  <si>
    <t>Head99</t>
  </si>
  <si>
    <t>Amt99</t>
  </si>
  <si>
    <t>Head100</t>
  </si>
  <si>
    <t>Amt100</t>
  </si>
  <si>
    <t>Head101</t>
  </si>
  <si>
    <t>Amt101</t>
  </si>
  <si>
    <t>Head102</t>
  </si>
  <si>
    <t>Amt102</t>
  </si>
  <si>
    <t>Head103</t>
  </si>
  <si>
    <t>Amt103</t>
  </si>
  <si>
    <t>Head104</t>
  </si>
  <si>
    <t>Amt104</t>
  </si>
  <si>
    <t>Head105</t>
  </si>
  <si>
    <t>Amt105</t>
  </si>
  <si>
    <t>Head106</t>
  </si>
  <si>
    <t>Amt106</t>
  </si>
  <si>
    <t>Head107</t>
  </si>
  <si>
    <t>Amt107</t>
  </si>
  <si>
    <t>Head108</t>
  </si>
  <si>
    <t>Amt108</t>
  </si>
  <si>
    <t>Head109</t>
  </si>
  <si>
    <t>Amt109</t>
  </si>
  <si>
    <t>Head110</t>
  </si>
  <si>
    <t>Amt110</t>
  </si>
  <si>
    <t>UserName</t>
  </si>
  <si>
    <t>RunTime</t>
  </si>
  <si>
    <t>ObjectSKTaxParent</t>
  </si>
  <si>
    <t>TaxParentCode</t>
  </si>
  <si>
    <t>Class</t>
  </si>
  <si>
    <t>Series</t>
  </si>
  <si>
    <t>FSGroupLevel</t>
  </si>
  <si>
    <t>InvestorTypeSK</t>
  </si>
  <si>
    <t>InvestorTypeCode</t>
  </si>
  <si>
    <t>InvestorTypeDescription</t>
  </si>
  <si>
    <t>PartnerClassCode</t>
  </si>
  <si>
    <t>PartnerSeriesCode</t>
  </si>
  <si>
    <t>PartnerInvestorCode</t>
  </si>
  <si>
    <t>LUCID</t>
  </si>
  <si>
    <t>Lucid Cash Fund USG LLC</t>
  </si>
  <si>
    <t>GEN-LUCID</t>
  </si>
  <si>
    <t>1000062947</t>
  </si>
  <si>
    <t>CE ADMIN</t>
  </si>
  <si>
    <t>M</t>
  </si>
  <si>
    <t>LP</t>
  </si>
  <si>
    <t>Limited Partner</t>
  </si>
  <si>
    <t>1000066724</t>
  </si>
  <si>
    <t>The Kresge Foundation</t>
  </si>
  <si>
    <t>CE AUDIT</t>
  </si>
  <si>
    <t>CE CUST FE</t>
  </si>
  <si>
    <t>CE AD COST</t>
  </si>
  <si>
    <t>BAL FWD</t>
  </si>
  <si>
    <t>Total</t>
  </si>
  <si>
    <t>BAL FWD PF</t>
  </si>
  <si>
    <t>CONT</t>
  </si>
  <si>
    <t>WITH (BEG)</t>
  </si>
  <si>
    <t>TOTAL PF</t>
  </si>
  <si>
    <t>CE MF</t>
  </si>
  <si>
    <t>WITH (END)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</si>
  <si>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</si>
  <si>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</si>
  <si>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</si>
  <si>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</si>
  <si>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</si>
  <si>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</si>
  <si>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</si>
  <si>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</si>
  <si>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</si>
  <si>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</si>
  <si>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</si>
  <si>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</si>
  <si>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Gross Mgmt Fee Expense Ratio</t>
  </si>
  <si>
    <t>Gross Mgmt Fee ($)</t>
  </si>
  <si>
    <t>Month</t>
  </si>
  <si>
    <t>USE BELOW TABLE FOR FORM PF REPORTING</t>
  </si>
  <si>
    <t>Reserve for amounts owed Counterparties</t>
  </si>
  <si>
    <t>RAUM</t>
  </si>
  <si>
    <t>NAV</t>
  </si>
  <si>
    <t>Lucid NAV Calculator</t>
  </si>
  <si>
    <t>USG Fund Series Monthly</t>
  </si>
  <si>
    <t/>
  </si>
  <si>
    <t>NAV Date</t>
  </si>
  <si>
    <t>Period Start NAV</t>
  </si>
  <si>
    <t>Daycount</t>
  </si>
  <si>
    <t>Period Start Date</t>
  </si>
  <si>
    <t>NAV on Date</t>
  </si>
  <si>
    <t>OrigPortion</t>
  </si>
  <si>
    <t>Exp Accrual Start Date</t>
  </si>
  <si>
    <t>Return</t>
  </si>
  <si>
    <t>Next Valuation Date</t>
  </si>
  <si>
    <t>ASSETS</t>
  </si>
  <si>
    <t>MAIN ACCOUNTS</t>
  </si>
  <si>
    <t>Description</t>
  </si>
  <si>
    <t>Invest Amount</t>
  </si>
  <si>
    <t>NAV Date Nav</t>
  </si>
  <si>
    <t>CASH</t>
  </si>
  <si>
    <t>DGCXX</t>
  </si>
  <si>
    <t>Main Account</t>
  </si>
  <si>
    <t>Expense Account</t>
  </si>
  <si>
    <t>Commitment Fee</t>
  </si>
  <si>
    <t>Margin account</t>
  </si>
  <si>
    <t>Mgmt Account</t>
  </si>
  <si>
    <t>Total ASSETs Main Account</t>
  </si>
  <si>
    <t>OTHER ACCOUNTS</t>
  </si>
  <si>
    <t>Amount</t>
  </si>
  <si>
    <t>Final CF</t>
  </si>
  <si>
    <t>DGCXX Equity - MMF Expns</t>
  </si>
  <si>
    <t xml:space="preserve">DGCXX Equity - MMF Mgmt </t>
  </si>
  <si>
    <t>CASH - Owed by counterparties</t>
  </si>
  <si>
    <t>CASH - Margin Account</t>
  </si>
  <si>
    <t>DGCXX Equity - Margin Account</t>
  </si>
  <si>
    <t>Total ASSETs Expense Accts</t>
  </si>
  <si>
    <t>TOTAL SERIES ASSETS</t>
  </si>
  <si>
    <t>LIABILITIES</t>
  </si>
  <si>
    <t>Daily Accruals</t>
  </si>
  <si>
    <t>Mgmt Fee</t>
  </si>
  <si>
    <t>Mgmt Fee Waiver</t>
  </si>
  <si>
    <t>Hedging and Admin</t>
  </si>
  <si>
    <t>Admin</t>
  </si>
  <si>
    <t>Custody</t>
  </si>
  <si>
    <t>Audit and Tax</t>
  </si>
  <si>
    <t>Org Cost Amort</t>
  </si>
  <si>
    <t>Additional Admin</t>
  </si>
  <si>
    <t>Previously Accrued Expenses</t>
  </si>
  <si>
    <t>Total to End Date</t>
  </si>
  <si>
    <t>Other Reserves</t>
  </si>
  <si>
    <t>TOTAL LIABILITIES</t>
  </si>
  <si>
    <t>TOTAL NAV</t>
  </si>
  <si>
    <t>updated manually</t>
  </si>
  <si>
    <t>Assets Level 1</t>
  </si>
  <si>
    <t>Assets Level 2</t>
  </si>
  <si>
    <t>T-Bills</t>
  </si>
  <si>
    <t>Cash/Cash Equiv</t>
  </si>
  <si>
    <t>Margin Posted</t>
  </si>
  <si>
    <t>Margin Held</t>
  </si>
  <si>
    <t>Expenses Accrued</t>
  </si>
  <si>
    <t>Owned MMF's</t>
  </si>
  <si>
    <t>Cash Held</t>
  </si>
  <si>
    <t>Unencum Cash/Equ</t>
  </si>
  <si>
    <t>ROUNDED</t>
  </si>
  <si>
    <t>Liabilities Level 1</t>
  </si>
  <si>
    <t>Liabilities Cost Based</t>
  </si>
  <si>
    <t>Assets Cost Based</t>
  </si>
  <si>
    <t>LUFAAM</t>
  </si>
  <si>
    <t>00026450</t>
  </si>
  <si>
    <t>00155488</t>
  </si>
  <si>
    <t>Gross Accrual</t>
  </si>
  <si>
    <t>Net Accrual</t>
  </si>
  <si>
    <t>Ln Gross Accrual</t>
  </si>
  <si>
    <t>Ln Net Accrual</t>
  </si>
  <si>
    <t>For Form PF Gross</t>
  </si>
  <si>
    <t>For Form PF Net</t>
  </si>
  <si>
    <t>CE MFW</t>
  </si>
  <si>
    <t>OPEN</t>
  </si>
  <si>
    <t>00028966001</t>
  </si>
  <si>
    <t>Children's Medical Center Foundation</t>
  </si>
  <si>
    <t>00165929001</t>
  </si>
  <si>
    <t>USG Assets Series M-8</t>
  </si>
  <si>
    <t>00155696001</t>
  </si>
  <si>
    <t>Children's Health System of Texas</t>
  </si>
  <si>
    <t>Lucid Management and Capital Partners LP</t>
  </si>
  <si>
    <t>139342,139343,139344,139670,139671,139413,139345,139346,139258,139259,138913,137818,138624,139260,</t>
  </si>
  <si>
    <t>912797HZ3</t>
  </si>
  <si>
    <t>24-0301</t>
  </si>
  <si>
    <t>From 3/1/2024 To 3/14/2024</t>
  </si>
  <si>
    <t>00167488001</t>
  </si>
  <si>
    <t>USG Assets Series M-9</t>
  </si>
  <si>
    <t>24-0216</t>
  </si>
  <si>
    <t>From 2/16/2024 To 2/29/2024</t>
  </si>
  <si>
    <t>24-0201</t>
  </si>
  <si>
    <t>From 2/1/2024 To 2/15/2024</t>
  </si>
  <si>
    <t>24-0119</t>
  </si>
  <si>
    <t>From 1/19/2024 To 1/31/2024</t>
  </si>
  <si>
    <t>24-0101</t>
  </si>
  <si>
    <t>From 1/1/2024 To 1/18/2024</t>
  </si>
  <si>
    <t>24-0315</t>
  </si>
  <si>
    <t>From 3/15/2024 To 3/31/2024</t>
  </si>
  <si>
    <t>USG Monthly 151285</t>
  </si>
  <si>
    <t>USG Monthly 150896</t>
  </si>
  <si>
    <t>USG Monthly 150916</t>
  </si>
  <si>
    <t>USG Monthly 150918</t>
  </si>
  <si>
    <t>USG Monthly 150742</t>
  </si>
  <si>
    <t>USG Monthly 150940</t>
  </si>
  <si>
    <t>USG Monthly 147572</t>
  </si>
  <si>
    <t>USG Monthly 154192</t>
  </si>
  <si>
    <t>TOTAL Liabilities Accrued as of 3/14</t>
  </si>
  <si>
    <t>TOTAL Liabilities Accrued since 3/14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</si>
</sst>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  <numFmt numFmtId="165" formatCode="0.0000%"/>
    <numFmt numFmtId="166" formatCode="_(* #,##0_);_(* \(#,##0\);_(* &quot;-&quot;??_);_(@_)"/>
    <numFmt numFmtId="167" formatCode="0.000000%"/>
    <numFmt numFmtId="168" formatCode="_(* #,##0.0000_);_(* \(#,##0.0000\);_(* &quot;-&quot;??_);_(@_)"/>
    <numFmt numFmtId="169" formatCode="_(* #,##0.0000000_);_(* \(#,##0.0000000\);_(* &quot;-&quot;??_);_(@_)"/>
    <numFmt numFmtId="170" formatCode="0.0000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indexed="8"/>
      <name val="MS Sans Serif"/>
    </font>
    <font>
      <b/>
      <sz val="18"/>
      <color theme="1"/>
      <name val="Calibri"/>
      <family val="2"/>
      <scheme val="minor"/>
    </font>
    <font>
      <sz val="10"/>
      <color theme="0" tint="-0.14999847407452621"/>
      <name val="Arial"/>
      <family val="2"/>
    </font>
    <font>
      <b/>
      <sz val="8"/>
      <color indexed="8"/>
      <name val="MS Sans Serif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167">
    <xf numFmtId="0" fontId="0" fillId="0" borderId="0" xfId="0"/>
    <xf numFmtId="0" fontId="0" fillId="0" borderId="0" xfId="0" applyAlignment="1">
      <alignment horizontal="center"/>
    </xf>
    <xf numFmtId="4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5" fontId="0" fillId="2" borderId="1" xfId="0" applyNumberFormat="1" applyFill="1" applyBorder="1" applyAlignment="1">
      <alignment vertical="center"/>
    </xf>
    <xf numFmtId="43" fontId="0" fillId="2" borderId="1" xfId="1" applyFont="1" applyFill="1" applyBorder="1" applyAlignment="1">
      <alignment horizontal="center" vertical="center"/>
    </xf>
    <xf numFmtId="43" fontId="0" fillId="2" borderId="1" xfId="1" applyFont="1" applyFill="1" applyBorder="1" applyAlignment="1">
      <alignment vertic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164" fontId="0" fillId="0" borderId="0" xfId="0" applyNumberFormat="1"/>
    <xf numFmtId="43" fontId="2" fillId="0" borderId="0" xfId="0" applyNumberFormat="1" applyFont="1" applyAlignment="1">
      <alignment horizontal="center"/>
    </xf>
    <xf numFmtId="3" fontId="0" fillId="0" borderId="0" xfId="0" applyNumberFormat="1"/>
    <xf numFmtId="15" fontId="0" fillId="0" borderId="0" xfId="0" applyNumberFormat="1"/>
    <xf numFmtId="4" fontId="0" fillId="0" borderId="0" xfId="0" applyNumberFormat="1" applyAlignment="1">
      <alignment horizontal="center"/>
    </xf>
    <xf numFmtId="14" fontId="0" fillId="0" borderId="0" xfId="0" applyNumberFormat="1"/>
    <xf numFmtId="4" fontId="0" fillId="0" borderId="0" xfId="0" applyNumberFormat="1"/>
    <xf numFmtId="43" fontId="0" fillId="2" borderId="4" xfId="1" applyFont="1" applyFill="1" applyBorder="1" applyAlignment="1">
      <alignment horizontal="center" vertical="center"/>
    </xf>
    <xf numFmtId="43" fontId="0" fillId="2" borderId="5" xfId="1" applyFont="1" applyFill="1" applyBorder="1" applyAlignment="1">
      <alignment horizontal="center" vertical="center"/>
    </xf>
    <xf numFmtId="15" fontId="0" fillId="2" borderId="6" xfId="0" applyNumberFormat="1" applyFill="1" applyBorder="1" applyAlignment="1">
      <alignment vertical="center"/>
    </xf>
    <xf numFmtId="43" fontId="0" fillId="2" borderId="7" xfId="1" applyFont="1" applyFill="1" applyBorder="1" applyAlignment="1">
      <alignment horizontal="center" vertical="center"/>
    </xf>
    <xf numFmtId="15" fontId="0" fillId="2" borderId="8" xfId="0" applyNumberFormat="1" applyFill="1" applyBorder="1" applyAlignment="1">
      <alignment vertical="center"/>
    </xf>
    <xf numFmtId="43" fontId="0" fillId="2" borderId="9" xfId="1" applyFont="1" applyFill="1" applyBorder="1" applyAlignment="1">
      <alignment horizontal="center" vertical="center"/>
    </xf>
    <xf numFmtId="43" fontId="0" fillId="2" borderId="10" xfId="1" applyFont="1" applyFill="1" applyBorder="1" applyAlignment="1">
      <alignment horizontal="center" vertical="center"/>
    </xf>
    <xf numFmtId="165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2" fillId="0" borderId="0" xfId="0" applyFont="1" applyAlignment="1">
      <alignment horizontal="center" wrapText="1"/>
    </xf>
    <xf numFmtId="4" fontId="0" fillId="0" borderId="0" xfId="0" applyNumberFormat="1" applyAlignment="1">
      <alignment vertical="center"/>
    </xf>
    <xf numFmtId="164" fontId="0" fillId="0" borderId="0" xfId="2" applyNumberFormat="1" applyFont="1" applyAlignment="1">
      <alignment horizontal="center"/>
    </xf>
    <xf numFmtId="15" fontId="0" fillId="0" borderId="9" xfId="0" applyNumberFormat="1" applyBorder="1" applyAlignment="1">
      <alignment vertical="center"/>
    </xf>
    <xf numFmtId="43" fontId="0" fillId="0" borderId="9" xfId="1" applyFont="1" applyFill="1" applyBorder="1" applyAlignment="1">
      <alignment vertical="center"/>
    </xf>
    <xf numFmtId="43" fontId="0" fillId="0" borderId="9" xfId="1" applyFont="1" applyFill="1" applyBorder="1" applyAlignment="1">
      <alignment horizontal="center" vertical="center"/>
    </xf>
    <xf numFmtId="15" fontId="0" fillId="0" borderId="3" xfId="0" applyNumberFormat="1" applyBorder="1" applyAlignment="1">
      <alignment vertical="center"/>
    </xf>
    <xf numFmtId="15" fontId="0" fillId="0" borderId="4" xfId="0" applyNumberFormat="1" applyBorder="1" applyAlignment="1">
      <alignment vertical="center"/>
    </xf>
    <xf numFmtId="0" fontId="3" fillId="4" borderId="0" xfId="0" applyFont="1" applyFill="1"/>
    <xf numFmtId="43" fontId="3" fillId="4" borderId="0" xfId="0" applyNumberFormat="1" applyFont="1" applyFill="1"/>
    <xf numFmtId="43" fontId="0" fillId="2" borderId="13" xfId="1" applyFont="1" applyFill="1" applyBorder="1" applyAlignment="1">
      <alignment horizontal="center" vertical="center"/>
    </xf>
    <xf numFmtId="43" fontId="0" fillId="2" borderId="14" xfId="1" applyFont="1" applyFill="1" applyBorder="1" applyAlignment="1">
      <alignment horizontal="center" vertical="center"/>
    </xf>
    <xf numFmtId="43" fontId="0" fillId="2" borderId="15" xfId="1" applyFont="1" applyFill="1" applyBorder="1" applyAlignment="1">
      <alignment horizontal="center" vertical="center"/>
    </xf>
    <xf numFmtId="43" fontId="0" fillId="0" borderId="0" xfId="1" applyFont="1" applyAlignment="1">
      <alignment horizontal="center"/>
    </xf>
    <xf numFmtId="0" fontId="2" fillId="0" borderId="2" xfId="0" applyFont="1" applyBorder="1"/>
    <xf numFmtId="165" fontId="0" fillId="0" borderId="0" xfId="2" applyNumberFormat="1" applyFont="1"/>
    <xf numFmtId="166" fontId="0" fillId="0" borderId="4" xfId="1" applyNumberFormat="1" applyFont="1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166" fontId="0" fillId="0" borderId="9" xfId="1" applyNumberFormat="1" applyFont="1" applyBorder="1" applyAlignment="1">
      <alignment horizontal="center"/>
    </xf>
    <xf numFmtId="166" fontId="0" fillId="0" borderId="0" xfId="1" applyNumberFormat="1" applyFont="1"/>
    <xf numFmtId="166" fontId="2" fillId="3" borderId="12" xfId="1" applyNumberFormat="1" applyFont="1" applyFill="1" applyBorder="1" applyAlignment="1">
      <alignment horizontal="center"/>
    </xf>
    <xf numFmtId="165" fontId="0" fillId="0" borderId="4" xfId="2" applyNumberFormat="1" applyFont="1" applyBorder="1" applyAlignment="1">
      <alignment horizontal="center"/>
    </xf>
    <xf numFmtId="165" fontId="0" fillId="0" borderId="1" xfId="2" applyNumberFormat="1" applyFont="1" applyBorder="1" applyAlignment="1">
      <alignment horizontal="center"/>
    </xf>
    <xf numFmtId="165" fontId="2" fillId="3" borderId="12" xfId="2" applyNumberFormat="1" applyFont="1" applyFill="1" applyBorder="1" applyAlignment="1">
      <alignment horizontal="center"/>
    </xf>
    <xf numFmtId="165" fontId="2" fillId="3" borderId="11" xfId="0" applyNumberFormat="1" applyFont="1" applyFill="1" applyBorder="1" applyAlignment="1">
      <alignment horizontal="center"/>
    </xf>
    <xf numFmtId="165" fontId="2" fillId="3" borderId="12" xfId="0" applyNumberFormat="1" applyFont="1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2" fillId="3" borderId="2" xfId="0" applyFont="1" applyFill="1" applyBorder="1"/>
    <xf numFmtId="165" fontId="0" fillId="0" borderId="0" xfId="0" applyNumberFormat="1" applyAlignment="1">
      <alignment horizontal="center"/>
    </xf>
    <xf numFmtId="165" fontId="0" fillId="0" borderId="0" xfId="1" applyNumberFormat="1" applyFont="1" applyFill="1" applyBorder="1" applyAlignment="1">
      <alignment horizontal="center"/>
    </xf>
    <xf numFmtId="165" fontId="0" fillId="0" borderId="0" xfId="2" applyNumberFormat="1" applyFont="1" applyFill="1" applyBorder="1" applyAlignment="1">
      <alignment horizontal="center"/>
    </xf>
    <xf numFmtId="3" fontId="2" fillId="0" borderId="0" xfId="0" applyNumberFormat="1" applyFont="1" applyAlignment="1">
      <alignment horizontal="center"/>
    </xf>
    <xf numFmtId="0" fontId="4" fillId="2" borderId="0" xfId="0" applyFont="1" applyFill="1"/>
    <xf numFmtId="0" fontId="0" fillId="0" borderId="0" xfId="0" applyAlignment="1">
      <alignment horizontal="left"/>
    </xf>
    <xf numFmtId="166" fontId="0" fillId="3" borderId="0" xfId="1" applyNumberFormat="1" applyFont="1" applyFill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2" borderId="16" xfId="0" applyFill="1" applyBorder="1"/>
    <xf numFmtId="0" fontId="8" fillId="2" borderId="0" xfId="0" applyFont="1" applyFill="1"/>
    <xf numFmtId="0" fontId="9" fillId="2" borderId="17" xfId="0" applyFont="1" applyFill="1" applyBorder="1"/>
    <xf numFmtId="0" fontId="0" fillId="2" borderId="17" xfId="0" applyFill="1" applyBorder="1"/>
    <xf numFmtId="0" fontId="0" fillId="2" borderId="18" xfId="0" applyFill="1" applyBorder="1"/>
    <xf numFmtId="0" fontId="10" fillId="5" borderId="17" xfId="0" applyFont="1" applyFill="1" applyBorder="1"/>
    <xf numFmtId="0" fontId="4" fillId="2" borderId="17" xfId="0" quotePrefix="1" applyFont="1" applyFill="1" applyBorder="1"/>
    <xf numFmtId="15" fontId="0" fillId="2" borderId="0" xfId="0" quotePrefix="1" applyNumberFormat="1" applyFill="1"/>
    <xf numFmtId="0" fontId="0" fillId="2" borderId="0" xfId="0" applyFill="1"/>
    <xf numFmtId="0" fontId="0" fillId="2" borderId="0" xfId="0" quotePrefix="1" applyFill="1"/>
    <xf numFmtId="0" fontId="4" fillId="2" borderId="5" xfId="0" applyFont="1" applyFill="1" applyBorder="1"/>
    <xf numFmtId="0" fontId="4" fillId="2" borderId="3" xfId="0" applyFont="1" applyFill="1" applyBorder="1"/>
    <xf numFmtId="0" fontId="0" fillId="2" borderId="5" xfId="0" applyFill="1" applyBorder="1"/>
    <xf numFmtId="43" fontId="5" fillId="2" borderId="6" xfId="0" applyNumberFormat="1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0" fillId="2" borderId="10" xfId="0" applyFill="1" applyBorder="1"/>
    <xf numFmtId="0" fontId="4" fillId="2" borderId="0" xfId="0" quotePrefix="1" applyFont="1" applyFill="1"/>
    <xf numFmtId="0" fontId="5" fillId="2" borderId="10" xfId="0" applyFont="1" applyFill="1" applyBorder="1"/>
    <xf numFmtId="0" fontId="8" fillId="0" borderId="0" xfId="0" applyFont="1"/>
    <xf numFmtId="0" fontId="0" fillId="2" borderId="19" xfId="0" applyFill="1" applyBorder="1"/>
    <xf numFmtId="0" fontId="5" fillId="2" borderId="1" xfId="0" applyFont="1" applyFill="1" applyBorder="1"/>
    <xf numFmtId="0" fontId="11" fillId="0" borderId="0" xfId="0" applyFont="1" applyAlignment="1">
      <alignment horizontal="center"/>
    </xf>
    <xf numFmtId="0" fontId="11" fillId="0" borderId="19" xfId="0" applyFont="1" applyBorder="1" applyAlignment="1">
      <alignment horizontal="center"/>
    </xf>
    <xf numFmtId="0" fontId="4" fillId="2" borderId="19" xfId="0" applyFont="1" applyFill="1" applyBorder="1"/>
    <xf numFmtId="0" fontId="4" fillId="2" borderId="2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5" fontId="4" fillId="2" borderId="0" xfId="0" applyNumberFormat="1" applyFont="1" applyFill="1"/>
    <xf numFmtId="14" fontId="4" fillId="2" borderId="0" xfId="0" applyNumberFormat="1" applyFont="1" applyFill="1"/>
    <xf numFmtId="7" fontId="4" fillId="2" borderId="0" xfId="0" applyNumberFormat="1" applyFont="1" applyFill="1"/>
    <xf numFmtId="0" fontId="4" fillId="2" borderId="2" xfId="0" applyFont="1" applyFill="1" applyBorder="1"/>
    <xf numFmtId="7" fontId="4" fillId="2" borderId="2" xfId="0" applyNumberFormat="1" applyFont="1" applyFill="1" applyBorder="1"/>
    <xf numFmtId="8" fontId="4" fillId="2" borderId="0" xfId="0" applyNumberFormat="1" applyFont="1" applyFill="1"/>
    <xf numFmtId="0" fontId="5" fillId="2" borderId="0" xfId="0" applyFont="1" applyFill="1"/>
    <xf numFmtId="0" fontId="5" fillId="2" borderId="19" xfId="0" applyFont="1" applyFill="1" applyBorder="1"/>
    <xf numFmtId="43" fontId="8" fillId="2" borderId="0" xfId="0" applyNumberFormat="1" applyFont="1" applyFill="1"/>
    <xf numFmtId="43" fontId="4" fillId="2" borderId="0" xfId="0" applyNumberFormat="1" applyFont="1" applyFill="1"/>
    <xf numFmtId="0" fontId="5" fillId="2" borderId="16" xfId="0" applyFont="1" applyFill="1" applyBorder="1"/>
    <xf numFmtId="0" fontId="4" fillId="2" borderId="23" xfId="0" applyFont="1" applyFill="1" applyBorder="1"/>
    <xf numFmtId="0" fontId="4" fillId="2" borderId="16" xfId="0" applyFont="1" applyFill="1" applyBorder="1"/>
    <xf numFmtId="43" fontId="4" fillId="2" borderId="16" xfId="0" applyNumberFormat="1" applyFont="1" applyFill="1" applyBorder="1"/>
    <xf numFmtId="7" fontId="4" fillId="3" borderId="0" xfId="3" applyNumberFormat="1" applyFont="1" applyFill="1"/>
    <xf numFmtId="44" fontId="0" fillId="2" borderId="0" xfId="3" applyFont="1" applyFill="1"/>
    <xf numFmtId="7" fontId="0" fillId="2" borderId="0" xfId="0" applyNumberFormat="1" applyFill="1"/>
    <xf numFmtId="44" fontId="4" fillId="2" borderId="0" xfId="0" applyNumberFormat="1" applyFont="1" applyFill="1"/>
    <xf numFmtId="0" fontId="5" fillId="2" borderId="24" xfId="0" applyFont="1" applyFill="1" applyBorder="1"/>
    <xf numFmtId="0" fontId="4" fillId="2" borderId="24" xfId="0" applyFont="1" applyFill="1" applyBorder="1"/>
    <xf numFmtId="0" fontId="4" fillId="2" borderId="2" xfId="0" applyFont="1" applyFill="1" applyBorder="1" applyAlignment="1">
      <alignment horizontal="left"/>
    </xf>
    <xf numFmtId="44" fontId="4" fillId="3" borderId="0" xfId="3" applyFont="1" applyFill="1"/>
    <xf numFmtId="2" fontId="4" fillId="2" borderId="0" xfId="0" applyNumberFormat="1" applyFont="1" applyFill="1"/>
    <xf numFmtId="44" fontId="0" fillId="2" borderId="0" xfId="0" applyNumberFormat="1" applyFill="1"/>
    <xf numFmtId="43" fontId="5" fillId="2" borderId="0" xfId="0" applyNumberFormat="1" applyFont="1" applyFill="1"/>
    <xf numFmtId="0" fontId="5" fillId="2" borderId="0" xfId="0" applyFont="1" applyFill="1" applyAlignment="1">
      <alignment horizontal="right"/>
    </xf>
    <xf numFmtId="166" fontId="2" fillId="3" borderId="0" xfId="0" applyNumberFormat="1" applyFont="1" applyFill="1" applyAlignment="1">
      <alignment horizontal="center"/>
    </xf>
    <xf numFmtId="164" fontId="5" fillId="2" borderId="8" xfId="4" applyNumberFormat="1" applyFont="1" applyFill="1" applyBorder="1"/>
    <xf numFmtId="43" fontId="4" fillId="7" borderId="0" xfId="5" applyFont="1" applyFill="1"/>
    <xf numFmtId="43" fontId="4" fillId="2" borderId="0" xfId="5" applyFont="1" applyFill="1"/>
    <xf numFmtId="43" fontId="5" fillId="2" borderId="0" xfId="5" applyFont="1" applyFill="1"/>
    <xf numFmtId="164" fontId="4" fillId="2" borderId="0" xfId="4" applyNumberFormat="1" applyFont="1" applyFill="1"/>
    <xf numFmtId="43" fontId="5" fillId="2" borderId="22" xfId="5" applyFont="1" applyFill="1" applyBorder="1"/>
    <xf numFmtId="167" fontId="4" fillId="2" borderId="0" xfId="4" applyNumberFormat="1" applyFont="1" applyFill="1"/>
    <xf numFmtId="0" fontId="2" fillId="9" borderId="0" xfId="0" applyFont="1" applyFill="1" applyAlignment="1">
      <alignment horizontal="center"/>
    </xf>
    <xf numFmtId="0" fontId="2" fillId="9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166" fontId="0" fillId="0" borderId="0" xfId="1" applyNumberFormat="1" applyFont="1" applyAlignment="1">
      <alignment horizontal="left"/>
    </xf>
    <xf numFmtId="166" fontId="0" fillId="3" borderId="0" xfId="0" applyNumberFormat="1" applyFill="1" applyAlignment="1">
      <alignment horizontal="left"/>
    </xf>
    <xf numFmtId="14" fontId="2" fillId="0" borderId="2" xfId="0" applyNumberFormat="1" applyFont="1" applyBorder="1" applyAlignment="1">
      <alignment horizontal="left"/>
    </xf>
    <xf numFmtId="14" fontId="2" fillId="0" borderId="2" xfId="0" applyNumberFormat="1" applyFont="1" applyBorder="1" applyAlignment="1">
      <alignment horizontal="center"/>
    </xf>
    <xf numFmtId="43" fontId="0" fillId="2" borderId="3" xfId="5" applyFont="1" applyFill="1" applyBorder="1"/>
    <xf numFmtId="8" fontId="4" fillId="2" borderId="0" xfId="5" applyNumberFormat="1" applyFont="1" applyFill="1"/>
    <xf numFmtId="8" fontId="4" fillId="2" borderId="0" xfId="5" applyNumberFormat="1" applyFont="1" applyFill="1" applyBorder="1"/>
    <xf numFmtId="43" fontId="4" fillId="2" borderId="19" xfId="5" applyFont="1" applyFill="1" applyBorder="1"/>
    <xf numFmtId="7" fontId="4" fillId="6" borderId="0" xfId="5" applyNumberFormat="1" applyFont="1" applyFill="1"/>
    <xf numFmtId="8" fontId="4" fillId="6" borderId="2" xfId="5" applyNumberFormat="1" applyFont="1" applyFill="1" applyBorder="1"/>
    <xf numFmtId="43" fontId="5" fillId="2" borderId="16" xfId="5" applyFont="1" applyFill="1" applyBorder="1"/>
    <xf numFmtId="43" fontId="4" fillId="2" borderId="16" xfId="5" applyFont="1" applyFill="1" applyBorder="1"/>
    <xf numFmtId="43" fontId="5" fillId="2" borderId="0" xfId="5" applyFont="1" applyFill="1" applyBorder="1"/>
    <xf numFmtId="43" fontId="4" fillId="3" borderId="0" xfId="5" applyFont="1" applyFill="1"/>
    <xf numFmtId="43" fontId="5" fillId="2" borderId="24" xfId="5" applyFont="1" applyFill="1" applyBorder="1"/>
    <xf numFmtId="43" fontId="4" fillId="2" borderId="2" xfId="5" applyFont="1" applyFill="1" applyBorder="1"/>
    <xf numFmtId="7" fontId="4" fillId="0" borderId="0" xfId="5" applyNumberFormat="1" applyFont="1" applyFill="1"/>
    <xf numFmtId="8" fontId="5" fillId="3" borderId="0" xfId="5" applyNumberFormat="1" applyFont="1" applyFill="1"/>
    <xf numFmtId="7" fontId="4" fillId="2" borderId="0" xfId="5" applyNumberFormat="1" applyFont="1" applyFill="1"/>
    <xf numFmtId="43" fontId="5" fillId="2" borderId="1" xfId="5" applyFont="1" applyFill="1" applyBorder="1"/>
    <xf numFmtId="165" fontId="4" fillId="2" borderId="0" xfId="5" applyNumberFormat="1" applyFont="1" applyFill="1"/>
    <xf numFmtId="164" fontId="2" fillId="0" borderId="0" xfId="0" applyNumberFormat="1" applyFont="1" applyAlignment="1">
      <alignment horizontal="center" wrapText="1"/>
    </xf>
    <xf numFmtId="168" fontId="0" fillId="0" borderId="0" xfId="1" applyNumberFormat="1" applyFont="1" applyAlignment="1">
      <alignment horizontal="center"/>
    </xf>
    <xf numFmtId="169" fontId="0" fillId="8" borderId="0" xfId="1" applyNumberFormat="1" applyFont="1" applyFill="1"/>
    <xf numFmtId="19" fontId="4" fillId="2" borderId="0" xfId="0" applyNumberFormat="1" applyFont="1" applyFill="1"/>
    <xf numFmtId="43" fontId="0" fillId="2" borderId="0" xfId="5" applyFont="1" applyFill="1"/>
    <xf numFmtId="170" fontId="4" fillId="2" borderId="0" xfId="4" applyNumberFormat="1" applyFont="1" applyFill="1"/>
    <xf numFmtId="0" fontId="2" fillId="9" borderId="0" xfId="0" quotePrefix="1" applyFont="1" applyFill="1" applyAlignment="1">
      <alignment horizontal="left"/>
    </xf>
    <xf numFmtId="0" fontId="5" fillId="2" borderId="14" xfId="0" applyFont="1" applyFill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10" fontId="0" fillId="0" borderId="0" xfId="2" applyNumberFormat="1" applyFont="1" applyAlignment="1">
      <alignment horizontal="center"/>
    </xf>
    <xf numFmtId="43" fontId="0" fillId="10" borderId="1" xfId="1" applyFont="1" applyFill="1" applyBorder="1" applyAlignment="1">
      <alignment vertical="center"/>
    </xf>
    <xf numFmtId="43" fontId="0" fillId="10" borderId="1" xfId="1" applyFont="1" applyFill="1" applyBorder="1" applyAlignment="1">
      <alignment horizontal="center" vertical="center"/>
    </xf>
  </cellXfs>
  <cellStyles count="6">
    <cellStyle name="Comma" xfId="1" builtinId="3"/>
    <cellStyle name="Comma 2" xfId="5" xr:uid="{409580FD-DD60-4998-8CAE-FB1BE62BD44E}"/>
    <cellStyle name="Currency" xfId="3" builtinId="4"/>
    <cellStyle name="Normal" xfId="0" builtinId="0"/>
    <cellStyle name="Percent" xfId="2" builtinId="5"/>
    <cellStyle name="Percent 2" xfId="4" xr:uid="{3ECDB6AD-8079-4773-9F4C-7A81C3C459A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1628589</xdr:colOff>
      <xdr:row>38</xdr:row>
      <xdr:rowOff>97118</xdr:rowOff>
    </xdr:from>
    <xdr:to>
      <xdr:col>1</xdr:col>
      <xdr:colOff>2017059</xdr:colOff>
      <xdr:row>38</xdr:row>
      <xdr:rowOff>97118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AF1919F-0AC9-072C-4644-4529E277D47B}"/>
            </a:ext>
          </a:extLst>
        </xdr:cNvPr>
        <xdr:cNvCxnSpPr/>
      </xdr:nvCxnSpPr>
      <xdr:spPr>
        <a:xfrm>
          <a:off x="1949824" y="7590118"/>
          <a:ext cx="38847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1628589</xdr:colOff>
      <xdr:row>39</xdr:row>
      <xdr:rowOff>97118</xdr:rowOff>
    </xdr:from>
    <xdr:to>
      <xdr:col>1</xdr:col>
      <xdr:colOff>2017059</xdr:colOff>
      <xdr:row>39</xdr:row>
      <xdr:rowOff>97118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AAD6576-5BD6-4F96-8338-7612A1D63547}"/>
            </a:ext>
          </a:extLst>
        </xdr:cNvPr>
        <xdr:cNvCxnSpPr/>
      </xdr:nvCxnSpPr>
      <xdr:spPr>
        <a:xfrm>
          <a:off x="1977839" y="9190318"/>
          <a:ext cx="38847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1628589</xdr:colOff>
      <xdr:row>39</xdr:row>
      <xdr:rowOff>97118</xdr:rowOff>
    </xdr:from>
    <xdr:to>
      <xdr:col>1</xdr:col>
      <xdr:colOff>2017059</xdr:colOff>
      <xdr:row>39</xdr:row>
      <xdr:rowOff>97118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E861107C-BC70-4D55-9120-4D05306D0C4C}"/>
            </a:ext>
          </a:extLst>
        </xdr:cNvPr>
        <xdr:cNvCxnSpPr/>
      </xdr:nvCxnSpPr>
      <xdr:spPr>
        <a:xfrm>
          <a:off x="1977839" y="9190318"/>
          <a:ext cx="38847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1004887</xdr:colOff>
      <xdr:row>0</xdr:row>
      <xdr:rowOff>552450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6F92FC-AAC5-4AAB-AB28-496DB08D46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878887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1004887</xdr:colOff>
      <xdr:row>0</xdr:row>
      <xdr:rowOff>552450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C677A74-EA21-44D6-89E7-A40C4C6BC0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878887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1004887</xdr:colOff>
      <xdr:row>0</xdr:row>
      <xdr:rowOff>552450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7BAD09A-F64A-445A-B4C0-56C803732C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878887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1001712</xdr:colOff>
      <xdr:row>0</xdr:row>
      <xdr:rowOff>552450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E151129-28F4-4409-B611-FCDD90FA28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516937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1004887</xdr:colOff>
      <xdr:row>0</xdr:row>
      <xdr:rowOff>552450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99795ED-CCE1-4509-9E0B-2A64C879A9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520112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1004887</xdr:colOff>
      <xdr:row>0</xdr:row>
      <xdr:rowOff>552450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23FE3CC-5FBB-4C70-8C05-59F0CF9477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878887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1004887</xdr:colOff>
      <xdr:row>0</xdr:row>
      <xdr:rowOff>552450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09AA5E8-6D8E-49EE-A150-75996FB492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520112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1004887</xdr:colOff>
      <xdr:row>0</xdr:row>
      <xdr:rowOff>552450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E13CA7D-EFBA-4EED-9366-6DC5B8773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872537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7"/>
  <sheetViews>
    <sheetView tabSelected="1" zoomScale="85" zoomScaleNormal="85" workbookViewId="0">
      <selection activeCell="M24" sqref="M24"/>
    </sheetView>
  </sheetViews>
  <sheetFormatPr defaultColWidth="8.69140625" defaultRowHeight="14.6" x14ac:dyDescent="0.4"/>
  <cols>
    <col min="1" max="1" width="4.53515625" bestFit="1" customWidth="1"/>
    <col min="2" max="2" width="29.15234375" bestFit="1" customWidth="1"/>
    <col min="3" max="3" width="36.53515625" bestFit="1" customWidth="1"/>
    <col min="4" max="4" width="17.53515625" bestFit="1" customWidth="1"/>
    <col min="5" max="5" width="19.3828125" bestFit="1" customWidth="1"/>
    <col min="6" max="6" width="12.69140625" bestFit="1" customWidth="1"/>
    <col min="7" max="7" width="15.84375" bestFit="1" customWidth="1"/>
    <col min="8" max="8" width="19.69140625" style="1" bestFit="1" customWidth="1"/>
    <col min="9" max="9" width="11.84375" style="1" bestFit="1" customWidth="1"/>
    <col min="10" max="10" width="13.23046875" style="1" bestFit="1" customWidth="1"/>
    <col min="11" max="11" width="14.53515625" style="1" bestFit="1" customWidth="1"/>
    <col min="12" max="15" width="14.53515625" style="1" customWidth="1"/>
    <col min="16" max="16" width="11.84375" style="1" bestFit="1" customWidth="1"/>
    <col min="17" max="17" width="17.3828125" style="1" bestFit="1" customWidth="1"/>
    <col min="18" max="18" width="15.84375" style="1" bestFit="1" customWidth="1"/>
    <col min="19" max="19" width="11.53515625" bestFit="1" customWidth="1"/>
    <col min="20" max="20" width="27.69140625" bestFit="1" customWidth="1"/>
    <col min="21" max="21" width="18.53515625" bestFit="1" customWidth="1"/>
    <col min="22" max="22" width="14.3828125" bestFit="1" customWidth="1"/>
    <col min="23" max="23" width="18.3828125" bestFit="1" customWidth="1"/>
    <col min="24" max="24" width="13.53515625" customWidth="1"/>
    <col min="25" max="25" width="12.15234375" bestFit="1" customWidth="1"/>
    <col min="26" max="26" width="10.3828125" bestFit="1" customWidth="1"/>
    <col min="27" max="27" width="16.3828125" bestFit="1" customWidth="1"/>
    <col min="28" max="28" width="14.69140625" bestFit="1" customWidth="1"/>
  </cols>
  <sheetData>
    <row r="1" spans="1:28" x14ac:dyDescent="0.4">
      <c r="E1" t="s">
        <v>277</v>
      </c>
      <c r="G1" t="s">
        <v>278</v>
      </c>
      <c r="I1" s="2"/>
      <c r="J1" s="2"/>
      <c r="K1" s="2" t="s">
        <v>283</v>
      </c>
      <c r="L1" s="2"/>
      <c r="M1" s="2"/>
      <c r="N1" s="2"/>
      <c r="O1" s="2"/>
      <c r="P1" s="2"/>
    </row>
    <row r="2" spans="1:28" x14ac:dyDescent="0.4">
      <c r="A2" s="28"/>
      <c r="B2" s="28"/>
      <c r="C2" s="28"/>
      <c r="D2" s="28"/>
      <c r="E2" t="s">
        <v>280</v>
      </c>
      <c r="F2" s="28"/>
      <c r="G2" t="s">
        <v>284</v>
      </c>
      <c r="H2" s="28"/>
      <c r="I2" s="28"/>
      <c r="J2" s="28"/>
      <c r="K2" s="28"/>
      <c r="L2" s="28"/>
      <c r="M2" s="28"/>
      <c r="N2" s="28"/>
      <c r="O2" s="28"/>
      <c r="P2" s="28"/>
      <c r="Q2" s="2"/>
    </row>
    <row r="3" spans="1:28" x14ac:dyDescent="0.4">
      <c r="A3" s="28"/>
      <c r="B3" s="28"/>
      <c r="C3" s="28"/>
      <c r="D3" s="28"/>
      <c r="E3" t="s">
        <v>281</v>
      </c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X3" s="59" t="s">
        <v>300</v>
      </c>
      <c r="Y3" s="59"/>
      <c r="Z3" s="59"/>
      <c r="AA3" s="59"/>
    </row>
    <row r="4" spans="1:28" ht="29.6" thickBot="1" x14ac:dyDescent="0.45">
      <c r="A4" s="28"/>
      <c r="B4" s="28"/>
      <c r="C4" s="28" t="s">
        <v>0</v>
      </c>
      <c r="D4" s="28" t="s">
        <v>1</v>
      </c>
      <c r="E4" s="28" t="s">
        <v>2</v>
      </c>
      <c r="F4" s="28" t="s">
        <v>3</v>
      </c>
      <c r="G4" s="28" t="s">
        <v>4</v>
      </c>
      <c r="H4" s="28" t="s">
        <v>3</v>
      </c>
      <c r="I4" s="28" t="s">
        <v>5</v>
      </c>
      <c r="J4" s="28" t="s">
        <v>6</v>
      </c>
      <c r="K4" s="28" t="s">
        <v>298</v>
      </c>
      <c r="L4" s="154" t="s">
        <v>372</v>
      </c>
      <c r="M4" s="154" t="s">
        <v>373</v>
      </c>
      <c r="N4" s="154" t="s">
        <v>374</v>
      </c>
      <c r="O4" s="154" t="s">
        <v>375</v>
      </c>
      <c r="P4" s="28"/>
      <c r="R4" s="3" t="s">
        <v>7</v>
      </c>
      <c r="S4" s="3" t="s">
        <v>8</v>
      </c>
      <c r="T4" s="3" t="s">
        <v>297</v>
      </c>
      <c r="U4" s="3" t="s">
        <v>9</v>
      </c>
      <c r="V4" s="3" t="s">
        <v>10</v>
      </c>
      <c r="X4" s="42" t="s">
        <v>299</v>
      </c>
      <c r="Y4" s="42" t="s">
        <v>12</v>
      </c>
      <c r="Z4" s="42" t="s">
        <v>13</v>
      </c>
      <c r="AA4" s="42" t="s">
        <v>376</v>
      </c>
      <c r="AB4" s="42" t="s">
        <v>377</v>
      </c>
    </row>
    <row r="5" spans="1:28" x14ac:dyDescent="0.4">
      <c r="A5" s="36" t="s">
        <v>285</v>
      </c>
      <c r="B5" s="36" t="s">
        <v>400</v>
      </c>
      <c r="C5" s="34">
        <v>45292</v>
      </c>
      <c r="D5" s="35">
        <v>45309</v>
      </c>
      <c r="E5" s="6">
        <f>SUMIFS('SOC Detail Cap Accts'!S:S,'SOC Detail Cap Accts'!K:K,USG!B5,'SOC Detail Cap Accts'!R:R,USG!$E$1)+SUMIFS('SOC Detail Cap Accts'!S:S,'SOC Detail Cap Accts'!K:K,USG!B5,'SOC Detail Cap Accts'!R:R,USG!$E$2)+SUMIFS('SOC Detail Cap Accts'!S:S,'SOC Detail Cap Accts'!K:K,USG!B5,'SOC Detail Cap Accts'!R:R,USG!$E$3)</f>
        <v>72014483.863000005</v>
      </c>
      <c r="F5" s="16" t="s">
        <v>11</v>
      </c>
      <c r="G5" s="6">
        <f>SUMIFS('SOC Detail Cap Accts'!S:S,'SOC Detail Cap Accts'!K:K,USG!B5,'SOC Detail Cap Accts'!R:R,USG!$G$1)-SUMIFS('SOC Detail Cap Accts'!S:S,'SOC Detail Cap Accts'!K:K,USG!B5,'SOC Detail Cap Accts'!R:R,USG!$G$2)</f>
        <v>72210371.623000011</v>
      </c>
      <c r="H5" s="16" t="s">
        <v>11</v>
      </c>
      <c r="I5" s="16">
        <f>-SUMIFS('SOC Detail Expenses'!S:S,'SOC Detail Expenses'!K:K,USG!B5)</f>
        <v>5604.2999999999993</v>
      </c>
      <c r="J5" s="38">
        <f>-SUMIFS('SOC Detail Mgmt Fees'!S:S,'SOC Detail Mgmt Fees'!K:K,USG!B5)</f>
        <v>2073.4200000000005</v>
      </c>
      <c r="K5" s="17">
        <f>-SUMIFS('SOC Detail Mgmt Fees'!S:S,'SOC Detail Mgmt Fees'!K:K,USG!B5,'SOC Detail Mgmt Fees'!R:R,USG!$K$1)</f>
        <v>6907.3200000000006</v>
      </c>
      <c r="L5" s="155">
        <f t="shared" ref="L5:L9" si="0">SUM(G5,I5,J5)/E5</f>
        <v>1.0028267296949218</v>
      </c>
      <c r="M5" s="155">
        <f>G5/E5</f>
        <v>1.002720116141812</v>
      </c>
      <c r="N5" s="155">
        <f>LN(L5)</f>
        <v>2.8227420075131646E-3</v>
      </c>
      <c r="O5" s="155">
        <f>LN(M5)</f>
        <v>2.7164233209847925E-3</v>
      </c>
      <c r="P5" s="164"/>
      <c r="Q5" s="30"/>
      <c r="R5" s="54">
        <f>+G5/E5-1</f>
        <v>2.7201161418120012E-3</v>
      </c>
      <c r="S5" s="55">
        <f>(J5+I5)/E5</f>
        <v>1.066135531097613E-4</v>
      </c>
      <c r="T5" s="49">
        <f>(K5+I5)/E5</f>
        <v>1.737375501267501E-4</v>
      </c>
      <c r="U5" s="44">
        <f>+G5-E5+J5+I5</f>
        <v>203565.48000000537</v>
      </c>
      <c r="V5" s="58">
        <f>+U5/E5</f>
        <v>2.8267296949217508E-3</v>
      </c>
      <c r="X5" t="s">
        <v>285</v>
      </c>
      <c r="Y5" s="43">
        <f>AA5-1</f>
        <v>4.8658546172857253E-3</v>
      </c>
      <c r="Z5" s="43">
        <f>AB5-1</f>
        <v>4.6950633712303791E-3</v>
      </c>
      <c r="AA5" s="156">
        <f>EXP(SUMIFS(N$5:N$41,$A$5:$A$41,$X5))</f>
        <v>1.0048658546172857</v>
      </c>
      <c r="AB5" s="156">
        <f t="shared" ref="AB5:AB16" si="1">EXP(SUMIFS(O$5:O$41,$A$5:$A$41,$X5))</f>
        <v>1.0046950633712304</v>
      </c>
    </row>
    <row r="6" spans="1:28" x14ac:dyDescent="0.4">
      <c r="A6" s="36" t="s">
        <v>285</v>
      </c>
      <c r="B6" s="36" t="s">
        <v>398</v>
      </c>
      <c r="C6" s="18">
        <f>D5+1</f>
        <v>45310</v>
      </c>
      <c r="D6" s="4">
        <v>45322</v>
      </c>
      <c r="E6" s="6">
        <f>SUMIFS('SOC Detail Cap Accts'!S:S,'SOC Detail Cap Accts'!K:K,USG!B6,'SOC Detail Cap Accts'!R:R,USG!$E$1)+SUMIFS('SOC Detail Cap Accts'!S:S,'SOC Detail Cap Accts'!K:K,USG!B6,'SOC Detail Cap Accts'!R:R,USG!$E$2)+SUMIFS('SOC Detail Cap Accts'!S:S,'SOC Detail Cap Accts'!K:K,USG!B6,'SOC Detail Cap Accts'!R:R,USG!$E$3)</f>
        <v>72100604.913000017</v>
      </c>
      <c r="F6" s="5" t="s">
        <v>11</v>
      </c>
      <c r="G6" s="6">
        <f>SUMIFS('SOC Detail Cap Accts'!S:S,'SOC Detail Cap Accts'!K:K,USG!B6,'SOC Detail Cap Accts'!R:R,USG!$G$1)-SUMIFS('SOC Detail Cap Accts'!S:S,'SOC Detail Cap Accts'!K:K,USG!B6,'SOC Detail Cap Accts'!R:R,USG!$G$2)</f>
        <v>72242613.523000002</v>
      </c>
      <c r="H6" s="5" t="s">
        <v>11</v>
      </c>
      <c r="I6" s="5">
        <f>-SUMIFS('SOC Detail Expenses'!S:S,'SOC Detail Expenses'!K:K,USG!B6)</f>
        <v>4143.1000000000004</v>
      </c>
      <c r="J6" s="39">
        <f>-SUMIFS('SOC Detail Mgmt Fees'!S:S,'SOC Detail Mgmt Fees'!K:K,USG!B6)</f>
        <v>456.00999999999942</v>
      </c>
      <c r="K6" s="19">
        <f>-SUMIFS('SOC Detail Mgmt Fees'!S:S,'SOC Detail Mgmt Fees'!K:K,USG!B6,'SOC Detail Mgmt Fees'!R:R,USG!$K$1)</f>
        <v>5103.12</v>
      </c>
      <c r="L6" s="155">
        <f t="shared" si="0"/>
        <v>1.0020333771148924</v>
      </c>
      <c r="M6" s="155">
        <f t="shared" ref="M6:M9" si="2">G6/E6</f>
        <v>1.0019695897166374</v>
      </c>
      <c r="N6" s="155">
        <f>LN(L6)</f>
        <v>2.0313126017954411E-3</v>
      </c>
      <c r="O6" s="155">
        <f t="shared" ref="O6:O9" si="3">LN(M6)</f>
        <v>1.9676526179209053E-3</v>
      </c>
      <c r="P6" s="164"/>
      <c r="Q6" s="30"/>
      <c r="R6" s="56">
        <f t="shared" ref="R6:R9" si="4">+G6/E6-1</f>
        <v>1.9695897166374099E-3</v>
      </c>
      <c r="S6" s="57">
        <f t="shared" ref="S6:S9" si="5">(J6+I6)/E6</f>
        <v>6.3787398254834375E-5</v>
      </c>
      <c r="T6" s="50">
        <f>(K6+I6)/E6</f>
        <v>1.2824053294916077E-4</v>
      </c>
      <c r="U6" s="45">
        <f t="shared" ref="U6:U9" si="6">+G6-E6+J6+I6</f>
        <v>146607.71999998452</v>
      </c>
      <c r="V6" s="23">
        <f t="shared" ref="V6:V9" si="7">+U6/E6</f>
        <v>2.0333771148922856E-3</v>
      </c>
      <c r="X6" t="s">
        <v>286</v>
      </c>
      <c r="Y6" s="43">
        <f t="shared" ref="Y6:Z16" si="8">AA6-1</f>
        <v>4.5222900874388738E-3</v>
      </c>
      <c r="Z6" s="43">
        <f t="shared" si="8"/>
        <v>4.3940437764808937E-3</v>
      </c>
      <c r="AA6" s="156">
        <f t="shared" ref="AA6:AA16" si="9">EXP(SUMIFS(N$5:N$41,$A$5:$A$41,$X6))</f>
        <v>1.0045222900874389</v>
      </c>
      <c r="AB6" s="156">
        <f t="shared" si="1"/>
        <v>1.0043940437764809</v>
      </c>
    </row>
    <row r="7" spans="1:28" x14ac:dyDescent="0.4">
      <c r="A7" s="36" t="s">
        <v>286</v>
      </c>
      <c r="B7" s="36" t="s">
        <v>396</v>
      </c>
      <c r="C7" s="18">
        <f t="shared" ref="C7:C10" si="10">D6+1</f>
        <v>45323</v>
      </c>
      <c r="D7" s="4">
        <v>45337</v>
      </c>
      <c r="E7" s="6">
        <f>SUMIFS('SOC Detail Cap Accts'!S:S,'SOC Detail Cap Accts'!K:K,USG!B7,'SOC Detail Cap Accts'!R:R,USG!$E$1)+SUMIFS('SOC Detail Cap Accts'!S:S,'SOC Detail Cap Accts'!K:K,USG!B7,'SOC Detail Cap Accts'!R:R,USG!$E$2)+SUMIFS('SOC Detail Cap Accts'!S:S,'SOC Detail Cap Accts'!K:K,USG!B7,'SOC Detail Cap Accts'!R:R,USG!$E$3)</f>
        <v>72242613.523000002</v>
      </c>
      <c r="F7" s="5" t="s">
        <v>11</v>
      </c>
      <c r="G7" s="6">
        <f>SUMIFS('SOC Detail Cap Accts'!S:S,'SOC Detail Cap Accts'!K:K,USG!B7,'SOC Detail Cap Accts'!R:R,USG!$G$1)-SUMIFS('SOC Detail Cap Accts'!S:S,'SOC Detail Cap Accts'!K:K,USG!B7,'SOC Detail Cap Accts'!R:R,USG!$G$2)</f>
        <v>72406469.603</v>
      </c>
      <c r="H7" s="5" t="s">
        <v>11</v>
      </c>
      <c r="I7" s="5">
        <f>-SUMIFS('SOC Detail Expenses'!S:S,'SOC Detail Expenses'!K:K,USG!B7)</f>
        <v>4780.4999999999991</v>
      </c>
      <c r="J7" s="39">
        <f>-SUMIFS('SOC Detail Mgmt Fees'!S:S,'SOC Detail Mgmt Fees'!K:K,USG!B7)</f>
        <v>851.65000000000055</v>
      </c>
      <c r="K7" s="19">
        <f>-SUMIFS('SOC Detail Mgmt Fees'!S:S,'SOC Detail Mgmt Fees'!K:K,USG!B7,'SOC Detail Mgmt Fees'!R:R,USG!$K$1)</f>
        <v>5858.1</v>
      </c>
      <c r="L7" s="155">
        <f t="shared" si="0"/>
        <v>1.0023460977079137</v>
      </c>
      <c r="M7" s="155">
        <f t="shared" si="2"/>
        <v>1.0022681361042929</v>
      </c>
      <c r="N7" s="155">
        <f>LN(L7)</f>
        <v>2.3433499175700748E-3</v>
      </c>
      <c r="O7" s="155">
        <f t="shared" si="3"/>
        <v>2.2655677664258312E-3</v>
      </c>
      <c r="P7" s="164"/>
      <c r="Q7" s="30"/>
      <c r="R7" s="56">
        <f t="shared" si="4"/>
        <v>2.2681361042928838E-3</v>
      </c>
      <c r="S7" s="57">
        <f t="shared" si="5"/>
        <v>7.796160362065088E-5</v>
      </c>
      <c r="T7" s="50">
        <f t="shared" ref="T7:T9" si="11">(K7+I7)/E7</f>
        <v>1.4726211416220386E-4</v>
      </c>
      <c r="U7" s="45">
        <f t="shared" si="6"/>
        <v>169488.22999999821</v>
      </c>
      <c r="V7" s="23">
        <f t="shared" si="7"/>
        <v>2.3460977079135981E-3</v>
      </c>
      <c r="X7" t="s">
        <v>287</v>
      </c>
      <c r="Y7" s="43">
        <f t="shared" si="8"/>
        <v>4.8147228120896113E-3</v>
      </c>
      <c r="Z7" s="43">
        <f t="shared" si="8"/>
        <v>4.6978203502785476E-3</v>
      </c>
      <c r="AA7" s="156">
        <f t="shared" si="9"/>
        <v>1.0048147228120896</v>
      </c>
      <c r="AB7" s="156">
        <f t="shared" si="1"/>
        <v>1.0046978203502785</v>
      </c>
    </row>
    <row r="8" spans="1:28" x14ac:dyDescent="0.4">
      <c r="A8" s="36" t="s">
        <v>286</v>
      </c>
      <c r="B8" s="36" t="s">
        <v>394</v>
      </c>
      <c r="C8" s="18">
        <f t="shared" si="10"/>
        <v>45338</v>
      </c>
      <c r="D8" s="4">
        <v>45351</v>
      </c>
      <c r="E8" s="165">
        <f>SUMIFS('SOC Detail Cap Accts'!S:S,'SOC Detail Cap Accts'!K:K,USG!B8,'SOC Detail Cap Accts'!R:R,USG!$E$1)+SUMIFS('SOC Detail Cap Accts'!S:S,'SOC Detail Cap Accts'!K:K,USG!B8,'SOC Detail Cap Accts'!R:R,USG!$E$2)+SUMIFS('SOC Detail Cap Accts'!S:S,'SOC Detail Cap Accts'!K:K,USG!B8,'SOC Detail Cap Accts'!R:R,USG!$E$3)-8430.78</f>
        <v>122310225.45299999</v>
      </c>
      <c r="F8" s="5" t="s">
        <v>11</v>
      </c>
      <c r="G8" s="6">
        <f>SUMIFS('SOC Detail Cap Accts'!S:S,'SOC Detail Cap Accts'!K:K,USG!B8,'SOC Detail Cap Accts'!R:R,USG!$G$1)-SUMIFS('SOC Detail Cap Accts'!S:S,'SOC Detail Cap Accts'!K:K,USG!B8,'SOC Detail Cap Accts'!R:R,USG!$G$2)</f>
        <v>122569657.27300002</v>
      </c>
      <c r="H8" s="5" t="s">
        <v>11</v>
      </c>
      <c r="I8" s="166">
        <f>-SUMIFS('SOC Detail Expenses'!S:S,'SOC Detail Expenses'!K:K,USG!B8)-8430.78</f>
        <v>5302.0799999999981</v>
      </c>
      <c r="J8" s="39">
        <f>-SUMIFS('SOC Detail Mgmt Fees'!S:S,'SOC Detail Mgmt Fees'!K:K,USG!B8)</f>
        <v>813.68000000000097</v>
      </c>
      <c r="K8" s="19">
        <f>-SUMIFS('SOC Detail Mgmt Fees'!S:S,'SOC Detail Mgmt Fees'!K:K,USG!B8,'SOC Detail Mgmt Fees'!R:R,USG!$K$1)</f>
        <v>9275.1400000000012</v>
      </c>
      <c r="L8" s="155">
        <f t="shared" si="0"/>
        <v>1.0021710987696779</v>
      </c>
      <c r="M8" s="155">
        <f t="shared" si="2"/>
        <v>1.0021210967361001</v>
      </c>
      <c r="N8" s="155">
        <f>LN(L8)</f>
        <v>2.1687453404799759E-3</v>
      </c>
      <c r="O8" s="155">
        <f t="shared" si="3"/>
        <v>2.1188503863407053E-3</v>
      </c>
      <c r="P8" s="164"/>
      <c r="Q8" s="30"/>
      <c r="R8" s="56">
        <f t="shared" si="4"/>
        <v>2.1210967361000588E-3</v>
      </c>
      <c r="S8" s="57">
        <f t="shared" si="5"/>
        <v>5.0002033577724822E-5</v>
      </c>
      <c r="T8" s="50">
        <f t="shared" si="11"/>
        <v>1.191823491945207E-4</v>
      </c>
      <c r="U8" s="45">
        <f t="shared" si="6"/>
        <v>265547.58000002266</v>
      </c>
      <c r="V8" s="23">
        <f t="shared" si="7"/>
        <v>2.1710987696778004E-3</v>
      </c>
      <c r="X8" t="s">
        <v>288</v>
      </c>
      <c r="Y8" s="43">
        <f t="shared" si="8"/>
        <v>0</v>
      </c>
      <c r="Z8" s="43">
        <f t="shared" si="8"/>
        <v>0</v>
      </c>
      <c r="AA8" s="156">
        <f t="shared" si="9"/>
        <v>1</v>
      </c>
      <c r="AB8" s="156">
        <f t="shared" si="1"/>
        <v>1</v>
      </c>
    </row>
    <row r="9" spans="1:28" x14ac:dyDescent="0.4">
      <c r="A9" s="36" t="s">
        <v>287</v>
      </c>
      <c r="B9" s="36" t="s">
        <v>390</v>
      </c>
      <c r="C9" s="18">
        <f t="shared" si="10"/>
        <v>45352</v>
      </c>
      <c r="D9" s="4">
        <v>45365</v>
      </c>
      <c r="E9" s="165">
        <f>SUMIFS('SOC Detail Cap Accts'!S:S,'SOC Detail Cap Accts'!K:K,USG!B9,'SOC Detail Cap Accts'!R:R,USG!$E$1)+SUMIFS('SOC Detail Cap Accts'!S:S,'SOC Detail Cap Accts'!K:K,USG!B9,'SOC Detail Cap Accts'!R:R,USG!$E$2)+SUMIFS('SOC Detail Cap Accts'!S:S,'SOC Detail Cap Accts'!K:K,USG!B9,'SOC Detail Cap Accts'!R:R,USG!$E$3)+8430.78</f>
        <v>122578088.05300002</v>
      </c>
      <c r="F9" s="5" t="s">
        <v>11</v>
      </c>
      <c r="G9" s="6">
        <f>SUMIFS('SOC Detail Cap Accts'!S:S,'SOC Detail Cap Accts'!K:K,USG!B9,'SOC Detail Cap Accts'!R:R,USG!$G$1)-SUMIFS('SOC Detail Cap Accts'!S:S,'SOC Detail Cap Accts'!K:K,USG!B9,'SOC Detail Cap Accts'!R:R,USG!$G$2)</f>
        <v>122837555.443</v>
      </c>
      <c r="H9" s="5" t="s">
        <v>11</v>
      </c>
      <c r="I9" s="166">
        <f>-SUMIFS('SOC Detail Expenses'!S:S,'SOC Detail Expenses'!K:K,USG!B9)+8430.78</f>
        <v>5302.08</v>
      </c>
      <c r="J9" s="39">
        <f>-SUMIFS('SOC Detail Mgmt Fees'!S:S,'SOC Detail Mgmt Fees'!K:K,USG!B9)</f>
        <v>844.34000000000037</v>
      </c>
      <c r="K9" s="19">
        <f>-SUMIFS('SOC Detail Mgmt Fees'!S:S,'SOC Detail Mgmt Fees'!K:K,USG!B9,'SOC Detail Mgmt Fees'!R:R,USG!$K$1)</f>
        <v>9276.26</v>
      </c>
      <c r="L9" s="155">
        <f t="shared" si="0"/>
        <v>1.002166894705399</v>
      </c>
      <c r="M9" s="155">
        <f t="shared" si="2"/>
        <v>1.0021167518120189</v>
      </c>
      <c r="N9" s="155">
        <f>LN(L9)</f>
        <v>2.1645503750673408E-3</v>
      </c>
      <c r="O9" s="155">
        <f t="shared" si="3"/>
        <v>2.1145146493578475E-3</v>
      </c>
      <c r="P9" s="164"/>
      <c r="Q9" s="30"/>
      <c r="R9" s="56">
        <f t="shared" si="4"/>
        <v>2.1167518120188689E-3</v>
      </c>
      <c r="S9" s="57">
        <f t="shared" si="5"/>
        <v>5.0142893380278747E-5</v>
      </c>
      <c r="T9" s="50">
        <f t="shared" si="11"/>
        <v>1.1893104413324388E-4</v>
      </c>
      <c r="U9" s="45">
        <f t="shared" si="6"/>
        <v>265613.80999998568</v>
      </c>
      <c r="V9" s="23">
        <f t="shared" si="7"/>
        <v>2.1668947053990616E-3</v>
      </c>
      <c r="X9" t="s">
        <v>289</v>
      </c>
      <c r="Y9" s="43">
        <f t="shared" si="8"/>
        <v>0</v>
      </c>
      <c r="Z9" s="43">
        <f t="shared" si="8"/>
        <v>0</v>
      </c>
      <c r="AA9" s="156">
        <f t="shared" si="9"/>
        <v>1</v>
      </c>
      <c r="AB9" s="156">
        <f t="shared" si="1"/>
        <v>1</v>
      </c>
    </row>
    <row r="10" spans="1:28" x14ac:dyDescent="0.4">
      <c r="A10" s="36" t="s">
        <v>287</v>
      </c>
      <c r="B10" s="36" t="s">
        <v>402</v>
      </c>
      <c r="C10" s="18">
        <f t="shared" si="10"/>
        <v>45366</v>
      </c>
      <c r="D10" s="4">
        <v>45382</v>
      </c>
      <c r="E10" s="6">
        <f>SUMIFS('SOC Detail Cap Accts'!S:S,'SOC Detail Cap Accts'!K:K,USG!B10,'SOC Detail Cap Accts'!R:R,USG!$E$1)+SUMIFS('SOC Detail Cap Accts'!S:S,'SOC Detail Cap Accts'!K:K,USG!B10,'SOC Detail Cap Accts'!R:R,USG!$E$2)+SUMIFS('SOC Detail Cap Accts'!S:S,'SOC Detail Cap Accts'!K:K,USG!B10,'SOC Detail Cap Accts'!R:R,USG!$E$3)</f>
        <v>122537632.48300001</v>
      </c>
      <c r="F10" s="5" t="s">
        <v>11</v>
      </c>
      <c r="G10" s="6">
        <f>SUMIFS('SOC Detail Cap Accts'!S:S,'SOC Detail Cap Accts'!K:K,USG!B10,'SOC Detail Cap Accts'!R:R,USG!$G$1)-SUMIFS('SOC Detail Cap Accts'!S:S,'SOC Detail Cap Accts'!K:K,USG!B10,'SOC Detail Cap Accts'!R:R,USG!$G$2)</f>
        <v>122853242.443</v>
      </c>
      <c r="H10" s="5" t="s">
        <v>11</v>
      </c>
      <c r="I10" s="5">
        <f>-SUMIFS('SOC Detail Expenses'!S:S,'SOC Detail Expenses'!K:K,USG!B10)</f>
        <v>8138.24</v>
      </c>
      <c r="J10" s="39">
        <f>-SUMIFS('SOC Detail Mgmt Fees'!S:S,'SOC Detail Mgmt Fees'!K:K,USG!B10)</f>
        <v>8.8400000000001278</v>
      </c>
      <c r="K10" s="19">
        <f>-SUMIFS('SOC Detail Mgmt Fees'!S:S,'SOC Detail Mgmt Fees'!K:K,USG!B10,'SOC Detail Mgmt Fees'!R:R,USG!$K$1)</f>
        <v>11283.58</v>
      </c>
      <c r="L10" s="155">
        <f t="shared" ref="L10" si="12">SUM(G10,I10,J10)/E10</f>
        <v>1.0026421029478019</v>
      </c>
      <c r="M10" s="155">
        <f t="shared" ref="M10" si="13">G10/E10</f>
        <v>1.0025756165971607</v>
      </c>
      <c r="N10" s="155">
        <f t="shared" ref="N10" si="14">LN(L10)</f>
        <v>2.638618729567986E-3</v>
      </c>
      <c r="O10" s="155">
        <f t="shared" ref="O10" si="15">LN(M10)</f>
        <v>2.5723053811295264E-3</v>
      </c>
      <c r="P10" s="164"/>
      <c r="Q10" s="30"/>
      <c r="R10" s="56">
        <f t="shared" ref="R10" si="16">+G10/E10-1</f>
        <v>2.5756165971606571E-3</v>
      </c>
      <c r="S10" s="57">
        <f t="shared" ref="S10" si="17">(J10+I10)/E10</f>
        <v>6.6486350641140933E-5</v>
      </c>
      <c r="T10" s="50">
        <f t="shared" ref="T10" si="18">(K10+I10)/E10</f>
        <v>1.5849677855245362E-4</v>
      </c>
      <c r="U10" s="45">
        <f t="shared" ref="U10" si="19">+G10-E10+J10+I10</f>
        <v>323757.03999999346</v>
      </c>
      <c r="V10" s="23">
        <f t="shared" ref="V10" si="20">+U10/E10</f>
        <v>2.6421029478018452E-3</v>
      </c>
      <c r="X10" t="s">
        <v>290</v>
      </c>
      <c r="Y10" s="43">
        <f t="shared" si="8"/>
        <v>0</v>
      </c>
      <c r="Z10" s="43">
        <f t="shared" si="8"/>
        <v>0</v>
      </c>
      <c r="AA10" s="156">
        <f t="shared" si="9"/>
        <v>1</v>
      </c>
      <c r="AB10" s="156">
        <f t="shared" si="1"/>
        <v>1</v>
      </c>
    </row>
    <row r="11" spans="1:28" x14ac:dyDescent="0.4">
      <c r="A11" s="36"/>
      <c r="B11" s="36"/>
      <c r="C11" s="18"/>
      <c r="D11" s="4"/>
      <c r="E11" s="6"/>
      <c r="F11" s="5"/>
      <c r="G11" s="6"/>
      <c r="H11" s="5"/>
      <c r="I11" s="5"/>
      <c r="J11" s="39"/>
      <c r="K11" s="19"/>
      <c r="L11" s="155"/>
      <c r="M11" s="155"/>
      <c r="N11" s="155"/>
      <c r="O11" s="155"/>
      <c r="P11" s="2"/>
      <c r="Q11" s="30"/>
      <c r="R11" s="56"/>
      <c r="S11" s="57"/>
      <c r="T11" s="50"/>
      <c r="U11" s="45"/>
      <c r="V11" s="23"/>
      <c r="X11" t="s">
        <v>291</v>
      </c>
      <c r="Y11" s="43">
        <f t="shared" si="8"/>
        <v>0</v>
      </c>
      <c r="Z11" s="43">
        <f t="shared" si="8"/>
        <v>0</v>
      </c>
      <c r="AA11" s="156">
        <f t="shared" si="9"/>
        <v>1</v>
      </c>
      <c r="AB11" s="156">
        <f t="shared" si="1"/>
        <v>1</v>
      </c>
    </row>
    <row r="12" spans="1:28" x14ac:dyDescent="0.4">
      <c r="A12" s="36"/>
      <c r="B12" s="37"/>
      <c r="C12" s="18"/>
      <c r="D12" s="4"/>
      <c r="E12" s="6"/>
      <c r="F12" s="5"/>
      <c r="G12" s="6"/>
      <c r="H12" s="5"/>
      <c r="I12" s="5"/>
      <c r="J12" s="39"/>
      <c r="K12" s="19"/>
      <c r="L12" s="155"/>
      <c r="M12" s="155"/>
      <c r="N12" s="155"/>
      <c r="O12" s="155"/>
      <c r="P12" s="2"/>
      <c r="Q12" s="30"/>
      <c r="R12" s="56"/>
      <c r="S12" s="57"/>
      <c r="T12" s="50"/>
      <c r="U12" s="45"/>
      <c r="V12" s="23"/>
      <c r="X12" t="s">
        <v>292</v>
      </c>
      <c r="Y12" s="43">
        <f t="shared" si="8"/>
        <v>0</v>
      </c>
      <c r="Z12" s="43">
        <f t="shared" si="8"/>
        <v>0</v>
      </c>
      <c r="AA12" s="156">
        <f t="shared" si="9"/>
        <v>1</v>
      </c>
      <c r="AB12" s="156">
        <f t="shared" si="1"/>
        <v>1</v>
      </c>
    </row>
    <row r="13" spans="1:28" x14ac:dyDescent="0.4">
      <c r="A13" s="36"/>
      <c r="B13" s="36"/>
      <c r="C13" s="18"/>
      <c r="D13" s="4"/>
      <c r="E13" s="6"/>
      <c r="F13" s="5"/>
      <c r="G13" s="6"/>
      <c r="H13" s="5"/>
      <c r="I13" s="5"/>
      <c r="J13" s="39"/>
      <c r="K13" s="19"/>
      <c r="L13" s="155"/>
      <c r="M13" s="155"/>
      <c r="N13" s="155"/>
      <c r="O13" s="155"/>
      <c r="P13" s="2"/>
      <c r="Q13" s="30"/>
      <c r="R13" s="56"/>
      <c r="S13" s="57"/>
      <c r="T13" s="50"/>
      <c r="U13" s="45"/>
      <c r="V13" s="23"/>
      <c r="X13" t="s">
        <v>293</v>
      </c>
      <c r="Y13" s="43">
        <f t="shared" si="8"/>
        <v>0</v>
      </c>
      <c r="Z13" s="43">
        <f t="shared" si="8"/>
        <v>0</v>
      </c>
      <c r="AA13" s="156">
        <f t="shared" si="9"/>
        <v>1</v>
      </c>
      <c r="AB13" s="156">
        <f t="shared" si="1"/>
        <v>1</v>
      </c>
    </row>
    <row r="14" spans="1:28" x14ac:dyDescent="0.4">
      <c r="A14" s="36"/>
      <c r="B14" s="36"/>
      <c r="C14" s="18"/>
      <c r="D14" s="4"/>
      <c r="E14" s="6"/>
      <c r="F14" s="5"/>
      <c r="G14" s="6"/>
      <c r="H14" s="5"/>
      <c r="I14" s="5"/>
      <c r="J14" s="39"/>
      <c r="K14" s="19"/>
      <c r="L14" s="155"/>
      <c r="M14" s="155"/>
      <c r="N14" s="155"/>
      <c r="O14" s="155"/>
      <c r="P14" s="2"/>
      <c r="Q14" s="30"/>
      <c r="R14" s="56"/>
      <c r="S14" s="57"/>
      <c r="T14" s="50"/>
      <c r="U14" s="45"/>
      <c r="V14" s="23"/>
      <c r="X14" t="s">
        <v>294</v>
      </c>
      <c r="Y14" s="43">
        <f t="shared" si="8"/>
        <v>0</v>
      </c>
      <c r="Z14" s="43">
        <f t="shared" si="8"/>
        <v>0</v>
      </c>
      <c r="AA14" s="156">
        <f t="shared" si="9"/>
        <v>1</v>
      </c>
      <c r="AB14" s="156">
        <f t="shared" si="1"/>
        <v>1</v>
      </c>
    </row>
    <row r="15" spans="1:28" x14ac:dyDescent="0.4">
      <c r="A15" s="36"/>
      <c r="B15" s="36"/>
      <c r="C15" s="18"/>
      <c r="D15" s="4"/>
      <c r="E15" s="6"/>
      <c r="F15" s="5"/>
      <c r="G15" s="6"/>
      <c r="H15" s="5"/>
      <c r="I15" s="5"/>
      <c r="J15" s="39"/>
      <c r="K15" s="19"/>
      <c r="L15" s="155"/>
      <c r="M15" s="155"/>
      <c r="N15" s="155"/>
      <c r="O15" s="155"/>
      <c r="P15" s="2"/>
      <c r="Q15" s="30"/>
      <c r="R15" s="56"/>
      <c r="S15" s="57"/>
      <c r="T15" s="50"/>
      <c r="U15" s="45"/>
      <c r="V15" s="23"/>
      <c r="X15" t="s">
        <v>295</v>
      </c>
      <c r="Y15" s="43">
        <f t="shared" si="8"/>
        <v>0</v>
      </c>
      <c r="Z15" s="43">
        <f t="shared" si="8"/>
        <v>0</v>
      </c>
      <c r="AA15" s="156">
        <f t="shared" si="9"/>
        <v>1</v>
      </c>
      <c r="AB15" s="156">
        <f t="shared" si="1"/>
        <v>1</v>
      </c>
    </row>
    <row r="16" spans="1:28" x14ac:dyDescent="0.4">
      <c r="A16" s="36"/>
      <c r="B16" s="36"/>
      <c r="C16" s="18"/>
      <c r="D16" s="4"/>
      <c r="E16" s="6"/>
      <c r="F16" s="5"/>
      <c r="G16" s="6"/>
      <c r="H16" s="5"/>
      <c r="I16" s="5"/>
      <c r="J16" s="39"/>
      <c r="K16" s="19"/>
      <c r="L16" s="155"/>
      <c r="M16" s="155"/>
      <c r="N16" s="155"/>
      <c r="O16" s="155"/>
      <c r="P16" s="2"/>
      <c r="Q16" s="30"/>
      <c r="R16" s="56"/>
      <c r="S16" s="57"/>
      <c r="T16" s="50"/>
      <c r="U16" s="45"/>
      <c r="V16" s="23"/>
      <c r="X16" t="s">
        <v>296</v>
      </c>
      <c r="Y16" s="43">
        <f t="shared" si="8"/>
        <v>0</v>
      </c>
      <c r="Z16" s="43">
        <f t="shared" si="8"/>
        <v>0</v>
      </c>
      <c r="AA16" s="156">
        <f t="shared" si="9"/>
        <v>1</v>
      </c>
      <c r="AB16" s="156">
        <f t="shared" si="1"/>
        <v>1</v>
      </c>
    </row>
    <row r="17" spans="1:24" x14ac:dyDescent="0.4">
      <c r="A17" s="36"/>
      <c r="B17" s="36"/>
      <c r="C17" s="18"/>
      <c r="D17" s="4"/>
      <c r="E17" s="6"/>
      <c r="F17" s="5"/>
      <c r="G17" s="6"/>
      <c r="H17" s="5"/>
      <c r="I17" s="5"/>
      <c r="J17" s="39"/>
      <c r="K17" s="19"/>
      <c r="L17" s="155"/>
      <c r="M17" s="155"/>
      <c r="N17" s="155"/>
      <c r="O17" s="155"/>
      <c r="P17" s="2"/>
      <c r="Q17" s="30"/>
      <c r="R17" s="56"/>
      <c r="S17" s="57"/>
      <c r="T17" s="50"/>
      <c r="U17" s="45"/>
      <c r="V17" s="23"/>
    </row>
    <row r="18" spans="1:24" x14ac:dyDescent="0.4">
      <c r="A18" s="36"/>
      <c r="B18" s="36"/>
      <c r="C18" s="18"/>
      <c r="D18" s="4"/>
      <c r="E18" s="6"/>
      <c r="F18" s="5"/>
      <c r="G18" s="6"/>
      <c r="H18" s="5"/>
      <c r="I18" s="5"/>
      <c r="J18" s="39"/>
      <c r="K18" s="19"/>
      <c r="L18" s="155"/>
      <c r="M18" s="155"/>
      <c r="N18" s="155"/>
      <c r="O18" s="155"/>
      <c r="P18" s="2"/>
      <c r="Q18" s="30"/>
      <c r="R18" s="56"/>
      <c r="S18" s="57"/>
      <c r="T18" s="50"/>
      <c r="U18" s="45"/>
      <c r="V18" s="23"/>
    </row>
    <row r="19" spans="1:24" x14ac:dyDescent="0.4">
      <c r="A19" s="36"/>
      <c r="B19" s="36"/>
      <c r="C19" s="18"/>
      <c r="D19" s="4"/>
      <c r="E19" s="6"/>
      <c r="F19" s="5"/>
      <c r="G19" s="6"/>
      <c r="H19" s="5"/>
      <c r="I19" s="5"/>
      <c r="J19" s="39"/>
      <c r="K19" s="19"/>
      <c r="L19" s="155"/>
      <c r="M19" s="155"/>
      <c r="N19" s="155"/>
      <c r="O19" s="155"/>
      <c r="P19" s="2"/>
      <c r="Q19" s="30"/>
      <c r="R19" s="56"/>
      <c r="S19" s="57"/>
      <c r="T19" s="50"/>
      <c r="U19" s="45"/>
      <c r="V19" s="23"/>
    </row>
    <row r="20" spans="1:24" x14ac:dyDescent="0.4">
      <c r="A20" s="36"/>
      <c r="B20" s="36"/>
      <c r="C20" s="18"/>
      <c r="D20" s="4"/>
      <c r="E20" s="6"/>
      <c r="F20" s="5"/>
      <c r="G20" s="6"/>
      <c r="H20" s="5"/>
      <c r="I20" s="5"/>
      <c r="J20" s="39"/>
      <c r="K20" s="19"/>
      <c r="L20" s="155"/>
      <c r="M20" s="155"/>
      <c r="N20" s="155"/>
      <c r="O20" s="155"/>
      <c r="P20" s="2"/>
      <c r="Q20" s="30"/>
      <c r="R20" s="56"/>
      <c r="S20" s="57"/>
      <c r="T20" s="50"/>
      <c r="U20" s="45"/>
      <c r="V20" s="23"/>
    </row>
    <row r="21" spans="1:24" x14ac:dyDescent="0.4">
      <c r="A21" s="36"/>
      <c r="B21" s="36"/>
      <c r="C21" s="18"/>
      <c r="D21" s="4"/>
      <c r="E21" s="6"/>
      <c r="F21" s="5"/>
      <c r="G21" s="6"/>
      <c r="H21" s="5"/>
      <c r="I21" s="5"/>
      <c r="J21" s="39"/>
      <c r="K21" s="19"/>
      <c r="L21" s="155"/>
      <c r="M21" s="155"/>
      <c r="N21" s="155"/>
      <c r="O21" s="155"/>
      <c r="P21" s="2"/>
      <c r="Q21" s="30"/>
      <c r="R21" s="56"/>
      <c r="S21" s="57"/>
      <c r="T21" s="50"/>
      <c r="U21" s="45"/>
      <c r="V21" s="23"/>
    </row>
    <row r="22" spans="1:24" x14ac:dyDescent="0.4">
      <c r="A22" s="36"/>
      <c r="B22" s="36"/>
      <c r="C22" s="18"/>
      <c r="D22" s="4"/>
      <c r="E22" s="6"/>
      <c r="F22" s="5"/>
      <c r="G22" s="6"/>
      <c r="H22" s="5"/>
      <c r="I22" s="5"/>
      <c r="J22" s="39"/>
      <c r="K22" s="19"/>
      <c r="L22" s="155"/>
      <c r="M22" s="155"/>
      <c r="N22" s="155"/>
      <c r="O22" s="155"/>
      <c r="P22" s="2"/>
      <c r="Q22" s="30"/>
      <c r="R22" s="56"/>
      <c r="S22" s="57"/>
      <c r="T22" s="50"/>
      <c r="U22" s="45"/>
      <c r="V22" s="23"/>
    </row>
    <row r="23" spans="1:24" x14ac:dyDescent="0.4">
      <c r="A23" s="36"/>
      <c r="B23" s="36"/>
      <c r="C23" s="18"/>
      <c r="D23" s="4"/>
      <c r="E23" s="6"/>
      <c r="F23" s="5"/>
      <c r="G23" s="6"/>
      <c r="H23" s="5"/>
      <c r="I23" s="5"/>
      <c r="J23" s="39"/>
      <c r="K23" s="19"/>
      <c r="L23" s="155"/>
      <c r="M23" s="155"/>
      <c r="N23" s="155"/>
      <c r="O23" s="155"/>
      <c r="P23" s="2"/>
      <c r="Q23" s="30"/>
      <c r="R23" s="56"/>
      <c r="S23" s="57"/>
      <c r="T23" s="50"/>
      <c r="U23" s="45"/>
      <c r="V23" s="23"/>
    </row>
    <row r="24" spans="1:24" x14ac:dyDescent="0.4">
      <c r="A24" s="36"/>
      <c r="B24" s="36"/>
      <c r="C24" s="18"/>
      <c r="D24" s="4"/>
      <c r="E24" s="6"/>
      <c r="F24" s="5"/>
      <c r="G24" s="6"/>
      <c r="H24" s="5"/>
      <c r="I24" s="5"/>
      <c r="J24" s="39"/>
      <c r="K24" s="19"/>
      <c r="L24" s="155"/>
      <c r="M24" s="155"/>
      <c r="N24" s="155"/>
      <c r="O24" s="155"/>
      <c r="P24" s="2"/>
      <c r="Q24" s="30"/>
      <c r="R24" s="56"/>
      <c r="S24" s="57"/>
      <c r="T24" s="50"/>
      <c r="U24" s="45"/>
      <c r="V24" s="23"/>
    </row>
    <row r="25" spans="1:24" x14ac:dyDescent="0.4">
      <c r="A25" s="36"/>
      <c r="B25" s="36"/>
      <c r="C25" s="18"/>
      <c r="D25" s="4"/>
      <c r="E25" s="6"/>
      <c r="F25" s="5"/>
      <c r="G25" s="6"/>
      <c r="H25" s="5"/>
      <c r="I25" s="5"/>
      <c r="J25" s="39"/>
      <c r="K25" s="19"/>
      <c r="L25" s="155"/>
      <c r="M25" s="155"/>
      <c r="N25" s="155"/>
      <c r="O25" s="155"/>
      <c r="P25" s="2"/>
      <c r="Q25" s="30"/>
      <c r="R25" s="56"/>
      <c r="S25" s="57"/>
      <c r="T25" s="50"/>
      <c r="U25" s="45"/>
      <c r="V25" s="23"/>
    </row>
    <row r="26" spans="1:24" x14ac:dyDescent="0.4">
      <c r="A26" s="36"/>
      <c r="B26" s="36"/>
      <c r="C26" s="18"/>
      <c r="D26" s="4"/>
      <c r="E26" s="6"/>
      <c r="F26" s="5"/>
      <c r="G26" s="6"/>
      <c r="H26" s="5"/>
      <c r="I26" s="5"/>
      <c r="J26" s="39"/>
      <c r="K26" s="19"/>
      <c r="L26" s="155"/>
      <c r="M26" s="155"/>
      <c r="N26" s="155"/>
      <c r="O26" s="155"/>
      <c r="P26" s="2"/>
      <c r="Q26" s="30"/>
      <c r="R26" s="56"/>
      <c r="S26" s="57"/>
      <c r="T26" s="50"/>
      <c r="U26" s="45"/>
      <c r="V26" s="23"/>
    </row>
    <row r="27" spans="1:24" x14ac:dyDescent="0.4">
      <c r="A27" s="36"/>
      <c r="B27" s="36"/>
      <c r="C27" s="18"/>
      <c r="D27" s="4"/>
      <c r="E27" s="6"/>
      <c r="F27" s="5"/>
      <c r="G27" s="6"/>
      <c r="H27" s="5"/>
      <c r="I27" s="5"/>
      <c r="J27" s="39"/>
      <c r="K27" s="19"/>
      <c r="L27" s="155"/>
      <c r="M27" s="155"/>
      <c r="N27" s="155"/>
      <c r="O27" s="155"/>
      <c r="P27" s="2"/>
      <c r="Q27" s="30"/>
      <c r="R27" s="56"/>
      <c r="S27" s="57"/>
      <c r="T27" s="50"/>
      <c r="U27" s="45"/>
      <c r="V27" s="23"/>
      <c r="W27" s="8"/>
      <c r="X27" s="9"/>
    </row>
    <row r="28" spans="1:24" x14ac:dyDescent="0.4">
      <c r="A28" s="36"/>
      <c r="B28" s="36"/>
      <c r="C28" s="18"/>
      <c r="D28" s="4"/>
      <c r="E28" s="6"/>
      <c r="F28" s="5"/>
      <c r="G28" s="6"/>
      <c r="H28" s="5"/>
      <c r="I28" s="5"/>
      <c r="J28" s="39"/>
      <c r="K28" s="19"/>
      <c r="L28" s="155"/>
      <c r="M28" s="155"/>
      <c r="N28" s="155"/>
      <c r="O28" s="155"/>
      <c r="P28" s="2"/>
      <c r="Q28" s="30"/>
      <c r="R28" s="56"/>
      <c r="S28" s="57"/>
      <c r="T28" s="50"/>
      <c r="U28" s="45"/>
      <c r="V28" s="23"/>
    </row>
    <row r="29" spans="1:24" x14ac:dyDescent="0.4">
      <c r="A29" s="36"/>
      <c r="B29" s="36"/>
      <c r="C29" s="18"/>
      <c r="D29" s="4"/>
      <c r="E29" s="6"/>
      <c r="F29" s="5"/>
      <c r="G29" s="6"/>
      <c r="H29" s="5"/>
      <c r="I29" s="5"/>
      <c r="J29" s="39"/>
      <c r="K29" s="19"/>
      <c r="L29" s="155"/>
      <c r="M29" s="155"/>
      <c r="N29" s="155"/>
      <c r="O29" s="155"/>
      <c r="P29" s="2"/>
      <c r="Q29" s="30"/>
      <c r="R29" s="56"/>
      <c r="S29" s="57"/>
      <c r="T29" s="50"/>
      <c r="U29" s="45"/>
      <c r="V29" s="23"/>
    </row>
    <row r="30" spans="1:24" x14ac:dyDescent="0.4">
      <c r="A30" s="36"/>
      <c r="B30" s="36"/>
      <c r="C30" s="18"/>
      <c r="D30" s="4"/>
      <c r="E30" s="6"/>
      <c r="F30" s="5"/>
      <c r="G30" s="6"/>
      <c r="H30" s="5"/>
      <c r="I30" s="5"/>
      <c r="J30" s="39"/>
      <c r="K30" s="19"/>
      <c r="L30" s="155"/>
      <c r="M30" s="155"/>
      <c r="N30" s="155"/>
      <c r="O30" s="155"/>
      <c r="P30" s="2"/>
      <c r="Q30" s="30"/>
      <c r="R30" s="56"/>
      <c r="S30" s="57"/>
      <c r="T30" s="50"/>
      <c r="U30" s="45"/>
      <c r="V30" s="23"/>
      <c r="X30" s="9"/>
    </row>
    <row r="31" spans="1:24" x14ac:dyDescent="0.4">
      <c r="A31" s="36"/>
      <c r="B31" s="36"/>
      <c r="C31" s="18"/>
      <c r="D31" s="4"/>
      <c r="E31" s="6"/>
      <c r="F31" s="5"/>
      <c r="G31" s="6"/>
      <c r="H31" s="5"/>
      <c r="I31" s="5"/>
      <c r="J31" s="39"/>
      <c r="K31" s="19"/>
      <c r="L31" s="41"/>
      <c r="M31" s="41"/>
      <c r="O31" s="41"/>
      <c r="P31" s="2"/>
      <c r="Q31" s="30"/>
      <c r="R31" s="56"/>
      <c r="S31" s="57"/>
      <c r="T31" s="50"/>
      <c r="U31" s="45"/>
      <c r="V31" s="23"/>
    </row>
    <row r="32" spans="1:24" ht="15" thickBot="1" x14ac:dyDescent="0.45">
      <c r="A32" s="36"/>
      <c r="B32" s="36"/>
      <c r="C32" s="20"/>
      <c r="D32" s="31"/>
      <c r="E32" s="32"/>
      <c r="F32" s="33"/>
      <c r="G32" s="32"/>
      <c r="H32" s="21"/>
      <c r="I32" s="21"/>
      <c r="J32" s="40"/>
      <c r="K32" s="22"/>
      <c r="L32" s="41"/>
      <c r="M32" s="41"/>
      <c r="O32" s="41"/>
      <c r="P32" s="2"/>
      <c r="Q32" s="30"/>
      <c r="R32" s="24"/>
      <c r="S32" s="25"/>
      <c r="T32" s="26"/>
      <c r="U32" s="46"/>
      <c r="V32" s="27"/>
    </row>
    <row r="33" spans="1:22" ht="15" thickBot="1" x14ac:dyDescent="0.45">
      <c r="H33"/>
      <c r="I33" s="10">
        <f>SUM(I5:I32)</f>
        <v>33270.299999999996</v>
      </c>
      <c r="J33" s="10">
        <f>SUM(J5:J32)</f>
        <v>5047.9400000000014</v>
      </c>
      <c r="K33" s="10">
        <f>SUM(K5:K32)</f>
        <v>47703.520000000004</v>
      </c>
      <c r="L33" s="41"/>
      <c r="M33" s="41"/>
      <c r="O33" s="41"/>
      <c r="P33" s="10">
        <f>SUM(P5:P32)</f>
        <v>0</v>
      </c>
      <c r="Q33"/>
      <c r="R33"/>
      <c r="U33" s="47"/>
    </row>
    <row r="34" spans="1:22" ht="15" thickBot="1" x14ac:dyDescent="0.45">
      <c r="B34" s="1"/>
      <c r="C34" s="1"/>
      <c r="D34" s="1"/>
      <c r="E34" s="1"/>
      <c r="F34" s="1"/>
      <c r="G34" s="1"/>
      <c r="I34" s="10"/>
      <c r="J34" s="10"/>
      <c r="K34" s="10"/>
      <c r="L34" s="41"/>
      <c r="M34" s="41"/>
      <c r="O34" s="41"/>
      <c r="P34" s="10"/>
      <c r="R34" s="52">
        <f>SUM(R5:R33)</f>
        <v>1.377130710802188E-2</v>
      </c>
      <c r="S34" s="53">
        <f t="shared" ref="S34:V34" si="21">SUM(S5:S33)</f>
        <v>4.1499383258439108E-4</v>
      </c>
      <c r="T34" s="51">
        <f>SUM(T5:T33)</f>
        <v>8.4585036911833311E-4</v>
      </c>
      <c r="U34" s="48">
        <f t="shared" si="21"/>
        <v>1374579.8599999899</v>
      </c>
      <c r="V34" s="53">
        <f t="shared" si="21"/>
        <v>1.4186300940606342E-2</v>
      </c>
    </row>
    <row r="35" spans="1:22" x14ac:dyDescent="0.4">
      <c r="B35" s="1"/>
      <c r="C35" s="1"/>
      <c r="D35" s="1"/>
      <c r="E35" s="1"/>
      <c r="F35" s="1"/>
      <c r="G35" s="1"/>
      <c r="I35" s="41">
        <f>I33+SUM('SOC Detail Expenses'!S:S)</f>
        <v>0</v>
      </c>
      <c r="J35" s="41">
        <f>J33+SUM('SOC Detail Mgmt Fees'!S:S)</f>
        <v>0</v>
      </c>
      <c r="L35" s="41"/>
      <c r="M35" s="41"/>
      <c r="O35" s="41"/>
      <c r="R35" s="7"/>
      <c r="T35" s="11"/>
      <c r="U35" s="47"/>
    </row>
    <row r="36" spans="1:22" x14ac:dyDescent="0.4">
      <c r="B36" s="1"/>
      <c r="C36" s="1"/>
      <c r="D36" s="1"/>
      <c r="E36" s="1"/>
      <c r="F36" s="1"/>
      <c r="G36" s="1"/>
      <c r="H36" s="3" t="s">
        <v>365</v>
      </c>
      <c r="L36" s="41"/>
      <c r="M36" s="41"/>
      <c r="O36" s="41"/>
      <c r="Q36" s="3"/>
      <c r="R36" s="60"/>
      <c r="S36" s="60"/>
      <c r="T36" s="60"/>
      <c r="U36" s="61"/>
      <c r="V36" s="62"/>
    </row>
    <row r="37" spans="1:22" x14ac:dyDescent="0.4">
      <c r="B37" s="1"/>
      <c r="C37" s="65" t="s">
        <v>334</v>
      </c>
      <c r="D37" s="65" t="s">
        <v>359</v>
      </c>
      <c r="E37" s="1"/>
      <c r="F37" s="1"/>
      <c r="G37" s="66">
        <f>SUMIFS('NAV Packet'!E:E,'NAV Packet'!A:A,USG!C37)</f>
        <v>370000</v>
      </c>
      <c r="H37" s="122">
        <f>ROUND(G37,-3)</f>
        <v>370000</v>
      </c>
      <c r="I37" s="65" t="s">
        <v>368</v>
      </c>
      <c r="J37" s="63"/>
      <c r="K37" s="63"/>
      <c r="L37" s="41"/>
      <c r="M37" s="41"/>
      <c r="O37" s="41"/>
      <c r="P37" s="63"/>
      <c r="Q37" s="63"/>
      <c r="R37" s="63"/>
      <c r="S37" s="63"/>
      <c r="T37" s="63"/>
      <c r="U37" s="63"/>
      <c r="V37" s="63"/>
    </row>
    <row r="38" spans="1:22" x14ac:dyDescent="0.4">
      <c r="B38" s="1"/>
      <c r="C38" s="65" t="s">
        <v>301</v>
      </c>
      <c r="D38" s="65" t="s">
        <v>360</v>
      </c>
      <c r="E38" s="1"/>
      <c r="F38" s="1"/>
      <c r="G38" s="66">
        <f>SUMIFS('NAV Packet'!E:E,'NAV Packet'!A:A,USG!C38)</f>
        <v>616346.37999999989</v>
      </c>
      <c r="H38" s="122">
        <f>ROUND(G38,-3)</f>
        <v>616000</v>
      </c>
      <c r="I38" s="65" t="s">
        <v>367</v>
      </c>
      <c r="J38" s="63"/>
      <c r="K38" s="63"/>
      <c r="L38" s="41"/>
      <c r="M38" s="41"/>
      <c r="O38" s="41"/>
      <c r="P38" s="63"/>
      <c r="Q38" s="63"/>
      <c r="R38" s="63"/>
      <c r="S38" s="63"/>
      <c r="T38" s="63"/>
      <c r="U38" s="63"/>
      <c r="V38" s="63"/>
    </row>
    <row r="39" spans="1:22" x14ac:dyDescent="0.4">
      <c r="B39" s="130" t="s">
        <v>354</v>
      </c>
      <c r="C39" s="131" t="s">
        <v>411</v>
      </c>
      <c r="D39" s="65" t="s">
        <v>361</v>
      </c>
      <c r="E39" s="1"/>
      <c r="F39" s="1"/>
      <c r="G39" s="66">
        <f>SUMIFS('NAV Packet'!E:E,'NAV Packet'!A:A,USG!C39)+SUMIFS('NAV Packet'!E:E,'NAV Packet'!A:A,USG!C40)</f>
        <v>30423.310000000012</v>
      </c>
      <c r="H39" s="122">
        <f>ROUND(G39,-3)</f>
        <v>30000</v>
      </c>
      <c r="I39" s="65" t="s">
        <v>366</v>
      </c>
      <c r="J39" s="63"/>
      <c r="K39" s="63"/>
      <c r="L39" s="41"/>
      <c r="M39" s="41"/>
      <c r="O39" s="41"/>
      <c r="P39" s="63"/>
      <c r="Q39" s="63"/>
      <c r="R39" s="63"/>
      <c r="S39" s="63"/>
      <c r="T39" s="63"/>
      <c r="U39" s="63"/>
      <c r="V39" s="63"/>
    </row>
    <row r="40" spans="1:22" x14ac:dyDescent="0.4">
      <c r="B40" s="130" t="s">
        <v>354</v>
      </c>
      <c r="C40" s="160" t="s">
        <v>412</v>
      </c>
      <c r="D40" s="65" t="s">
        <v>302</v>
      </c>
      <c r="E40" s="1"/>
      <c r="F40" s="1"/>
      <c r="G40" s="67">
        <f>G41+G38+G39</f>
        <v>123500012.133</v>
      </c>
      <c r="H40" s="122">
        <f>ROUND(G40,-3)</f>
        <v>123500000</v>
      </c>
      <c r="I40" s="65" t="s">
        <v>302</v>
      </c>
      <c r="J40" s="63"/>
      <c r="K40" s="63"/>
      <c r="L40" s="41"/>
      <c r="M40" s="41"/>
      <c r="O40" s="41"/>
      <c r="P40" s="63"/>
      <c r="Q40" s="63"/>
      <c r="R40" s="63"/>
      <c r="S40" s="63"/>
      <c r="T40" s="63"/>
      <c r="U40" s="63"/>
      <c r="V40" s="63"/>
    </row>
    <row r="41" spans="1:22" x14ac:dyDescent="0.4">
      <c r="B41" s="3" t="s">
        <v>353</v>
      </c>
      <c r="C41" s="65"/>
      <c r="D41" s="65" t="s">
        <v>303</v>
      </c>
      <c r="E41" s="1"/>
      <c r="F41" s="1"/>
      <c r="G41" s="67">
        <f>_xlfn.XLOOKUP(MAX(D5:D32),D5:D32,G5:G32)</f>
        <v>122853242.443</v>
      </c>
      <c r="H41" s="122">
        <f>ROUND(G41,-3)</f>
        <v>122853000</v>
      </c>
      <c r="I41" s="65" t="s">
        <v>303</v>
      </c>
      <c r="J41" s="63"/>
      <c r="K41" s="63"/>
      <c r="L41" s="41"/>
      <c r="M41" s="41"/>
      <c r="O41" s="41"/>
      <c r="P41" s="63"/>
      <c r="Q41" s="63"/>
      <c r="R41" s="63"/>
      <c r="S41" s="63"/>
      <c r="T41" s="63"/>
      <c r="U41" s="63"/>
      <c r="V41" s="63"/>
    </row>
    <row r="42" spans="1:22" x14ac:dyDescent="0.4">
      <c r="A42" s="65" t="s">
        <v>333</v>
      </c>
      <c r="B42" s="65" t="s">
        <v>332</v>
      </c>
      <c r="C42" s="65" t="s">
        <v>322</v>
      </c>
      <c r="D42" s="65" t="s">
        <v>362</v>
      </c>
      <c r="E42" s="1"/>
      <c r="F42" s="1"/>
      <c r="G42" s="67">
        <f>SUMIFS('NAV Packet'!E:E,'NAV Packet'!A:A,USG!C42)+SUMIFS('NAV Packet'!E:E,'NAV Packet'!A:A,USG!B42)+SUMIFS('NAV Packet'!E:E,'NAV Packet'!A:A,USG!A42)</f>
        <v>3617465.2399999998</v>
      </c>
      <c r="I42" s="65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</row>
    <row r="43" spans="1:22" x14ac:dyDescent="0.4">
      <c r="C43" s="65" t="s">
        <v>321</v>
      </c>
      <c r="D43" s="65" t="s">
        <v>363</v>
      </c>
      <c r="E43" s="1"/>
      <c r="F43" s="1"/>
      <c r="G43" s="67">
        <f>SUMIFS('NAV Packet'!E:E,'NAV Packet'!A:A,USG!C43)+SUMIFS('NAV Packet'!E:E,'NAV Packet'!A:A,USG!B43)+SUMIFS('NAV Packet'!E:E,'NAV Packet'!A:A,USG!A43)</f>
        <v>0</v>
      </c>
      <c r="I43" s="65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</row>
    <row r="44" spans="1:22" x14ac:dyDescent="0.4">
      <c r="C44" s="65"/>
      <c r="D44" s="65" t="s">
        <v>358</v>
      </c>
      <c r="E44" s="1"/>
      <c r="F44" s="1"/>
      <c r="G44" s="67">
        <f>G37+G38+G42+G43</f>
        <v>4603811.6199999992</v>
      </c>
      <c r="I44" s="65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</row>
    <row r="45" spans="1:22" x14ac:dyDescent="0.4">
      <c r="C45" s="65"/>
      <c r="D45" s="65" t="s">
        <v>364</v>
      </c>
      <c r="E45" s="1"/>
      <c r="F45" s="1"/>
      <c r="G45" s="67">
        <f>G44-G37-G38</f>
        <v>3617465.2399999993</v>
      </c>
      <c r="I45" s="65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</row>
    <row r="46" spans="1:22" x14ac:dyDescent="0.4">
      <c r="C46" s="65" t="s">
        <v>388</v>
      </c>
      <c r="D46" s="65" t="s">
        <v>357</v>
      </c>
      <c r="E46" s="1"/>
      <c r="F46" s="1"/>
      <c r="G46" s="67">
        <f>SUMIFS('NAV Packet'!E:E,'NAV Packet'!A:A,USG!C46)</f>
        <v>0</v>
      </c>
      <c r="I46" s="65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</row>
    <row r="47" spans="1:22" x14ac:dyDescent="0.4">
      <c r="C47" s="65"/>
      <c r="D47" s="65" t="s">
        <v>355</v>
      </c>
      <c r="E47" s="1"/>
      <c r="F47" s="1"/>
      <c r="G47" s="67">
        <f>G46+G45+G38</f>
        <v>4233811.6199999992</v>
      </c>
      <c r="H47" s="122">
        <f>ROUND(G47,-3)</f>
        <v>4234000</v>
      </c>
      <c r="I47" s="65" t="s">
        <v>355</v>
      </c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</row>
    <row r="48" spans="1:22" x14ac:dyDescent="0.4">
      <c r="C48" s="65"/>
      <c r="D48" s="65" t="s">
        <v>356</v>
      </c>
      <c r="E48" s="1"/>
      <c r="F48" s="1"/>
      <c r="G48" s="67">
        <f>G41+G39-G45-G46-G37</f>
        <v>118896200.51300001</v>
      </c>
      <c r="H48" s="122">
        <f>ROUND(G48,-3)</f>
        <v>118896000</v>
      </c>
      <c r="I48" s="65" t="s">
        <v>356</v>
      </c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</row>
    <row r="49" spans="3:22" x14ac:dyDescent="0.4">
      <c r="C49" s="65"/>
      <c r="D49" s="65"/>
      <c r="E49" s="1"/>
      <c r="F49" s="1"/>
      <c r="G49" s="1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</row>
    <row r="50" spans="3:22" x14ac:dyDescent="0.4">
      <c r="C50" s="65"/>
      <c r="D50" s="135">
        <v>45322</v>
      </c>
      <c r="E50" s="136">
        <v>45351</v>
      </c>
      <c r="F50" s="136">
        <v>45382</v>
      </c>
      <c r="G50" s="136">
        <v>45412</v>
      </c>
      <c r="H50" s="136">
        <v>45443</v>
      </c>
      <c r="I50" s="136">
        <v>45473</v>
      </c>
      <c r="J50" s="136">
        <v>45504</v>
      </c>
      <c r="K50" s="136">
        <v>45535</v>
      </c>
      <c r="L50" s="136"/>
      <c r="M50" s="136"/>
      <c r="N50" s="136"/>
      <c r="O50" s="136"/>
      <c r="P50" s="136">
        <v>45565</v>
      </c>
      <c r="Q50" s="136">
        <v>45596</v>
      </c>
      <c r="R50" s="136">
        <v>45626</v>
      </c>
      <c r="S50" s="136">
        <v>45657</v>
      </c>
      <c r="T50" s="63"/>
      <c r="U50" s="63"/>
      <c r="V50" s="63"/>
    </row>
    <row r="51" spans="3:22" x14ac:dyDescent="0.4">
      <c r="C51" s="3" t="s">
        <v>303</v>
      </c>
      <c r="D51" s="133">
        <f>_xlfn.XLOOKUP(D50,$D$5:$D$32,$G$5:$G$32)</f>
        <v>72242613.523000002</v>
      </c>
      <c r="E51" s="133">
        <f t="shared" ref="E51:S51" si="22">_xlfn.XLOOKUP(E50,$D$5:$D$32,$G$5:$G$32)</f>
        <v>122569657.27300002</v>
      </c>
      <c r="F51" s="133">
        <f t="shared" si="22"/>
        <v>122853242.443</v>
      </c>
      <c r="G51" s="133" t="e">
        <f t="shared" si="22"/>
        <v>#N/A</v>
      </c>
      <c r="H51" s="133" t="e">
        <f t="shared" si="22"/>
        <v>#N/A</v>
      </c>
      <c r="I51" s="133" t="e">
        <f t="shared" si="22"/>
        <v>#N/A</v>
      </c>
      <c r="J51" s="133" t="e">
        <f t="shared" si="22"/>
        <v>#N/A</v>
      </c>
      <c r="K51" s="133" t="e">
        <f t="shared" si="22"/>
        <v>#N/A</v>
      </c>
      <c r="L51" s="133"/>
      <c r="M51" s="133"/>
      <c r="N51" s="133"/>
      <c r="O51" s="133"/>
      <c r="P51" s="133" t="e">
        <f t="shared" si="22"/>
        <v>#N/A</v>
      </c>
      <c r="Q51" s="133" t="e">
        <f t="shared" si="22"/>
        <v>#N/A</v>
      </c>
      <c r="R51" s="133" t="e">
        <f t="shared" si="22"/>
        <v>#N/A</v>
      </c>
      <c r="S51" s="133" t="e">
        <f t="shared" si="22"/>
        <v>#N/A</v>
      </c>
      <c r="T51" s="63"/>
      <c r="U51" s="63"/>
      <c r="V51" s="63"/>
    </row>
    <row r="52" spans="3:22" x14ac:dyDescent="0.4">
      <c r="C52" s="3" t="s">
        <v>365</v>
      </c>
      <c r="D52" s="134">
        <f>ROUND(D51,-3)</f>
        <v>72243000</v>
      </c>
      <c r="E52" s="134">
        <f t="shared" ref="E52:S52" si="23">ROUND(E51,-3)</f>
        <v>122570000</v>
      </c>
      <c r="F52" s="134">
        <f t="shared" si="23"/>
        <v>122853000</v>
      </c>
      <c r="G52" s="134" t="e">
        <f t="shared" si="23"/>
        <v>#N/A</v>
      </c>
      <c r="H52" s="134" t="e">
        <f t="shared" si="23"/>
        <v>#N/A</v>
      </c>
      <c r="I52" s="134" t="e">
        <f t="shared" si="23"/>
        <v>#N/A</v>
      </c>
      <c r="J52" s="134" t="e">
        <f t="shared" si="23"/>
        <v>#N/A</v>
      </c>
      <c r="K52" s="134" t="e">
        <f t="shared" si="23"/>
        <v>#N/A</v>
      </c>
      <c r="L52" s="134"/>
      <c r="M52" s="134"/>
      <c r="N52" s="134"/>
      <c r="O52" s="134"/>
      <c r="P52" s="134" t="e">
        <f t="shared" si="23"/>
        <v>#N/A</v>
      </c>
      <c r="Q52" s="134" t="e">
        <f t="shared" si="23"/>
        <v>#N/A</v>
      </c>
      <c r="R52" s="134" t="e">
        <f t="shared" si="23"/>
        <v>#N/A</v>
      </c>
      <c r="S52" s="134" t="e">
        <f t="shared" si="23"/>
        <v>#N/A</v>
      </c>
      <c r="T52" s="63"/>
      <c r="U52" s="63"/>
      <c r="V52" s="63"/>
    </row>
    <row r="53" spans="3:22" x14ac:dyDescent="0.4">
      <c r="C53" s="1"/>
      <c r="D53" s="65"/>
      <c r="E53" s="132"/>
      <c r="F53" s="1"/>
      <c r="G53" s="1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</row>
    <row r="54" spans="3:22" x14ac:dyDescent="0.4">
      <c r="C54" s="1"/>
      <c r="D54" s="65"/>
      <c r="E54" s="132"/>
      <c r="F54" s="1"/>
      <c r="G54" s="1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</row>
    <row r="55" spans="3:22" x14ac:dyDescent="0.4">
      <c r="C55" s="1"/>
      <c r="D55" s="65"/>
      <c r="E55" s="132"/>
      <c r="F55" s="1"/>
      <c r="G55" s="1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</row>
    <row r="56" spans="3:22" x14ac:dyDescent="0.4">
      <c r="C56" s="1"/>
      <c r="D56" s="65"/>
      <c r="E56" s="132"/>
      <c r="F56" s="1"/>
      <c r="G56" s="1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</row>
    <row r="57" spans="3:22" x14ac:dyDescent="0.4">
      <c r="C57" s="1"/>
      <c r="D57" s="65"/>
      <c r="E57" s="132"/>
      <c r="F57" s="1"/>
      <c r="G57" s="1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</row>
    <row r="58" spans="3:22" x14ac:dyDescent="0.4">
      <c r="C58" s="1"/>
      <c r="D58" s="65"/>
      <c r="E58" s="132"/>
      <c r="F58" s="1"/>
      <c r="G58" s="1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</row>
    <row r="59" spans="3:22" x14ac:dyDescent="0.4">
      <c r="C59" s="1"/>
      <c r="D59" s="65"/>
      <c r="E59" s="132"/>
      <c r="F59" s="1"/>
      <c r="G59" s="1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</row>
    <row r="60" spans="3:22" x14ac:dyDescent="0.4">
      <c r="C60" s="1"/>
      <c r="D60" s="65"/>
      <c r="E60" s="132"/>
      <c r="F60" s="1"/>
      <c r="G60" s="1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</row>
    <row r="61" spans="3:22" x14ac:dyDescent="0.4">
      <c r="C61" s="1"/>
      <c r="D61" s="65"/>
      <c r="E61" s="132"/>
      <c r="F61" s="1"/>
      <c r="G61" s="1"/>
    </row>
    <row r="62" spans="3:22" x14ac:dyDescent="0.4">
      <c r="C62" s="1"/>
      <c r="D62" s="65"/>
      <c r="E62" s="132"/>
      <c r="F62" s="1"/>
      <c r="G62" s="1"/>
    </row>
    <row r="63" spans="3:22" x14ac:dyDescent="0.4">
      <c r="C63" s="1"/>
      <c r="D63" s="65"/>
      <c r="E63" s="1"/>
      <c r="F63" s="1"/>
      <c r="G63" s="1"/>
    </row>
    <row r="64" spans="3:22" x14ac:dyDescent="0.4">
      <c r="C64" s="1"/>
      <c r="D64" s="65"/>
      <c r="E64" s="1"/>
      <c r="F64" s="1"/>
      <c r="G64" s="1"/>
    </row>
    <row r="65" spans="3:8" x14ac:dyDescent="0.4">
      <c r="C65" s="1"/>
      <c r="D65" s="65"/>
      <c r="E65" s="1"/>
      <c r="F65" s="1"/>
      <c r="G65" s="1"/>
    </row>
    <row r="66" spans="3:8" x14ac:dyDescent="0.4">
      <c r="C66" s="1"/>
      <c r="D66" s="1"/>
      <c r="E66" s="1"/>
      <c r="F66" s="1"/>
      <c r="G66" s="1"/>
    </row>
    <row r="67" spans="3:8" x14ac:dyDescent="0.4">
      <c r="G67" s="14"/>
      <c r="H67" s="13"/>
    </row>
    <row r="68" spans="3:8" x14ac:dyDescent="0.4">
      <c r="D68" s="15"/>
      <c r="G68" s="14"/>
    </row>
    <row r="70" spans="3:8" x14ac:dyDescent="0.4">
      <c r="C70" s="12"/>
      <c r="D70" s="15"/>
    </row>
    <row r="71" spans="3:8" x14ac:dyDescent="0.4">
      <c r="C71" s="12"/>
      <c r="D71" s="15"/>
      <c r="F71" s="12"/>
      <c r="G71" s="15"/>
      <c r="H71" s="13"/>
    </row>
    <row r="72" spans="3:8" x14ac:dyDescent="0.4">
      <c r="C72" s="12"/>
      <c r="D72" s="15"/>
      <c r="F72" s="12"/>
      <c r="G72" s="15"/>
      <c r="H72" s="13"/>
    </row>
    <row r="73" spans="3:8" x14ac:dyDescent="0.4">
      <c r="C73" s="12"/>
      <c r="D73" s="15"/>
      <c r="F73" s="12"/>
      <c r="G73" s="14"/>
      <c r="H73" s="3"/>
    </row>
    <row r="74" spans="3:8" x14ac:dyDescent="0.4">
      <c r="C74" s="12"/>
      <c r="D74" s="15"/>
      <c r="G74" s="14"/>
      <c r="H74" s="13"/>
    </row>
    <row r="75" spans="3:8" x14ac:dyDescent="0.4">
      <c r="C75" s="12"/>
      <c r="D75" s="15"/>
      <c r="G75" s="14"/>
      <c r="H75" s="13"/>
    </row>
    <row r="76" spans="3:8" x14ac:dyDescent="0.4">
      <c r="C76" s="12"/>
      <c r="D76" s="15"/>
      <c r="G76" s="14"/>
      <c r="H76" s="13"/>
    </row>
    <row r="77" spans="3:8" x14ac:dyDescent="0.4">
      <c r="D77" s="15"/>
      <c r="H77"/>
    </row>
  </sheetData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1BEB8-6F5F-4BBA-95DA-4D9F4511EC61}">
  <dimension ref="A1:BE122"/>
  <sheetViews>
    <sheetView topLeftCell="A16" workbookViewId="0">
      <selection activeCell="E30" activeCellId="1" sqref="E19 E30:E31"/>
    </sheetView>
  </sheetViews>
  <sheetFormatPr defaultColWidth="9.15234375" defaultRowHeight="15" customHeight="1" x14ac:dyDescent="0.35"/>
  <cols>
    <col min="1" max="1" width="19.15234375" style="69" customWidth="1"/>
    <col min="2" max="2" width="14.69140625" style="69" customWidth="1"/>
    <col min="3" max="3" width="12.53515625" style="69" customWidth="1"/>
    <col min="4" max="4" width="21.53515625" style="69" customWidth="1"/>
    <col min="5" max="5" width="18.84375" style="69" bestFit="1" customWidth="1"/>
    <col min="6" max="7" width="3.69140625" style="69" customWidth="1"/>
    <col min="8" max="8" width="18.3828125" style="69" customWidth="1"/>
    <col min="9" max="9" width="15.84375" style="69" customWidth="1"/>
    <col min="10" max="10" width="11.84375" style="69" customWidth="1"/>
    <col min="11" max="11" width="15.15234375" style="69" bestFit="1" customWidth="1"/>
    <col min="12" max="12" width="16.23046875" style="69" bestFit="1" customWidth="1"/>
    <col min="13" max="13" width="17.69140625" style="69" bestFit="1" customWidth="1"/>
    <col min="14" max="14" width="3" style="69" customWidth="1"/>
    <col min="15" max="15" width="13.23046875" style="69" customWidth="1"/>
    <col min="16" max="16" width="10" style="69" customWidth="1"/>
    <col min="17" max="17" width="7" style="69" bestFit="1" customWidth="1"/>
    <col min="18" max="18" width="17.3828125" style="69" bestFit="1" customWidth="1"/>
    <col min="19" max="19" width="16.53515625" style="69" bestFit="1" customWidth="1"/>
    <col min="20" max="20" width="18.15234375" style="69" bestFit="1" customWidth="1"/>
    <col min="21" max="21" width="15.15234375" style="69" bestFit="1" customWidth="1"/>
    <col min="22" max="22" width="16.53515625" style="69" bestFit="1" customWidth="1"/>
    <col min="23" max="16384" width="9.15234375" style="69"/>
  </cols>
  <sheetData>
    <row r="1" spans="1:57" ht="49.5" customHeight="1" thickBot="1" x14ac:dyDescent="0.45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</row>
    <row r="2" spans="1:57" ht="24" thickTop="1" thickBot="1" x14ac:dyDescent="0.65">
      <c r="A2" s="70" t="s">
        <v>304</v>
      </c>
      <c r="B2" s="71"/>
      <c r="C2" s="71"/>
      <c r="D2" s="70" t="s">
        <v>305</v>
      </c>
      <c r="E2" s="71"/>
      <c r="F2" s="71"/>
      <c r="G2" s="71"/>
      <c r="H2" s="72"/>
      <c r="I2" s="72"/>
      <c r="J2" s="71"/>
      <c r="K2" s="72"/>
      <c r="L2" s="72"/>
      <c r="M2" s="71"/>
      <c r="N2" s="71"/>
      <c r="O2" s="71"/>
      <c r="P2" s="71"/>
      <c r="Q2" s="71"/>
      <c r="R2" s="71"/>
      <c r="S2" s="73" t="s">
        <v>387</v>
      </c>
      <c r="T2" s="74" t="s">
        <v>306</v>
      </c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  <c r="BD2" s="71"/>
      <c r="BE2" s="71"/>
    </row>
    <row r="3" spans="1:57" ht="15" customHeight="1" thickTop="1" x14ac:dyDescent="0.4">
      <c r="A3" s="64" t="s">
        <v>307</v>
      </c>
      <c r="B3" s="75">
        <v>45382</v>
      </c>
      <c r="C3" s="76"/>
      <c r="D3" s="77"/>
      <c r="E3" s="76"/>
      <c r="F3" s="76"/>
      <c r="G3" s="76"/>
      <c r="H3" s="137">
        <v>122537632.47</v>
      </c>
      <c r="I3" s="78" t="s">
        <v>308</v>
      </c>
      <c r="J3" s="76"/>
      <c r="K3" s="79" t="s">
        <v>309</v>
      </c>
      <c r="L3" s="80">
        <v>365</v>
      </c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</row>
    <row r="4" spans="1:57" ht="15" customHeight="1" thickBot="1" x14ac:dyDescent="0.45">
      <c r="A4" s="64" t="s">
        <v>310</v>
      </c>
      <c r="B4" s="75">
        <v>45365</v>
      </c>
      <c r="C4" s="76"/>
      <c r="D4" s="76"/>
      <c r="E4" s="76"/>
      <c r="F4" s="76"/>
      <c r="G4" s="76"/>
      <c r="H4" s="81">
        <f>+E69</f>
        <v>122853242.45999999</v>
      </c>
      <c r="I4" s="82" t="s">
        <v>311</v>
      </c>
      <c r="J4" s="76"/>
      <c r="K4" s="83" t="s">
        <v>312</v>
      </c>
      <c r="L4" s="84">
        <v>1</v>
      </c>
      <c r="M4" s="76"/>
      <c r="N4" s="85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</row>
    <row r="5" spans="1:57" ht="15" customHeight="1" thickBot="1" x14ac:dyDescent="0.45">
      <c r="A5" s="64" t="s">
        <v>313</v>
      </c>
      <c r="B5" s="75">
        <v>45365</v>
      </c>
      <c r="C5" s="76"/>
      <c r="D5" s="76"/>
      <c r="E5" s="76"/>
      <c r="F5" s="76"/>
      <c r="G5" s="76"/>
      <c r="H5" s="123">
        <f>(H4*L4/H3-1)*L3/(B3-B4)</f>
        <v>5.5300008671979956E-2</v>
      </c>
      <c r="I5" s="86" t="s">
        <v>314</v>
      </c>
      <c r="J5" s="76"/>
      <c r="K5" s="76"/>
      <c r="L5" s="76"/>
      <c r="M5" s="76"/>
      <c r="N5" s="85"/>
      <c r="O5" s="76"/>
      <c r="P5" s="76"/>
      <c r="Q5" s="87"/>
      <c r="R5" s="87"/>
      <c r="S5" s="87"/>
      <c r="T5" s="87"/>
      <c r="U5" s="87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  <c r="BE5" s="76"/>
    </row>
    <row r="6" spans="1:57" ht="15" customHeight="1" x14ac:dyDescent="0.4">
      <c r="A6" s="64" t="s">
        <v>315</v>
      </c>
      <c r="B6" s="75">
        <v>45400</v>
      </c>
      <c r="C6" s="76"/>
      <c r="D6" s="76"/>
      <c r="E6" s="76"/>
      <c r="F6" s="76"/>
      <c r="G6" s="88"/>
      <c r="H6" s="76"/>
      <c r="I6" s="76"/>
      <c r="J6" s="76"/>
      <c r="K6" s="76"/>
      <c r="L6" s="76"/>
      <c r="M6" s="76"/>
      <c r="N6" s="85"/>
      <c r="O6" s="76"/>
      <c r="P6" s="76"/>
      <c r="Q6" s="87"/>
      <c r="R6" s="87"/>
      <c r="S6" s="87"/>
      <c r="T6" s="87"/>
      <c r="U6" s="87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</row>
    <row r="7" spans="1:57" ht="15" customHeight="1" x14ac:dyDescent="0.35">
      <c r="A7" s="89" t="s">
        <v>316</v>
      </c>
      <c r="F7" s="90"/>
      <c r="G7" s="91"/>
      <c r="H7" s="89"/>
      <c r="M7" s="64"/>
      <c r="N7" s="64"/>
      <c r="O7" s="64"/>
      <c r="P7" s="64"/>
      <c r="Q7" s="87"/>
      <c r="R7" s="87"/>
      <c r="S7" s="87"/>
      <c r="T7" s="87"/>
      <c r="U7" s="87"/>
    </row>
    <row r="8" spans="1:57" ht="15" customHeight="1" x14ac:dyDescent="0.35">
      <c r="B8" s="161" t="s">
        <v>317</v>
      </c>
      <c r="C8" s="162"/>
      <c r="D8" s="162"/>
      <c r="E8" s="163"/>
      <c r="F8" s="64"/>
      <c r="G8" s="92"/>
      <c r="I8" s="161"/>
      <c r="J8" s="162"/>
      <c r="K8" s="162"/>
      <c r="L8" s="163"/>
      <c r="M8" s="64"/>
      <c r="N8" s="64"/>
      <c r="O8" s="64"/>
      <c r="P8" s="64"/>
      <c r="Q8" s="87"/>
      <c r="R8" s="87"/>
      <c r="S8" s="87"/>
      <c r="T8" s="87"/>
      <c r="U8" s="87"/>
    </row>
    <row r="9" spans="1:57" ht="15" customHeight="1" x14ac:dyDescent="0.35">
      <c r="A9" s="93" t="s">
        <v>318</v>
      </c>
      <c r="B9" s="93" t="s">
        <v>0</v>
      </c>
      <c r="C9" s="93" t="s">
        <v>1</v>
      </c>
      <c r="D9" s="93" t="s">
        <v>319</v>
      </c>
      <c r="E9" s="94" t="s">
        <v>320</v>
      </c>
      <c r="F9" s="95"/>
      <c r="G9" s="92"/>
      <c r="H9" s="93"/>
      <c r="I9" s="93"/>
      <c r="J9" s="93"/>
      <c r="K9" s="93"/>
      <c r="L9" s="93"/>
      <c r="N9" s="64"/>
      <c r="O9" s="64"/>
      <c r="P9" s="64"/>
      <c r="Q9" s="87"/>
      <c r="R9" s="87"/>
      <c r="S9" s="87"/>
      <c r="T9" s="87"/>
      <c r="U9" s="87"/>
    </row>
    <row r="10" spans="1:57" ht="15" customHeight="1" x14ac:dyDescent="0.35">
      <c r="A10" s="64" t="s">
        <v>403</v>
      </c>
      <c r="B10" s="96">
        <v>45365</v>
      </c>
      <c r="C10" s="96">
        <v>45400</v>
      </c>
      <c r="D10" s="138">
        <v>25108000</v>
      </c>
      <c r="E10" s="139">
        <v>25174119.77</v>
      </c>
      <c r="F10" s="125"/>
      <c r="G10" s="140"/>
      <c r="H10" s="64"/>
      <c r="I10" s="96"/>
      <c r="J10" s="96"/>
      <c r="K10" s="125"/>
      <c r="L10" s="125"/>
      <c r="N10" s="64"/>
      <c r="O10" s="64"/>
      <c r="P10" s="64"/>
      <c r="Q10" s="87"/>
      <c r="R10" s="87"/>
      <c r="S10" s="87"/>
      <c r="T10" s="87"/>
      <c r="U10" s="87"/>
    </row>
    <row r="11" spans="1:57" ht="15" customHeight="1" x14ac:dyDescent="0.35">
      <c r="A11" s="64" t="s">
        <v>404</v>
      </c>
      <c r="B11" s="96">
        <v>45365</v>
      </c>
      <c r="C11" s="96">
        <v>45400</v>
      </c>
      <c r="D11" s="138">
        <v>8192000</v>
      </c>
      <c r="E11" s="139">
        <v>8213121.71</v>
      </c>
      <c r="F11" s="125"/>
      <c r="G11" s="140"/>
      <c r="H11" s="64"/>
      <c r="I11" s="96"/>
      <c r="J11" s="96"/>
      <c r="K11" s="125"/>
      <c r="L11" s="125"/>
      <c r="N11" s="64"/>
      <c r="O11" s="64"/>
      <c r="P11" s="64"/>
      <c r="Q11" s="87"/>
      <c r="R11" s="87"/>
      <c r="S11" s="87"/>
      <c r="T11" s="64"/>
      <c r="U11" s="64"/>
    </row>
    <row r="12" spans="1:57" ht="15" customHeight="1" x14ac:dyDescent="0.35">
      <c r="A12" s="64" t="s">
        <v>405</v>
      </c>
      <c r="B12" s="96">
        <v>45365</v>
      </c>
      <c r="C12" s="96">
        <v>45400</v>
      </c>
      <c r="D12" s="138">
        <v>11360000</v>
      </c>
      <c r="E12" s="139">
        <v>11389289.869999999</v>
      </c>
      <c r="F12" s="125"/>
      <c r="G12" s="140"/>
      <c r="H12" s="64"/>
      <c r="I12" s="96"/>
      <c r="J12" s="96"/>
      <c r="K12" s="125"/>
      <c r="L12" s="125"/>
      <c r="N12" s="64"/>
      <c r="O12" s="64"/>
      <c r="P12" s="64"/>
      <c r="Q12" s="87"/>
      <c r="R12" s="87"/>
      <c r="S12" s="87"/>
      <c r="T12" s="64"/>
      <c r="U12" s="64"/>
    </row>
    <row r="13" spans="1:57" ht="15" customHeight="1" x14ac:dyDescent="0.35">
      <c r="A13" s="64" t="s">
        <v>406</v>
      </c>
      <c r="B13" s="96">
        <v>45365</v>
      </c>
      <c r="C13" s="96">
        <v>45400</v>
      </c>
      <c r="D13" s="138">
        <v>3784000</v>
      </c>
      <c r="E13" s="139">
        <v>3793756.41</v>
      </c>
      <c r="F13" s="125"/>
      <c r="G13" s="140"/>
      <c r="H13" s="64"/>
      <c r="I13" s="96"/>
      <c r="J13" s="96"/>
      <c r="K13" s="125"/>
      <c r="L13" s="125"/>
      <c r="N13" s="64"/>
      <c r="O13" s="64"/>
      <c r="P13" s="64"/>
      <c r="Q13" s="87"/>
      <c r="R13" s="87"/>
      <c r="S13" s="87"/>
      <c r="T13" s="64"/>
      <c r="U13" s="64"/>
    </row>
    <row r="14" spans="1:57" ht="15" customHeight="1" x14ac:dyDescent="0.35">
      <c r="A14" s="64" t="s">
        <v>407</v>
      </c>
      <c r="B14" s="96">
        <v>45365</v>
      </c>
      <c r="C14" s="96">
        <v>45400</v>
      </c>
      <c r="D14" s="138">
        <v>14061000</v>
      </c>
      <c r="E14" s="139">
        <v>14095521.640000001</v>
      </c>
      <c r="F14" s="125"/>
      <c r="G14" s="140"/>
      <c r="H14" s="64"/>
      <c r="I14" s="96"/>
      <c r="J14" s="96"/>
      <c r="K14" s="125"/>
      <c r="L14" s="125"/>
      <c r="N14" s="64"/>
      <c r="O14" s="64"/>
      <c r="P14" s="64"/>
      <c r="Q14" s="87"/>
      <c r="R14" s="87"/>
      <c r="S14" s="87"/>
      <c r="T14" s="64"/>
      <c r="U14" s="64"/>
    </row>
    <row r="15" spans="1:57" ht="15" customHeight="1" x14ac:dyDescent="0.35">
      <c r="A15" s="64" t="s">
        <v>408</v>
      </c>
      <c r="B15" s="96">
        <v>45365</v>
      </c>
      <c r="C15" s="96">
        <v>45400</v>
      </c>
      <c r="D15" s="138">
        <v>17337000</v>
      </c>
      <c r="E15" s="139">
        <v>17381700.57</v>
      </c>
      <c r="F15" s="125"/>
      <c r="G15" s="140"/>
      <c r="H15" s="64"/>
      <c r="I15" s="96"/>
      <c r="J15" s="96"/>
      <c r="K15" s="125"/>
      <c r="L15" s="125"/>
      <c r="N15" s="64"/>
      <c r="O15" s="64"/>
      <c r="P15" s="64"/>
      <c r="Q15" s="87"/>
      <c r="R15" s="87"/>
      <c r="S15" s="87"/>
      <c r="T15" s="64"/>
      <c r="U15" s="64"/>
    </row>
    <row r="16" spans="1:57" ht="15" customHeight="1" x14ac:dyDescent="0.35">
      <c r="A16" s="64" t="s">
        <v>409</v>
      </c>
      <c r="B16" s="96">
        <v>45337</v>
      </c>
      <c r="C16" s="157" t="s">
        <v>379</v>
      </c>
      <c r="D16" s="138">
        <v>25424000</v>
      </c>
      <c r="E16" s="139">
        <v>25530038.59</v>
      </c>
      <c r="F16" s="125"/>
      <c r="G16" s="140"/>
      <c r="H16" s="64"/>
      <c r="I16" s="96"/>
      <c r="J16" s="96"/>
      <c r="K16" s="125"/>
      <c r="L16" s="125"/>
      <c r="N16" s="64"/>
      <c r="O16" s="64"/>
      <c r="P16" s="64"/>
      <c r="Q16" s="87"/>
      <c r="R16" s="87"/>
      <c r="S16" s="87"/>
      <c r="T16" s="64"/>
      <c r="U16" s="64"/>
    </row>
    <row r="17" spans="1:21" ht="15" customHeight="1" x14ac:dyDescent="0.35">
      <c r="A17" s="64" t="s">
        <v>410</v>
      </c>
      <c r="B17" s="96">
        <v>45373</v>
      </c>
      <c r="C17" s="157" t="s">
        <v>379</v>
      </c>
      <c r="D17" s="138">
        <v>13270999</v>
      </c>
      <c r="E17" s="139">
        <v>13284058.27</v>
      </c>
      <c r="F17" s="125"/>
      <c r="G17" s="140"/>
      <c r="H17" s="64"/>
      <c r="I17" s="96"/>
      <c r="J17" s="96"/>
      <c r="K17" s="125"/>
      <c r="L17" s="125"/>
      <c r="N17" s="64"/>
      <c r="O17" s="64"/>
      <c r="P17" s="64"/>
      <c r="Q17" s="87"/>
      <c r="R17" s="87"/>
      <c r="S17" s="87"/>
      <c r="T17" s="64"/>
      <c r="U17" s="64"/>
    </row>
    <row r="18" spans="1:21" ht="15" customHeight="1" x14ac:dyDescent="0.35">
      <c r="A18" s="64" t="s">
        <v>321</v>
      </c>
      <c r="B18" s="96">
        <v>45382</v>
      </c>
      <c r="C18" s="96">
        <v>45382</v>
      </c>
      <c r="D18" s="138">
        <v>0</v>
      </c>
      <c r="E18" s="139">
        <v>0</v>
      </c>
      <c r="F18" s="125"/>
      <c r="G18" s="140"/>
      <c r="H18" s="64"/>
      <c r="I18" s="64"/>
      <c r="J18" s="64"/>
      <c r="K18" s="64"/>
      <c r="L18" s="64"/>
      <c r="M18" s="64"/>
      <c r="N18" s="64"/>
      <c r="O18" s="64"/>
      <c r="P18" s="64"/>
      <c r="Q18" s="87"/>
      <c r="R18" s="87"/>
      <c r="S18" s="87"/>
      <c r="T18" s="64"/>
      <c r="U18" s="64"/>
    </row>
    <row r="19" spans="1:21" ht="15" customHeight="1" x14ac:dyDescent="0.35">
      <c r="A19" s="64" t="s">
        <v>322</v>
      </c>
      <c r="B19" s="97">
        <v>45382</v>
      </c>
      <c r="C19" s="96">
        <v>45382</v>
      </c>
      <c r="D19" s="138">
        <v>3584780.91</v>
      </c>
      <c r="E19" s="138">
        <v>3584780.91</v>
      </c>
      <c r="F19" s="125"/>
      <c r="G19" s="92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</row>
    <row r="20" spans="1:21" ht="15" customHeight="1" x14ac:dyDescent="0.35">
      <c r="A20" s="64"/>
      <c r="B20" s="64"/>
      <c r="C20" s="64"/>
      <c r="D20" s="64"/>
      <c r="E20" s="125"/>
      <c r="F20" s="125"/>
      <c r="G20" s="92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</row>
    <row r="21" spans="1:21" ht="15" customHeight="1" x14ac:dyDescent="0.35">
      <c r="A21" s="64" t="str">
        <f>"MMF Unpaid Int Due to "&amp;MONTH($B$3)&amp;"/"&amp;DAY($B$3)</f>
        <v>MMF Unpaid Int Due to 3/31</v>
      </c>
      <c r="B21" s="64"/>
      <c r="C21" s="64" t="s">
        <v>323</v>
      </c>
      <c r="D21" s="98">
        <v>31673.68</v>
      </c>
      <c r="E21" s="141">
        <v>31673.68</v>
      </c>
      <c r="F21" s="125"/>
      <c r="G21" s="92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</row>
    <row r="22" spans="1:21" ht="15" customHeight="1" x14ac:dyDescent="0.35">
      <c r="A22" s="64" t="str">
        <f>"MMF Unpaid Int Due to "&amp;MONTH($B$3)&amp;"/"&amp;DAY($B$3)</f>
        <v>MMF Unpaid Int Due to 3/31</v>
      </c>
      <c r="B22" s="64"/>
      <c r="C22" s="64" t="s">
        <v>324</v>
      </c>
      <c r="D22" s="98">
        <v>28.97</v>
      </c>
      <c r="E22" s="141">
        <v>28.97</v>
      </c>
      <c r="F22" s="125"/>
      <c r="G22" s="92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</row>
    <row r="23" spans="1:21" ht="15" customHeight="1" x14ac:dyDescent="0.35">
      <c r="A23" s="64" t="s">
        <v>325</v>
      </c>
      <c r="B23" s="64"/>
      <c r="C23" s="64" t="s">
        <v>325</v>
      </c>
      <c r="D23" s="98">
        <v>0</v>
      </c>
      <c r="E23" s="141">
        <v>0</v>
      </c>
      <c r="F23" s="125"/>
      <c r="G23" s="92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</row>
    <row r="24" spans="1:21" ht="15" customHeight="1" x14ac:dyDescent="0.35">
      <c r="A24" s="64" t="str">
        <f>"MMF Unpaid Int Due to "&amp;MONTH($B$3)&amp;"/"&amp;DAY($B$3)</f>
        <v>MMF Unpaid Int Due to 3/31</v>
      </c>
      <c r="B24" s="64"/>
      <c r="C24" s="64" t="s">
        <v>326</v>
      </c>
      <c r="D24" s="98">
        <v>3285.32</v>
      </c>
      <c r="E24" s="141">
        <v>3285.32</v>
      </c>
      <c r="F24" s="125"/>
      <c r="G24" s="92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</row>
    <row r="25" spans="1:21" ht="15" customHeight="1" x14ac:dyDescent="0.35">
      <c r="A25" s="99" t="str">
        <f>"MMF Unpaid Int Due to "&amp;MONTH($B$3)&amp;"/"&amp;DAY($B$3)</f>
        <v>MMF Unpaid Int Due to 3/31</v>
      </c>
      <c r="B25" s="99"/>
      <c r="C25" s="99" t="s">
        <v>327</v>
      </c>
      <c r="D25" s="100">
        <v>97.88</v>
      </c>
      <c r="E25" s="142">
        <v>97.88</v>
      </c>
      <c r="F25" s="125"/>
      <c r="G25" s="92"/>
      <c r="H25" s="99"/>
      <c r="I25" s="64"/>
      <c r="J25" s="64"/>
      <c r="K25" s="64"/>
      <c r="L25" s="124"/>
      <c r="M25" s="64"/>
      <c r="N25" s="64"/>
      <c r="O25" s="64"/>
      <c r="P25" s="64"/>
      <c r="Q25" s="64"/>
      <c r="R25" s="64"/>
      <c r="S25" s="64"/>
      <c r="T25" s="64"/>
      <c r="U25" s="64"/>
    </row>
    <row r="26" spans="1:21" ht="15" customHeight="1" x14ac:dyDescent="0.35">
      <c r="A26" s="102" t="s">
        <v>328</v>
      </c>
      <c r="B26" s="102"/>
      <c r="C26" s="102"/>
      <c r="D26" s="102"/>
      <c r="E26" s="126">
        <f>SUM(E10:E25)</f>
        <v>122481473.58999999</v>
      </c>
      <c r="F26" s="126"/>
      <c r="G26" s="103"/>
      <c r="H26" s="102"/>
      <c r="I26" s="102"/>
      <c r="J26" s="102"/>
      <c r="K26" s="102"/>
      <c r="L26" s="126"/>
      <c r="M26" s="102"/>
      <c r="N26" s="102"/>
      <c r="O26" s="64"/>
      <c r="P26" s="64"/>
      <c r="Q26" s="64"/>
      <c r="R26" s="64"/>
      <c r="S26" s="101"/>
      <c r="T26" s="64"/>
      <c r="U26" s="64"/>
    </row>
    <row r="27" spans="1:21" ht="15" customHeight="1" x14ac:dyDescent="0.35">
      <c r="A27" s="102"/>
      <c r="B27" s="102"/>
      <c r="C27" s="102"/>
      <c r="D27" s="102"/>
      <c r="E27" s="126"/>
      <c r="F27" s="126"/>
      <c r="G27" s="103"/>
      <c r="H27" s="102"/>
      <c r="I27" s="102"/>
      <c r="J27" s="102"/>
      <c r="K27" s="102"/>
      <c r="L27" s="126"/>
      <c r="M27" s="102"/>
      <c r="N27" s="102"/>
      <c r="O27" s="64"/>
      <c r="P27" s="64"/>
      <c r="Q27" s="64"/>
      <c r="R27" s="64"/>
      <c r="S27" s="101"/>
      <c r="T27" s="64"/>
      <c r="U27" s="64"/>
    </row>
    <row r="28" spans="1:21" ht="15" customHeight="1" x14ac:dyDescent="0.35">
      <c r="A28" s="102"/>
      <c r="B28" s="161" t="s">
        <v>329</v>
      </c>
      <c r="C28" s="162"/>
      <c r="D28" s="162"/>
      <c r="E28" s="163"/>
      <c r="F28" s="126"/>
      <c r="G28" s="103"/>
      <c r="H28" s="102"/>
      <c r="I28" s="102"/>
      <c r="J28" s="102"/>
      <c r="K28" s="102"/>
      <c r="L28" s="126"/>
      <c r="M28" s="102"/>
      <c r="N28" s="102"/>
      <c r="O28" s="64"/>
      <c r="P28" s="64"/>
      <c r="Q28" s="64"/>
      <c r="R28" s="64"/>
      <c r="S28" s="101"/>
      <c r="T28" s="64"/>
      <c r="U28" s="64"/>
    </row>
    <row r="29" spans="1:21" ht="15" customHeight="1" x14ac:dyDescent="0.35">
      <c r="A29" s="93" t="s">
        <v>318</v>
      </c>
      <c r="B29" s="93" t="s">
        <v>0</v>
      </c>
      <c r="C29" s="93" t="s">
        <v>1</v>
      </c>
      <c r="D29" s="93" t="s">
        <v>330</v>
      </c>
      <c r="E29" s="93" t="s">
        <v>331</v>
      </c>
      <c r="G29" s="92"/>
      <c r="M29" s="64"/>
      <c r="N29" s="64"/>
      <c r="O29" s="64"/>
      <c r="P29" s="64"/>
      <c r="Q29" s="64"/>
      <c r="R29" s="64"/>
      <c r="S29" s="101"/>
      <c r="T29" s="64"/>
      <c r="U29" s="64"/>
    </row>
    <row r="30" spans="1:21" ht="15" customHeight="1" x14ac:dyDescent="0.35">
      <c r="A30" s="64" t="s">
        <v>332</v>
      </c>
      <c r="C30" s="96">
        <f>$B$3</f>
        <v>45382</v>
      </c>
      <c r="D30" s="138">
        <v>9032.5499999999993</v>
      </c>
      <c r="E30" s="138">
        <v>9032.5499999999993</v>
      </c>
      <c r="G30" s="92"/>
      <c r="H30" s="104"/>
      <c r="M30" s="64"/>
      <c r="N30" s="64"/>
      <c r="O30" s="64"/>
      <c r="P30" s="64"/>
      <c r="Q30" s="64"/>
      <c r="R30" s="64"/>
      <c r="S30" s="101"/>
      <c r="T30" s="64"/>
      <c r="U30" s="64"/>
    </row>
    <row r="31" spans="1:21" ht="15" customHeight="1" x14ac:dyDescent="0.35">
      <c r="A31" s="64" t="s">
        <v>333</v>
      </c>
      <c r="C31" s="96">
        <f>$B$3</f>
        <v>45382</v>
      </c>
      <c r="D31" s="138">
        <v>23651.78</v>
      </c>
      <c r="E31" s="138">
        <v>23651.78</v>
      </c>
      <c r="G31" s="92"/>
      <c r="H31" s="104"/>
      <c r="M31" s="64"/>
      <c r="N31" s="64"/>
      <c r="O31" s="64"/>
      <c r="P31" s="64"/>
      <c r="Q31" s="64"/>
      <c r="R31" s="64"/>
      <c r="S31" s="101"/>
      <c r="T31" s="64"/>
      <c r="U31" s="64"/>
    </row>
    <row r="32" spans="1:21" ht="15" customHeight="1" x14ac:dyDescent="0.35">
      <c r="A32" s="64" t="s">
        <v>334</v>
      </c>
      <c r="C32" s="96">
        <f>$B$3</f>
        <v>45382</v>
      </c>
      <c r="D32" s="138">
        <v>370000</v>
      </c>
      <c r="E32" s="138">
        <v>370000</v>
      </c>
      <c r="G32" s="92"/>
      <c r="H32" s="104"/>
      <c r="M32" s="64"/>
      <c r="N32" s="64"/>
      <c r="O32" s="64"/>
      <c r="P32" s="64"/>
      <c r="Q32" s="64"/>
      <c r="R32" s="64"/>
      <c r="S32" s="101"/>
      <c r="T32" s="64"/>
      <c r="U32" s="64"/>
    </row>
    <row r="33" spans="1:21" ht="15" customHeight="1" x14ac:dyDescent="0.35">
      <c r="A33" s="64" t="s">
        <v>335</v>
      </c>
      <c r="C33" s="96">
        <f>$B$3</f>
        <v>45382</v>
      </c>
      <c r="D33" s="138">
        <v>0</v>
      </c>
      <c r="E33" s="138">
        <v>0</v>
      </c>
      <c r="G33" s="92"/>
      <c r="H33" s="104"/>
      <c r="M33" s="64"/>
      <c r="N33" s="64"/>
      <c r="O33" s="64"/>
      <c r="P33" s="64"/>
      <c r="Q33" s="64"/>
      <c r="R33" s="64"/>
      <c r="S33" s="101"/>
      <c r="T33" s="64"/>
      <c r="U33" s="64"/>
    </row>
    <row r="34" spans="1:21" ht="15" customHeight="1" x14ac:dyDescent="0.35">
      <c r="A34" s="64" t="s">
        <v>336</v>
      </c>
      <c r="C34" s="96">
        <f>$B$3</f>
        <v>45382</v>
      </c>
      <c r="D34" s="138">
        <v>616346.38999999966</v>
      </c>
      <c r="E34" s="138">
        <v>616346.38999999966</v>
      </c>
      <c r="G34" s="92"/>
      <c r="H34" s="104"/>
      <c r="M34" s="64"/>
      <c r="N34" s="64"/>
      <c r="O34" s="64"/>
      <c r="P34" s="64"/>
      <c r="Q34" s="64"/>
      <c r="R34" s="64"/>
      <c r="S34" s="101"/>
      <c r="T34" s="64"/>
      <c r="U34" s="64"/>
    </row>
    <row r="35" spans="1:21" ht="15" customHeight="1" x14ac:dyDescent="0.35">
      <c r="A35" s="102" t="s">
        <v>337</v>
      </c>
      <c r="B35" s="102"/>
      <c r="C35" s="102"/>
      <c r="D35" s="102"/>
      <c r="E35" s="126">
        <f>SUM(E30:E34)</f>
        <v>1019030.7199999997</v>
      </c>
      <c r="F35" s="125"/>
      <c r="G35" s="92"/>
      <c r="H35" s="64"/>
      <c r="I35" s="64"/>
      <c r="J35" s="64"/>
      <c r="K35" s="64"/>
      <c r="L35" s="105"/>
      <c r="M35" s="64"/>
      <c r="N35" s="64"/>
      <c r="O35" s="64"/>
      <c r="P35" s="64"/>
      <c r="Q35" s="64"/>
      <c r="R35" s="64"/>
      <c r="S35" s="101"/>
      <c r="T35" s="64"/>
      <c r="U35" s="64"/>
    </row>
    <row r="36" spans="1:21" ht="15" customHeight="1" thickBot="1" x14ac:dyDescent="0.4">
      <c r="A36" s="102"/>
      <c r="B36" s="102"/>
      <c r="C36" s="102"/>
      <c r="D36" s="102"/>
      <c r="E36" s="126"/>
      <c r="F36" s="125"/>
      <c r="G36" s="92"/>
      <c r="H36" s="64"/>
      <c r="I36" s="64"/>
      <c r="J36" s="64"/>
      <c r="K36" s="64"/>
      <c r="L36" s="105"/>
      <c r="M36" s="64"/>
      <c r="N36" s="64"/>
      <c r="O36" s="64"/>
      <c r="P36" s="64"/>
      <c r="Q36" s="64"/>
      <c r="R36" s="64"/>
      <c r="S36" s="64"/>
      <c r="T36" s="64"/>
      <c r="U36" s="64"/>
    </row>
    <row r="37" spans="1:21" ht="15" customHeight="1" thickBot="1" x14ac:dyDescent="0.4">
      <c r="A37" s="102" t="s">
        <v>338</v>
      </c>
      <c r="B37" s="102"/>
      <c r="C37" s="102"/>
      <c r="D37" s="102"/>
      <c r="E37" s="128">
        <f>E26+E35</f>
        <v>123500504.30999999</v>
      </c>
      <c r="F37" s="125"/>
      <c r="G37" s="92"/>
      <c r="H37" s="102"/>
      <c r="I37" s="102"/>
      <c r="J37" s="102"/>
      <c r="K37" s="102"/>
      <c r="L37" s="128"/>
      <c r="M37" s="64"/>
      <c r="N37" s="64"/>
      <c r="O37" s="64"/>
      <c r="P37" s="64"/>
      <c r="Q37" s="64"/>
      <c r="R37" s="64"/>
      <c r="S37" s="64"/>
      <c r="T37" s="64"/>
      <c r="U37" s="64"/>
    </row>
    <row r="38" spans="1:21" ht="15" customHeight="1" thickBot="1" x14ac:dyDescent="0.4">
      <c r="A38" s="106"/>
      <c r="B38" s="106"/>
      <c r="C38" s="106"/>
      <c r="D38" s="106"/>
      <c r="E38" s="143"/>
      <c r="F38" s="144"/>
      <c r="G38" s="107"/>
      <c r="H38" s="108"/>
      <c r="I38" s="108"/>
      <c r="J38" s="108"/>
      <c r="K38" s="108"/>
      <c r="L38" s="109"/>
      <c r="M38" s="108"/>
      <c r="N38" s="108"/>
      <c r="O38" s="108"/>
      <c r="P38" s="64"/>
      <c r="Q38" s="64"/>
      <c r="R38" s="64"/>
      <c r="S38" s="64"/>
      <c r="T38" s="64"/>
      <c r="U38" s="64"/>
    </row>
    <row r="39" spans="1:21" ht="15" customHeight="1" thickTop="1" thickBot="1" x14ac:dyDescent="0.4">
      <c r="A39" s="102"/>
      <c r="B39" s="102"/>
      <c r="C39" s="102"/>
      <c r="D39" s="102"/>
      <c r="E39" s="145"/>
      <c r="F39" s="125"/>
      <c r="G39" s="92"/>
      <c r="H39" s="64"/>
      <c r="I39" s="64"/>
      <c r="J39" s="64"/>
      <c r="K39" s="64"/>
      <c r="L39" s="105"/>
      <c r="M39" s="64"/>
      <c r="N39" s="64"/>
      <c r="O39" s="64"/>
      <c r="P39" s="108"/>
      <c r="Q39" s="108"/>
      <c r="R39" s="108"/>
      <c r="S39" s="108"/>
      <c r="T39" s="64"/>
      <c r="U39" s="64"/>
    </row>
    <row r="40" spans="1:21" ht="15" customHeight="1" thickTop="1" x14ac:dyDescent="0.35">
      <c r="A40" s="89" t="s">
        <v>339</v>
      </c>
      <c r="B40" s="102"/>
      <c r="C40" s="102"/>
      <c r="D40" s="102"/>
      <c r="E40" s="145"/>
      <c r="F40" s="125"/>
      <c r="G40" s="92"/>
      <c r="H40" s="89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</row>
    <row r="41" spans="1:21" ht="15" customHeight="1" x14ac:dyDescent="0.35">
      <c r="A41" s="102"/>
      <c r="B41" s="102"/>
      <c r="C41" s="102"/>
      <c r="D41" s="102"/>
      <c r="E41" s="145"/>
      <c r="F41" s="125"/>
      <c r="G41" s="92"/>
      <c r="H41" s="102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</row>
    <row r="42" spans="1:21" ht="15" customHeight="1" x14ac:dyDescent="0.35">
      <c r="A42" s="93" t="str">
        <f>"Accruals since "&amp;MONTH(B5)&amp;"/"&amp;DAY(B5)</f>
        <v>Accruals since 3/14</v>
      </c>
      <c r="B42" s="99" t="s">
        <v>340</v>
      </c>
      <c r="C42" s="93"/>
      <c r="D42" s="93"/>
      <c r="E42" s="93" t="s">
        <v>330</v>
      </c>
      <c r="F42" s="125"/>
      <c r="G42" s="92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</row>
    <row r="43" spans="1:21" ht="15" customHeight="1" x14ac:dyDescent="0.4">
      <c r="A43" s="64" t="s">
        <v>341</v>
      </c>
      <c r="B43" s="110">
        <v>663.74</v>
      </c>
      <c r="C43" s="102"/>
      <c r="D43" s="102"/>
      <c r="E43" s="125">
        <f>+B43*($B$3-$B$5)</f>
        <v>11283.58</v>
      </c>
      <c r="F43" s="125"/>
      <c r="G43" s="92"/>
      <c r="H43" s="64"/>
      <c r="I43" s="64"/>
      <c r="K43" s="64"/>
      <c r="L43" s="111"/>
      <c r="M43" s="64"/>
      <c r="N43" s="64"/>
      <c r="O43" s="64"/>
      <c r="P43" s="64"/>
      <c r="Q43" s="64"/>
      <c r="R43" s="64"/>
      <c r="S43" s="64"/>
      <c r="T43" s="64"/>
      <c r="U43" s="64"/>
    </row>
    <row r="44" spans="1:21" ht="15" customHeight="1" x14ac:dyDescent="0.4">
      <c r="A44" s="64" t="s">
        <v>342</v>
      </c>
      <c r="B44" s="110">
        <f>-563.22-100</f>
        <v>-663.22</v>
      </c>
      <c r="C44" s="102"/>
      <c r="D44" s="102"/>
      <c r="E44" s="125">
        <f t="shared" ref="E44:E50" si="0">+B44*($B$3-$B$5)</f>
        <v>-11274.74</v>
      </c>
      <c r="F44" s="125"/>
      <c r="G44" s="92"/>
      <c r="H44" s="64"/>
      <c r="I44" s="64"/>
      <c r="K44" s="64"/>
      <c r="L44" s="111"/>
      <c r="M44" s="64"/>
      <c r="N44" s="64"/>
      <c r="O44" s="64"/>
      <c r="P44" s="64"/>
      <c r="Q44" s="64"/>
      <c r="R44" s="64"/>
      <c r="S44" s="64"/>
      <c r="T44" s="64"/>
      <c r="U44" s="64"/>
    </row>
    <row r="45" spans="1:21" ht="15" customHeight="1" x14ac:dyDescent="0.4">
      <c r="A45" s="64" t="s">
        <v>343</v>
      </c>
      <c r="B45" s="110">
        <v>0</v>
      </c>
      <c r="C45" s="102"/>
      <c r="D45" s="102"/>
      <c r="E45" s="146">
        <f>+B45</f>
        <v>0</v>
      </c>
      <c r="F45" s="125"/>
      <c r="G45" s="92"/>
      <c r="H45" s="64"/>
      <c r="I45" s="64"/>
      <c r="K45" s="64"/>
      <c r="L45" s="111"/>
      <c r="M45" s="64"/>
      <c r="N45" s="64"/>
      <c r="O45" s="64"/>
      <c r="P45" s="64"/>
      <c r="Q45" s="64"/>
      <c r="R45" s="64"/>
      <c r="S45" s="64"/>
      <c r="T45" s="64"/>
      <c r="U45" s="64"/>
    </row>
    <row r="46" spans="1:21" ht="15" customHeight="1" x14ac:dyDescent="0.4">
      <c r="A46" s="64" t="s">
        <v>344</v>
      </c>
      <c r="B46" s="112">
        <v>83.48</v>
      </c>
      <c r="C46" s="102"/>
      <c r="D46" s="102"/>
      <c r="E46" s="125">
        <f t="shared" si="0"/>
        <v>1419.16</v>
      </c>
      <c r="F46" s="125"/>
      <c r="G46" s="92"/>
      <c r="H46" s="64"/>
      <c r="I46" s="105"/>
      <c r="J46" s="104"/>
      <c r="K46" s="111"/>
      <c r="L46" s="158"/>
      <c r="M46" s="113"/>
      <c r="N46" s="64"/>
      <c r="O46" s="64"/>
      <c r="P46" s="64"/>
      <c r="Q46" s="64"/>
      <c r="R46" s="64"/>
      <c r="S46" s="64"/>
      <c r="T46" s="64"/>
      <c r="U46" s="64"/>
    </row>
    <row r="47" spans="1:21" ht="15" customHeight="1" x14ac:dyDescent="0.4">
      <c r="A47" s="64" t="s">
        <v>345</v>
      </c>
      <c r="B47" s="112">
        <v>135.91</v>
      </c>
      <c r="C47" s="102"/>
      <c r="D47" s="102"/>
      <c r="E47" s="125">
        <f t="shared" si="0"/>
        <v>2310.4699999999998</v>
      </c>
      <c r="F47" s="125"/>
      <c r="G47" s="92"/>
      <c r="H47" s="64"/>
      <c r="I47" s="105"/>
      <c r="J47" s="104"/>
      <c r="K47" s="111"/>
      <c r="L47" s="111"/>
      <c r="M47" s="159"/>
      <c r="N47" s="64"/>
      <c r="O47" s="64"/>
      <c r="P47" s="64"/>
      <c r="Q47" s="64"/>
      <c r="R47" s="64"/>
      <c r="S47" s="64"/>
      <c r="T47" s="64"/>
      <c r="U47" s="64"/>
    </row>
    <row r="48" spans="1:21" ht="15" customHeight="1" x14ac:dyDescent="0.4">
      <c r="A48" s="64" t="s">
        <v>346</v>
      </c>
      <c r="B48" s="112">
        <f>139.33+100</f>
        <v>239.33</v>
      </c>
      <c r="C48" s="102"/>
      <c r="D48" s="102"/>
      <c r="E48" s="125">
        <f t="shared" si="0"/>
        <v>4068.61</v>
      </c>
      <c r="F48" s="125"/>
      <c r="G48" s="92"/>
      <c r="H48" s="64"/>
      <c r="I48" s="105"/>
      <c r="J48" s="104"/>
      <c r="K48" s="111"/>
      <c r="L48" s="111"/>
      <c r="M48" s="159"/>
      <c r="N48" s="64"/>
      <c r="O48" s="64"/>
      <c r="P48" s="64"/>
      <c r="Q48" s="64"/>
      <c r="R48" s="64"/>
      <c r="S48" s="64"/>
      <c r="T48" s="64"/>
      <c r="U48" s="64"/>
    </row>
    <row r="49" spans="1:21" ht="15" customHeight="1" x14ac:dyDescent="0.4">
      <c r="A49" s="64" t="s">
        <v>347</v>
      </c>
      <c r="B49" s="112">
        <v>0</v>
      </c>
      <c r="C49" s="102"/>
      <c r="D49" s="102"/>
      <c r="E49" s="125">
        <f t="shared" si="0"/>
        <v>0</v>
      </c>
      <c r="F49" s="125"/>
      <c r="G49" s="92"/>
      <c r="H49" s="64"/>
      <c r="I49" s="105"/>
      <c r="J49" s="104"/>
      <c r="K49" s="111"/>
      <c r="L49" s="111"/>
      <c r="M49" s="127"/>
      <c r="N49" s="64"/>
      <c r="O49" s="64"/>
      <c r="P49" s="64"/>
      <c r="Q49" s="64"/>
      <c r="R49" s="64"/>
      <c r="S49" s="64"/>
      <c r="T49" s="64"/>
      <c r="U49" s="64"/>
    </row>
    <row r="50" spans="1:21" ht="15" customHeight="1" x14ac:dyDescent="0.4">
      <c r="A50" s="64" t="s">
        <v>348</v>
      </c>
      <c r="B50" s="112">
        <v>20</v>
      </c>
      <c r="C50" s="102"/>
      <c r="D50" s="102"/>
      <c r="E50" s="125">
        <f t="shared" si="0"/>
        <v>340</v>
      </c>
      <c r="F50" s="125"/>
      <c r="G50" s="92"/>
      <c r="H50" s="64"/>
      <c r="I50" s="105"/>
      <c r="J50" s="104"/>
      <c r="K50" s="111"/>
      <c r="L50" s="111"/>
      <c r="M50" s="127"/>
      <c r="N50" s="64"/>
      <c r="O50" s="64"/>
      <c r="P50" s="64"/>
      <c r="Q50" s="64"/>
      <c r="R50" s="64"/>
      <c r="S50" s="64"/>
      <c r="T50" s="64"/>
      <c r="U50" s="64"/>
    </row>
    <row r="51" spans="1:21" ht="15" customHeight="1" x14ac:dyDescent="0.4">
      <c r="A51" s="114" t="str">
        <f>"TOTAL Liabilities Accrued since "&amp;MONTH(B5)&amp;"/"&amp;DAY(B5)</f>
        <v>TOTAL Liabilities Accrued since 3/14</v>
      </c>
      <c r="B51" s="115"/>
      <c r="C51" s="115"/>
      <c r="D51" s="115"/>
      <c r="E51" s="147">
        <f>SUM(E43:E50)</f>
        <v>8147.08</v>
      </c>
      <c r="F51" s="125"/>
      <c r="G51" s="92"/>
      <c r="H51" s="64"/>
      <c r="I51" s="64"/>
      <c r="J51" s="104"/>
      <c r="K51" s="64"/>
      <c r="L51" s="111"/>
      <c r="M51" s="113"/>
      <c r="N51" s="64"/>
      <c r="O51" s="64"/>
      <c r="P51" s="64"/>
      <c r="Q51" s="64"/>
      <c r="R51" s="64"/>
      <c r="S51" s="64"/>
      <c r="T51" s="64"/>
      <c r="U51" s="64"/>
    </row>
    <row r="52" spans="1:21" ht="15" customHeight="1" x14ac:dyDescent="0.35">
      <c r="A52" s="64"/>
      <c r="B52" s="64"/>
      <c r="C52" s="64"/>
      <c r="D52" s="64"/>
      <c r="E52" s="125"/>
      <c r="F52" s="125"/>
      <c r="G52" s="92"/>
      <c r="H52" s="64"/>
      <c r="I52" s="64"/>
      <c r="J52" s="64"/>
      <c r="K52" s="64"/>
      <c r="L52" s="113"/>
      <c r="M52" s="64"/>
      <c r="N52" s="64"/>
      <c r="O52" s="64"/>
      <c r="P52" s="64"/>
      <c r="Q52" s="64"/>
      <c r="S52" s="64"/>
      <c r="T52" s="64"/>
      <c r="U52" s="64"/>
    </row>
    <row r="53" spans="1:21" ht="15" customHeight="1" x14ac:dyDescent="0.35">
      <c r="A53" s="116" t="s">
        <v>349</v>
      </c>
      <c r="B53" s="99"/>
      <c r="C53" s="99"/>
      <c r="D53" s="99"/>
      <c r="E53" s="148" t="s">
        <v>350</v>
      </c>
      <c r="F53" s="125"/>
      <c r="G53" s="92"/>
      <c r="H53" s="64"/>
      <c r="I53" s="105"/>
      <c r="J53" s="64"/>
      <c r="K53" s="64"/>
      <c r="L53" s="64"/>
      <c r="M53" s="64"/>
      <c r="N53" s="64"/>
      <c r="O53" s="64"/>
      <c r="P53" s="64"/>
      <c r="Q53" s="64"/>
      <c r="S53" s="64"/>
      <c r="T53" s="64"/>
      <c r="U53" s="64"/>
    </row>
    <row r="54" spans="1:21" ht="15" customHeight="1" x14ac:dyDescent="0.35">
      <c r="A54" s="64" t="s">
        <v>341</v>
      </c>
      <c r="B54" s="117">
        <v>0</v>
      </c>
      <c r="C54" s="64"/>
      <c r="D54" s="64"/>
      <c r="E54" s="149">
        <v>95113.99</v>
      </c>
      <c r="F54" s="125"/>
      <c r="G54" s="92"/>
      <c r="I54" s="64"/>
      <c r="J54" s="64"/>
      <c r="K54" s="118"/>
      <c r="M54" s="64"/>
      <c r="N54" s="64"/>
      <c r="O54" s="64"/>
      <c r="P54" s="64"/>
      <c r="Q54" s="64"/>
      <c r="S54" s="64"/>
      <c r="T54" s="64"/>
      <c r="U54" s="64"/>
    </row>
    <row r="55" spans="1:21" ht="15" customHeight="1" x14ac:dyDescent="0.35">
      <c r="A55" s="64" t="s">
        <v>342</v>
      </c>
      <c r="B55" s="117">
        <v>0</v>
      </c>
      <c r="C55" s="64"/>
      <c r="D55" s="64"/>
      <c r="E55" s="149">
        <v>-71436.11</v>
      </c>
      <c r="F55" s="125"/>
      <c r="G55" s="92"/>
      <c r="I55" s="64"/>
      <c r="J55" s="64"/>
      <c r="K55" s="118"/>
      <c r="M55" s="64"/>
      <c r="N55" s="64"/>
      <c r="O55" s="64"/>
      <c r="P55" s="64"/>
      <c r="Q55" s="64"/>
      <c r="S55" s="64"/>
      <c r="T55" s="64"/>
      <c r="U55" s="64"/>
    </row>
    <row r="56" spans="1:21" ht="15" customHeight="1" x14ac:dyDescent="0.35">
      <c r="A56" s="64" t="s">
        <v>343</v>
      </c>
      <c r="B56" s="117">
        <v>0</v>
      </c>
      <c r="C56" s="64"/>
      <c r="D56" s="64"/>
      <c r="E56" s="149">
        <v>0</v>
      </c>
      <c r="F56" s="125"/>
      <c r="G56" s="92"/>
      <c r="I56" s="64"/>
      <c r="J56" s="64"/>
      <c r="K56" s="118"/>
      <c r="M56" s="64"/>
      <c r="N56" s="64"/>
      <c r="O56" s="64"/>
      <c r="P56" s="64"/>
      <c r="Q56" s="64"/>
      <c r="S56" s="64"/>
      <c r="T56" s="64"/>
      <c r="U56" s="64"/>
    </row>
    <row r="57" spans="1:21" ht="15" customHeight="1" x14ac:dyDescent="0.4">
      <c r="A57" s="64" t="s">
        <v>344</v>
      </c>
      <c r="B57" s="119">
        <v>0</v>
      </c>
      <c r="C57" s="64"/>
      <c r="D57" s="64"/>
      <c r="E57" s="149">
        <v>-4885.49</v>
      </c>
      <c r="F57" s="125"/>
      <c r="G57" s="92"/>
      <c r="H57" s="120"/>
      <c r="I57" s="105"/>
      <c r="J57" s="64"/>
      <c r="K57" s="118"/>
      <c r="M57" s="64"/>
      <c r="N57" s="64"/>
      <c r="O57" s="64"/>
      <c r="P57" s="64"/>
      <c r="Q57" s="64"/>
      <c r="S57" s="64"/>
      <c r="T57" s="64"/>
      <c r="U57" s="64"/>
    </row>
    <row r="58" spans="1:21" ht="15" customHeight="1" x14ac:dyDescent="0.4">
      <c r="A58" s="64" t="s">
        <v>345</v>
      </c>
      <c r="B58" s="119">
        <v>0</v>
      </c>
      <c r="C58" s="64"/>
      <c r="D58" s="64"/>
      <c r="E58" s="149">
        <v>3006.95</v>
      </c>
      <c r="F58" s="125"/>
      <c r="G58" s="92"/>
      <c r="I58" s="105"/>
      <c r="J58" s="64"/>
      <c r="K58" s="118"/>
      <c r="M58" s="64"/>
      <c r="N58" s="64"/>
      <c r="O58" s="64"/>
      <c r="P58" s="64"/>
      <c r="Q58" s="64"/>
      <c r="S58" s="64"/>
      <c r="T58" s="64"/>
      <c r="U58" s="64"/>
    </row>
    <row r="59" spans="1:21" ht="15" customHeight="1" x14ac:dyDescent="0.4">
      <c r="A59" s="64" t="s">
        <v>346</v>
      </c>
      <c r="B59" s="119">
        <v>0</v>
      </c>
      <c r="C59" s="64"/>
      <c r="D59" s="64"/>
      <c r="E59" s="149">
        <v>-4364.46</v>
      </c>
      <c r="F59" s="125"/>
      <c r="G59" s="92"/>
      <c r="H59" s="64"/>
      <c r="I59" s="105"/>
      <c r="J59" s="64"/>
      <c r="K59" s="118"/>
      <c r="M59" s="64"/>
      <c r="N59" s="64"/>
      <c r="O59" s="64"/>
      <c r="P59" s="64"/>
      <c r="Q59" s="64"/>
      <c r="S59" s="64"/>
      <c r="T59" s="64"/>
      <c r="U59" s="64"/>
    </row>
    <row r="60" spans="1:21" ht="15" customHeight="1" x14ac:dyDescent="0.4">
      <c r="A60" s="64" t="s">
        <v>347</v>
      </c>
      <c r="B60" s="119">
        <v>0</v>
      </c>
      <c r="C60" s="64"/>
      <c r="D60" s="64"/>
      <c r="E60" s="149">
        <v>0</v>
      </c>
      <c r="F60" s="125"/>
      <c r="G60" s="92"/>
      <c r="I60" s="105"/>
      <c r="J60" s="64"/>
      <c r="K60" s="118"/>
      <c r="L60" s="64"/>
      <c r="M60" s="64"/>
      <c r="N60" s="64"/>
      <c r="O60" s="64"/>
      <c r="P60" s="64"/>
      <c r="Q60" s="64"/>
      <c r="S60" s="64"/>
      <c r="T60" s="64"/>
      <c r="U60" s="64"/>
    </row>
    <row r="61" spans="1:21" ht="15" customHeight="1" x14ac:dyDescent="0.4">
      <c r="A61" s="64" t="s">
        <v>348</v>
      </c>
      <c r="B61" s="119">
        <v>0</v>
      </c>
      <c r="C61" s="64"/>
      <c r="D61" s="64"/>
      <c r="E61" s="149">
        <v>4841.3500000000004</v>
      </c>
      <c r="F61" s="125"/>
      <c r="G61" s="92"/>
      <c r="I61" s="105"/>
      <c r="J61" s="64"/>
      <c r="K61" s="118"/>
      <c r="L61" s="64"/>
      <c r="M61" s="64"/>
      <c r="N61" s="64"/>
      <c r="O61" s="64"/>
      <c r="P61" s="64"/>
      <c r="Q61" s="64"/>
      <c r="S61" s="64"/>
      <c r="T61" s="64"/>
      <c r="U61" s="64"/>
    </row>
    <row r="62" spans="1:21" ht="15" customHeight="1" x14ac:dyDescent="0.35">
      <c r="A62" s="114" t="str">
        <f>"TOTAL Liabilities Accrued as of "&amp;MONTH(B5)&amp;"/"&amp;DAY(B5)</f>
        <v>TOTAL Liabilities Accrued as of 3/14</v>
      </c>
      <c r="B62" s="115"/>
      <c r="C62" s="115"/>
      <c r="D62" s="115"/>
      <c r="E62" s="147">
        <f>SUM(E54:E61)</f>
        <v>22276.23000000001</v>
      </c>
      <c r="F62" s="126"/>
      <c r="G62" s="92"/>
      <c r="J62" s="104"/>
      <c r="K62" s="64"/>
      <c r="L62" s="64"/>
      <c r="M62" s="64"/>
      <c r="N62" s="64"/>
      <c r="O62" s="64"/>
      <c r="P62" s="64"/>
      <c r="Q62" s="64"/>
      <c r="S62" s="64"/>
      <c r="T62" s="64"/>
      <c r="U62" s="64"/>
    </row>
    <row r="63" spans="1:21" ht="15" customHeight="1" x14ac:dyDescent="0.35">
      <c r="A63" s="102"/>
      <c r="B63" s="64"/>
      <c r="C63" s="64"/>
      <c r="D63" s="64"/>
      <c r="E63" s="126"/>
      <c r="F63" s="126"/>
      <c r="G63" s="92"/>
      <c r="J63" s="104"/>
      <c r="K63" s="64"/>
      <c r="L63" s="64"/>
      <c r="M63" s="64"/>
      <c r="N63" s="64"/>
      <c r="O63" s="64"/>
      <c r="P63" s="64"/>
      <c r="Q63" s="64"/>
      <c r="R63" s="64"/>
      <c r="S63" s="64"/>
    </row>
    <row r="64" spans="1:21" ht="15" customHeight="1" x14ac:dyDescent="0.35">
      <c r="A64" s="64" t="s">
        <v>301</v>
      </c>
      <c r="B64" s="64"/>
      <c r="C64" s="64"/>
      <c r="D64" s="64"/>
      <c r="E64" s="150">
        <v>616346.37999999989</v>
      </c>
      <c r="F64" s="125"/>
      <c r="G64" s="92"/>
      <c r="K64" s="64"/>
      <c r="L64" s="64"/>
      <c r="M64" s="64"/>
      <c r="N64" s="64"/>
      <c r="O64" s="64"/>
      <c r="P64" s="64"/>
      <c r="Q64" s="64"/>
      <c r="R64" s="64"/>
      <c r="S64" s="64"/>
    </row>
    <row r="65" spans="1:19" ht="15" customHeight="1" x14ac:dyDescent="0.35">
      <c r="A65" s="64" t="s">
        <v>351</v>
      </c>
      <c r="B65" s="64"/>
      <c r="C65" s="64"/>
      <c r="D65" s="64"/>
      <c r="E65" s="151">
        <v>492.16</v>
      </c>
      <c r="F65" s="125"/>
      <c r="G65" s="92"/>
      <c r="K65" s="64"/>
      <c r="L65" s="64"/>
      <c r="M65" s="64"/>
      <c r="N65" s="64"/>
      <c r="O65" s="64"/>
      <c r="P65" s="64"/>
      <c r="Q65" s="64"/>
      <c r="R65" s="64"/>
      <c r="S65" s="64"/>
    </row>
    <row r="66" spans="1:19" ht="15" customHeight="1" x14ac:dyDescent="0.35">
      <c r="B66" s="64"/>
      <c r="C66" s="64"/>
      <c r="D66" s="64"/>
      <c r="E66" s="125"/>
      <c r="F66" s="125"/>
      <c r="G66" s="92"/>
      <c r="K66" s="64"/>
      <c r="L66" s="64"/>
      <c r="M66" s="64"/>
      <c r="N66" s="64"/>
      <c r="O66" s="64"/>
      <c r="P66" s="64"/>
      <c r="Q66" s="64"/>
      <c r="R66" s="64"/>
      <c r="S66" s="64"/>
    </row>
    <row r="67" spans="1:19" ht="15" customHeight="1" x14ac:dyDescent="0.35">
      <c r="A67" s="102" t="s">
        <v>352</v>
      </c>
      <c r="B67" s="64"/>
      <c r="C67" s="64"/>
      <c r="D67" s="64"/>
      <c r="E67" s="152">
        <f>E51+E62+E64+E65</f>
        <v>647261.85</v>
      </c>
      <c r="F67" s="125"/>
      <c r="G67" s="92"/>
      <c r="H67" s="102"/>
      <c r="I67" s="64"/>
      <c r="J67" s="64"/>
      <c r="K67" s="64"/>
      <c r="L67" s="126"/>
      <c r="M67" s="64"/>
      <c r="N67" s="64"/>
      <c r="O67" s="64"/>
      <c r="P67" s="64"/>
      <c r="Q67" s="64"/>
      <c r="R67" s="64"/>
      <c r="S67" s="64"/>
    </row>
    <row r="68" spans="1:19" ht="15" customHeight="1" thickBot="1" x14ac:dyDescent="0.4">
      <c r="A68" s="102"/>
      <c r="B68" s="64"/>
      <c r="C68" s="64"/>
      <c r="D68" s="64"/>
      <c r="E68" s="125"/>
      <c r="F68" s="125"/>
      <c r="G68" s="92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</row>
    <row r="69" spans="1:19" ht="15" customHeight="1" thickBot="1" x14ac:dyDescent="0.4">
      <c r="A69" s="102" t="s">
        <v>353</v>
      </c>
      <c r="B69" s="64"/>
      <c r="C69" s="64"/>
      <c r="D69" s="64"/>
      <c r="E69" s="128">
        <f>E37-E67</f>
        <v>122853242.45999999</v>
      </c>
      <c r="F69" s="145"/>
      <c r="G69" s="92"/>
      <c r="H69" s="102"/>
      <c r="I69" s="64"/>
      <c r="J69" s="64"/>
      <c r="K69" s="64"/>
      <c r="L69" s="128"/>
      <c r="M69" s="64"/>
      <c r="N69" s="64"/>
      <c r="O69" s="64"/>
      <c r="P69" s="64"/>
      <c r="Q69" s="64"/>
      <c r="R69" s="64"/>
      <c r="S69" s="64"/>
    </row>
    <row r="70" spans="1:19" ht="15" customHeight="1" x14ac:dyDescent="0.35">
      <c r="A70" s="102"/>
      <c r="B70" s="64"/>
      <c r="C70" s="64"/>
      <c r="D70" s="64"/>
      <c r="E70" s="125"/>
      <c r="F70" s="125"/>
      <c r="G70" s="92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</row>
    <row r="71" spans="1:19" ht="15" customHeight="1" x14ac:dyDescent="0.35">
      <c r="A71" s="64"/>
      <c r="B71" s="64"/>
      <c r="C71" s="64"/>
      <c r="D71" s="101"/>
      <c r="E71" s="125"/>
      <c r="F71" s="125"/>
      <c r="G71" s="92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</row>
    <row r="72" spans="1:19" ht="15" customHeight="1" x14ac:dyDescent="0.35">
      <c r="A72" s="64"/>
      <c r="B72" s="64"/>
      <c r="C72" s="64"/>
      <c r="D72" s="64"/>
      <c r="E72" s="125"/>
      <c r="F72" s="125"/>
      <c r="G72" s="92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</row>
    <row r="73" spans="1:19" ht="15" customHeight="1" x14ac:dyDescent="0.35">
      <c r="A73" s="64"/>
      <c r="B73" s="64"/>
      <c r="C73" s="64"/>
      <c r="D73" s="64"/>
      <c r="E73" s="153"/>
      <c r="F73" s="125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</row>
    <row r="74" spans="1:19" ht="15" customHeight="1" x14ac:dyDescent="0.35">
      <c r="A74" s="64"/>
      <c r="B74" s="64"/>
      <c r="C74" s="64"/>
      <c r="D74" s="64"/>
      <c r="E74" s="125"/>
      <c r="F74" s="125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</row>
    <row r="75" spans="1:19" ht="15" customHeight="1" x14ac:dyDescent="0.35">
      <c r="A75" s="64"/>
      <c r="B75" s="64"/>
      <c r="C75" s="64"/>
      <c r="D75" s="64"/>
      <c r="E75" s="125"/>
      <c r="F75" s="125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</row>
    <row r="76" spans="1:19" ht="15" customHeight="1" x14ac:dyDescent="0.35">
      <c r="A76" s="64"/>
      <c r="B76" s="64"/>
      <c r="C76" s="64"/>
      <c r="E76" s="104"/>
      <c r="F76" s="125"/>
      <c r="G76" s="64"/>
      <c r="H76" s="126"/>
      <c r="I76" s="64"/>
      <c r="J76" s="64"/>
      <c r="K76" s="64"/>
      <c r="L76" s="105"/>
      <c r="M76" s="129"/>
      <c r="N76" s="64"/>
      <c r="O76" s="64"/>
      <c r="P76" s="64"/>
      <c r="Q76" s="64"/>
      <c r="R76" s="64"/>
      <c r="S76" s="64"/>
    </row>
    <row r="77" spans="1:19" ht="15" customHeight="1" x14ac:dyDescent="0.35">
      <c r="A77" s="64"/>
      <c r="B77" s="101"/>
      <c r="C77" s="64"/>
      <c r="D77" s="64"/>
      <c r="E77" s="125"/>
      <c r="F77" s="125"/>
      <c r="G77" s="64"/>
      <c r="H77" s="126"/>
      <c r="I77" s="64"/>
      <c r="J77" s="64"/>
      <c r="K77" s="64"/>
      <c r="L77" s="105"/>
      <c r="M77" s="64"/>
      <c r="N77" s="64"/>
      <c r="O77" s="64"/>
      <c r="P77" s="64"/>
      <c r="Q77" s="64"/>
      <c r="R77" s="64"/>
      <c r="S77" s="64"/>
    </row>
    <row r="78" spans="1:19" ht="15" customHeight="1" x14ac:dyDescent="0.35">
      <c r="A78" s="64"/>
      <c r="B78" s="101"/>
      <c r="C78" s="64"/>
      <c r="D78" s="64"/>
      <c r="E78" s="125"/>
      <c r="F78" s="125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</row>
    <row r="79" spans="1:19" ht="15" customHeight="1" x14ac:dyDescent="0.35">
      <c r="A79" s="64"/>
      <c r="B79" s="101"/>
      <c r="C79" s="64"/>
      <c r="D79" s="64"/>
      <c r="E79" s="125"/>
      <c r="F79" s="125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</row>
    <row r="80" spans="1:19" ht="15" customHeight="1" x14ac:dyDescent="0.35">
      <c r="A80" s="64"/>
      <c r="B80" s="101"/>
      <c r="C80" s="64"/>
      <c r="D80" s="64"/>
      <c r="E80" s="125"/>
      <c r="F80" s="125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</row>
    <row r="81" spans="1:19" ht="15" customHeight="1" x14ac:dyDescent="0.35">
      <c r="A81" s="121"/>
      <c r="B81" s="101"/>
      <c r="C81" s="64"/>
      <c r="D81" s="64"/>
      <c r="E81" s="125"/>
      <c r="F81" s="125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</row>
    <row r="82" spans="1:19" ht="15" customHeight="1" x14ac:dyDescent="0.35">
      <c r="A82" s="121"/>
      <c r="B82" s="101"/>
      <c r="C82" s="64"/>
      <c r="D82" s="64"/>
      <c r="E82" s="125"/>
      <c r="F82" s="125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</row>
    <row r="83" spans="1:19" ht="15" customHeight="1" x14ac:dyDescent="0.35">
      <c r="A83" s="64"/>
      <c r="B83" s="101"/>
      <c r="C83" s="64"/>
      <c r="D83" s="64"/>
      <c r="E83" s="125"/>
      <c r="F83" s="125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</row>
    <row r="84" spans="1:19" ht="15" customHeight="1" x14ac:dyDescent="0.35">
      <c r="A84" s="64"/>
      <c r="B84" s="101"/>
      <c r="C84" s="64"/>
      <c r="D84" s="64"/>
      <c r="E84" s="125"/>
      <c r="F84" s="125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</row>
    <row r="85" spans="1:19" ht="15" customHeight="1" x14ac:dyDescent="0.35">
      <c r="A85" s="64"/>
      <c r="B85" s="101"/>
      <c r="C85" s="64"/>
      <c r="D85" s="64"/>
      <c r="E85" s="125"/>
      <c r="F85" s="125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</row>
    <row r="86" spans="1:19" ht="15" customHeight="1" x14ac:dyDescent="0.35">
      <c r="A86" s="64"/>
      <c r="B86" s="101"/>
      <c r="C86" s="64"/>
      <c r="D86" s="64"/>
      <c r="E86" s="125"/>
      <c r="F86" s="125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</row>
    <row r="87" spans="1:19" ht="15" customHeight="1" x14ac:dyDescent="0.35">
      <c r="A87" s="64"/>
      <c r="B87" s="101"/>
      <c r="C87" s="64"/>
      <c r="D87" s="64"/>
      <c r="E87" s="125"/>
      <c r="F87" s="125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</row>
    <row r="88" spans="1:19" ht="15" customHeight="1" x14ac:dyDescent="0.35">
      <c r="A88" s="64"/>
      <c r="B88" s="101"/>
      <c r="C88" s="64"/>
      <c r="D88" s="64"/>
      <c r="E88" s="125"/>
      <c r="F88" s="125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</row>
    <row r="89" spans="1:19" ht="15" customHeight="1" x14ac:dyDescent="0.35">
      <c r="A89" s="64"/>
      <c r="B89" s="101"/>
      <c r="C89" s="64"/>
      <c r="D89" s="64"/>
      <c r="E89" s="125"/>
      <c r="F89" s="125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</row>
    <row r="90" spans="1:19" ht="15" customHeight="1" x14ac:dyDescent="0.35">
      <c r="A90" s="64"/>
      <c r="B90" s="101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</row>
    <row r="91" spans="1:19" ht="15" customHeight="1" x14ac:dyDescent="0.35">
      <c r="A91" s="64"/>
      <c r="B91" s="101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</row>
    <row r="92" spans="1:19" ht="15" customHeight="1" x14ac:dyDescent="0.35">
      <c r="A92" s="64"/>
      <c r="B92" s="101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</row>
    <row r="93" spans="1:19" ht="15" customHeight="1" x14ac:dyDescent="0.35">
      <c r="A93" s="64"/>
      <c r="B93" s="101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</row>
    <row r="94" spans="1:19" ht="15" customHeight="1" x14ac:dyDescent="0.35">
      <c r="A94" s="64"/>
      <c r="B94" s="101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</row>
    <row r="95" spans="1:19" ht="15" customHeight="1" x14ac:dyDescent="0.35">
      <c r="A95" s="64"/>
      <c r="B95" s="101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</row>
    <row r="96" spans="1:19" ht="15" customHeight="1" x14ac:dyDescent="0.35">
      <c r="A96" s="64"/>
      <c r="B96" s="101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</row>
    <row r="97" spans="1:19" ht="15" customHeight="1" x14ac:dyDescent="0.35">
      <c r="A97" s="64"/>
      <c r="B97" s="101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</row>
    <row r="98" spans="1:19" ht="15" customHeight="1" x14ac:dyDescent="0.35">
      <c r="A98" s="64"/>
      <c r="B98" s="101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</row>
    <row r="99" spans="1:19" ht="15" customHeight="1" x14ac:dyDescent="0.35">
      <c r="A99" s="64"/>
      <c r="B99" s="101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</row>
    <row r="100" spans="1:19" ht="15" customHeight="1" x14ac:dyDescent="0.35">
      <c r="A100" s="64"/>
      <c r="B100" s="101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</row>
    <row r="101" spans="1:19" ht="15" customHeight="1" x14ac:dyDescent="0.35">
      <c r="A101" s="64"/>
      <c r="B101" s="101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</row>
    <row r="102" spans="1:19" ht="15" customHeight="1" x14ac:dyDescent="0.35">
      <c r="A102" s="64"/>
      <c r="B102" s="101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</row>
    <row r="103" spans="1:19" ht="15" customHeight="1" x14ac:dyDescent="0.35">
      <c r="A103" s="64"/>
      <c r="B103" s="101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</row>
    <row r="104" spans="1:19" ht="15" customHeight="1" x14ac:dyDescent="0.35">
      <c r="A104" s="64"/>
      <c r="B104" s="101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</row>
    <row r="105" spans="1:19" ht="15" customHeight="1" x14ac:dyDescent="0.35">
      <c r="A105" s="64"/>
      <c r="B105" s="101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</row>
    <row r="106" spans="1:19" ht="15" customHeight="1" x14ac:dyDescent="0.35">
      <c r="A106" s="64"/>
      <c r="B106" s="101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</row>
    <row r="107" spans="1:19" ht="15" customHeight="1" x14ac:dyDescent="0.35">
      <c r="A107" s="64"/>
      <c r="B107" s="101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</row>
    <row r="108" spans="1:19" ht="15" customHeight="1" x14ac:dyDescent="0.35">
      <c r="A108" s="64"/>
      <c r="B108" s="101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</row>
    <row r="109" spans="1:19" ht="15" customHeight="1" x14ac:dyDescent="0.35">
      <c r="A109" s="64"/>
      <c r="B109" s="101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</row>
    <row r="110" spans="1:19" ht="15" customHeight="1" x14ac:dyDescent="0.35">
      <c r="A110" s="64"/>
      <c r="B110" s="101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</row>
    <row r="111" spans="1:19" ht="15" customHeight="1" x14ac:dyDescent="0.35">
      <c r="A111" s="64"/>
      <c r="B111" s="101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</row>
    <row r="112" spans="1:19" ht="15" customHeight="1" x14ac:dyDescent="0.35">
      <c r="A112" s="64"/>
      <c r="B112" s="101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</row>
    <row r="113" spans="1:19" ht="15" customHeight="1" x14ac:dyDescent="0.35">
      <c r="A113" s="64"/>
      <c r="B113" s="101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</row>
    <row r="114" spans="1:19" ht="15" customHeight="1" x14ac:dyDescent="0.35">
      <c r="A114" s="64"/>
      <c r="B114" s="101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</row>
    <row r="115" spans="1:19" ht="15" customHeight="1" x14ac:dyDescent="0.35">
      <c r="A115" s="64"/>
      <c r="B115" s="101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</row>
    <row r="116" spans="1:19" ht="15" customHeight="1" x14ac:dyDescent="0.35">
      <c r="A116" s="64"/>
      <c r="B116" s="101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</row>
    <row r="117" spans="1:19" ht="15" customHeight="1" x14ac:dyDescent="0.35">
      <c r="A117" s="64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</row>
    <row r="118" spans="1:19" ht="15" customHeight="1" x14ac:dyDescent="0.35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</row>
    <row r="119" spans="1:19" ht="15" customHeight="1" x14ac:dyDescent="0.35">
      <c r="A119" s="64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</row>
    <row r="120" spans="1:19" ht="15" customHeight="1" x14ac:dyDescent="0.35">
      <c r="A120" s="64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</row>
    <row r="121" spans="1:19" ht="15" customHeight="1" x14ac:dyDescent="0.35">
      <c r="A121" s="64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</row>
    <row r="122" spans="1:19" ht="15" customHeight="1" x14ac:dyDescent="0.35">
      <c r="A122" s="64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N122" s="64"/>
      <c r="O122" s="64"/>
      <c r="P122" s="64"/>
      <c r="Q122" s="64"/>
      <c r="R122" s="64"/>
      <c r="S122" s="64"/>
    </row>
  </sheetData>
  <mergeCells count="3">
    <mergeCell ref="B8:E8"/>
    <mergeCell ref="I8:L8"/>
    <mergeCell ref="B28:E28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1EFD2-604B-4881-A8A9-702696F2849A}">
  <dimension ref="A1:IP655"/>
  <sheetViews>
    <sheetView zoomScale="70" zoomScaleNormal="70" workbookViewId="0">
      <selection activeCell="K56" sqref="K56"/>
    </sheetView>
  </sheetViews>
  <sheetFormatPr defaultRowHeight="14.6" x14ac:dyDescent="0.4"/>
  <cols>
    <col min="1" max="1" width="5" bestFit="1" customWidth="1"/>
    <col min="2" max="2" width="11.15234375" bestFit="1" customWidth="1"/>
    <col min="3" max="3" width="16.3828125" bestFit="1" customWidth="1"/>
    <col min="4" max="4" width="13.23046875" bestFit="1" customWidth="1"/>
    <col min="5" max="5" width="21.53515625" bestFit="1" customWidth="1"/>
    <col min="6" max="6" width="14" bestFit="1" customWidth="1"/>
    <col min="7" max="7" width="11" bestFit="1" customWidth="1"/>
    <col min="8" max="8" width="21.53515625" bestFit="1" customWidth="1"/>
    <col min="9" max="9" width="10.3828125" bestFit="1" customWidth="1"/>
    <col min="10" max="10" width="8.3828125" bestFit="1" customWidth="1"/>
    <col min="11" max="11" width="28.23046875" bestFit="1" customWidth="1"/>
    <col min="12" max="12" width="17.23046875" bestFit="1" customWidth="1"/>
    <col min="13" max="13" width="14.15234375" bestFit="1" customWidth="1"/>
    <col min="14" max="14" width="37.69140625" bestFit="1" customWidth="1"/>
    <col min="15" max="15" width="22.84375" bestFit="1" customWidth="1"/>
    <col min="16" max="16" width="19.84375" bestFit="1" customWidth="1"/>
    <col min="17" max="17" width="37.69140625" bestFit="1" customWidth="1"/>
    <col min="18" max="18" width="10.69140625" bestFit="1" customWidth="1"/>
    <col min="19" max="19" width="13.3828125" bestFit="1" customWidth="1"/>
    <col min="20" max="20" width="8.3828125" bestFit="1" customWidth="1"/>
    <col min="21" max="21" width="7.53515625" bestFit="1" customWidth="1"/>
    <col min="22" max="22" width="8.3828125" bestFit="1" customWidth="1"/>
    <col min="23" max="23" width="7.53515625" bestFit="1" customWidth="1"/>
    <col min="24" max="24" width="8.3828125" bestFit="1" customWidth="1"/>
    <col min="25" max="25" width="7.53515625" bestFit="1" customWidth="1"/>
    <col min="26" max="26" width="8.3828125" bestFit="1" customWidth="1"/>
    <col min="27" max="27" width="7.53515625" bestFit="1" customWidth="1"/>
    <col min="28" max="28" width="8.3828125" bestFit="1" customWidth="1"/>
    <col min="29" max="29" width="7.53515625" bestFit="1" customWidth="1"/>
    <col min="30" max="30" width="8.3828125" bestFit="1" customWidth="1"/>
    <col min="31" max="31" width="7.53515625" bestFit="1" customWidth="1"/>
    <col min="32" max="32" width="8.3828125" bestFit="1" customWidth="1"/>
    <col min="33" max="33" width="7.53515625" bestFit="1" customWidth="1"/>
    <col min="34" max="34" width="8.3828125" bestFit="1" customWidth="1"/>
    <col min="35" max="35" width="7.53515625" bestFit="1" customWidth="1"/>
    <col min="36" max="36" width="9.3828125" bestFit="1" customWidth="1"/>
    <col min="37" max="37" width="8.53515625" bestFit="1" customWidth="1"/>
    <col min="38" max="38" width="9.3828125" bestFit="1" customWidth="1"/>
    <col min="39" max="39" width="8.53515625" bestFit="1" customWidth="1"/>
    <col min="40" max="40" width="9.3828125" bestFit="1" customWidth="1"/>
    <col min="41" max="41" width="8.53515625" bestFit="1" customWidth="1"/>
    <col min="42" max="42" width="9.3828125" bestFit="1" customWidth="1"/>
    <col min="43" max="43" width="8.53515625" bestFit="1" customWidth="1"/>
    <col min="44" max="44" width="9.3828125" bestFit="1" customWidth="1"/>
    <col min="45" max="45" width="8.53515625" bestFit="1" customWidth="1"/>
    <col min="46" max="46" width="9.3828125" bestFit="1" customWidth="1"/>
    <col min="47" max="47" width="8.53515625" bestFit="1" customWidth="1"/>
    <col min="48" max="48" width="9.3828125" bestFit="1" customWidth="1"/>
    <col min="49" max="49" width="8.53515625" bestFit="1" customWidth="1"/>
    <col min="50" max="50" width="9.3828125" bestFit="1" customWidth="1"/>
    <col min="51" max="51" width="8.53515625" bestFit="1" customWidth="1"/>
    <col min="52" max="52" width="9.3828125" bestFit="1" customWidth="1"/>
    <col min="53" max="53" width="8.53515625" bestFit="1" customWidth="1"/>
    <col min="54" max="54" width="9.3828125" bestFit="1" customWidth="1"/>
    <col min="55" max="55" width="8.53515625" bestFit="1" customWidth="1"/>
    <col min="56" max="56" width="9.3828125" bestFit="1" customWidth="1"/>
    <col min="57" max="57" width="8.53515625" bestFit="1" customWidth="1"/>
    <col min="58" max="58" width="9.3828125" bestFit="1" customWidth="1"/>
    <col min="59" max="59" width="8.53515625" bestFit="1" customWidth="1"/>
    <col min="60" max="60" width="9.3828125" bestFit="1" customWidth="1"/>
    <col min="61" max="61" width="8.53515625" bestFit="1" customWidth="1"/>
    <col min="62" max="62" width="9.3828125" bestFit="1" customWidth="1"/>
    <col min="63" max="63" width="8.53515625" bestFit="1" customWidth="1"/>
    <col min="64" max="64" width="9.3828125" bestFit="1" customWidth="1"/>
    <col min="65" max="65" width="8.53515625" bestFit="1" customWidth="1"/>
    <col min="66" max="66" width="9.3828125" bestFit="1" customWidth="1"/>
    <col min="67" max="67" width="8.53515625" bestFit="1" customWidth="1"/>
    <col min="68" max="68" width="9.3828125" bestFit="1" customWidth="1"/>
    <col min="69" max="69" width="8.53515625" bestFit="1" customWidth="1"/>
    <col min="70" max="70" width="9.3828125" bestFit="1" customWidth="1"/>
    <col min="71" max="71" width="8.53515625" bestFit="1" customWidth="1"/>
    <col min="72" max="72" width="9.3828125" bestFit="1" customWidth="1"/>
    <col min="73" max="73" width="8.53515625" bestFit="1" customWidth="1"/>
    <col min="74" max="74" width="9.3828125" bestFit="1" customWidth="1"/>
    <col min="75" max="75" width="8.53515625" bestFit="1" customWidth="1"/>
    <col min="76" max="76" width="9.3828125" bestFit="1" customWidth="1"/>
    <col min="77" max="77" width="8.53515625" bestFit="1" customWidth="1"/>
    <col min="78" max="78" width="9.3828125" bestFit="1" customWidth="1"/>
    <col min="79" max="79" width="8.53515625" bestFit="1" customWidth="1"/>
    <col min="80" max="80" width="9.3828125" bestFit="1" customWidth="1"/>
    <col min="81" max="81" width="8.53515625" bestFit="1" customWidth="1"/>
    <col min="82" max="82" width="9.3828125" bestFit="1" customWidth="1"/>
    <col min="83" max="83" width="8.53515625" bestFit="1" customWidth="1"/>
    <col min="84" max="84" width="9.3828125" bestFit="1" customWidth="1"/>
    <col min="85" max="85" width="8.53515625" bestFit="1" customWidth="1"/>
    <col min="86" max="86" width="9.3828125" bestFit="1" customWidth="1"/>
    <col min="87" max="87" width="8.53515625" bestFit="1" customWidth="1"/>
    <col min="88" max="88" width="9.3828125" bestFit="1" customWidth="1"/>
    <col min="89" max="89" width="8.53515625" bestFit="1" customWidth="1"/>
    <col min="90" max="90" width="9.3828125" bestFit="1" customWidth="1"/>
    <col min="91" max="91" width="8.53515625" bestFit="1" customWidth="1"/>
    <col min="92" max="92" width="9.3828125" bestFit="1" customWidth="1"/>
    <col min="93" max="93" width="8.53515625" bestFit="1" customWidth="1"/>
    <col min="94" max="94" width="9.3828125" bestFit="1" customWidth="1"/>
    <col min="95" max="95" width="8.53515625" bestFit="1" customWidth="1"/>
    <col min="96" max="96" width="9.3828125" bestFit="1" customWidth="1"/>
    <col min="97" max="97" width="8.53515625" bestFit="1" customWidth="1"/>
    <col min="98" max="98" width="9.3828125" bestFit="1" customWidth="1"/>
    <col min="99" max="99" width="8.53515625" bestFit="1" customWidth="1"/>
    <col min="100" max="100" width="9.3828125" bestFit="1" customWidth="1"/>
    <col min="101" max="101" width="8.53515625" bestFit="1" customWidth="1"/>
    <col min="102" max="102" width="9.3828125" bestFit="1" customWidth="1"/>
    <col min="103" max="103" width="8.53515625" bestFit="1" customWidth="1"/>
    <col min="104" max="104" width="9.3828125" bestFit="1" customWidth="1"/>
    <col min="105" max="105" width="8.53515625" bestFit="1" customWidth="1"/>
    <col min="106" max="106" width="9.3828125" bestFit="1" customWidth="1"/>
    <col min="107" max="107" width="8.53515625" bestFit="1" customWidth="1"/>
    <col min="108" max="108" width="9.3828125" bestFit="1" customWidth="1"/>
    <col min="109" max="109" width="8.53515625" bestFit="1" customWidth="1"/>
    <col min="110" max="110" width="9.3828125" bestFit="1" customWidth="1"/>
    <col min="111" max="111" width="8.53515625" bestFit="1" customWidth="1"/>
    <col min="112" max="112" width="9.3828125" bestFit="1" customWidth="1"/>
    <col min="113" max="113" width="8.53515625" bestFit="1" customWidth="1"/>
    <col min="114" max="114" width="9.3828125" bestFit="1" customWidth="1"/>
    <col min="115" max="115" width="8.53515625" bestFit="1" customWidth="1"/>
    <col min="116" max="116" width="9.3828125" bestFit="1" customWidth="1"/>
    <col min="117" max="117" width="8.53515625" bestFit="1" customWidth="1"/>
    <col min="118" max="118" width="9.3828125" bestFit="1" customWidth="1"/>
    <col min="119" max="119" width="8.53515625" bestFit="1" customWidth="1"/>
    <col min="120" max="120" width="9.3828125" bestFit="1" customWidth="1"/>
    <col min="121" max="121" width="8.53515625" bestFit="1" customWidth="1"/>
    <col min="122" max="122" width="9.3828125" bestFit="1" customWidth="1"/>
    <col min="123" max="123" width="8.53515625" bestFit="1" customWidth="1"/>
    <col min="124" max="124" width="9.3828125" bestFit="1" customWidth="1"/>
    <col min="125" max="125" width="8.53515625" bestFit="1" customWidth="1"/>
    <col min="126" max="126" width="9.3828125" bestFit="1" customWidth="1"/>
    <col min="127" max="127" width="8.53515625" bestFit="1" customWidth="1"/>
    <col min="128" max="128" width="9.3828125" bestFit="1" customWidth="1"/>
    <col min="129" max="129" width="8.53515625" bestFit="1" customWidth="1"/>
    <col min="130" max="130" width="9.3828125" bestFit="1" customWidth="1"/>
    <col min="131" max="131" width="8.53515625" bestFit="1" customWidth="1"/>
    <col min="132" max="132" width="9.3828125" bestFit="1" customWidth="1"/>
    <col min="133" max="133" width="8.53515625" bestFit="1" customWidth="1"/>
    <col min="134" max="134" width="9.3828125" bestFit="1" customWidth="1"/>
    <col min="135" max="135" width="8.53515625" bestFit="1" customWidth="1"/>
    <col min="136" max="136" width="9.3828125" bestFit="1" customWidth="1"/>
    <col min="137" max="137" width="8.53515625" bestFit="1" customWidth="1"/>
    <col min="138" max="138" width="9.3828125" bestFit="1" customWidth="1"/>
    <col min="139" max="139" width="8.53515625" bestFit="1" customWidth="1"/>
    <col min="140" max="140" width="9.3828125" bestFit="1" customWidth="1"/>
    <col min="141" max="141" width="8.53515625" bestFit="1" customWidth="1"/>
    <col min="142" max="142" width="9.3828125" bestFit="1" customWidth="1"/>
    <col min="143" max="143" width="8.53515625" bestFit="1" customWidth="1"/>
    <col min="144" max="144" width="9.3828125" bestFit="1" customWidth="1"/>
    <col min="145" max="145" width="8.53515625" bestFit="1" customWidth="1"/>
    <col min="146" max="146" width="9.3828125" bestFit="1" customWidth="1"/>
    <col min="147" max="147" width="8.53515625" bestFit="1" customWidth="1"/>
    <col min="148" max="148" width="9.3828125" bestFit="1" customWidth="1"/>
    <col min="149" max="149" width="8.53515625" bestFit="1" customWidth="1"/>
    <col min="150" max="150" width="9.3828125" bestFit="1" customWidth="1"/>
    <col min="151" max="151" width="8.53515625" bestFit="1" customWidth="1"/>
    <col min="152" max="152" width="9.3828125" bestFit="1" customWidth="1"/>
    <col min="153" max="153" width="8.53515625" bestFit="1" customWidth="1"/>
    <col min="154" max="154" width="9.3828125" bestFit="1" customWidth="1"/>
    <col min="155" max="155" width="8.53515625" bestFit="1" customWidth="1"/>
    <col min="156" max="156" width="9.3828125" bestFit="1" customWidth="1"/>
    <col min="157" max="157" width="8.53515625" bestFit="1" customWidth="1"/>
    <col min="158" max="158" width="9.3828125" bestFit="1" customWidth="1"/>
    <col min="159" max="159" width="8.53515625" bestFit="1" customWidth="1"/>
    <col min="160" max="160" width="9.3828125" bestFit="1" customWidth="1"/>
    <col min="161" max="161" width="8.53515625" bestFit="1" customWidth="1"/>
    <col min="162" max="162" width="9.3828125" bestFit="1" customWidth="1"/>
    <col min="163" max="163" width="8.53515625" bestFit="1" customWidth="1"/>
    <col min="164" max="164" width="9.3828125" bestFit="1" customWidth="1"/>
    <col min="165" max="165" width="8.53515625" bestFit="1" customWidth="1"/>
    <col min="166" max="166" width="9.3828125" bestFit="1" customWidth="1"/>
    <col min="167" max="167" width="8.53515625" bestFit="1" customWidth="1"/>
    <col min="168" max="168" width="9.3828125" bestFit="1" customWidth="1"/>
    <col min="169" max="169" width="8.53515625" bestFit="1" customWidth="1"/>
    <col min="170" max="170" width="9.3828125" bestFit="1" customWidth="1"/>
    <col min="171" max="171" width="8.53515625" bestFit="1" customWidth="1"/>
    <col min="172" max="172" width="9.3828125" bestFit="1" customWidth="1"/>
    <col min="173" max="173" width="8.53515625" bestFit="1" customWidth="1"/>
    <col min="174" max="174" width="9.3828125" bestFit="1" customWidth="1"/>
    <col min="175" max="175" width="8.53515625" bestFit="1" customWidth="1"/>
    <col min="176" max="176" width="9.3828125" bestFit="1" customWidth="1"/>
    <col min="177" max="177" width="8.53515625" bestFit="1" customWidth="1"/>
    <col min="178" max="178" width="9.3828125" bestFit="1" customWidth="1"/>
    <col min="179" max="179" width="8.53515625" bestFit="1" customWidth="1"/>
    <col min="180" max="180" width="9.3828125" bestFit="1" customWidth="1"/>
    <col min="181" max="181" width="8.53515625" bestFit="1" customWidth="1"/>
    <col min="182" max="182" width="9.3828125" bestFit="1" customWidth="1"/>
    <col min="183" max="183" width="8.53515625" bestFit="1" customWidth="1"/>
    <col min="184" max="184" width="9.3828125" bestFit="1" customWidth="1"/>
    <col min="185" max="185" width="8.53515625" bestFit="1" customWidth="1"/>
    <col min="186" max="186" width="9.3828125" bestFit="1" customWidth="1"/>
    <col min="187" max="187" width="8.53515625" bestFit="1" customWidth="1"/>
    <col min="188" max="188" width="9.3828125" bestFit="1" customWidth="1"/>
    <col min="189" max="189" width="8.53515625" bestFit="1" customWidth="1"/>
    <col min="190" max="190" width="9.3828125" bestFit="1" customWidth="1"/>
    <col min="191" max="191" width="8.53515625" bestFit="1" customWidth="1"/>
    <col min="192" max="192" width="9.3828125" bestFit="1" customWidth="1"/>
    <col min="193" max="193" width="8.53515625" bestFit="1" customWidth="1"/>
    <col min="194" max="194" width="9.3828125" bestFit="1" customWidth="1"/>
    <col min="195" max="195" width="8.53515625" bestFit="1" customWidth="1"/>
    <col min="196" max="196" width="9.3828125" bestFit="1" customWidth="1"/>
    <col min="197" max="197" width="8.53515625" bestFit="1" customWidth="1"/>
    <col min="198" max="198" width="9.3828125" bestFit="1" customWidth="1"/>
    <col min="199" max="199" width="8.53515625" bestFit="1" customWidth="1"/>
    <col min="200" max="200" width="9.3828125" bestFit="1" customWidth="1"/>
    <col min="201" max="201" width="8.53515625" bestFit="1" customWidth="1"/>
    <col min="202" max="202" width="9.3828125" bestFit="1" customWidth="1"/>
    <col min="203" max="203" width="8.53515625" bestFit="1" customWidth="1"/>
    <col min="204" max="204" width="9.3828125" bestFit="1" customWidth="1"/>
    <col min="205" max="205" width="8.53515625" bestFit="1" customWidth="1"/>
    <col min="206" max="206" width="9.3828125" bestFit="1" customWidth="1"/>
    <col min="207" max="207" width="8.53515625" bestFit="1" customWidth="1"/>
    <col min="208" max="208" width="9.3828125" bestFit="1" customWidth="1"/>
    <col min="209" max="209" width="8.53515625" bestFit="1" customWidth="1"/>
    <col min="210" max="210" width="9.3828125" bestFit="1" customWidth="1"/>
    <col min="211" max="211" width="8.53515625" bestFit="1" customWidth="1"/>
    <col min="212" max="212" width="9.3828125" bestFit="1" customWidth="1"/>
    <col min="213" max="213" width="8.53515625" bestFit="1" customWidth="1"/>
    <col min="214" max="214" width="9.3828125" bestFit="1" customWidth="1"/>
    <col min="215" max="215" width="8.53515625" bestFit="1" customWidth="1"/>
    <col min="216" max="216" width="10.3828125" bestFit="1" customWidth="1"/>
    <col min="217" max="217" width="9.53515625" bestFit="1" customWidth="1"/>
    <col min="218" max="218" width="10.3828125" bestFit="1" customWidth="1"/>
    <col min="219" max="219" width="9.53515625" bestFit="1" customWidth="1"/>
    <col min="220" max="220" width="10.3828125" bestFit="1" customWidth="1"/>
    <col min="221" max="221" width="9.53515625" bestFit="1" customWidth="1"/>
    <col min="222" max="222" width="10.3828125" bestFit="1" customWidth="1"/>
    <col min="223" max="223" width="9.53515625" bestFit="1" customWidth="1"/>
    <col min="224" max="224" width="10.3828125" bestFit="1" customWidth="1"/>
    <col min="225" max="225" width="9.53515625" bestFit="1" customWidth="1"/>
    <col min="226" max="226" width="10.3828125" bestFit="1" customWidth="1"/>
    <col min="227" max="227" width="9.53515625" bestFit="1" customWidth="1"/>
    <col min="228" max="228" width="10.3828125" bestFit="1" customWidth="1"/>
    <col min="229" max="229" width="9.53515625" bestFit="1" customWidth="1"/>
    <col min="230" max="230" width="10.3828125" bestFit="1" customWidth="1"/>
    <col min="231" max="231" width="9.53515625" bestFit="1" customWidth="1"/>
    <col min="232" max="232" width="10.3828125" bestFit="1" customWidth="1"/>
    <col min="233" max="233" width="9.53515625" bestFit="1" customWidth="1"/>
    <col min="234" max="234" width="10.3828125" bestFit="1" customWidth="1"/>
    <col min="235" max="235" width="9.53515625" bestFit="1" customWidth="1"/>
    <col min="236" max="236" width="10.3828125" bestFit="1" customWidth="1"/>
    <col min="237" max="237" width="9.53515625" bestFit="1" customWidth="1"/>
    <col min="238" max="238" width="11.84375" bestFit="1" customWidth="1"/>
    <col min="239" max="239" width="10.3828125" bestFit="1" customWidth="1"/>
    <col min="240" max="240" width="18.84375" bestFit="1" customWidth="1"/>
    <col min="241" max="241" width="15.84375" bestFit="1" customWidth="1"/>
    <col min="242" max="242" width="7.23046875" bestFit="1" customWidth="1"/>
    <col min="243" max="243" width="8" bestFit="1" customWidth="1"/>
    <col min="244" max="244" width="14.3828125" bestFit="1" customWidth="1"/>
    <col min="245" max="245" width="15.84375" bestFit="1" customWidth="1"/>
    <col min="246" max="246" width="18.23046875" bestFit="1" customWidth="1"/>
    <col min="247" max="247" width="23.53515625" bestFit="1" customWidth="1"/>
    <col min="248" max="248" width="17.84375" bestFit="1" customWidth="1"/>
    <col min="249" max="249" width="18.53515625" bestFit="1" customWidth="1"/>
    <col min="250" max="250" width="20.53515625" bestFit="1" customWidth="1"/>
  </cols>
  <sheetData>
    <row r="1" spans="1:250" x14ac:dyDescent="0.4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</row>
    <row r="2" spans="1:250" x14ac:dyDescent="0.4">
      <c r="A2">
        <v>769</v>
      </c>
      <c r="B2">
        <v>-1856479488</v>
      </c>
      <c r="C2">
        <v>1403</v>
      </c>
      <c r="D2" t="s">
        <v>264</v>
      </c>
      <c r="E2" t="s">
        <v>265</v>
      </c>
      <c r="F2">
        <v>1407</v>
      </c>
      <c r="G2" t="s">
        <v>266</v>
      </c>
      <c r="H2" t="s">
        <v>265</v>
      </c>
      <c r="I2">
        <v>526</v>
      </c>
      <c r="J2" t="s">
        <v>401</v>
      </c>
      <c r="K2" t="s">
        <v>402</v>
      </c>
      <c r="L2">
        <v>84786</v>
      </c>
      <c r="M2" t="s">
        <v>391</v>
      </c>
      <c r="N2" t="s">
        <v>392</v>
      </c>
      <c r="O2">
        <v>84786</v>
      </c>
      <c r="P2" t="s">
        <v>391</v>
      </c>
      <c r="Q2" t="s">
        <v>392</v>
      </c>
      <c r="R2" t="s">
        <v>279</v>
      </c>
      <c r="S2" s="29">
        <v>50212109.590000004</v>
      </c>
      <c r="U2" s="29">
        <v>1</v>
      </c>
      <c r="IF2">
        <v>84786</v>
      </c>
      <c r="IG2" t="s">
        <v>391</v>
      </c>
      <c r="IH2" t="s">
        <v>269</v>
      </c>
      <c r="IK2">
        <v>-2</v>
      </c>
      <c r="IL2" t="s">
        <v>270</v>
      </c>
      <c r="IM2" t="s">
        <v>271</v>
      </c>
      <c r="IN2" t="s">
        <v>369</v>
      </c>
      <c r="IP2" t="s">
        <v>391</v>
      </c>
    </row>
    <row r="3" spans="1:250" x14ac:dyDescent="0.4">
      <c r="A3">
        <v>770</v>
      </c>
      <c r="B3">
        <v>-1856479488</v>
      </c>
      <c r="C3">
        <v>1403</v>
      </c>
      <c r="D3" t="s">
        <v>264</v>
      </c>
      <c r="E3" t="s">
        <v>265</v>
      </c>
      <c r="F3">
        <v>1407</v>
      </c>
      <c r="G3" t="s">
        <v>266</v>
      </c>
      <c r="H3" t="s">
        <v>265</v>
      </c>
      <c r="I3">
        <v>522</v>
      </c>
      <c r="J3" t="s">
        <v>389</v>
      </c>
      <c r="K3" t="s">
        <v>390</v>
      </c>
      <c r="L3">
        <v>84786</v>
      </c>
      <c r="M3" t="s">
        <v>391</v>
      </c>
      <c r="N3" t="s">
        <v>392</v>
      </c>
      <c r="O3">
        <v>84786</v>
      </c>
      <c r="P3" t="s">
        <v>391</v>
      </c>
      <c r="Q3" t="s">
        <v>392</v>
      </c>
      <c r="R3" t="s">
        <v>279</v>
      </c>
      <c r="S3" s="29">
        <v>50102601.32</v>
      </c>
      <c r="U3" s="29">
        <v>1</v>
      </c>
      <c r="IF3">
        <v>84786</v>
      </c>
      <c r="IG3" t="s">
        <v>391</v>
      </c>
      <c r="IH3" t="s">
        <v>269</v>
      </c>
      <c r="IK3">
        <v>-2</v>
      </c>
      <c r="IL3" t="s">
        <v>270</v>
      </c>
      <c r="IM3" t="s">
        <v>271</v>
      </c>
      <c r="IN3" t="s">
        <v>369</v>
      </c>
      <c r="IP3" t="s">
        <v>391</v>
      </c>
    </row>
    <row r="4" spans="1:250" x14ac:dyDescent="0.4">
      <c r="A4">
        <v>771</v>
      </c>
      <c r="B4">
        <v>-1856479488</v>
      </c>
      <c r="C4">
        <v>1403</v>
      </c>
      <c r="D4" t="s">
        <v>264</v>
      </c>
      <c r="E4" t="s">
        <v>265</v>
      </c>
      <c r="F4">
        <v>1407</v>
      </c>
      <c r="G4" t="s">
        <v>266</v>
      </c>
      <c r="H4" t="s">
        <v>265</v>
      </c>
      <c r="I4">
        <v>520</v>
      </c>
      <c r="J4" t="s">
        <v>393</v>
      </c>
      <c r="K4" t="s">
        <v>394</v>
      </c>
      <c r="L4">
        <v>84786</v>
      </c>
      <c r="M4" t="s">
        <v>391</v>
      </c>
      <c r="N4" t="s">
        <v>392</v>
      </c>
      <c r="O4">
        <v>84786</v>
      </c>
      <c r="P4" t="s">
        <v>391</v>
      </c>
      <c r="Q4" t="s">
        <v>392</v>
      </c>
      <c r="R4" t="s">
        <v>279</v>
      </c>
      <c r="S4" s="29">
        <v>0</v>
      </c>
      <c r="U4" s="29">
        <v>1</v>
      </c>
      <c r="IF4">
        <v>84786</v>
      </c>
      <c r="IG4" t="s">
        <v>391</v>
      </c>
      <c r="IH4" t="s">
        <v>269</v>
      </c>
      <c r="IK4">
        <v>-2</v>
      </c>
      <c r="IL4" t="s">
        <v>270</v>
      </c>
      <c r="IM4" t="s">
        <v>271</v>
      </c>
      <c r="IN4" t="s">
        <v>369</v>
      </c>
      <c r="IP4" t="s">
        <v>391</v>
      </c>
    </row>
    <row r="5" spans="1:250" x14ac:dyDescent="0.4">
      <c r="A5">
        <v>772</v>
      </c>
      <c r="B5">
        <v>-1856479488</v>
      </c>
      <c r="C5">
        <v>1403</v>
      </c>
      <c r="D5" t="s">
        <v>264</v>
      </c>
      <c r="E5" t="s">
        <v>265</v>
      </c>
      <c r="F5">
        <v>1407</v>
      </c>
      <c r="G5" t="s">
        <v>266</v>
      </c>
      <c r="H5" t="s">
        <v>265</v>
      </c>
      <c r="I5">
        <v>526</v>
      </c>
      <c r="J5" t="s">
        <v>401</v>
      </c>
      <c r="K5" t="s">
        <v>402</v>
      </c>
      <c r="L5">
        <v>79514</v>
      </c>
      <c r="M5" t="s">
        <v>382</v>
      </c>
      <c r="N5" t="s">
        <v>383</v>
      </c>
      <c r="O5">
        <v>79514</v>
      </c>
      <c r="P5" t="s">
        <v>382</v>
      </c>
      <c r="Q5" t="s">
        <v>383</v>
      </c>
      <c r="R5" t="s">
        <v>279</v>
      </c>
      <c r="S5" s="29">
        <v>20787813.370000001</v>
      </c>
      <c r="U5" s="29">
        <v>1</v>
      </c>
      <c r="IF5">
        <v>79514</v>
      </c>
      <c r="IG5" t="s">
        <v>382</v>
      </c>
      <c r="IH5" t="s">
        <v>269</v>
      </c>
      <c r="IK5">
        <v>-2</v>
      </c>
      <c r="IL5" t="s">
        <v>270</v>
      </c>
      <c r="IM5" t="s">
        <v>271</v>
      </c>
      <c r="IN5" t="s">
        <v>369</v>
      </c>
      <c r="IP5" t="s">
        <v>382</v>
      </c>
    </row>
    <row r="6" spans="1:250" x14ac:dyDescent="0.4">
      <c r="A6">
        <v>773</v>
      </c>
      <c r="B6">
        <v>-1856479488</v>
      </c>
      <c r="C6">
        <v>1403</v>
      </c>
      <c r="D6" t="s">
        <v>264</v>
      </c>
      <c r="E6" t="s">
        <v>265</v>
      </c>
      <c r="F6">
        <v>1407</v>
      </c>
      <c r="G6" t="s">
        <v>266</v>
      </c>
      <c r="H6" t="s">
        <v>265</v>
      </c>
      <c r="I6">
        <v>522</v>
      </c>
      <c r="J6" t="s">
        <v>389</v>
      </c>
      <c r="K6" t="s">
        <v>390</v>
      </c>
      <c r="L6">
        <v>79514</v>
      </c>
      <c r="M6" t="s">
        <v>382</v>
      </c>
      <c r="N6" t="s">
        <v>383</v>
      </c>
      <c r="O6">
        <v>79514</v>
      </c>
      <c r="P6" t="s">
        <v>382</v>
      </c>
      <c r="Q6" t="s">
        <v>383</v>
      </c>
      <c r="R6" t="s">
        <v>279</v>
      </c>
      <c r="S6" s="29">
        <v>20742476.93</v>
      </c>
      <c r="U6" s="29">
        <v>1</v>
      </c>
      <c r="IF6">
        <v>79514</v>
      </c>
      <c r="IG6" t="s">
        <v>382</v>
      </c>
      <c r="IH6" t="s">
        <v>269</v>
      </c>
      <c r="IK6">
        <v>-2</v>
      </c>
      <c r="IL6" t="s">
        <v>270</v>
      </c>
      <c r="IM6" t="s">
        <v>271</v>
      </c>
      <c r="IN6" t="s">
        <v>369</v>
      </c>
      <c r="IP6" t="s">
        <v>382</v>
      </c>
    </row>
    <row r="7" spans="1:250" x14ac:dyDescent="0.4">
      <c r="A7">
        <v>774</v>
      </c>
      <c r="B7">
        <v>-1856479488</v>
      </c>
      <c r="C7">
        <v>1403</v>
      </c>
      <c r="D7" t="s">
        <v>264</v>
      </c>
      <c r="E7" t="s">
        <v>265</v>
      </c>
      <c r="F7">
        <v>1407</v>
      </c>
      <c r="G7" t="s">
        <v>266</v>
      </c>
      <c r="H7" t="s">
        <v>265</v>
      </c>
      <c r="I7">
        <v>520</v>
      </c>
      <c r="J7" t="s">
        <v>393</v>
      </c>
      <c r="K7" t="s">
        <v>394</v>
      </c>
      <c r="L7">
        <v>79514</v>
      </c>
      <c r="M7" t="s">
        <v>382</v>
      </c>
      <c r="N7" t="s">
        <v>383</v>
      </c>
      <c r="O7">
        <v>79514</v>
      </c>
      <c r="P7" t="s">
        <v>382</v>
      </c>
      <c r="Q7" t="s">
        <v>383</v>
      </c>
      <c r="R7" t="s">
        <v>279</v>
      </c>
      <c r="S7" s="29">
        <v>20787813.370000001</v>
      </c>
      <c r="U7" s="29">
        <v>1</v>
      </c>
      <c r="IF7">
        <v>79514</v>
      </c>
      <c r="IG7" t="s">
        <v>382</v>
      </c>
      <c r="IH7" t="s">
        <v>269</v>
      </c>
      <c r="IK7">
        <v>-2</v>
      </c>
      <c r="IL7" t="s">
        <v>270</v>
      </c>
      <c r="IM7" t="s">
        <v>271</v>
      </c>
      <c r="IN7" t="s">
        <v>369</v>
      </c>
      <c r="IP7" t="s">
        <v>382</v>
      </c>
    </row>
    <row r="8" spans="1:250" x14ac:dyDescent="0.4">
      <c r="A8">
        <v>775</v>
      </c>
      <c r="B8">
        <v>-1856479488</v>
      </c>
      <c r="C8">
        <v>1403</v>
      </c>
      <c r="D8" t="s">
        <v>264</v>
      </c>
      <c r="E8" t="s">
        <v>265</v>
      </c>
      <c r="F8">
        <v>1407</v>
      </c>
      <c r="G8" t="s">
        <v>266</v>
      </c>
      <c r="H8" t="s">
        <v>265</v>
      </c>
      <c r="I8">
        <v>516</v>
      </c>
      <c r="J8" t="s">
        <v>395</v>
      </c>
      <c r="K8" t="s">
        <v>396</v>
      </c>
      <c r="L8">
        <v>79514</v>
      </c>
      <c r="M8" t="s">
        <v>382</v>
      </c>
      <c r="N8" t="s">
        <v>383</v>
      </c>
      <c r="O8">
        <v>79514</v>
      </c>
      <c r="P8" t="s">
        <v>382</v>
      </c>
      <c r="Q8" t="s">
        <v>383</v>
      </c>
      <c r="R8" t="s">
        <v>279</v>
      </c>
      <c r="S8" s="29">
        <v>20740770.510000002</v>
      </c>
      <c r="U8" s="29">
        <v>1</v>
      </c>
      <c r="IF8">
        <v>79514</v>
      </c>
      <c r="IG8" t="s">
        <v>382</v>
      </c>
      <c r="IH8" t="s">
        <v>269</v>
      </c>
      <c r="IK8">
        <v>-2</v>
      </c>
      <c r="IL8" t="s">
        <v>270</v>
      </c>
      <c r="IM8" t="s">
        <v>271</v>
      </c>
      <c r="IN8" t="s">
        <v>369</v>
      </c>
      <c r="IP8" t="s">
        <v>382</v>
      </c>
    </row>
    <row r="9" spans="1:250" x14ac:dyDescent="0.4">
      <c r="A9">
        <v>776</v>
      </c>
      <c r="B9">
        <v>-1856479488</v>
      </c>
      <c r="C9">
        <v>1403</v>
      </c>
      <c r="D9" t="s">
        <v>264</v>
      </c>
      <c r="E9" t="s">
        <v>265</v>
      </c>
      <c r="F9">
        <v>1407</v>
      </c>
      <c r="G9" t="s">
        <v>266</v>
      </c>
      <c r="H9" t="s">
        <v>265</v>
      </c>
      <c r="I9">
        <v>514</v>
      </c>
      <c r="J9" t="s">
        <v>397</v>
      </c>
      <c r="K9" t="s">
        <v>398</v>
      </c>
      <c r="L9">
        <v>79514</v>
      </c>
      <c r="M9" t="s">
        <v>382</v>
      </c>
      <c r="N9" t="s">
        <v>383</v>
      </c>
      <c r="O9">
        <v>79514</v>
      </c>
      <c r="P9" t="s">
        <v>382</v>
      </c>
      <c r="Q9" t="s">
        <v>383</v>
      </c>
      <c r="R9" t="s">
        <v>279</v>
      </c>
      <c r="S9" s="29">
        <v>20809766.710000001</v>
      </c>
      <c r="U9" s="29">
        <v>1</v>
      </c>
      <c r="IF9">
        <v>79514</v>
      </c>
      <c r="IG9" t="s">
        <v>382</v>
      </c>
      <c r="IH9" t="s">
        <v>269</v>
      </c>
      <c r="IK9">
        <v>-2</v>
      </c>
      <c r="IL9" t="s">
        <v>270</v>
      </c>
      <c r="IM9" t="s">
        <v>271</v>
      </c>
      <c r="IN9" t="s">
        <v>369</v>
      </c>
      <c r="IP9" t="s">
        <v>382</v>
      </c>
    </row>
    <row r="10" spans="1:250" x14ac:dyDescent="0.4">
      <c r="A10">
        <v>777</v>
      </c>
      <c r="B10">
        <v>-1856479488</v>
      </c>
      <c r="C10">
        <v>1403</v>
      </c>
      <c r="D10" t="s">
        <v>264</v>
      </c>
      <c r="E10" t="s">
        <v>265</v>
      </c>
      <c r="F10">
        <v>1407</v>
      </c>
      <c r="G10" t="s">
        <v>266</v>
      </c>
      <c r="H10" t="s">
        <v>265</v>
      </c>
      <c r="I10">
        <v>508</v>
      </c>
      <c r="J10" t="s">
        <v>399</v>
      </c>
      <c r="K10" t="s">
        <v>400</v>
      </c>
      <c r="L10">
        <v>79514</v>
      </c>
      <c r="M10" t="s">
        <v>382</v>
      </c>
      <c r="N10" t="s">
        <v>383</v>
      </c>
      <c r="O10">
        <v>79514</v>
      </c>
      <c r="P10" t="s">
        <v>382</v>
      </c>
      <c r="Q10" t="s">
        <v>383</v>
      </c>
      <c r="R10" t="s">
        <v>279</v>
      </c>
      <c r="S10" s="29">
        <v>20753315.300000001</v>
      </c>
      <c r="U10" s="29">
        <v>1</v>
      </c>
      <c r="IF10">
        <v>79514</v>
      </c>
      <c r="IG10" t="s">
        <v>382</v>
      </c>
      <c r="IH10" t="s">
        <v>269</v>
      </c>
      <c r="IK10">
        <v>-2</v>
      </c>
      <c r="IL10" t="s">
        <v>270</v>
      </c>
      <c r="IM10" t="s">
        <v>271</v>
      </c>
      <c r="IN10" t="s">
        <v>369</v>
      </c>
      <c r="IP10" t="s">
        <v>382</v>
      </c>
    </row>
    <row r="11" spans="1:250" x14ac:dyDescent="0.4">
      <c r="A11">
        <v>778</v>
      </c>
      <c r="B11">
        <v>-1856479488</v>
      </c>
      <c r="C11">
        <v>1403</v>
      </c>
      <c r="D11" t="s">
        <v>264</v>
      </c>
      <c r="E11" t="s">
        <v>265</v>
      </c>
      <c r="F11">
        <v>1407</v>
      </c>
      <c r="G11" t="s">
        <v>266</v>
      </c>
      <c r="H11" t="s">
        <v>265</v>
      </c>
      <c r="I11">
        <v>526</v>
      </c>
      <c r="J11" t="s">
        <v>401</v>
      </c>
      <c r="K11" t="s">
        <v>402</v>
      </c>
      <c r="L11">
        <v>78013</v>
      </c>
      <c r="M11" t="s">
        <v>384</v>
      </c>
      <c r="N11" t="s">
        <v>385</v>
      </c>
      <c r="O11">
        <v>78013</v>
      </c>
      <c r="P11" t="s">
        <v>384</v>
      </c>
      <c r="Q11" t="s">
        <v>385</v>
      </c>
      <c r="R11" t="s">
        <v>279</v>
      </c>
      <c r="S11" s="29">
        <v>6108906.9100000001</v>
      </c>
      <c r="U11" s="29">
        <v>1</v>
      </c>
      <c r="IF11">
        <v>78013</v>
      </c>
      <c r="IG11" t="s">
        <v>384</v>
      </c>
      <c r="IH11" t="s">
        <v>269</v>
      </c>
      <c r="IK11">
        <v>-2</v>
      </c>
      <c r="IL11" t="s">
        <v>270</v>
      </c>
      <c r="IM11" t="s">
        <v>271</v>
      </c>
      <c r="IN11" t="s">
        <v>369</v>
      </c>
      <c r="IP11" t="s">
        <v>384</v>
      </c>
    </row>
    <row r="12" spans="1:250" x14ac:dyDescent="0.4">
      <c r="A12">
        <v>779</v>
      </c>
      <c r="B12">
        <v>-1856479488</v>
      </c>
      <c r="C12">
        <v>1403</v>
      </c>
      <c r="D12" t="s">
        <v>264</v>
      </c>
      <c r="E12" t="s">
        <v>265</v>
      </c>
      <c r="F12">
        <v>1407</v>
      </c>
      <c r="G12" t="s">
        <v>266</v>
      </c>
      <c r="H12" t="s">
        <v>265</v>
      </c>
      <c r="I12">
        <v>522</v>
      </c>
      <c r="J12" t="s">
        <v>389</v>
      </c>
      <c r="K12" t="s">
        <v>390</v>
      </c>
      <c r="L12">
        <v>78013</v>
      </c>
      <c r="M12" t="s">
        <v>384</v>
      </c>
      <c r="N12" t="s">
        <v>385</v>
      </c>
      <c r="O12">
        <v>78013</v>
      </c>
      <c r="P12" t="s">
        <v>384</v>
      </c>
      <c r="Q12" t="s">
        <v>385</v>
      </c>
      <c r="R12" t="s">
        <v>279</v>
      </c>
      <c r="S12" s="29">
        <v>6095583.9000000004</v>
      </c>
      <c r="U12" s="29">
        <v>1</v>
      </c>
      <c r="IF12">
        <v>78013</v>
      </c>
      <c r="IG12" t="s">
        <v>384</v>
      </c>
      <c r="IH12" t="s">
        <v>269</v>
      </c>
      <c r="IK12">
        <v>-2</v>
      </c>
      <c r="IL12" t="s">
        <v>270</v>
      </c>
      <c r="IM12" t="s">
        <v>271</v>
      </c>
      <c r="IN12" t="s">
        <v>369</v>
      </c>
      <c r="IP12" t="s">
        <v>384</v>
      </c>
    </row>
    <row r="13" spans="1:250" x14ac:dyDescent="0.4">
      <c r="A13">
        <v>780</v>
      </c>
      <c r="B13">
        <v>-1856479488</v>
      </c>
      <c r="C13">
        <v>1403</v>
      </c>
      <c r="D13" t="s">
        <v>264</v>
      </c>
      <c r="E13" t="s">
        <v>265</v>
      </c>
      <c r="F13">
        <v>1407</v>
      </c>
      <c r="G13" t="s">
        <v>266</v>
      </c>
      <c r="H13" t="s">
        <v>265</v>
      </c>
      <c r="I13">
        <v>520</v>
      </c>
      <c r="J13" t="s">
        <v>393</v>
      </c>
      <c r="K13" t="s">
        <v>394</v>
      </c>
      <c r="L13">
        <v>78013</v>
      </c>
      <c r="M13" t="s">
        <v>384</v>
      </c>
      <c r="N13" t="s">
        <v>385</v>
      </c>
      <c r="O13">
        <v>78013</v>
      </c>
      <c r="P13" t="s">
        <v>384</v>
      </c>
      <c r="Q13" t="s">
        <v>385</v>
      </c>
      <c r="R13" t="s">
        <v>279</v>
      </c>
      <c r="S13" s="29">
        <v>6083101.2199999997</v>
      </c>
      <c r="U13" s="29">
        <v>1</v>
      </c>
      <c r="IF13">
        <v>78013</v>
      </c>
      <c r="IG13" t="s">
        <v>384</v>
      </c>
      <c r="IH13" t="s">
        <v>269</v>
      </c>
      <c r="IK13">
        <v>-2</v>
      </c>
      <c r="IL13" t="s">
        <v>270</v>
      </c>
      <c r="IM13" t="s">
        <v>271</v>
      </c>
      <c r="IN13" t="s">
        <v>369</v>
      </c>
      <c r="IP13" t="s">
        <v>384</v>
      </c>
    </row>
    <row r="14" spans="1:250" x14ac:dyDescent="0.4">
      <c r="A14">
        <v>781</v>
      </c>
      <c r="B14">
        <v>-1856479488</v>
      </c>
      <c r="C14">
        <v>1403</v>
      </c>
      <c r="D14" t="s">
        <v>264</v>
      </c>
      <c r="E14" t="s">
        <v>265</v>
      </c>
      <c r="F14">
        <v>1407</v>
      </c>
      <c r="G14" t="s">
        <v>266</v>
      </c>
      <c r="H14" t="s">
        <v>265</v>
      </c>
      <c r="I14">
        <v>516</v>
      </c>
      <c r="J14" t="s">
        <v>395</v>
      </c>
      <c r="K14" t="s">
        <v>396</v>
      </c>
      <c r="L14">
        <v>78013</v>
      </c>
      <c r="M14" t="s">
        <v>384</v>
      </c>
      <c r="N14" t="s">
        <v>385</v>
      </c>
      <c r="O14">
        <v>78013</v>
      </c>
      <c r="P14" t="s">
        <v>384</v>
      </c>
      <c r="Q14" t="s">
        <v>385</v>
      </c>
      <c r="R14" t="s">
        <v>279</v>
      </c>
      <c r="S14" s="29">
        <v>6069335.1299999999</v>
      </c>
      <c r="U14" s="29">
        <v>1</v>
      </c>
      <c r="IF14">
        <v>78013</v>
      </c>
      <c r="IG14" t="s">
        <v>384</v>
      </c>
      <c r="IH14" t="s">
        <v>269</v>
      </c>
      <c r="IK14">
        <v>-2</v>
      </c>
      <c r="IL14" t="s">
        <v>270</v>
      </c>
      <c r="IM14" t="s">
        <v>271</v>
      </c>
      <c r="IN14" t="s">
        <v>369</v>
      </c>
      <c r="IP14" t="s">
        <v>384</v>
      </c>
    </row>
    <row r="15" spans="1:250" x14ac:dyDescent="0.4">
      <c r="A15">
        <v>782</v>
      </c>
      <c r="B15">
        <v>-1856479488</v>
      </c>
      <c r="C15">
        <v>1403</v>
      </c>
      <c r="D15" t="s">
        <v>264</v>
      </c>
      <c r="E15" t="s">
        <v>265</v>
      </c>
      <c r="F15">
        <v>1407</v>
      </c>
      <c r="G15" t="s">
        <v>266</v>
      </c>
      <c r="H15" t="s">
        <v>265</v>
      </c>
      <c r="I15">
        <v>514</v>
      </c>
      <c r="J15" t="s">
        <v>397</v>
      </c>
      <c r="K15" t="s">
        <v>398</v>
      </c>
      <c r="L15">
        <v>78013</v>
      </c>
      <c r="M15" t="s">
        <v>384</v>
      </c>
      <c r="N15" t="s">
        <v>385</v>
      </c>
      <c r="O15">
        <v>78013</v>
      </c>
      <c r="P15" t="s">
        <v>384</v>
      </c>
      <c r="Q15" t="s">
        <v>385</v>
      </c>
      <c r="R15" t="s">
        <v>279</v>
      </c>
      <c r="S15" s="29">
        <v>6057404.5199999996</v>
      </c>
      <c r="U15" s="29">
        <v>1</v>
      </c>
      <c r="IF15">
        <v>78013</v>
      </c>
      <c r="IG15" t="s">
        <v>384</v>
      </c>
      <c r="IH15" t="s">
        <v>269</v>
      </c>
      <c r="IK15">
        <v>-2</v>
      </c>
      <c r="IL15" t="s">
        <v>270</v>
      </c>
      <c r="IM15" t="s">
        <v>271</v>
      </c>
      <c r="IN15" t="s">
        <v>369</v>
      </c>
      <c r="IP15" t="s">
        <v>384</v>
      </c>
    </row>
    <row r="16" spans="1:250" x14ac:dyDescent="0.4">
      <c r="A16">
        <v>783</v>
      </c>
      <c r="B16">
        <v>-1856479488</v>
      </c>
      <c r="C16">
        <v>1403</v>
      </c>
      <c r="D16" t="s">
        <v>264</v>
      </c>
      <c r="E16" t="s">
        <v>265</v>
      </c>
      <c r="F16">
        <v>1407</v>
      </c>
      <c r="G16" t="s">
        <v>266</v>
      </c>
      <c r="H16" t="s">
        <v>265</v>
      </c>
      <c r="I16">
        <v>508</v>
      </c>
      <c r="J16" t="s">
        <v>399</v>
      </c>
      <c r="K16" t="s">
        <v>400</v>
      </c>
      <c r="L16">
        <v>78013</v>
      </c>
      <c r="M16" t="s">
        <v>384</v>
      </c>
      <c r="N16" t="s">
        <v>385</v>
      </c>
      <c r="O16">
        <v>78013</v>
      </c>
      <c r="P16" t="s">
        <v>384</v>
      </c>
      <c r="Q16" t="s">
        <v>385</v>
      </c>
      <c r="R16" t="s">
        <v>279</v>
      </c>
      <c r="S16" s="29">
        <v>6040972.3700000001</v>
      </c>
      <c r="U16" s="29">
        <v>1</v>
      </c>
      <c r="IF16">
        <v>78013</v>
      </c>
      <c r="IG16" t="s">
        <v>384</v>
      </c>
      <c r="IH16" t="s">
        <v>269</v>
      </c>
      <c r="IK16">
        <v>-2</v>
      </c>
      <c r="IL16" t="s">
        <v>270</v>
      </c>
      <c r="IM16" t="s">
        <v>271</v>
      </c>
      <c r="IN16" t="s">
        <v>369</v>
      </c>
      <c r="IP16" t="s">
        <v>384</v>
      </c>
    </row>
    <row r="17" spans="1:250" x14ac:dyDescent="0.4">
      <c r="A17">
        <v>784</v>
      </c>
      <c r="B17">
        <v>-1856479488</v>
      </c>
      <c r="C17">
        <v>1403</v>
      </c>
      <c r="D17" t="s">
        <v>264</v>
      </c>
      <c r="E17" t="s">
        <v>265</v>
      </c>
      <c r="F17">
        <v>1407</v>
      </c>
      <c r="G17" t="s">
        <v>266</v>
      </c>
      <c r="H17" t="s">
        <v>265</v>
      </c>
      <c r="I17">
        <v>526</v>
      </c>
      <c r="J17" t="s">
        <v>401</v>
      </c>
      <c r="K17" t="s">
        <v>402</v>
      </c>
      <c r="L17">
        <v>50297</v>
      </c>
      <c r="M17" t="s">
        <v>380</v>
      </c>
      <c r="N17" t="s">
        <v>381</v>
      </c>
      <c r="O17">
        <v>50297</v>
      </c>
      <c r="P17" t="s">
        <v>380</v>
      </c>
      <c r="Q17" t="s">
        <v>381</v>
      </c>
      <c r="R17" t="s">
        <v>279</v>
      </c>
      <c r="S17" s="29">
        <v>20734402.050000001</v>
      </c>
      <c r="U17" s="29">
        <v>1</v>
      </c>
      <c r="IF17">
        <v>50297</v>
      </c>
      <c r="IG17" t="s">
        <v>380</v>
      </c>
      <c r="IH17" t="s">
        <v>269</v>
      </c>
      <c r="IK17">
        <v>-2</v>
      </c>
      <c r="IL17" t="s">
        <v>270</v>
      </c>
      <c r="IM17" t="s">
        <v>271</v>
      </c>
      <c r="IN17" t="s">
        <v>369</v>
      </c>
      <c r="IP17" t="s">
        <v>380</v>
      </c>
    </row>
    <row r="18" spans="1:250" x14ac:dyDescent="0.4">
      <c r="A18">
        <v>785</v>
      </c>
      <c r="B18">
        <v>-1856479488</v>
      </c>
      <c r="C18">
        <v>1403</v>
      </c>
      <c r="D18" t="s">
        <v>264</v>
      </c>
      <c r="E18" t="s">
        <v>265</v>
      </c>
      <c r="F18">
        <v>1407</v>
      </c>
      <c r="G18" t="s">
        <v>266</v>
      </c>
      <c r="H18" t="s">
        <v>265</v>
      </c>
      <c r="I18">
        <v>522</v>
      </c>
      <c r="J18" t="s">
        <v>389</v>
      </c>
      <c r="K18" t="s">
        <v>390</v>
      </c>
      <c r="L18">
        <v>50297</v>
      </c>
      <c r="M18" t="s">
        <v>380</v>
      </c>
      <c r="N18" t="s">
        <v>381</v>
      </c>
      <c r="O18">
        <v>50297</v>
      </c>
      <c r="P18" t="s">
        <v>380</v>
      </c>
      <c r="Q18" t="s">
        <v>381</v>
      </c>
      <c r="R18" t="s">
        <v>279</v>
      </c>
      <c r="S18" s="29">
        <v>20689182.059999999</v>
      </c>
      <c r="U18" s="29">
        <v>1</v>
      </c>
      <c r="IF18">
        <v>50297</v>
      </c>
      <c r="IG18" t="s">
        <v>380</v>
      </c>
      <c r="IH18" t="s">
        <v>269</v>
      </c>
      <c r="IK18">
        <v>-2</v>
      </c>
      <c r="IL18" t="s">
        <v>270</v>
      </c>
      <c r="IM18" t="s">
        <v>271</v>
      </c>
      <c r="IN18" t="s">
        <v>369</v>
      </c>
      <c r="IP18" t="s">
        <v>380</v>
      </c>
    </row>
    <row r="19" spans="1:250" x14ac:dyDescent="0.4">
      <c r="A19">
        <v>786</v>
      </c>
      <c r="B19">
        <v>-1856479488</v>
      </c>
      <c r="C19">
        <v>1403</v>
      </c>
      <c r="D19" t="s">
        <v>264</v>
      </c>
      <c r="E19" t="s">
        <v>265</v>
      </c>
      <c r="F19">
        <v>1407</v>
      </c>
      <c r="G19" t="s">
        <v>266</v>
      </c>
      <c r="H19" t="s">
        <v>265</v>
      </c>
      <c r="I19">
        <v>520</v>
      </c>
      <c r="J19" t="s">
        <v>393</v>
      </c>
      <c r="K19" t="s">
        <v>394</v>
      </c>
      <c r="L19">
        <v>50297</v>
      </c>
      <c r="M19" t="s">
        <v>380</v>
      </c>
      <c r="N19" t="s">
        <v>381</v>
      </c>
      <c r="O19">
        <v>50297</v>
      </c>
      <c r="P19" t="s">
        <v>380</v>
      </c>
      <c r="Q19" t="s">
        <v>381</v>
      </c>
      <c r="R19" t="s">
        <v>279</v>
      </c>
      <c r="S19" s="29">
        <v>20646814.260000002</v>
      </c>
      <c r="U19" s="29">
        <v>1</v>
      </c>
      <c r="IF19">
        <v>50297</v>
      </c>
      <c r="IG19" t="s">
        <v>380</v>
      </c>
      <c r="IH19" t="s">
        <v>269</v>
      </c>
      <c r="IK19">
        <v>-2</v>
      </c>
      <c r="IL19" t="s">
        <v>270</v>
      </c>
      <c r="IM19" t="s">
        <v>271</v>
      </c>
      <c r="IN19" t="s">
        <v>369</v>
      </c>
      <c r="IP19" t="s">
        <v>380</v>
      </c>
    </row>
    <row r="20" spans="1:250" x14ac:dyDescent="0.4">
      <c r="A20">
        <v>787</v>
      </c>
      <c r="B20">
        <v>-1856479488</v>
      </c>
      <c r="C20">
        <v>1403</v>
      </c>
      <c r="D20" t="s">
        <v>264</v>
      </c>
      <c r="E20" t="s">
        <v>265</v>
      </c>
      <c r="F20">
        <v>1407</v>
      </c>
      <c r="G20" t="s">
        <v>266</v>
      </c>
      <c r="H20" t="s">
        <v>265</v>
      </c>
      <c r="I20">
        <v>516</v>
      </c>
      <c r="J20" t="s">
        <v>395</v>
      </c>
      <c r="K20" t="s">
        <v>396</v>
      </c>
      <c r="L20">
        <v>50297</v>
      </c>
      <c r="M20" t="s">
        <v>380</v>
      </c>
      <c r="N20" t="s">
        <v>381</v>
      </c>
      <c r="O20">
        <v>50297</v>
      </c>
      <c r="P20" t="s">
        <v>380</v>
      </c>
      <c r="Q20" t="s">
        <v>381</v>
      </c>
      <c r="R20" t="s">
        <v>279</v>
      </c>
      <c r="S20" s="29">
        <v>20600090.449999999</v>
      </c>
      <c r="U20" s="29">
        <v>1</v>
      </c>
      <c r="IF20">
        <v>50297</v>
      </c>
      <c r="IG20" t="s">
        <v>380</v>
      </c>
      <c r="IH20" t="s">
        <v>269</v>
      </c>
      <c r="IK20">
        <v>-2</v>
      </c>
      <c r="IL20" t="s">
        <v>270</v>
      </c>
      <c r="IM20" t="s">
        <v>271</v>
      </c>
      <c r="IN20" t="s">
        <v>369</v>
      </c>
      <c r="IP20" t="s">
        <v>380</v>
      </c>
    </row>
    <row r="21" spans="1:250" x14ac:dyDescent="0.4">
      <c r="A21">
        <v>788</v>
      </c>
      <c r="B21">
        <v>-1856479488</v>
      </c>
      <c r="C21">
        <v>1403</v>
      </c>
      <c r="D21" t="s">
        <v>264</v>
      </c>
      <c r="E21" t="s">
        <v>265</v>
      </c>
      <c r="F21">
        <v>1407</v>
      </c>
      <c r="G21" t="s">
        <v>266</v>
      </c>
      <c r="H21" t="s">
        <v>265</v>
      </c>
      <c r="I21">
        <v>514</v>
      </c>
      <c r="J21" t="s">
        <v>397</v>
      </c>
      <c r="K21" t="s">
        <v>398</v>
      </c>
      <c r="L21">
        <v>50297</v>
      </c>
      <c r="M21" t="s">
        <v>380</v>
      </c>
      <c r="N21" t="s">
        <v>381</v>
      </c>
      <c r="O21">
        <v>50297</v>
      </c>
      <c r="P21" t="s">
        <v>380</v>
      </c>
      <c r="Q21" t="s">
        <v>381</v>
      </c>
      <c r="R21" t="s">
        <v>279</v>
      </c>
      <c r="S21" s="29">
        <v>20559596.469999999</v>
      </c>
      <c r="U21" s="29">
        <v>1</v>
      </c>
      <c r="IF21">
        <v>50297</v>
      </c>
      <c r="IG21" t="s">
        <v>380</v>
      </c>
      <c r="IH21" t="s">
        <v>269</v>
      </c>
      <c r="IK21">
        <v>-2</v>
      </c>
      <c r="IL21" t="s">
        <v>270</v>
      </c>
      <c r="IM21" t="s">
        <v>271</v>
      </c>
      <c r="IN21" t="s">
        <v>369</v>
      </c>
      <c r="IP21" t="s">
        <v>380</v>
      </c>
    </row>
    <row r="22" spans="1:250" x14ac:dyDescent="0.4">
      <c r="A22">
        <v>789</v>
      </c>
      <c r="B22">
        <v>-1856479488</v>
      </c>
      <c r="C22">
        <v>1403</v>
      </c>
      <c r="D22" t="s">
        <v>264</v>
      </c>
      <c r="E22" t="s">
        <v>265</v>
      </c>
      <c r="F22">
        <v>1407</v>
      </c>
      <c r="G22" t="s">
        <v>266</v>
      </c>
      <c r="H22" t="s">
        <v>265</v>
      </c>
      <c r="I22">
        <v>508</v>
      </c>
      <c r="J22" t="s">
        <v>399</v>
      </c>
      <c r="K22" t="s">
        <v>400</v>
      </c>
      <c r="L22">
        <v>50297</v>
      </c>
      <c r="M22" t="s">
        <v>380</v>
      </c>
      <c r="N22" t="s">
        <v>381</v>
      </c>
      <c r="O22">
        <v>50297</v>
      </c>
      <c r="P22" t="s">
        <v>380</v>
      </c>
      <c r="Q22" t="s">
        <v>381</v>
      </c>
      <c r="R22" t="s">
        <v>279</v>
      </c>
      <c r="S22" s="29">
        <v>20503823.690000001</v>
      </c>
      <c r="U22" s="29">
        <v>1</v>
      </c>
      <c r="IF22">
        <v>50297</v>
      </c>
      <c r="IG22" t="s">
        <v>380</v>
      </c>
      <c r="IH22" t="s">
        <v>269</v>
      </c>
      <c r="IK22">
        <v>-2</v>
      </c>
      <c r="IL22" t="s">
        <v>270</v>
      </c>
      <c r="IM22" t="s">
        <v>271</v>
      </c>
      <c r="IN22" t="s">
        <v>369</v>
      </c>
      <c r="IP22" t="s">
        <v>380</v>
      </c>
    </row>
    <row r="23" spans="1:250" x14ac:dyDescent="0.4">
      <c r="A23">
        <v>790</v>
      </c>
      <c r="B23">
        <v>-1856479488</v>
      </c>
      <c r="C23">
        <v>1403</v>
      </c>
      <c r="D23" t="s">
        <v>264</v>
      </c>
      <c r="E23" t="s">
        <v>265</v>
      </c>
      <c r="F23">
        <v>1407</v>
      </c>
      <c r="G23" t="s">
        <v>266</v>
      </c>
      <c r="H23" t="s">
        <v>265</v>
      </c>
      <c r="I23">
        <v>526</v>
      </c>
      <c r="J23" t="s">
        <v>401</v>
      </c>
      <c r="K23" t="s">
        <v>402</v>
      </c>
      <c r="L23">
        <v>1736</v>
      </c>
      <c r="M23" t="s">
        <v>272</v>
      </c>
      <c r="N23" t="s">
        <v>273</v>
      </c>
      <c r="O23">
        <v>1736</v>
      </c>
      <c r="P23" t="s">
        <v>272</v>
      </c>
      <c r="Q23" t="s">
        <v>273</v>
      </c>
      <c r="R23" t="s">
        <v>279</v>
      </c>
      <c r="S23" s="29">
        <v>24885914.219999999</v>
      </c>
      <c r="U23" s="29">
        <v>1</v>
      </c>
      <c r="IF23">
        <v>1736</v>
      </c>
      <c r="IG23" t="s">
        <v>272</v>
      </c>
      <c r="IH23" t="s">
        <v>269</v>
      </c>
      <c r="IK23">
        <v>-2</v>
      </c>
      <c r="IL23" t="s">
        <v>270</v>
      </c>
      <c r="IM23" t="s">
        <v>271</v>
      </c>
      <c r="IN23" t="s">
        <v>369</v>
      </c>
      <c r="IP23" t="s">
        <v>370</v>
      </c>
    </row>
    <row r="24" spans="1:250" x14ac:dyDescent="0.4">
      <c r="A24">
        <v>791</v>
      </c>
      <c r="B24">
        <v>-1856479488</v>
      </c>
      <c r="C24">
        <v>1403</v>
      </c>
      <c r="D24" t="s">
        <v>264</v>
      </c>
      <c r="E24" t="s">
        <v>265</v>
      </c>
      <c r="F24">
        <v>1407</v>
      </c>
      <c r="G24" t="s">
        <v>266</v>
      </c>
      <c r="H24" t="s">
        <v>265</v>
      </c>
      <c r="I24">
        <v>522</v>
      </c>
      <c r="J24" t="s">
        <v>389</v>
      </c>
      <c r="K24" t="s">
        <v>390</v>
      </c>
      <c r="L24">
        <v>1736</v>
      </c>
      <c r="M24" t="s">
        <v>272</v>
      </c>
      <c r="N24" t="s">
        <v>273</v>
      </c>
      <c r="O24">
        <v>1736</v>
      </c>
      <c r="P24" t="s">
        <v>272</v>
      </c>
      <c r="Q24" t="s">
        <v>273</v>
      </c>
      <c r="R24" t="s">
        <v>279</v>
      </c>
      <c r="S24" s="29">
        <v>24831640.18</v>
      </c>
      <c r="U24" s="29">
        <v>1</v>
      </c>
      <c r="IF24">
        <v>1736</v>
      </c>
      <c r="IG24" t="s">
        <v>272</v>
      </c>
      <c r="IH24" t="s">
        <v>269</v>
      </c>
      <c r="IK24">
        <v>-2</v>
      </c>
      <c r="IL24" t="s">
        <v>270</v>
      </c>
      <c r="IM24" t="s">
        <v>271</v>
      </c>
      <c r="IN24" t="s">
        <v>369</v>
      </c>
      <c r="IP24" t="s">
        <v>370</v>
      </c>
    </row>
    <row r="25" spans="1:250" x14ac:dyDescent="0.4">
      <c r="A25">
        <v>792</v>
      </c>
      <c r="B25">
        <v>-1856479488</v>
      </c>
      <c r="C25">
        <v>1403</v>
      </c>
      <c r="D25" t="s">
        <v>264</v>
      </c>
      <c r="E25" t="s">
        <v>265</v>
      </c>
      <c r="F25">
        <v>1407</v>
      </c>
      <c r="G25" t="s">
        <v>266</v>
      </c>
      <c r="H25" t="s">
        <v>265</v>
      </c>
      <c r="I25">
        <v>520</v>
      </c>
      <c r="J25" t="s">
        <v>393</v>
      </c>
      <c r="K25" t="s">
        <v>394</v>
      </c>
      <c r="L25">
        <v>1736</v>
      </c>
      <c r="M25" t="s">
        <v>272</v>
      </c>
      <c r="N25" t="s">
        <v>273</v>
      </c>
      <c r="O25">
        <v>1736</v>
      </c>
      <c r="P25" t="s">
        <v>272</v>
      </c>
      <c r="Q25" t="s">
        <v>273</v>
      </c>
      <c r="R25" t="s">
        <v>279</v>
      </c>
      <c r="S25" s="29">
        <v>24780789.379999999</v>
      </c>
      <c r="U25" s="29">
        <v>1</v>
      </c>
      <c r="IF25">
        <v>1736</v>
      </c>
      <c r="IG25" t="s">
        <v>272</v>
      </c>
      <c r="IH25" t="s">
        <v>269</v>
      </c>
      <c r="IK25">
        <v>-2</v>
      </c>
      <c r="IL25" t="s">
        <v>270</v>
      </c>
      <c r="IM25" t="s">
        <v>271</v>
      </c>
      <c r="IN25" t="s">
        <v>369</v>
      </c>
      <c r="IP25" t="s">
        <v>370</v>
      </c>
    </row>
    <row r="26" spans="1:250" x14ac:dyDescent="0.4">
      <c r="A26">
        <v>793</v>
      </c>
      <c r="B26">
        <v>-1856479488</v>
      </c>
      <c r="C26">
        <v>1403</v>
      </c>
      <c r="D26" t="s">
        <v>264</v>
      </c>
      <c r="E26" t="s">
        <v>265</v>
      </c>
      <c r="F26">
        <v>1407</v>
      </c>
      <c r="G26" t="s">
        <v>266</v>
      </c>
      <c r="H26" t="s">
        <v>265</v>
      </c>
      <c r="I26">
        <v>516</v>
      </c>
      <c r="J26" t="s">
        <v>395</v>
      </c>
      <c r="K26" t="s">
        <v>396</v>
      </c>
      <c r="L26">
        <v>1736</v>
      </c>
      <c r="M26" t="s">
        <v>272</v>
      </c>
      <c r="N26" t="s">
        <v>273</v>
      </c>
      <c r="O26">
        <v>1736</v>
      </c>
      <c r="P26" t="s">
        <v>272</v>
      </c>
      <c r="Q26" t="s">
        <v>273</v>
      </c>
      <c r="R26" t="s">
        <v>279</v>
      </c>
      <c r="S26" s="29">
        <v>24724710.350000001</v>
      </c>
      <c r="U26" s="29">
        <v>1</v>
      </c>
      <c r="IF26">
        <v>1736</v>
      </c>
      <c r="IG26" t="s">
        <v>272</v>
      </c>
      <c r="IH26" t="s">
        <v>269</v>
      </c>
      <c r="IK26">
        <v>-2</v>
      </c>
      <c r="IL26" t="s">
        <v>270</v>
      </c>
      <c r="IM26" t="s">
        <v>271</v>
      </c>
      <c r="IN26" t="s">
        <v>369</v>
      </c>
      <c r="IP26" t="s">
        <v>370</v>
      </c>
    </row>
    <row r="27" spans="1:250" x14ac:dyDescent="0.4">
      <c r="A27">
        <v>794</v>
      </c>
      <c r="B27">
        <v>-1856479488</v>
      </c>
      <c r="C27">
        <v>1403</v>
      </c>
      <c r="D27" t="s">
        <v>264</v>
      </c>
      <c r="E27" t="s">
        <v>265</v>
      </c>
      <c r="F27">
        <v>1407</v>
      </c>
      <c r="G27" t="s">
        <v>266</v>
      </c>
      <c r="H27" t="s">
        <v>265</v>
      </c>
      <c r="I27">
        <v>514</v>
      </c>
      <c r="J27" t="s">
        <v>397</v>
      </c>
      <c r="K27" t="s">
        <v>398</v>
      </c>
      <c r="L27">
        <v>1736</v>
      </c>
      <c r="M27" t="s">
        <v>272</v>
      </c>
      <c r="N27" t="s">
        <v>273</v>
      </c>
      <c r="O27">
        <v>1736</v>
      </c>
      <c r="P27" t="s">
        <v>272</v>
      </c>
      <c r="Q27" t="s">
        <v>273</v>
      </c>
      <c r="R27" t="s">
        <v>279</v>
      </c>
      <c r="S27" s="29">
        <v>24676108.559999999</v>
      </c>
      <c r="U27" s="29">
        <v>1</v>
      </c>
      <c r="IF27">
        <v>1736</v>
      </c>
      <c r="IG27" t="s">
        <v>272</v>
      </c>
      <c r="IH27" t="s">
        <v>269</v>
      </c>
      <c r="IK27">
        <v>-2</v>
      </c>
      <c r="IL27" t="s">
        <v>270</v>
      </c>
      <c r="IM27" t="s">
        <v>271</v>
      </c>
      <c r="IN27" t="s">
        <v>369</v>
      </c>
      <c r="IP27" t="s">
        <v>370</v>
      </c>
    </row>
    <row r="28" spans="1:250" x14ac:dyDescent="0.4">
      <c r="A28">
        <v>795</v>
      </c>
      <c r="B28">
        <v>-1856479488</v>
      </c>
      <c r="C28">
        <v>1403</v>
      </c>
      <c r="D28" t="s">
        <v>264</v>
      </c>
      <c r="E28" t="s">
        <v>265</v>
      </c>
      <c r="F28">
        <v>1407</v>
      </c>
      <c r="G28" t="s">
        <v>266</v>
      </c>
      <c r="H28" t="s">
        <v>265</v>
      </c>
      <c r="I28">
        <v>508</v>
      </c>
      <c r="J28" t="s">
        <v>399</v>
      </c>
      <c r="K28" t="s">
        <v>400</v>
      </c>
      <c r="L28">
        <v>1736</v>
      </c>
      <c r="M28" t="s">
        <v>272</v>
      </c>
      <c r="N28" t="s">
        <v>273</v>
      </c>
      <c r="O28">
        <v>1736</v>
      </c>
      <c r="P28" t="s">
        <v>272</v>
      </c>
      <c r="Q28" t="s">
        <v>273</v>
      </c>
      <c r="R28" t="s">
        <v>279</v>
      </c>
      <c r="S28" s="29">
        <v>24609168.760000002</v>
      </c>
      <c r="U28" s="29">
        <v>1</v>
      </c>
      <c r="IF28">
        <v>1736</v>
      </c>
      <c r="IG28" t="s">
        <v>272</v>
      </c>
      <c r="IH28" t="s">
        <v>269</v>
      </c>
      <c r="IK28">
        <v>-2</v>
      </c>
      <c r="IL28" t="s">
        <v>270</v>
      </c>
      <c r="IM28" t="s">
        <v>271</v>
      </c>
      <c r="IN28" t="s">
        <v>369</v>
      </c>
      <c r="IP28" t="s">
        <v>370</v>
      </c>
    </row>
    <row r="29" spans="1:250" x14ac:dyDescent="0.4">
      <c r="A29">
        <v>796</v>
      </c>
      <c r="B29">
        <v>-1856479488</v>
      </c>
      <c r="C29">
        <v>1403</v>
      </c>
      <c r="D29" t="s">
        <v>264</v>
      </c>
      <c r="E29" t="s">
        <v>265</v>
      </c>
      <c r="F29">
        <v>1407</v>
      </c>
      <c r="G29" t="s">
        <v>266</v>
      </c>
      <c r="H29" t="s">
        <v>265</v>
      </c>
      <c r="I29">
        <v>526</v>
      </c>
      <c r="J29" t="s">
        <v>401</v>
      </c>
      <c r="K29" t="s">
        <v>402</v>
      </c>
      <c r="L29">
        <v>1471</v>
      </c>
      <c r="M29" t="s">
        <v>267</v>
      </c>
      <c r="N29" t="s">
        <v>386</v>
      </c>
      <c r="O29">
        <v>1471</v>
      </c>
      <c r="P29" t="s">
        <v>267</v>
      </c>
      <c r="Q29" t="s">
        <v>386</v>
      </c>
      <c r="R29" t="s">
        <v>279</v>
      </c>
      <c r="S29" s="29">
        <v>108409.303</v>
      </c>
      <c r="U29" s="29">
        <v>1</v>
      </c>
      <c r="IF29">
        <v>1471</v>
      </c>
      <c r="IG29" t="s">
        <v>267</v>
      </c>
      <c r="IH29" t="s">
        <v>269</v>
      </c>
      <c r="IK29">
        <v>-2</v>
      </c>
      <c r="IL29" t="s">
        <v>270</v>
      </c>
      <c r="IM29" t="s">
        <v>271</v>
      </c>
      <c r="IN29" t="s">
        <v>369</v>
      </c>
      <c r="IP29" t="s">
        <v>371</v>
      </c>
    </row>
    <row r="30" spans="1:250" x14ac:dyDescent="0.4">
      <c r="A30">
        <v>797</v>
      </c>
      <c r="B30">
        <v>-1856479488</v>
      </c>
      <c r="C30">
        <v>1403</v>
      </c>
      <c r="D30" t="s">
        <v>264</v>
      </c>
      <c r="E30" t="s">
        <v>265</v>
      </c>
      <c r="F30">
        <v>1407</v>
      </c>
      <c r="G30" t="s">
        <v>266</v>
      </c>
      <c r="H30" t="s">
        <v>265</v>
      </c>
      <c r="I30">
        <v>522</v>
      </c>
      <c r="J30" t="s">
        <v>389</v>
      </c>
      <c r="K30" t="s">
        <v>390</v>
      </c>
      <c r="L30">
        <v>1471</v>
      </c>
      <c r="M30" t="s">
        <v>267</v>
      </c>
      <c r="N30" t="s">
        <v>386</v>
      </c>
      <c r="O30">
        <v>1471</v>
      </c>
      <c r="P30" t="s">
        <v>267</v>
      </c>
      <c r="Q30" t="s">
        <v>386</v>
      </c>
      <c r="R30" t="s">
        <v>279</v>
      </c>
      <c r="S30" s="29">
        <v>108172.883</v>
      </c>
      <c r="U30" s="29">
        <v>1</v>
      </c>
      <c r="IF30">
        <v>1471</v>
      </c>
      <c r="IG30" t="s">
        <v>267</v>
      </c>
      <c r="IH30" t="s">
        <v>269</v>
      </c>
      <c r="IK30">
        <v>-2</v>
      </c>
      <c r="IL30" t="s">
        <v>270</v>
      </c>
      <c r="IM30" t="s">
        <v>271</v>
      </c>
      <c r="IN30" t="s">
        <v>369</v>
      </c>
      <c r="IP30" t="s">
        <v>371</v>
      </c>
    </row>
    <row r="31" spans="1:250" x14ac:dyDescent="0.4">
      <c r="A31">
        <v>798</v>
      </c>
      <c r="B31">
        <v>-1856479488</v>
      </c>
      <c r="C31">
        <v>1403</v>
      </c>
      <c r="D31" t="s">
        <v>264</v>
      </c>
      <c r="E31" t="s">
        <v>265</v>
      </c>
      <c r="F31">
        <v>1407</v>
      </c>
      <c r="G31" t="s">
        <v>266</v>
      </c>
      <c r="H31" t="s">
        <v>265</v>
      </c>
      <c r="I31">
        <v>520</v>
      </c>
      <c r="J31" t="s">
        <v>393</v>
      </c>
      <c r="K31" t="s">
        <v>394</v>
      </c>
      <c r="L31">
        <v>1471</v>
      </c>
      <c r="M31" t="s">
        <v>267</v>
      </c>
      <c r="N31" t="s">
        <v>386</v>
      </c>
      <c r="O31">
        <v>1471</v>
      </c>
      <c r="P31" t="s">
        <v>267</v>
      </c>
      <c r="Q31" t="s">
        <v>386</v>
      </c>
      <c r="R31" t="s">
        <v>279</v>
      </c>
      <c r="S31" s="29">
        <v>107951.37300000001</v>
      </c>
      <c r="U31" s="29">
        <v>1</v>
      </c>
      <c r="IF31">
        <v>1471</v>
      </c>
      <c r="IG31" t="s">
        <v>267</v>
      </c>
      <c r="IH31" t="s">
        <v>269</v>
      </c>
      <c r="IK31">
        <v>-2</v>
      </c>
      <c r="IL31" t="s">
        <v>270</v>
      </c>
      <c r="IM31" t="s">
        <v>271</v>
      </c>
      <c r="IN31" t="s">
        <v>369</v>
      </c>
      <c r="IP31" t="s">
        <v>371</v>
      </c>
    </row>
    <row r="32" spans="1:250" x14ac:dyDescent="0.4">
      <c r="A32">
        <v>799</v>
      </c>
      <c r="B32">
        <v>-1856479488</v>
      </c>
      <c r="C32">
        <v>1403</v>
      </c>
      <c r="D32" t="s">
        <v>264</v>
      </c>
      <c r="E32" t="s">
        <v>265</v>
      </c>
      <c r="F32">
        <v>1407</v>
      </c>
      <c r="G32" t="s">
        <v>266</v>
      </c>
      <c r="H32" t="s">
        <v>265</v>
      </c>
      <c r="I32">
        <v>516</v>
      </c>
      <c r="J32" t="s">
        <v>395</v>
      </c>
      <c r="K32" t="s">
        <v>396</v>
      </c>
      <c r="L32">
        <v>1471</v>
      </c>
      <c r="M32" t="s">
        <v>267</v>
      </c>
      <c r="N32" t="s">
        <v>386</v>
      </c>
      <c r="O32">
        <v>1471</v>
      </c>
      <c r="P32" t="s">
        <v>267</v>
      </c>
      <c r="Q32" t="s">
        <v>386</v>
      </c>
      <c r="R32" t="s">
        <v>279</v>
      </c>
      <c r="S32" s="29">
        <v>107707.083</v>
      </c>
      <c r="U32" s="29">
        <v>1</v>
      </c>
      <c r="IF32">
        <v>1471</v>
      </c>
      <c r="IG32" t="s">
        <v>267</v>
      </c>
      <c r="IH32" t="s">
        <v>269</v>
      </c>
      <c r="IK32">
        <v>-2</v>
      </c>
      <c r="IL32" t="s">
        <v>270</v>
      </c>
      <c r="IM32" t="s">
        <v>271</v>
      </c>
      <c r="IN32" t="s">
        <v>369</v>
      </c>
      <c r="IP32" t="s">
        <v>371</v>
      </c>
    </row>
    <row r="33" spans="1:250" x14ac:dyDescent="0.4">
      <c r="A33">
        <v>800</v>
      </c>
      <c r="B33">
        <v>-1856479488</v>
      </c>
      <c r="C33">
        <v>1403</v>
      </c>
      <c r="D33" t="s">
        <v>264</v>
      </c>
      <c r="E33" t="s">
        <v>265</v>
      </c>
      <c r="F33">
        <v>1407</v>
      </c>
      <c r="G33" t="s">
        <v>266</v>
      </c>
      <c r="H33" t="s">
        <v>265</v>
      </c>
      <c r="I33">
        <v>514</v>
      </c>
      <c r="J33" t="s">
        <v>397</v>
      </c>
      <c r="K33" t="s">
        <v>398</v>
      </c>
      <c r="L33">
        <v>1471</v>
      </c>
      <c r="M33" t="s">
        <v>267</v>
      </c>
      <c r="N33" t="s">
        <v>386</v>
      </c>
      <c r="O33">
        <v>1471</v>
      </c>
      <c r="P33" t="s">
        <v>267</v>
      </c>
      <c r="Q33" t="s">
        <v>386</v>
      </c>
      <c r="R33" t="s">
        <v>279</v>
      </c>
      <c r="S33" s="29">
        <v>107495.363</v>
      </c>
      <c r="U33" s="29">
        <v>1</v>
      </c>
      <c r="IF33">
        <v>1471</v>
      </c>
      <c r="IG33" t="s">
        <v>267</v>
      </c>
      <c r="IH33" t="s">
        <v>269</v>
      </c>
      <c r="IK33">
        <v>-2</v>
      </c>
      <c r="IL33" t="s">
        <v>270</v>
      </c>
      <c r="IM33" t="s">
        <v>271</v>
      </c>
      <c r="IN33" t="s">
        <v>369</v>
      </c>
      <c r="IP33" t="s">
        <v>371</v>
      </c>
    </row>
    <row r="34" spans="1:250" x14ac:dyDescent="0.4">
      <c r="A34">
        <v>801</v>
      </c>
      <c r="B34">
        <v>-1856479488</v>
      </c>
      <c r="C34">
        <v>1403</v>
      </c>
      <c r="D34" t="s">
        <v>264</v>
      </c>
      <c r="E34" t="s">
        <v>265</v>
      </c>
      <c r="F34">
        <v>1407</v>
      </c>
      <c r="G34" t="s">
        <v>266</v>
      </c>
      <c r="H34" t="s">
        <v>265</v>
      </c>
      <c r="I34">
        <v>508</v>
      </c>
      <c r="J34" t="s">
        <v>399</v>
      </c>
      <c r="K34" t="s">
        <v>400</v>
      </c>
      <c r="L34">
        <v>1471</v>
      </c>
      <c r="M34" t="s">
        <v>267</v>
      </c>
      <c r="N34" t="s">
        <v>386</v>
      </c>
      <c r="O34">
        <v>1471</v>
      </c>
      <c r="P34" t="s">
        <v>267</v>
      </c>
      <c r="Q34" t="s">
        <v>386</v>
      </c>
      <c r="R34" t="s">
        <v>279</v>
      </c>
      <c r="S34" s="29">
        <v>107203.743</v>
      </c>
      <c r="U34" s="29">
        <v>1</v>
      </c>
      <c r="IF34">
        <v>1471</v>
      </c>
      <c r="IG34" t="s">
        <v>267</v>
      </c>
      <c r="IH34" t="s">
        <v>269</v>
      </c>
      <c r="IK34">
        <v>-2</v>
      </c>
      <c r="IL34" t="s">
        <v>270</v>
      </c>
      <c r="IM34" t="s">
        <v>271</v>
      </c>
      <c r="IN34" t="s">
        <v>369</v>
      </c>
      <c r="IP34" t="s">
        <v>371</v>
      </c>
    </row>
    <row r="35" spans="1:250" x14ac:dyDescent="0.4">
      <c r="A35">
        <v>802</v>
      </c>
      <c r="B35">
        <v>-1856479488</v>
      </c>
      <c r="C35">
        <v>1403</v>
      </c>
      <c r="D35" t="s">
        <v>264</v>
      </c>
      <c r="E35" t="s">
        <v>265</v>
      </c>
      <c r="F35">
        <v>1407</v>
      </c>
      <c r="G35" t="s">
        <v>266</v>
      </c>
      <c r="H35" t="s">
        <v>265</v>
      </c>
      <c r="I35">
        <v>526</v>
      </c>
      <c r="J35" t="s">
        <v>401</v>
      </c>
      <c r="K35" t="s">
        <v>402</v>
      </c>
      <c r="L35">
        <v>84786</v>
      </c>
      <c r="M35" t="s">
        <v>391</v>
      </c>
      <c r="N35" t="s">
        <v>392</v>
      </c>
      <c r="O35">
        <v>84786</v>
      </c>
      <c r="P35" t="s">
        <v>391</v>
      </c>
      <c r="Q35" t="s">
        <v>392</v>
      </c>
      <c r="R35" t="s">
        <v>277</v>
      </c>
      <c r="S35" s="29">
        <v>50212109.590000004</v>
      </c>
      <c r="U35" s="29">
        <v>2</v>
      </c>
      <c r="IF35">
        <v>84786</v>
      </c>
      <c r="IG35" t="s">
        <v>391</v>
      </c>
      <c r="IH35" t="s">
        <v>269</v>
      </c>
      <c r="IK35">
        <v>-2</v>
      </c>
      <c r="IL35" t="s">
        <v>270</v>
      </c>
      <c r="IM35" t="s">
        <v>271</v>
      </c>
      <c r="IN35" t="s">
        <v>369</v>
      </c>
      <c r="IP35" t="s">
        <v>391</v>
      </c>
    </row>
    <row r="36" spans="1:250" x14ac:dyDescent="0.4">
      <c r="A36">
        <v>803</v>
      </c>
      <c r="B36">
        <v>-1856479488</v>
      </c>
      <c r="C36">
        <v>1403</v>
      </c>
      <c r="D36" t="s">
        <v>264</v>
      </c>
      <c r="E36" t="s">
        <v>265</v>
      </c>
      <c r="F36">
        <v>1407</v>
      </c>
      <c r="G36" t="s">
        <v>266</v>
      </c>
      <c r="H36" t="s">
        <v>265</v>
      </c>
      <c r="I36">
        <v>522</v>
      </c>
      <c r="J36" t="s">
        <v>389</v>
      </c>
      <c r="K36" t="s">
        <v>390</v>
      </c>
      <c r="L36">
        <v>84786</v>
      </c>
      <c r="M36" t="s">
        <v>391</v>
      </c>
      <c r="N36" t="s">
        <v>392</v>
      </c>
      <c r="O36">
        <v>84786</v>
      </c>
      <c r="P36" t="s">
        <v>391</v>
      </c>
      <c r="Q36" t="s">
        <v>392</v>
      </c>
      <c r="R36" t="s">
        <v>277</v>
      </c>
      <c r="S36" s="29">
        <v>50102601.32</v>
      </c>
      <c r="U36" s="29">
        <v>2</v>
      </c>
      <c r="IF36">
        <v>84786</v>
      </c>
      <c r="IG36" t="s">
        <v>391</v>
      </c>
      <c r="IH36" t="s">
        <v>269</v>
      </c>
      <c r="IK36">
        <v>-2</v>
      </c>
      <c r="IL36" t="s">
        <v>270</v>
      </c>
      <c r="IM36" t="s">
        <v>271</v>
      </c>
      <c r="IN36" t="s">
        <v>369</v>
      </c>
      <c r="IP36" t="s">
        <v>391</v>
      </c>
    </row>
    <row r="37" spans="1:250" x14ac:dyDescent="0.4">
      <c r="A37">
        <v>804</v>
      </c>
      <c r="B37">
        <v>-1856479488</v>
      </c>
      <c r="C37">
        <v>1403</v>
      </c>
      <c r="D37" t="s">
        <v>264</v>
      </c>
      <c r="E37" t="s">
        <v>265</v>
      </c>
      <c r="F37">
        <v>1407</v>
      </c>
      <c r="G37" t="s">
        <v>266</v>
      </c>
      <c r="H37" t="s">
        <v>265</v>
      </c>
      <c r="I37">
        <v>520</v>
      </c>
      <c r="J37" t="s">
        <v>393</v>
      </c>
      <c r="K37" t="s">
        <v>394</v>
      </c>
      <c r="L37">
        <v>84786</v>
      </c>
      <c r="M37" t="s">
        <v>391</v>
      </c>
      <c r="N37" t="s">
        <v>392</v>
      </c>
      <c r="O37">
        <v>84786</v>
      </c>
      <c r="P37" t="s">
        <v>391</v>
      </c>
      <c r="Q37" t="s">
        <v>392</v>
      </c>
      <c r="R37" t="s">
        <v>277</v>
      </c>
      <c r="S37" s="29">
        <v>0</v>
      </c>
      <c r="U37" s="29">
        <v>2</v>
      </c>
      <c r="IF37">
        <v>84786</v>
      </c>
      <c r="IG37" t="s">
        <v>391</v>
      </c>
      <c r="IH37" t="s">
        <v>269</v>
      </c>
      <c r="IK37">
        <v>-2</v>
      </c>
      <c r="IL37" t="s">
        <v>270</v>
      </c>
      <c r="IM37" t="s">
        <v>271</v>
      </c>
      <c r="IN37" t="s">
        <v>369</v>
      </c>
      <c r="IP37" t="s">
        <v>391</v>
      </c>
    </row>
    <row r="38" spans="1:250" x14ac:dyDescent="0.4">
      <c r="A38">
        <v>805</v>
      </c>
      <c r="B38">
        <v>-1856479488</v>
      </c>
      <c r="C38">
        <v>1403</v>
      </c>
      <c r="D38" t="s">
        <v>264</v>
      </c>
      <c r="E38" t="s">
        <v>265</v>
      </c>
      <c r="F38">
        <v>1407</v>
      </c>
      <c r="G38" t="s">
        <v>266</v>
      </c>
      <c r="H38" t="s">
        <v>265</v>
      </c>
      <c r="I38">
        <v>526</v>
      </c>
      <c r="J38" t="s">
        <v>401</v>
      </c>
      <c r="K38" t="s">
        <v>402</v>
      </c>
      <c r="L38">
        <v>79514</v>
      </c>
      <c r="M38" t="s">
        <v>382</v>
      </c>
      <c r="N38" t="s">
        <v>383</v>
      </c>
      <c r="O38">
        <v>79514</v>
      </c>
      <c r="P38" t="s">
        <v>382</v>
      </c>
      <c r="Q38" t="s">
        <v>383</v>
      </c>
      <c r="R38" t="s">
        <v>277</v>
      </c>
      <c r="S38" s="29">
        <v>20787813.370000001</v>
      </c>
      <c r="U38" s="29">
        <v>2</v>
      </c>
      <c r="IF38">
        <v>79514</v>
      </c>
      <c r="IG38" t="s">
        <v>382</v>
      </c>
      <c r="IH38" t="s">
        <v>269</v>
      </c>
      <c r="IK38">
        <v>-2</v>
      </c>
      <c r="IL38" t="s">
        <v>270</v>
      </c>
      <c r="IM38" t="s">
        <v>271</v>
      </c>
      <c r="IN38" t="s">
        <v>369</v>
      </c>
      <c r="IP38" t="s">
        <v>382</v>
      </c>
    </row>
    <row r="39" spans="1:250" x14ac:dyDescent="0.4">
      <c r="A39">
        <v>806</v>
      </c>
      <c r="B39">
        <v>-1856479488</v>
      </c>
      <c r="C39">
        <v>1403</v>
      </c>
      <c r="D39" t="s">
        <v>264</v>
      </c>
      <c r="E39" t="s">
        <v>265</v>
      </c>
      <c r="F39">
        <v>1407</v>
      </c>
      <c r="G39" t="s">
        <v>266</v>
      </c>
      <c r="H39" t="s">
        <v>265</v>
      </c>
      <c r="I39">
        <v>522</v>
      </c>
      <c r="J39" t="s">
        <v>389</v>
      </c>
      <c r="K39" t="s">
        <v>390</v>
      </c>
      <c r="L39">
        <v>79514</v>
      </c>
      <c r="M39" t="s">
        <v>382</v>
      </c>
      <c r="N39" t="s">
        <v>383</v>
      </c>
      <c r="O39">
        <v>79514</v>
      </c>
      <c r="P39" t="s">
        <v>382</v>
      </c>
      <c r="Q39" t="s">
        <v>383</v>
      </c>
      <c r="R39" t="s">
        <v>277</v>
      </c>
      <c r="S39" s="29">
        <v>20742476.93</v>
      </c>
      <c r="U39" s="29">
        <v>2</v>
      </c>
      <c r="IF39">
        <v>79514</v>
      </c>
      <c r="IG39" t="s">
        <v>382</v>
      </c>
      <c r="IH39" t="s">
        <v>269</v>
      </c>
      <c r="IK39">
        <v>-2</v>
      </c>
      <c r="IL39" t="s">
        <v>270</v>
      </c>
      <c r="IM39" t="s">
        <v>271</v>
      </c>
      <c r="IN39" t="s">
        <v>369</v>
      </c>
      <c r="IP39" t="s">
        <v>382</v>
      </c>
    </row>
    <row r="40" spans="1:250" x14ac:dyDescent="0.4">
      <c r="A40">
        <v>807</v>
      </c>
      <c r="B40">
        <v>-1856479488</v>
      </c>
      <c r="C40">
        <v>1403</v>
      </c>
      <c r="D40" t="s">
        <v>264</v>
      </c>
      <c r="E40" t="s">
        <v>265</v>
      </c>
      <c r="F40">
        <v>1407</v>
      </c>
      <c r="G40" t="s">
        <v>266</v>
      </c>
      <c r="H40" t="s">
        <v>265</v>
      </c>
      <c r="I40">
        <v>520</v>
      </c>
      <c r="J40" t="s">
        <v>393</v>
      </c>
      <c r="K40" t="s">
        <v>394</v>
      </c>
      <c r="L40">
        <v>79514</v>
      </c>
      <c r="M40" t="s">
        <v>382</v>
      </c>
      <c r="N40" t="s">
        <v>383</v>
      </c>
      <c r="O40">
        <v>79514</v>
      </c>
      <c r="P40" t="s">
        <v>382</v>
      </c>
      <c r="Q40" t="s">
        <v>383</v>
      </c>
      <c r="R40" t="s">
        <v>277</v>
      </c>
      <c r="S40" s="29">
        <v>20787813.370000001</v>
      </c>
      <c r="U40" s="29">
        <v>2</v>
      </c>
      <c r="IF40">
        <v>79514</v>
      </c>
      <c r="IG40" t="s">
        <v>382</v>
      </c>
      <c r="IH40" t="s">
        <v>269</v>
      </c>
      <c r="IK40">
        <v>-2</v>
      </c>
      <c r="IL40" t="s">
        <v>270</v>
      </c>
      <c r="IM40" t="s">
        <v>271</v>
      </c>
      <c r="IN40" t="s">
        <v>369</v>
      </c>
      <c r="IP40" t="s">
        <v>382</v>
      </c>
    </row>
    <row r="41" spans="1:250" x14ac:dyDescent="0.4">
      <c r="A41">
        <v>808</v>
      </c>
      <c r="B41">
        <v>-1856479488</v>
      </c>
      <c r="C41">
        <v>1403</v>
      </c>
      <c r="D41" t="s">
        <v>264</v>
      </c>
      <c r="E41" t="s">
        <v>265</v>
      </c>
      <c r="F41">
        <v>1407</v>
      </c>
      <c r="G41" t="s">
        <v>266</v>
      </c>
      <c r="H41" t="s">
        <v>265</v>
      </c>
      <c r="I41">
        <v>516</v>
      </c>
      <c r="J41" t="s">
        <v>395</v>
      </c>
      <c r="K41" t="s">
        <v>396</v>
      </c>
      <c r="L41">
        <v>79514</v>
      </c>
      <c r="M41" t="s">
        <v>382</v>
      </c>
      <c r="N41" t="s">
        <v>383</v>
      </c>
      <c r="O41">
        <v>79514</v>
      </c>
      <c r="P41" t="s">
        <v>382</v>
      </c>
      <c r="Q41" t="s">
        <v>383</v>
      </c>
      <c r="R41" t="s">
        <v>277</v>
      </c>
      <c r="S41" s="29">
        <v>20740770.510000002</v>
      </c>
      <c r="U41" s="29">
        <v>2</v>
      </c>
      <c r="IF41">
        <v>79514</v>
      </c>
      <c r="IG41" t="s">
        <v>382</v>
      </c>
      <c r="IH41" t="s">
        <v>269</v>
      </c>
      <c r="IK41">
        <v>-2</v>
      </c>
      <c r="IL41" t="s">
        <v>270</v>
      </c>
      <c r="IM41" t="s">
        <v>271</v>
      </c>
      <c r="IN41" t="s">
        <v>369</v>
      </c>
      <c r="IP41" t="s">
        <v>382</v>
      </c>
    </row>
    <row r="42" spans="1:250" x14ac:dyDescent="0.4">
      <c r="A42">
        <v>809</v>
      </c>
      <c r="B42">
        <v>-1856479488</v>
      </c>
      <c r="C42">
        <v>1403</v>
      </c>
      <c r="D42" t="s">
        <v>264</v>
      </c>
      <c r="E42" t="s">
        <v>265</v>
      </c>
      <c r="F42">
        <v>1407</v>
      </c>
      <c r="G42" t="s">
        <v>266</v>
      </c>
      <c r="H42" t="s">
        <v>265</v>
      </c>
      <c r="I42">
        <v>514</v>
      </c>
      <c r="J42" t="s">
        <v>397</v>
      </c>
      <c r="K42" t="s">
        <v>398</v>
      </c>
      <c r="L42">
        <v>79514</v>
      </c>
      <c r="M42" t="s">
        <v>382</v>
      </c>
      <c r="N42" t="s">
        <v>383</v>
      </c>
      <c r="O42">
        <v>79514</v>
      </c>
      <c r="P42" t="s">
        <v>382</v>
      </c>
      <c r="Q42" t="s">
        <v>383</v>
      </c>
      <c r="R42" t="s">
        <v>277</v>
      </c>
      <c r="S42" s="29">
        <v>20809766.710000001</v>
      </c>
      <c r="U42" s="29">
        <v>2</v>
      </c>
      <c r="IF42">
        <v>79514</v>
      </c>
      <c r="IG42" t="s">
        <v>382</v>
      </c>
      <c r="IH42" t="s">
        <v>269</v>
      </c>
      <c r="IK42">
        <v>-2</v>
      </c>
      <c r="IL42" t="s">
        <v>270</v>
      </c>
      <c r="IM42" t="s">
        <v>271</v>
      </c>
      <c r="IN42" t="s">
        <v>369</v>
      </c>
      <c r="IP42" t="s">
        <v>382</v>
      </c>
    </row>
    <row r="43" spans="1:250" x14ac:dyDescent="0.4">
      <c r="A43">
        <v>810</v>
      </c>
      <c r="B43">
        <v>-1856479488</v>
      </c>
      <c r="C43">
        <v>1403</v>
      </c>
      <c r="D43" t="s">
        <v>264</v>
      </c>
      <c r="E43" t="s">
        <v>265</v>
      </c>
      <c r="F43">
        <v>1407</v>
      </c>
      <c r="G43" t="s">
        <v>266</v>
      </c>
      <c r="H43" t="s">
        <v>265</v>
      </c>
      <c r="I43">
        <v>508</v>
      </c>
      <c r="J43" t="s">
        <v>399</v>
      </c>
      <c r="K43" t="s">
        <v>400</v>
      </c>
      <c r="L43">
        <v>79514</v>
      </c>
      <c r="M43" t="s">
        <v>382</v>
      </c>
      <c r="N43" t="s">
        <v>383</v>
      </c>
      <c r="O43">
        <v>79514</v>
      </c>
      <c r="P43" t="s">
        <v>382</v>
      </c>
      <c r="Q43" t="s">
        <v>383</v>
      </c>
      <c r="R43" t="s">
        <v>277</v>
      </c>
      <c r="S43" s="29">
        <v>20753315.300000001</v>
      </c>
      <c r="U43" s="29">
        <v>2</v>
      </c>
      <c r="IF43">
        <v>79514</v>
      </c>
      <c r="IG43" t="s">
        <v>382</v>
      </c>
      <c r="IH43" t="s">
        <v>269</v>
      </c>
      <c r="IK43">
        <v>-2</v>
      </c>
      <c r="IL43" t="s">
        <v>270</v>
      </c>
      <c r="IM43" t="s">
        <v>271</v>
      </c>
      <c r="IN43" t="s">
        <v>369</v>
      </c>
      <c r="IP43" t="s">
        <v>382</v>
      </c>
    </row>
    <row r="44" spans="1:250" x14ac:dyDescent="0.4">
      <c r="A44">
        <v>811</v>
      </c>
      <c r="B44">
        <v>-1856479488</v>
      </c>
      <c r="C44">
        <v>1403</v>
      </c>
      <c r="D44" t="s">
        <v>264</v>
      </c>
      <c r="E44" t="s">
        <v>265</v>
      </c>
      <c r="F44">
        <v>1407</v>
      </c>
      <c r="G44" t="s">
        <v>266</v>
      </c>
      <c r="H44" t="s">
        <v>265</v>
      </c>
      <c r="I44">
        <v>526</v>
      </c>
      <c r="J44" t="s">
        <v>401</v>
      </c>
      <c r="K44" t="s">
        <v>402</v>
      </c>
      <c r="L44">
        <v>78013</v>
      </c>
      <c r="M44" t="s">
        <v>384</v>
      </c>
      <c r="N44" t="s">
        <v>385</v>
      </c>
      <c r="O44">
        <v>78013</v>
      </c>
      <c r="P44" t="s">
        <v>384</v>
      </c>
      <c r="Q44" t="s">
        <v>385</v>
      </c>
      <c r="R44" t="s">
        <v>277</v>
      </c>
      <c r="S44" s="29">
        <v>6108906.9100000001</v>
      </c>
      <c r="U44" s="29">
        <v>2</v>
      </c>
      <c r="IF44">
        <v>78013</v>
      </c>
      <c r="IG44" t="s">
        <v>384</v>
      </c>
      <c r="IH44" t="s">
        <v>269</v>
      </c>
      <c r="IK44">
        <v>-2</v>
      </c>
      <c r="IL44" t="s">
        <v>270</v>
      </c>
      <c r="IM44" t="s">
        <v>271</v>
      </c>
      <c r="IN44" t="s">
        <v>369</v>
      </c>
      <c r="IP44" t="s">
        <v>384</v>
      </c>
    </row>
    <row r="45" spans="1:250" x14ac:dyDescent="0.4">
      <c r="A45">
        <v>812</v>
      </c>
      <c r="B45">
        <v>-1856479488</v>
      </c>
      <c r="C45">
        <v>1403</v>
      </c>
      <c r="D45" t="s">
        <v>264</v>
      </c>
      <c r="E45" t="s">
        <v>265</v>
      </c>
      <c r="F45">
        <v>1407</v>
      </c>
      <c r="G45" t="s">
        <v>266</v>
      </c>
      <c r="H45" t="s">
        <v>265</v>
      </c>
      <c r="I45">
        <v>522</v>
      </c>
      <c r="J45" t="s">
        <v>389</v>
      </c>
      <c r="K45" t="s">
        <v>390</v>
      </c>
      <c r="L45">
        <v>78013</v>
      </c>
      <c r="M45" t="s">
        <v>384</v>
      </c>
      <c r="N45" t="s">
        <v>385</v>
      </c>
      <c r="O45">
        <v>78013</v>
      </c>
      <c r="P45" t="s">
        <v>384</v>
      </c>
      <c r="Q45" t="s">
        <v>385</v>
      </c>
      <c r="R45" t="s">
        <v>277</v>
      </c>
      <c r="S45" s="29">
        <v>6095583.9000000004</v>
      </c>
      <c r="U45" s="29">
        <v>2</v>
      </c>
      <c r="IF45">
        <v>78013</v>
      </c>
      <c r="IG45" t="s">
        <v>384</v>
      </c>
      <c r="IH45" t="s">
        <v>269</v>
      </c>
      <c r="IK45">
        <v>-2</v>
      </c>
      <c r="IL45" t="s">
        <v>270</v>
      </c>
      <c r="IM45" t="s">
        <v>271</v>
      </c>
      <c r="IN45" t="s">
        <v>369</v>
      </c>
      <c r="IP45" t="s">
        <v>384</v>
      </c>
    </row>
    <row r="46" spans="1:250" x14ac:dyDescent="0.4">
      <c r="A46">
        <v>813</v>
      </c>
      <c r="B46">
        <v>-1856479488</v>
      </c>
      <c r="C46">
        <v>1403</v>
      </c>
      <c r="D46" t="s">
        <v>264</v>
      </c>
      <c r="E46" t="s">
        <v>265</v>
      </c>
      <c r="F46">
        <v>1407</v>
      </c>
      <c r="G46" t="s">
        <v>266</v>
      </c>
      <c r="H46" t="s">
        <v>265</v>
      </c>
      <c r="I46">
        <v>520</v>
      </c>
      <c r="J46" t="s">
        <v>393</v>
      </c>
      <c r="K46" t="s">
        <v>394</v>
      </c>
      <c r="L46">
        <v>78013</v>
      </c>
      <c r="M46" t="s">
        <v>384</v>
      </c>
      <c r="N46" t="s">
        <v>385</v>
      </c>
      <c r="O46">
        <v>78013</v>
      </c>
      <c r="P46" t="s">
        <v>384</v>
      </c>
      <c r="Q46" t="s">
        <v>385</v>
      </c>
      <c r="R46" t="s">
        <v>277</v>
      </c>
      <c r="S46" s="29">
        <v>6083101.2199999997</v>
      </c>
      <c r="U46" s="29">
        <v>2</v>
      </c>
      <c r="IF46">
        <v>78013</v>
      </c>
      <c r="IG46" t="s">
        <v>384</v>
      </c>
      <c r="IH46" t="s">
        <v>269</v>
      </c>
      <c r="IK46">
        <v>-2</v>
      </c>
      <c r="IL46" t="s">
        <v>270</v>
      </c>
      <c r="IM46" t="s">
        <v>271</v>
      </c>
      <c r="IN46" t="s">
        <v>369</v>
      </c>
      <c r="IP46" t="s">
        <v>384</v>
      </c>
    </row>
    <row r="47" spans="1:250" x14ac:dyDescent="0.4">
      <c r="A47">
        <v>814</v>
      </c>
      <c r="B47">
        <v>-1856479488</v>
      </c>
      <c r="C47">
        <v>1403</v>
      </c>
      <c r="D47" t="s">
        <v>264</v>
      </c>
      <c r="E47" t="s">
        <v>265</v>
      </c>
      <c r="F47">
        <v>1407</v>
      </c>
      <c r="G47" t="s">
        <v>266</v>
      </c>
      <c r="H47" t="s">
        <v>265</v>
      </c>
      <c r="I47">
        <v>516</v>
      </c>
      <c r="J47" t="s">
        <v>395</v>
      </c>
      <c r="K47" t="s">
        <v>396</v>
      </c>
      <c r="L47">
        <v>78013</v>
      </c>
      <c r="M47" t="s">
        <v>384</v>
      </c>
      <c r="N47" t="s">
        <v>385</v>
      </c>
      <c r="O47">
        <v>78013</v>
      </c>
      <c r="P47" t="s">
        <v>384</v>
      </c>
      <c r="Q47" t="s">
        <v>385</v>
      </c>
      <c r="R47" t="s">
        <v>277</v>
      </c>
      <c r="S47" s="29">
        <v>6069335.1299999999</v>
      </c>
      <c r="U47" s="29">
        <v>2</v>
      </c>
      <c r="IF47">
        <v>78013</v>
      </c>
      <c r="IG47" t="s">
        <v>384</v>
      </c>
      <c r="IH47" t="s">
        <v>269</v>
      </c>
      <c r="IK47">
        <v>-2</v>
      </c>
      <c r="IL47" t="s">
        <v>270</v>
      </c>
      <c r="IM47" t="s">
        <v>271</v>
      </c>
      <c r="IN47" t="s">
        <v>369</v>
      </c>
      <c r="IP47" t="s">
        <v>384</v>
      </c>
    </row>
    <row r="48" spans="1:250" x14ac:dyDescent="0.4">
      <c r="A48">
        <v>815</v>
      </c>
      <c r="B48">
        <v>-1856479488</v>
      </c>
      <c r="C48">
        <v>1403</v>
      </c>
      <c r="D48" t="s">
        <v>264</v>
      </c>
      <c r="E48" t="s">
        <v>265</v>
      </c>
      <c r="F48">
        <v>1407</v>
      </c>
      <c r="G48" t="s">
        <v>266</v>
      </c>
      <c r="H48" t="s">
        <v>265</v>
      </c>
      <c r="I48">
        <v>514</v>
      </c>
      <c r="J48" t="s">
        <v>397</v>
      </c>
      <c r="K48" t="s">
        <v>398</v>
      </c>
      <c r="L48">
        <v>78013</v>
      </c>
      <c r="M48" t="s">
        <v>384</v>
      </c>
      <c r="N48" t="s">
        <v>385</v>
      </c>
      <c r="O48">
        <v>78013</v>
      </c>
      <c r="P48" t="s">
        <v>384</v>
      </c>
      <c r="Q48" t="s">
        <v>385</v>
      </c>
      <c r="R48" t="s">
        <v>277</v>
      </c>
      <c r="S48" s="29">
        <v>6057404.5199999996</v>
      </c>
      <c r="U48" s="29">
        <v>2</v>
      </c>
      <c r="IF48">
        <v>78013</v>
      </c>
      <c r="IG48" t="s">
        <v>384</v>
      </c>
      <c r="IH48" t="s">
        <v>269</v>
      </c>
      <c r="IK48">
        <v>-2</v>
      </c>
      <c r="IL48" t="s">
        <v>270</v>
      </c>
      <c r="IM48" t="s">
        <v>271</v>
      </c>
      <c r="IN48" t="s">
        <v>369</v>
      </c>
      <c r="IP48" t="s">
        <v>384</v>
      </c>
    </row>
    <row r="49" spans="1:250" x14ac:dyDescent="0.4">
      <c r="A49">
        <v>816</v>
      </c>
      <c r="B49">
        <v>-1856479488</v>
      </c>
      <c r="C49">
        <v>1403</v>
      </c>
      <c r="D49" t="s">
        <v>264</v>
      </c>
      <c r="E49" t="s">
        <v>265</v>
      </c>
      <c r="F49">
        <v>1407</v>
      </c>
      <c r="G49" t="s">
        <v>266</v>
      </c>
      <c r="H49" t="s">
        <v>265</v>
      </c>
      <c r="I49">
        <v>508</v>
      </c>
      <c r="J49" t="s">
        <v>399</v>
      </c>
      <c r="K49" t="s">
        <v>400</v>
      </c>
      <c r="L49">
        <v>78013</v>
      </c>
      <c r="M49" t="s">
        <v>384</v>
      </c>
      <c r="N49" t="s">
        <v>385</v>
      </c>
      <c r="O49">
        <v>78013</v>
      </c>
      <c r="P49" t="s">
        <v>384</v>
      </c>
      <c r="Q49" t="s">
        <v>385</v>
      </c>
      <c r="R49" t="s">
        <v>277</v>
      </c>
      <c r="S49" s="29">
        <v>6040972.3700000001</v>
      </c>
      <c r="U49" s="29">
        <v>2</v>
      </c>
      <c r="IF49">
        <v>78013</v>
      </c>
      <c r="IG49" t="s">
        <v>384</v>
      </c>
      <c r="IH49" t="s">
        <v>269</v>
      </c>
      <c r="IK49">
        <v>-2</v>
      </c>
      <c r="IL49" t="s">
        <v>270</v>
      </c>
      <c r="IM49" t="s">
        <v>271</v>
      </c>
      <c r="IN49" t="s">
        <v>369</v>
      </c>
      <c r="IP49" t="s">
        <v>384</v>
      </c>
    </row>
    <row r="50" spans="1:250" x14ac:dyDescent="0.4">
      <c r="A50">
        <v>817</v>
      </c>
      <c r="B50">
        <v>-1856479488</v>
      </c>
      <c r="C50">
        <v>1403</v>
      </c>
      <c r="D50" t="s">
        <v>264</v>
      </c>
      <c r="E50" t="s">
        <v>265</v>
      </c>
      <c r="F50">
        <v>1407</v>
      </c>
      <c r="G50" t="s">
        <v>266</v>
      </c>
      <c r="H50" t="s">
        <v>265</v>
      </c>
      <c r="I50">
        <v>526</v>
      </c>
      <c r="J50" t="s">
        <v>401</v>
      </c>
      <c r="K50" t="s">
        <v>402</v>
      </c>
      <c r="L50">
        <v>50297</v>
      </c>
      <c r="M50" t="s">
        <v>380</v>
      </c>
      <c r="N50" t="s">
        <v>381</v>
      </c>
      <c r="O50">
        <v>50297</v>
      </c>
      <c r="P50" t="s">
        <v>380</v>
      </c>
      <c r="Q50" t="s">
        <v>381</v>
      </c>
      <c r="R50" t="s">
        <v>277</v>
      </c>
      <c r="S50" s="29">
        <v>20734402.050000001</v>
      </c>
      <c r="U50" s="29">
        <v>2</v>
      </c>
      <c r="IF50">
        <v>50297</v>
      </c>
      <c r="IG50" t="s">
        <v>380</v>
      </c>
      <c r="IH50" t="s">
        <v>269</v>
      </c>
      <c r="IK50">
        <v>-2</v>
      </c>
      <c r="IL50" t="s">
        <v>270</v>
      </c>
      <c r="IM50" t="s">
        <v>271</v>
      </c>
      <c r="IN50" t="s">
        <v>369</v>
      </c>
      <c r="IP50" t="s">
        <v>380</v>
      </c>
    </row>
    <row r="51" spans="1:250" x14ac:dyDescent="0.4">
      <c r="A51">
        <v>818</v>
      </c>
      <c r="B51">
        <v>-1856479488</v>
      </c>
      <c r="C51">
        <v>1403</v>
      </c>
      <c r="D51" t="s">
        <v>264</v>
      </c>
      <c r="E51" t="s">
        <v>265</v>
      </c>
      <c r="F51">
        <v>1407</v>
      </c>
      <c r="G51" t="s">
        <v>266</v>
      </c>
      <c r="H51" t="s">
        <v>265</v>
      </c>
      <c r="I51">
        <v>522</v>
      </c>
      <c r="J51" t="s">
        <v>389</v>
      </c>
      <c r="K51" t="s">
        <v>390</v>
      </c>
      <c r="L51">
        <v>50297</v>
      </c>
      <c r="M51" t="s">
        <v>380</v>
      </c>
      <c r="N51" t="s">
        <v>381</v>
      </c>
      <c r="O51">
        <v>50297</v>
      </c>
      <c r="P51" t="s">
        <v>380</v>
      </c>
      <c r="Q51" t="s">
        <v>381</v>
      </c>
      <c r="R51" t="s">
        <v>277</v>
      </c>
      <c r="S51" s="29">
        <v>20689182.059999999</v>
      </c>
      <c r="U51" s="29">
        <v>2</v>
      </c>
      <c r="IF51">
        <v>50297</v>
      </c>
      <c r="IG51" t="s">
        <v>380</v>
      </c>
      <c r="IH51" t="s">
        <v>269</v>
      </c>
      <c r="IK51">
        <v>-2</v>
      </c>
      <c r="IL51" t="s">
        <v>270</v>
      </c>
      <c r="IM51" t="s">
        <v>271</v>
      </c>
      <c r="IN51" t="s">
        <v>369</v>
      </c>
      <c r="IP51" t="s">
        <v>380</v>
      </c>
    </row>
    <row r="52" spans="1:250" x14ac:dyDescent="0.4">
      <c r="A52">
        <v>819</v>
      </c>
      <c r="B52">
        <v>-1856479488</v>
      </c>
      <c r="C52">
        <v>1403</v>
      </c>
      <c r="D52" t="s">
        <v>264</v>
      </c>
      <c r="E52" t="s">
        <v>265</v>
      </c>
      <c r="F52">
        <v>1407</v>
      </c>
      <c r="G52" t="s">
        <v>266</v>
      </c>
      <c r="H52" t="s">
        <v>265</v>
      </c>
      <c r="I52">
        <v>520</v>
      </c>
      <c r="J52" t="s">
        <v>393</v>
      </c>
      <c r="K52" t="s">
        <v>394</v>
      </c>
      <c r="L52">
        <v>50297</v>
      </c>
      <c r="M52" t="s">
        <v>380</v>
      </c>
      <c r="N52" t="s">
        <v>381</v>
      </c>
      <c r="O52">
        <v>50297</v>
      </c>
      <c r="P52" t="s">
        <v>380</v>
      </c>
      <c r="Q52" t="s">
        <v>381</v>
      </c>
      <c r="R52" t="s">
        <v>277</v>
      </c>
      <c r="S52" s="29">
        <v>20646814.260000002</v>
      </c>
      <c r="U52" s="29">
        <v>2</v>
      </c>
      <c r="IF52">
        <v>50297</v>
      </c>
      <c r="IG52" t="s">
        <v>380</v>
      </c>
      <c r="IH52" t="s">
        <v>269</v>
      </c>
      <c r="IK52">
        <v>-2</v>
      </c>
      <c r="IL52" t="s">
        <v>270</v>
      </c>
      <c r="IM52" t="s">
        <v>271</v>
      </c>
      <c r="IN52" t="s">
        <v>369</v>
      </c>
      <c r="IP52" t="s">
        <v>380</v>
      </c>
    </row>
    <row r="53" spans="1:250" x14ac:dyDescent="0.4">
      <c r="A53">
        <v>820</v>
      </c>
      <c r="B53">
        <v>-1856479488</v>
      </c>
      <c r="C53">
        <v>1403</v>
      </c>
      <c r="D53" t="s">
        <v>264</v>
      </c>
      <c r="E53" t="s">
        <v>265</v>
      </c>
      <c r="F53">
        <v>1407</v>
      </c>
      <c r="G53" t="s">
        <v>266</v>
      </c>
      <c r="H53" t="s">
        <v>265</v>
      </c>
      <c r="I53">
        <v>516</v>
      </c>
      <c r="J53" t="s">
        <v>395</v>
      </c>
      <c r="K53" t="s">
        <v>396</v>
      </c>
      <c r="L53">
        <v>50297</v>
      </c>
      <c r="M53" t="s">
        <v>380</v>
      </c>
      <c r="N53" t="s">
        <v>381</v>
      </c>
      <c r="O53">
        <v>50297</v>
      </c>
      <c r="P53" t="s">
        <v>380</v>
      </c>
      <c r="Q53" t="s">
        <v>381</v>
      </c>
      <c r="R53" t="s">
        <v>277</v>
      </c>
      <c r="S53" s="29">
        <v>20600090.449999999</v>
      </c>
      <c r="U53" s="29">
        <v>2</v>
      </c>
      <c r="IF53">
        <v>50297</v>
      </c>
      <c r="IG53" t="s">
        <v>380</v>
      </c>
      <c r="IH53" t="s">
        <v>269</v>
      </c>
      <c r="IK53">
        <v>-2</v>
      </c>
      <c r="IL53" t="s">
        <v>270</v>
      </c>
      <c r="IM53" t="s">
        <v>271</v>
      </c>
      <c r="IN53" t="s">
        <v>369</v>
      </c>
      <c r="IP53" t="s">
        <v>380</v>
      </c>
    </row>
    <row r="54" spans="1:250" x14ac:dyDescent="0.4">
      <c r="A54">
        <v>821</v>
      </c>
      <c r="B54">
        <v>-1856479488</v>
      </c>
      <c r="C54">
        <v>1403</v>
      </c>
      <c r="D54" t="s">
        <v>264</v>
      </c>
      <c r="E54" t="s">
        <v>265</v>
      </c>
      <c r="F54">
        <v>1407</v>
      </c>
      <c r="G54" t="s">
        <v>266</v>
      </c>
      <c r="H54" t="s">
        <v>265</v>
      </c>
      <c r="I54">
        <v>514</v>
      </c>
      <c r="J54" t="s">
        <v>397</v>
      </c>
      <c r="K54" t="s">
        <v>398</v>
      </c>
      <c r="L54">
        <v>50297</v>
      </c>
      <c r="M54" t="s">
        <v>380</v>
      </c>
      <c r="N54" t="s">
        <v>381</v>
      </c>
      <c r="O54">
        <v>50297</v>
      </c>
      <c r="P54" t="s">
        <v>380</v>
      </c>
      <c r="Q54" t="s">
        <v>381</v>
      </c>
      <c r="R54" t="s">
        <v>277</v>
      </c>
      <c r="S54" s="29">
        <v>20559596.469999999</v>
      </c>
      <c r="U54" s="29">
        <v>2</v>
      </c>
      <c r="IF54">
        <v>50297</v>
      </c>
      <c r="IG54" t="s">
        <v>380</v>
      </c>
      <c r="IH54" t="s">
        <v>269</v>
      </c>
      <c r="IK54">
        <v>-2</v>
      </c>
      <c r="IL54" t="s">
        <v>270</v>
      </c>
      <c r="IM54" t="s">
        <v>271</v>
      </c>
      <c r="IN54" t="s">
        <v>369</v>
      </c>
      <c r="IP54" t="s">
        <v>380</v>
      </c>
    </row>
    <row r="55" spans="1:250" x14ac:dyDescent="0.4">
      <c r="A55">
        <v>822</v>
      </c>
      <c r="B55">
        <v>-1856479488</v>
      </c>
      <c r="C55">
        <v>1403</v>
      </c>
      <c r="D55" t="s">
        <v>264</v>
      </c>
      <c r="E55" t="s">
        <v>265</v>
      </c>
      <c r="F55">
        <v>1407</v>
      </c>
      <c r="G55" t="s">
        <v>266</v>
      </c>
      <c r="H55" t="s">
        <v>265</v>
      </c>
      <c r="I55">
        <v>508</v>
      </c>
      <c r="J55" t="s">
        <v>399</v>
      </c>
      <c r="K55" t="s">
        <v>400</v>
      </c>
      <c r="L55">
        <v>50297</v>
      </c>
      <c r="M55" t="s">
        <v>380</v>
      </c>
      <c r="N55" t="s">
        <v>381</v>
      </c>
      <c r="O55">
        <v>50297</v>
      </c>
      <c r="P55" t="s">
        <v>380</v>
      </c>
      <c r="Q55" t="s">
        <v>381</v>
      </c>
      <c r="R55" t="s">
        <v>277</v>
      </c>
      <c r="S55" s="29">
        <v>20503823.690000001</v>
      </c>
      <c r="U55" s="29">
        <v>2</v>
      </c>
      <c r="IF55">
        <v>50297</v>
      </c>
      <c r="IG55" t="s">
        <v>380</v>
      </c>
      <c r="IH55" t="s">
        <v>269</v>
      </c>
      <c r="IK55">
        <v>-2</v>
      </c>
      <c r="IL55" t="s">
        <v>270</v>
      </c>
      <c r="IM55" t="s">
        <v>271</v>
      </c>
      <c r="IN55" t="s">
        <v>369</v>
      </c>
      <c r="IP55" t="s">
        <v>380</v>
      </c>
    </row>
    <row r="56" spans="1:250" x14ac:dyDescent="0.4">
      <c r="A56">
        <v>823</v>
      </c>
      <c r="B56">
        <v>-1856479488</v>
      </c>
      <c r="C56">
        <v>1403</v>
      </c>
      <c r="D56" t="s">
        <v>264</v>
      </c>
      <c r="E56" t="s">
        <v>265</v>
      </c>
      <c r="F56">
        <v>1407</v>
      </c>
      <c r="G56" t="s">
        <v>266</v>
      </c>
      <c r="H56" t="s">
        <v>265</v>
      </c>
      <c r="I56">
        <v>526</v>
      </c>
      <c r="J56" t="s">
        <v>401</v>
      </c>
      <c r="K56" t="s">
        <v>402</v>
      </c>
      <c r="L56">
        <v>1736</v>
      </c>
      <c r="M56" t="s">
        <v>272</v>
      </c>
      <c r="N56" t="s">
        <v>273</v>
      </c>
      <c r="O56">
        <v>1736</v>
      </c>
      <c r="P56" t="s">
        <v>272</v>
      </c>
      <c r="Q56" t="s">
        <v>273</v>
      </c>
      <c r="R56" t="s">
        <v>277</v>
      </c>
      <c r="S56" s="29">
        <v>24885914.219999999</v>
      </c>
      <c r="U56" s="29">
        <v>2</v>
      </c>
      <c r="IF56">
        <v>1736</v>
      </c>
      <c r="IG56" t="s">
        <v>272</v>
      </c>
      <c r="IH56" t="s">
        <v>269</v>
      </c>
      <c r="IK56">
        <v>-2</v>
      </c>
      <c r="IL56" t="s">
        <v>270</v>
      </c>
      <c r="IM56" t="s">
        <v>271</v>
      </c>
      <c r="IN56" t="s">
        <v>369</v>
      </c>
      <c r="IP56" t="s">
        <v>370</v>
      </c>
    </row>
    <row r="57" spans="1:250" x14ac:dyDescent="0.4">
      <c r="A57">
        <v>824</v>
      </c>
      <c r="B57">
        <v>-1856479488</v>
      </c>
      <c r="C57">
        <v>1403</v>
      </c>
      <c r="D57" t="s">
        <v>264</v>
      </c>
      <c r="E57" t="s">
        <v>265</v>
      </c>
      <c r="F57">
        <v>1407</v>
      </c>
      <c r="G57" t="s">
        <v>266</v>
      </c>
      <c r="H57" t="s">
        <v>265</v>
      </c>
      <c r="I57">
        <v>522</v>
      </c>
      <c r="J57" t="s">
        <v>389</v>
      </c>
      <c r="K57" t="s">
        <v>390</v>
      </c>
      <c r="L57">
        <v>1736</v>
      </c>
      <c r="M57" t="s">
        <v>272</v>
      </c>
      <c r="N57" t="s">
        <v>273</v>
      </c>
      <c r="O57">
        <v>1736</v>
      </c>
      <c r="P57" t="s">
        <v>272</v>
      </c>
      <c r="Q57" t="s">
        <v>273</v>
      </c>
      <c r="R57" t="s">
        <v>277</v>
      </c>
      <c r="S57" s="29">
        <v>24831640.18</v>
      </c>
      <c r="U57" s="29">
        <v>2</v>
      </c>
      <c r="IF57">
        <v>1736</v>
      </c>
      <c r="IG57" t="s">
        <v>272</v>
      </c>
      <c r="IH57" t="s">
        <v>269</v>
      </c>
      <c r="IK57">
        <v>-2</v>
      </c>
      <c r="IL57" t="s">
        <v>270</v>
      </c>
      <c r="IM57" t="s">
        <v>271</v>
      </c>
      <c r="IN57" t="s">
        <v>369</v>
      </c>
      <c r="IP57" t="s">
        <v>370</v>
      </c>
    </row>
    <row r="58" spans="1:250" x14ac:dyDescent="0.4">
      <c r="A58">
        <v>825</v>
      </c>
      <c r="B58">
        <v>-1856479488</v>
      </c>
      <c r="C58">
        <v>1403</v>
      </c>
      <c r="D58" t="s">
        <v>264</v>
      </c>
      <c r="E58" t="s">
        <v>265</v>
      </c>
      <c r="F58">
        <v>1407</v>
      </c>
      <c r="G58" t="s">
        <v>266</v>
      </c>
      <c r="H58" t="s">
        <v>265</v>
      </c>
      <c r="I58">
        <v>520</v>
      </c>
      <c r="J58" t="s">
        <v>393</v>
      </c>
      <c r="K58" t="s">
        <v>394</v>
      </c>
      <c r="L58">
        <v>1736</v>
      </c>
      <c r="M58" t="s">
        <v>272</v>
      </c>
      <c r="N58" t="s">
        <v>273</v>
      </c>
      <c r="O58">
        <v>1736</v>
      </c>
      <c r="P58" t="s">
        <v>272</v>
      </c>
      <c r="Q58" t="s">
        <v>273</v>
      </c>
      <c r="R58" t="s">
        <v>277</v>
      </c>
      <c r="S58" s="29">
        <v>24780789.379999999</v>
      </c>
      <c r="U58" s="29">
        <v>2</v>
      </c>
      <c r="IF58">
        <v>1736</v>
      </c>
      <c r="IG58" t="s">
        <v>272</v>
      </c>
      <c r="IH58" t="s">
        <v>269</v>
      </c>
      <c r="IK58">
        <v>-2</v>
      </c>
      <c r="IL58" t="s">
        <v>270</v>
      </c>
      <c r="IM58" t="s">
        <v>271</v>
      </c>
      <c r="IN58" t="s">
        <v>369</v>
      </c>
      <c r="IP58" t="s">
        <v>370</v>
      </c>
    </row>
    <row r="59" spans="1:250" x14ac:dyDescent="0.4">
      <c r="A59">
        <v>826</v>
      </c>
      <c r="B59">
        <v>-1856479488</v>
      </c>
      <c r="C59">
        <v>1403</v>
      </c>
      <c r="D59" t="s">
        <v>264</v>
      </c>
      <c r="E59" t="s">
        <v>265</v>
      </c>
      <c r="F59">
        <v>1407</v>
      </c>
      <c r="G59" t="s">
        <v>266</v>
      </c>
      <c r="H59" t="s">
        <v>265</v>
      </c>
      <c r="I59">
        <v>516</v>
      </c>
      <c r="J59" t="s">
        <v>395</v>
      </c>
      <c r="K59" t="s">
        <v>396</v>
      </c>
      <c r="L59">
        <v>1736</v>
      </c>
      <c r="M59" t="s">
        <v>272</v>
      </c>
      <c r="N59" t="s">
        <v>273</v>
      </c>
      <c r="O59">
        <v>1736</v>
      </c>
      <c r="P59" t="s">
        <v>272</v>
      </c>
      <c r="Q59" t="s">
        <v>273</v>
      </c>
      <c r="R59" t="s">
        <v>277</v>
      </c>
      <c r="S59" s="29">
        <v>24724710.350000001</v>
      </c>
      <c r="U59" s="29">
        <v>2</v>
      </c>
      <c r="IF59">
        <v>1736</v>
      </c>
      <c r="IG59" t="s">
        <v>272</v>
      </c>
      <c r="IH59" t="s">
        <v>269</v>
      </c>
      <c r="IK59">
        <v>-2</v>
      </c>
      <c r="IL59" t="s">
        <v>270</v>
      </c>
      <c r="IM59" t="s">
        <v>271</v>
      </c>
      <c r="IN59" t="s">
        <v>369</v>
      </c>
      <c r="IP59" t="s">
        <v>370</v>
      </c>
    </row>
    <row r="60" spans="1:250" x14ac:dyDescent="0.4">
      <c r="A60">
        <v>827</v>
      </c>
      <c r="B60">
        <v>-1856479488</v>
      </c>
      <c r="C60">
        <v>1403</v>
      </c>
      <c r="D60" t="s">
        <v>264</v>
      </c>
      <c r="E60" t="s">
        <v>265</v>
      </c>
      <c r="F60">
        <v>1407</v>
      </c>
      <c r="G60" t="s">
        <v>266</v>
      </c>
      <c r="H60" t="s">
        <v>265</v>
      </c>
      <c r="I60">
        <v>514</v>
      </c>
      <c r="J60" t="s">
        <v>397</v>
      </c>
      <c r="K60" t="s">
        <v>398</v>
      </c>
      <c r="L60">
        <v>1736</v>
      </c>
      <c r="M60" t="s">
        <v>272</v>
      </c>
      <c r="N60" t="s">
        <v>273</v>
      </c>
      <c r="O60">
        <v>1736</v>
      </c>
      <c r="P60" t="s">
        <v>272</v>
      </c>
      <c r="Q60" t="s">
        <v>273</v>
      </c>
      <c r="R60" t="s">
        <v>277</v>
      </c>
      <c r="S60" s="29">
        <v>24676108.559999999</v>
      </c>
      <c r="U60" s="29">
        <v>2</v>
      </c>
      <c r="IF60">
        <v>1736</v>
      </c>
      <c r="IG60" t="s">
        <v>272</v>
      </c>
      <c r="IH60" t="s">
        <v>269</v>
      </c>
      <c r="IK60">
        <v>-2</v>
      </c>
      <c r="IL60" t="s">
        <v>270</v>
      </c>
      <c r="IM60" t="s">
        <v>271</v>
      </c>
      <c r="IN60" t="s">
        <v>369</v>
      </c>
      <c r="IP60" t="s">
        <v>370</v>
      </c>
    </row>
    <row r="61" spans="1:250" x14ac:dyDescent="0.4">
      <c r="A61">
        <v>828</v>
      </c>
      <c r="B61">
        <v>-1856479488</v>
      </c>
      <c r="C61">
        <v>1403</v>
      </c>
      <c r="D61" t="s">
        <v>264</v>
      </c>
      <c r="E61" t="s">
        <v>265</v>
      </c>
      <c r="F61">
        <v>1407</v>
      </c>
      <c r="G61" t="s">
        <v>266</v>
      </c>
      <c r="H61" t="s">
        <v>265</v>
      </c>
      <c r="I61">
        <v>508</v>
      </c>
      <c r="J61" t="s">
        <v>399</v>
      </c>
      <c r="K61" t="s">
        <v>400</v>
      </c>
      <c r="L61">
        <v>1736</v>
      </c>
      <c r="M61" t="s">
        <v>272</v>
      </c>
      <c r="N61" t="s">
        <v>273</v>
      </c>
      <c r="O61">
        <v>1736</v>
      </c>
      <c r="P61" t="s">
        <v>272</v>
      </c>
      <c r="Q61" t="s">
        <v>273</v>
      </c>
      <c r="R61" t="s">
        <v>277</v>
      </c>
      <c r="S61" s="29">
        <v>24609168.760000002</v>
      </c>
      <c r="U61" s="29">
        <v>2</v>
      </c>
      <c r="IF61">
        <v>1736</v>
      </c>
      <c r="IG61" t="s">
        <v>272</v>
      </c>
      <c r="IH61" t="s">
        <v>269</v>
      </c>
      <c r="IK61">
        <v>-2</v>
      </c>
      <c r="IL61" t="s">
        <v>270</v>
      </c>
      <c r="IM61" t="s">
        <v>271</v>
      </c>
      <c r="IN61" t="s">
        <v>369</v>
      </c>
      <c r="IP61" t="s">
        <v>370</v>
      </c>
    </row>
    <row r="62" spans="1:250" x14ac:dyDescent="0.4">
      <c r="A62">
        <v>829</v>
      </c>
      <c r="B62">
        <v>-1856479488</v>
      </c>
      <c r="C62">
        <v>1403</v>
      </c>
      <c r="D62" t="s">
        <v>264</v>
      </c>
      <c r="E62" t="s">
        <v>265</v>
      </c>
      <c r="F62">
        <v>1407</v>
      </c>
      <c r="G62" t="s">
        <v>266</v>
      </c>
      <c r="H62" t="s">
        <v>265</v>
      </c>
      <c r="I62">
        <v>526</v>
      </c>
      <c r="J62" t="s">
        <v>401</v>
      </c>
      <c r="K62" t="s">
        <v>402</v>
      </c>
      <c r="L62">
        <v>1471</v>
      </c>
      <c r="M62" t="s">
        <v>267</v>
      </c>
      <c r="N62" t="s">
        <v>386</v>
      </c>
      <c r="O62">
        <v>1471</v>
      </c>
      <c r="P62" t="s">
        <v>267</v>
      </c>
      <c r="Q62" t="s">
        <v>386</v>
      </c>
      <c r="R62" t="s">
        <v>277</v>
      </c>
      <c r="S62" s="29">
        <v>108409.303</v>
      </c>
      <c r="U62" s="29">
        <v>2</v>
      </c>
      <c r="IF62">
        <v>1471</v>
      </c>
      <c r="IG62" t="s">
        <v>267</v>
      </c>
      <c r="IH62" t="s">
        <v>269</v>
      </c>
      <c r="IK62">
        <v>-2</v>
      </c>
      <c r="IL62" t="s">
        <v>270</v>
      </c>
      <c r="IM62" t="s">
        <v>271</v>
      </c>
      <c r="IN62" t="s">
        <v>369</v>
      </c>
      <c r="IP62" t="s">
        <v>371</v>
      </c>
    </row>
    <row r="63" spans="1:250" x14ac:dyDescent="0.4">
      <c r="A63">
        <v>830</v>
      </c>
      <c r="B63">
        <v>-1856479488</v>
      </c>
      <c r="C63">
        <v>1403</v>
      </c>
      <c r="D63" t="s">
        <v>264</v>
      </c>
      <c r="E63" t="s">
        <v>265</v>
      </c>
      <c r="F63">
        <v>1407</v>
      </c>
      <c r="G63" t="s">
        <v>266</v>
      </c>
      <c r="H63" t="s">
        <v>265</v>
      </c>
      <c r="I63">
        <v>522</v>
      </c>
      <c r="J63" t="s">
        <v>389</v>
      </c>
      <c r="K63" t="s">
        <v>390</v>
      </c>
      <c r="L63">
        <v>1471</v>
      </c>
      <c r="M63" t="s">
        <v>267</v>
      </c>
      <c r="N63" t="s">
        <v>386</v>
      </c>
      <c r="O63">
        <v>1471</v>
      </c>
      <c r="P63" t="s">
        <v>267</v>
      </c>
      <c r="Q63" t="s">
        <v>386</v>
      </c>
      <c r="R63" t="s">
        <v>277</v>
      </c>
      <c r="S63" s="29">
        <v>108172.883</v>
      </c>
      <c r="U63" s="29">
        <v>2</v>
      </c>
      <c r="IF63">
        <v>1471</v>
      </c>
      <c r="IG63" t="s">
        <v>267</v>
      </c>
      <c r="IH63" t="s">
        <v>269</v>
      </c>
      <c r="IK63">
        <v>-2</v>
      </c>
      <c r="IL63" t="s">
        <v>270</v>
      </c>
      <c r="IM63" t="s">
        <v>271</v>
      </c>
      <c r="IN63" t="s">
        <v>369</v>
      </c>
      <c r="IP63" t="s">
        <v>371</v>
      </c>
    </row>
    <row r="64" spans="1:250" x14ac:dyDescent="0.4">
      <c r="A64">
        <v>831</v>
      </c>
      <c r="B64">
        <v>-1856479488</v>
      </c>
      <c r="C64">
        <v>1403</v>
      </c>
      <c r="D64" t="s">
        <v>264</v>
      </c>
      <c r="E64" t="s">
        <v>265</v>
      </c>
      <c r="F64">
        <v>1407</v>
      </c>
      <c r="G64" t="s">
        <v>266</v>
      </c>
      <c r="H64" t="s">
        <v>265</v>
      </c>
      <c r="I64">
        <v>520</v>
      </c>
      <c r="J64" t="s">
        <v>393</v>
      </c>
      <c r="K64" t="s">
        <v>394</v>
      </c>
      <c r="L64">
        <v>1471</v>
      </c>
      <c r="M64" t="s">
        <v>267</v>
      </c>
      <c r="N64" t="s">
        <v>386</v>
      </c>
      <c r="O64">
        <v>1471</v>
      </c>
      <c r="P64" t="s">
        <v>267</v>
      </c>
      <c r="Q64" t="s">
        <v>386</v>
      </c>
      <c r="R64" t="s">
        <v>277</v>
      </c>
      <c r="S64" s="29">
        <v>107951.37300000001</v>
      </c>
      <c r="U64" s="29">
        <v>2</v>
      </c>
      <c r="IF64">
        <v>1471</v>
      </c>
      <c r="IG64" t="s">
        <v>267</v>
      </c>
      <c r="IH64" t="s">
        <v>269</v>
      </c>
      <c r="IK64">
        <v>-2</v>
      </c>
      <c r="IL64" t="s">
        <v>270</v>
      </c>
      <c r="IM64" t="s">
        <v>271</v>
      </c>
      <c r="IN64" t="s">
        <v>369</v>
      </c>
      <c r="IP64" t="s">
        <v>371</v>
      </c>
    </row>
    <row r="65" spans="1:250" x14ac:dyDescent="0.4">
      <c r="A65">
        <v>832</v>
      </c>
      <c r="B65">
        <v>-1856479488</v>
      </c>
      <c r="C65">
        <v>1403</v>
      </c>
      <c r="D65" t="s">
        <v>264</v>
      </c>
      <c r="E65" t="s">
        <v>265</v>
      </c>
      <c r="F65">
        <v>1407</v>
      </c>
      <c r="G65" t="s">
        <v>266</v>
      </c>
      <c r="H65" t="s">
        <v>265</v>
      </c>
      <c r="I65">
        <v>516</v>
      </c>
      <c r="J65" t="s">
        <v>395</v>
      </c>
      <c r="K65" t="s">
        <v>396</v>
      </c>
      <c r="L65">
        <v>1471</v>
      </c>
      <c r="M65" t="s">
        <v>267</v>
      </c>
      <c r="N65" t="s">
        <v>386</v>
      </c>
      <c r="O65">
        <v>1471</v>
      </c>
      <c r="P65" t="s">
        <v>267</v>
      </c>
      <c r="Q65" t="s">
        <v>386</v>
      </c>
      <c r="R65" t="s">
        <v>277</v>
      </c>
      <c r="S65" s="29">
        <v>107707.083</v>
      </c>
      <c r="U65" s="29">
        <v>2</v>
      </c>
      <c r="IF65">
        <v>1471</v>
      </c>
      <c r="IG65" t="s">
        <v>267</v>
      </c>
      <c r="IH65" t="s">
        <v>269</v>
      </c>
      <c r="IK65">
        <v>-2</v>
      </c>
      <c r="IL65" t="s">
        <v>270</v>
      </c>
      <c r="IM65" t="s">
        <v>271</v>
      </c>
      <c r="IN65" t="s">
        <v>369</v>
      </c>
      <c r="IP65" t="s">
        <v>371</v>
      </c>
    </row>
    <row r="66" spans="1:250" x14ac:dyDescent="0.4">
      <c r="A66">
        <v>833</v>
      </c>
      <c r="B66">
        <v>-1856479488</v>
      </c>
      <c r="C66">
        <v>1403</v>
      </c>
      <c r="D66" t="s">
        <v>264</v>
      </c>
      <c r="E66" t="s">
        <v>265</v>
      </c>
      <c r="F66">
        <v>1407</v>
      </c>
      <c r="G66" t="s">
        <v>266</v>
      </c>
      <c r="H66" t="s">
        <v>265</v>
      </c>
      <c r="I66">
        <v>514</v>
      </c>
      <c r="J66" t="s">
        <v>397</v>
      </c>
      <c r="K66" t="s">
        <v>398</v>
      </c>
      <c r="L66">
        <v>1471</v>
      </c>
      <c r="M66" t="s">
        <v>267</v>
      </c>
      <c r="N66" t="s">
        <v>386</v>
      </c>
      <c r="O66">
        <v>1471</v>
      </c>
      <c r="P66" t="s">
        <v>267</v>
      </c>
      <c r="Q66" t="s">
        <v>386</v>
      </c>
      <c r="R66" t="s">
        <v>277</v>
      </c>
      <c r="S66" s="29">
        <v>107495.363</v>
      </c>
      <c r="U66" s="29">
        <v>2</v>
      </c>
      <c r="IF66">
        <v>1471</v>
      </c>
      <c r="IG66" t="s">
        <v>267</v>
      </c>
      <c r="IH66" t="s">
        <v>269</v>
      </c>
      <c r="IK66">
        <v>-2</v>
      </c>
      <c r="IL66" t="s">
        <v>270</v>
      </c>
      <c r="IM66" t="s">
        <v>271</v>
      </c>
      <c r="IN66" t="s">
        <v>369</v>
      </c>
      <c r="IP66" t="s">
        <v>371</v>
      </c>
    </row>
    <row r="67" spans="1:250" x14ac:dyDescent="0.4">
      <c r="A67">
        <v>834</v>
      </c>
      <c r="B67">
        <v>-1856479488</v>
      </c>
      <c r="C67">
        <v>1403</v>
      </c>
      <c r="D67" t="s">
        <v>264</v>
      </c>
      <c r="E67" t="s">
        <v>265</v>
      </c>
      <c r="F67">
        <v>1407</v>
      </c>
      <c r="G67" t="s">
        <v>266</v>
      </c>
      <c r="H67" t="s">
        <v>265</v>
      </c>
      <c r="I67">
        <v>508</v>
      </c>
      <c r="J67" t="s">
        <v>399</v>
      </c>
      <c r="K67" t="s">
        <v>400</v>
      </c>
      <c r="L67">
        <v>1471</v>
      </c>
      <c r="M67" t="s">
        <v>267</v>
      </c>
      <c r="N67" t="s">
        <v>386</v>
      </c>
      <c r="O67">
        <v>1471</v>
      </c>
      <c r="P67" t="s">
        <v>267</v>
      </c>
      <c r="Q67" t="s">
        <v>386</v>
      </c>
      <c r="R67" t="s">
        <v>277</v>
      </c>
      <c r="S67" s="29">
        <v>107203.743</v>
      </c>
      <c r="U67" s="29">
        <v>2</v>
      </c>
      <c r="IF67">
        <v>1471</v>
      </c>
      <c r="IG67" t="s">
        <v>267</v>
      </c>
      <c r="IH67" t="s">
        <v>269</v>
      </c>
      <c r="IK67">
        <v>-2</v>
      </c>
      <c r="IL67" t="s">
        <v>270</v>
      </c>
      <c r="IM67" t="s">
        <v>271</v>
      </c>
      <c r="IN67" t="s">
        <v>369</v>
      </c>
      <c r="IP67" t="s">
        <v>371</v>
      </c>
    </row>
    <row r="68" spans="1:250" x14ac:dyDescent="0.4">
      <c r="A68">
        <v>835</v>
      </c>
      <c r="B68">
        <v>-1856479488</v>
      </c>
      <c r="C68">
        <v>1403</v>
      </c>
      <c r="D68" t="s">
        <v>264</v>
      </c>
      <c r="E68" t="s">
        <v>265</v>
      </c>
      <c r="F68">
        <v>1407</v>
      </c>
      <c r="G68" t="s">
        <v>266</v>
      </c>
      <c r="H68" t="s">
        <v>265</v>
      </c>
      <c r="I68">
        <v>526</v>
      </c>
      <c r="J68" t="s">
        <v>401</v>
      </c>
      <c r="K68" t="s">
        <v>402</v>
      </c>
      <c r="L68">
        <v>84786</v>
      </c>
      <c r="M68" t="s">
        <v>391</v>
      </c>
      <c r="N68" t="s">
        <v>392</v>
      </c>
      <c r="O68">
        <v>84786</v>
      </c>
      <c r="P68" t="s">
        <v>391</v>
      </c>
      <c r="Q68" t="s">
        <v>392</v>
      </c>
      <c r="R68" t="s">
        <v>280</v>
      </c>
      <c r="S68" s="29">
        <v>0</v>
      </c>
      <c r="U68" s="29">
        <v>3</v>
      </c>
      <c r="IF68">
        <v>84786</v>
      </c>
      <c r="IG68" t="s">
        <v>391</v>
      </c>
      <c r="IH68" t="s">
        <v>269</v>
      </c>
      <c r="IK68">
        <v>-2</v>
      </c>
      <c r="IL68" t="s">
        <v>270</v>
      </c>
      <c r="IM68" t="s">
        <v>271</v>
      </c>
      <c r="IN68" t="s">
        <v>369</v>
      </c>
      <c r="IP68" t="s">
        <v>391</v>
      </c>
    </row>
    <row r="69" spans="1:250" x14ac:dyDescent="0.4">
      <c r="A69">
        <v>836</v>
      </c>
      <c r="B69">
        <v>-1856479488</v>
      </c>
      <c r="C69">
        <v>1403</v>
      </c>
      <c r="D69" t="s">
        <v>264</v>
      </c>
      <c r="E69" t="s">
        <v>265</v>
      </c>
      <c r="F69">
        <v>1407</v>
      </c>
      <c r="G69" t="s">
        <v>266</v>
      </c>
      <c r="H69" t="s">
        <v>265</v>
      </c>
      <c r="I69">
        <v>522</v>
      </c>
      <c r="J69" t="s">
        <v>389</v>
      </c>
      <c r="K69" t="s">
        <v>390</v>
      </c>
      <c r="L69">
        <v>84786</v>
      </c>
      <c r="M69" t="s">
        <v>391</v>
      </c>
      <c r="N69" t="s">
        <v>392</v>
      </c>
      <c r="O69">
        <v>84786</v>
      </c>
      <c r="P69" t="s">
        <v>391</v>
      </c>
      <c r="Q69" t="s">
        <v>392</v>
      </c>
      <c r="R69" t="s">
        <v>280</v>
      </c>
      <c r="S69" s="29">
        <v>0</v>
      </c>
      <c r="U69" s="29">
        <v>3</v>
      </c>
      <c r="IF69">
        <v>84786</v>
      </c>
      <c r="IG69" t="s">
        <v>391</v>
      </c>
      <c r="IH69" t="s">
        <v>269</v>
      </c>
      <c r="IK69">
        <v>-2</v>
      </c>
      <c r="IL69" t="s">
        <v>270</v>
      </c>
      <c r="IM69" t="s">
        <v>271</v>
      </c>
      <c r="IN69" t="s">
        <v>369</v>
      </c>
      <c r="IP69" t="s">
        <v>391</v>
      </c>
    </row>
    <row r="70" spans="1:250" x14ac:dyDescent="0.4">
      <c r="A70">
        <v>837</v>
      </c>
      <c r="B70">
        <v>-1856479488</v>
      </c>
      <c r="C70">
        <v>1403</v>
      </c>
      <c r="D70" t="s">
        <v>264</v>
      </c>
      <c r="E70" t="s">
        <v>265</v>
      </c>
      <c r="F70">
        <v>1407</v>
      </c>
      <c r="G70" t="s">
        <v>266</v>
      </c>
      <c r="H70" t="s">
        <v>265</v>
      </c>
      <c r="I70">
        <v>520</v>
      </c>
      <c r="J70" t="s">
        <v>393</v>
      </c>
      <c r="K70" t="s">
        <v>394</v>
      </c>
      <c r="L70">
        <v>84786</v>
      </c>
      <c r="M70" t="s">
        <v>391</v>
      </c>
      <c r="N70" t="s">
        <v>392</v>
      </c>
      <c r="O70">
        <v>84786</v>
      </c>
      <c r="P70" t="s">
        <v>391</v>
      </c>
      <c r="Q70" t="s">
        <v>392</v>
      </c>
      <c r="R70" t="s">
        <v>280</v>
      </c>
      <c r="S70" s="29">
        <v>50000000</v>
      </c>
      <c r="U70" s="29">
        <v>3</v>
      </c>
      <c r="IF70">
        <v>84786</v>
      </c>
      <c r="IG70" t="s">
        <v>391</v>
      </c>
      <c r="IH70" t="s">
        <v>269</v>
      </c>
      <c r="IK70">
        <v>-2</v>
      </c>
      <c r="IL70" t="s">
        <v>270</v>
      </c>
      <c r="IM70" t="s">
        <v>271</v>
      </c>
      <c r="IN70" t="s">
        <v>369</v>
      </c>
      <c r="IP70" t="s">
        <v>391</v>
      </c>
    </row>
    <row r="71" spans="1:250" x14ac:dyDescent="0.4">
      <c r="A71">
        <v>838</v>
      </c>
      <c r="B71">
        <v>-1856479488</v>
      </c>
      <c r="C71">
        <v>1403</v>
      </c>
      <c r="D71" t="s">
        <v>264</v>
      </c>
      <c r="E71" t="s">
        <v>265</v>
      </c>
      <c r="F71">
        <v>1407</v>
      </c>
      <c r="G71" t="s">
        <v>266</v>
      </c>
      <c r="H71" t="s">
        <v>265</v>
      </c>
      <c r="I71">
        <v>526</v>
      </c>
      <c r="J71" t="s">
        <v>401</v>
      </c>
      <c r="K71" t="s">
        <v>402</v>
      </c>
      <c r="L71">
        <v>79514</v>
      </c>
      <c r="M71" t="s">
        <v>382</v>
      </c>
      <c r="N71" t="s">
        <v>383</v>
      </c>
      <c r="O71">
        <v>79514</v>
      </c>
      <c r="P71" t="s">
        <v>382</v>
      </c>
      <c r="Q71" t="s">
        <v>383</v>
      </c>
      <c r="R71" t="s">
        <v>280</v>
      </c>
      <c r="S71" s="29">
        <v>0</v>
      </c>
      <c r="U71" s="29">
        <v>3</v>
      </c>
      <c r="IF71">
        <v>79514</v>
      </c>
      <c r="IG71" t="s">
        <v>382</v>
      </c>
      <c r="IH71" t="s">
        <v>269</v>
      </c>
      <c r="IK71">
        <v>-2</v>
      </c>
      <c r="IL71" t="s">
        <v>270</v>
      </c>
      <c r="IM71" t="s">
        <v>271</v>
      </c>
      <c r="IN71" t="s">
        <v>369</v>
      </c>
      <c r="IP71" t="s">
        <v>382</v>
      </c>
    </row>
    <row r="72" spans="1:250" x14ac:dyDescent="0.4">
      <c r="A72">
        <v>839</v>
      </c>
      <c r="B72">
        <v>-1856479488</v>
      </c>
      <c r="C72">
        <v>1403</v>
      </c>
      <c r="D72" t="s">
        <v>264</v>
      </c>
      <c r="E72" t="s">
        <v>265</v>
      </c>
      <c r="F72">
        <v>1407</v>
      </c>
      <c r="G72" t="s">
        <v>266</v>
      </c>
      <c r="H72" t="s">
        <v>265</v>
      </c>
      <c r="I72">
        <v>522</v>
      </c>
      <c r="J72" t="s">
        <v>389</v>
      </c>
      <c r="K72" t="s">
        <v>390</v>
      </c>
      <c r="L72">
        <v>79514</v>
      </c>
      <c r="M72" t="s">
        <v>382</v>
      </c>
      <c r="N72" t="s">
        <v>383</v>
      </c>
      <c r="O72">
        <v>79514</v>
      </c>
      <c r="P72" t="s">
        <v>382</v>
      </c>
      <c r="Q72" t="s">
        <v>383</v>
      </c>
      <c r="R72" t="s">
        <v>280</v>
      </c>
      <c r="S72" s="29">
        <v>0</v>
      </c>
      <c r="U72" s="29">
        <v>3</v>
      </c>
      <c r="IF72">
        <v>79514</v>
      </c>
      <c r="IG72" t="s">
        <v>382</v>
      </c>
      <c r="IH72" t="s">
        <v>269</v>
      </c>
      <c r="IK72">
        <v>-2</v>
      </c>
      <c r="IL72" t="s">
        <v>270</v>
      </c>
      <c r="IM72" t="s">
        <v>271</v>
      </c>
      <c r="IN72" t="s">
        <v>369</v>
      </c>
      <c r="IP72" t="s">
        <v>382</v>
      </c>
    </row>
    <row r="73" spans="1:250" x14ac:dyDescent="0.4">
      <c r="A73">
        <v>840</v>
      </c>
      <c r="B73">
        <v>-1856479488</v>
      </c>
      <c r="C73">
        <v>1403</v>
      </c>
      <c r="D73" t="s">
        <v>264</v>
      </c>
      <c r="E73" t="s">
        <v>265</v>
      </c>
      <c r="F73">
        <v>1407</v>
      </c>
      <c r="G73" t="s">
        <v>266</v>
      </c>
      <c r="H73" t="s">
        <v>265</v>
      </c>
      <c r="I73">
        <v>520</v>
      </c>
      <c r="J73" t="s">
        <v>393</v>
      </c>
      <c r="K73" t="s">
        <v>394</v>
      </c>
      <c r="L73">
        <v>79514</v>
      </c>
      <c r="M73" t="s">
        <v>382</v>
      </c>
      <c r="N73" t="s">
        <v>383</v>
      </c>
      <c r="O73">
        <v>79514</v>
      </c>
      <c r="P73" t="s">
        <v>382</v>
      </c>
      <c r="Q73" t="s">
        <v>383</v>
      </c>
      <c r="R73" t="s">
        <v>280</v>
      </c>
      <c r="S73" s="29">
        <v>0</v>
      </c>
      <c r="U73" s="29">
        <v>3</v>
      </c>
      <c r="IF73">
        <v>79514</v>
      </c>
      <c r="IG73" t="s">
        <v>382</v>
      </c>
      <c r="IH73" t="s">
        <v>269</v>
      </c>
      <c r="IK73">
        <v>-2</v>
      </c>
      <c r="IL73" t="s">
        <v>270</v>
      </c>
      <c r="IM73" t="s">
        <v>271</v>
      </c>
      <c r="IN73" t="s">
        <v>369</v>
      </c>
      <c r="IP73" t="s">
        <v>382</v>
      </c>
    </row>
    <row r="74" spans="1:250" x14ac:dyDescent="0.4">
      <c r="A74">
        <v>841</v>
      </c>
      <c r="B74">
        <v>-1856479488</v>
      </c>
      <c r="C74">
        <v>1403</v>
      </c>
      <c r="D74" t="s">
        <v>264</v>
      </c>
      <c r="E74" t="s">
        <v>265</v>
      </c>
      <c r="F74">
        <v>1407</v>
      </c>
      <c r="G74" t="s">
        <v>266</v>
      </c>
      <c r="H74" t="s">
        <v>265</v>
      </c>
      <c r="I74">
        <v>516</v>
      </c>
      <c r="J74" t="s">
        <v>395</v>
      </c>
      <c r="K74" t="s">
        <v>396</v>
      </c>
      <c r="L74">
        <v>79514</v>
      </c>
      <c r="M74" t="s">
        <v>382</v>
      </c>
      <c r="N74" t="s">
        <v>383</v>
      </c>
      <c r="O74">
        <v>79514</v>
      </c>
      <c r="P74" t="s">
        <v>382</v>
      </c>
      <c r="Q74" t="s">
        <v>383</v>
      </c>
      <c r="R74" t="s">
        <v>280</v>
      </c>
      <c r="S74" s="29">
        <v>0</v>
      </c>
      <c r="U74" s="29">
        <v>3</v>
      </c>
      <c r="IF74">
        <v>79514</v>
      </c>
      <c r="IG74" t="s">
        <v>382</v>
      </c>
      <c r="IH74" t="s">
        <v>269</v>
      </c>
      <c r="IK74">
        <v>-2</v>
      </c>
      <c r="IL74" t="s">
        <v>270</v>
      </c>
      <c r="IM74" t="s">
        <v>271</v>
      </c>
      <c r="IN74" t="s">
        <v>369</v>
      </c>
      <c r="IP74" t="s">
        <v>382</v>
      </c>
    </row>
    <row r="75" spans="1:250" x14ac:dyDescent="0.4">
      <c r="A75">
        <v>842</v>
      </c>
      <c r="B75">
        <v>-1856479488</v>
      </c>
      <c r="C75">
        <v>1403</v>
      </c>
      <c r="D75" t="s">
        <v>264</v>
      </c>
      <c r="E75" t="s">
        <v>265</v>
      </c>
      <c r="F75">
        <v>1407</v>
      </c>
      <c r="G75" t="s">
        <v>266</v>
      </c>
      <c r="H75" t="s">
        <v>265</v>
      </c>
      <c r="I75">
        <v>514</v>
      </c>
      <c r="J75" t="s">
        <v>397</v>
      </c>
      <c r="K75" t="s">
        <v>398</v>
      </c>
      <c r="L75">
        <v>79514</v>
      </c>
      <c r="M75" t="s">
        <v>382</v>
      </c>
      <c r="N75" t="s">
        <v>383</v>
      </c>
      <c r="O75">
        <v>79514</v>
      </c>
      <c r="P75" t="s">
        <v>382</v>
      </c>
      <c r="Q75" t="s">
        <v>383</v>
      </c>
      <c r="R75" t="s">
        <v>280</v>
      </c>
      <c r="S75" s="29">
        <v>0</v>
      </c>
      <c r="U75" s="29">
        <v>3</v>
      </c>
      <c r="IF75">
        <v>79514</v>
      </c>
      <c r="IG75" t="s">
        <v>382</v>
      </c>
      <c r="IH75" t="s">
        <v>269</v>
      </c>
      <c r="IK75">
        <v>-2</v>
      </c>
      <c r="IL75" t="s">
        <v>270</v>
      </c>
      <c r="IM75" t="s">
        <v>271</v>
      </c>
      <c r="IN75" t="s">
        <v>369</v>
      </c>
      <c r="IP75" t="s">
        <v>382</v>
      </c>
    </row>
    <row r="76" spans="1:250" x14ac:dyDescent="0.4">
      <c r="A76">
        <v>843</v>
      </c>
      <c r="B76">
        <v>-1856479488</v>
      </c>
      <c r="C76">
        <v>1403</v>
      </c>
      <c r="D76" t="s">
        <v>264</v>
      </c>
      <c r="E76" t="s">
        <v>265</v>
      </c>
      <c r="F76">
        <v>1407</v>
      </c>
      <c r="G76" t="s">
        <v>266</v>
      </c>
      <c r="H76" t="s">
        <v>265</v>
      </c>
      <c r="I76">
        <v>508</v>
      </c>
      <c r="J76" t="s">
        <v>399</v>
      </c>
      <c r="K76" t="s">
        <v>400</v>
      </c>
      <c r="L76">
        <v>79514</v>
      </c>
      <c r="M76" t="s">
        <v>382</v>
      </c>
      <c r="N76" t="s">
        <v>383</v>
      </c>
      <c r="O76">
        <v>79514</v>
      </c>
      <c r="P76" t="s">
        <v>382</v>
      </c>
      <c r="Q76" t="s">
        <v>383</v>
      </c>
      <c r="R76" t="s">
        <v>280</v>
      </c>
      <c r="S76" s="29">
        <v>0</v>
      </c>
      <c r="U76" s="29">
        <v>3</v>
      </c>
      <c r="IF76">
        <v>79514</v>
      </c>
      <c r="IG76" t="s">
        <v>382</v>
      </c>
      <c r="IH76" t="s">
        <v>269</v>
      </c>
      <c r="IK76">
        <v>-2</v>
      </c>
      <c r="IL76" t="s">
        <v>270</v>
      </c>
      <c r="IM76" t="s">
        <v>271</v>
      </c>
      <c r="IN76" t="s">
        <v>369</v>
      </c>
      <c r="IP76" t="s">
        <v>382</v>
      </c>
    </row>
    <row r="77" spans="1:250" x14ac:dyDescent="0.4">
      <c r="A77">
        <v>844</v>
      </c>
      <c r="B77">
        <v>-1856479488</v>
      </c>
      <c r="C77">
        <v>1403</v>
      </c>
      <c r="D77" t="s">
        <v>264</v>
      </c>
      <c r="E77" t="s">
        <v>265</v>
      </c>
      <c r="F77">
        <v>1407</v>
      </c>
      <c r="G77" t="s">
        <v>266</v>
      </c>
      <c r="H77" t="s">
        <v>265</v>
      </c>
      <c r="I77">
        <v>526</v>
      </c>
      <c r="J77" t="s">
        <v>401</v>
      </c>
      <c r="K77" t="s">
        <v>402</v>
      </c>
      <c r="L77">
        <v>78013</v>
      </c>
      <c r="M77" t="s">
        <v>384</v>
      </c>
      <c r="N77" t="s">
        <v>385</v>
      </c>
      <c r="O77">
        <v>78013</v>
      </c>
      <c r="P77" t="s">
        <v>384</v>
      </c>
      <c r="Q77" t="s">
        <v>385</v>
      </c>
      <c r="R77" t="s">
        <v>280</v>
      </c>
      <c r="S77" s="29">
        <v>0</v>
      </c>
      <c r="U77" s="29">
        <v>3</v>
      </c>
      <c r="IF77">
        <v>78013</v>
      </c>
      <c r="IG77" t="s">
        <v>384</v>
      </c>
      <c r="IH77" t="s">
        <v>269</v>
      </c>
      <c r="IK77">
        <v>-2</v>
      </c>
      <c r="IL77" t="s">
        <v>270</v>
      </c>
      <c r="IM77" t="s">
        <v>271</v>
      </c>
      <c r="IN77" t="s">
        <v>369</v>
      </c>
      <c r="IP77" t="s">
        <v>384</v>
      </c>
    </row>
    <row r="78" spans="1:250" x14ac:dyDescent="0.4">
      <c r="A78">
        <v>845</v>
      </c>
      <c r="B78">
        <v>-1856479488</v>
      </c>
      <c r="C78">
        <v>1403</v>
      </c>
      <c r="D78" t="s">
        <v>264</v>
      </c>
      <c r="E78" t="s">
        <v>265</v>
      </c>
      <c r="F78">
        <v>1407</v>
      </c>
      <c r="G78" t="s">
        <v>266</v>
      </c>
      <c r="H78" t="s">
        <v>265</v>
      </c>
      <c r="I78">
        <v>522</v>
      </c>
      <c r="J78" t="s">
        <v>389</v>
      </c>
      <c r="K78" t="s">
        <v>390</v>
      </c>
      <c r="L78">
        <v>78013</v>
      </c>
      <c r="M78" t="s">
        <v>384</v>
      </c>
      <c r="N78" t="s">
        <v>385</v>
      </c>
      <c r="O78">
        <v>78013</v>
      </c>
      <c r="P78" t="s">
        <v>384</v>
      </c>
      <c r="Q78" t="s">
        <v>385</v>
      </c>
      <c r="R78" t="s">
        <v>280</v>
      </c>
      <c r="S78" s="29">
        <v>0</v>
      </c>
      <c r="U78" s="29">
        <v>3</v>
      </c>
      <c r="IF78">
        <v>78013</v>
      </c>
      <c r="IG78" t="s">
        <v>384</v>
      </c>
      <c r="IH78" t="s">
        <v>269</v>
      </c>
      <c r="IK78">
        <v>-2</v>
      </c>
      <c r="IL78" t="s">
        <v>270</v>
      </c>
      <c r="IM78" t="s">
        <v>271</v>
      </c>
      <c r="IN78" t="s">
        <v>369</v>
      </c>
      <c r="IP78" t="s">
        <v>384</v>
      </c>
    </row>
    <row r="79" spans="1:250" x14ac:dyDescent="0.4">
      <c r="A79">
        <v>846</v>
      </c>
      <c r="B79">
        <v>-1856479488</v>
      </c>
      <c r="C79">
        <v>1403</v>
      </c>
      <c r="D79" t="s">
        <v>264</v>
      </c>
      <c r="E79" t="s">
        <v>265</v>
      </c>
      <c r="F79">
        <v>1407</v>
      </c>
      <c r="G79" t="s">
        <v>266</v>
      </c>
      <c r="H79" t="s">
        <v>265</v>
      </c>
      <c r="I79">
        <v>520</v>
      </c>
      <c r="J79" t="s">
        <v>393</v>
      </c>
      <c r="K79" t="s">
        <v>394</v>
      </c>
      <c r="L79">
        <v>78013</v>
      </c>
      <c r="M79" t="s">
        <v>384</v>
      </c>
      <c r="N79" t="s">
        <v>385</v>
      </c>
      <c r="O79">
        <v>78013</v>
      </c>
      <c r="P79" t="s">
        <v>384</v>
      </c>
      <c r="Q79" t="s">
        <v>385</v>
      </c>
      <c r="R79" t="s">
        <v>280</v>
      </c>
      <c r="S79" s="29">
        <v>0</v>
      </c>
      <c r="U79" s="29">
        <v>3</v>
      </c>
      <c r="IF79">
        <v>78013</v>
      </c>
      <c r="IG79" t="s">
        <v>384</v>
      </c>
      <c r="IH79" t="s">
        <v>269</v>
      </c>
      <c r="IK79">
        <v>-2</v>
      </c>
      <c r="IL79" t="s">
        <v>270</v>
      </c>
      <c r="IM79" t="s">
        <v>271</v>
      </c>
      <c r="IN79" t="s">
        <v>369</v>
      </c>
      <c r="IP79" t="s">
        <v>384</v>
      </c>
    </row>
    <row r="80" spans="1:250" x14ac:dyDescent="0.4">
      <c r="A80">
        <v>847</v>
      </c>
      <c r="B80">
        <v>-1856479488</v>
      </c>
      <c r="C80">
        <v>1403</v>
      </c>
      <c r="D80" t="s">
        <v>264</v>
      </c>
      <c r="E80" t="s">
        <v>265</v>
      </c>
      <c r="F80">
        <v>1407</v>
      </c>
      <c r="G80" t="s">
        <v>266</v>
      </c>
      <c r="H80" t="s">
        <v>265</v>
      </c>
      <c r="I80">
        <v>516</v>
      </c>
      <c r="J80" t="s">
        <v>395</v>
      </c>
      <c r="K80" t="s">
        <v>396</v>
      </c>
      <c r="L80">
        <v>78013</v>
      </c>
      <c r="M80" t="s">
        <v>384</v>
      </c>
      <c r="N80" t="s">
        <v>385</v>
      </c>
      <c r="O80">
        <v>78013</v>
      </c>
      <c r="P80" t="s">
        <v>384</v>
      </c>
      <c r="Q80" t="s">
        <v>385</v>
      </c>
      <c r="R80" t="s">
        <v>280</v>
      </c>
      <c r="S80" s="29">
        <v>0</v>
      </c>
      <c r="U80" s="29">
        <v>3</v>
      </c>
      <c r="IF80">
        <v>78013</v>
      </c>
      <c r="IG80" t="s">
        <v>384</v>
      </c>
      <c r="IH80" t="s">
        <v>269</v>
      </c>
      <c r="IK80">
        <v>-2</v>
      </c>
      <c r="IL80" t="s">
        <v>270</v>
      </c>
      <c r="IM80" t="s">
        <v>271</v>
      </c>
      <c r="IN80" t="s">
        <v>369</v>
      </c>
      <c r="IP80" t="s">
        <v>384</v>
      </c>
    </row>
    <row r="81" spans="1:250" x14ac:dyDescent="0.4">
      <c r="A81">
        <v>848</v>
      </c>
      <c r="B81">
        <v>-1856479488</v>
      </c>
      <c r="C81">
        <v>1403</v>
      </c>
      <c r="D81" t="s">
        <v>264</v>
      </c>
      <c r="E81" t="s">
        <v>265</v>
      </c>
      <c r="F81">
        <v>1407</v>
      </c>
      <c r="G81" t="s">
        <v>266</v>
      </c>
      <c r="H81" t="s">
        <v>265</v>
      </c>
      <c r="I81">
        <v>514</v>
      </c>
      <c r="J81" t="s">
        <v>397</v>
      </c>
      <c r="K81" t="s">
        <v>398</v>
      </c>
      <c r="L81">
        <v>78013</v>
      </c>
      <c r="M81" t="s">
        <v>384</v>
      </c>
      <c r="N81" t="s">
        <v>385</v>
      </c>
      <c r="O81">
        <v>78013</v>
      </c>
      <c r="P81" t="s">
        <v>384</v>
      </c>
      <c r="Q81" t="s">
        <v>385</v>
      </c>
      <c r="R81" t="s">
        <v>280</v>
      </c>
      <c r="S81" s="29">
        <v>0</v>
      </c>
      <c r="U81" s="29">
        <v>3</v>
      </c>
      <c r="IF81">
        <v>78013</v>
      </c>
      <c r="IG81" t="s">
        <v>384</v>
      </c>
      <c r="IH81" t="s">
        <v>269</v>
      </c>
      <c r="IK81">
        <v>-2</v>
      </c>
      <c r="IL81" t="s">
        <v>270</v>
      </c>
      <c r="IM81" t="s">
        <v>271</v>
      </c>
      <c r="IN81" t="s">
        <v>369</v>
      </c>
      <c r="IP81" t="s">
        <v>384</v>
      </c>
    </row>
    <row r="82" spans="1:250" x14ac:dyDescent="0.4">
      <c r="A82">
        <v>849</v>
      </c>
      <c r="B82">
        <v>-1856479488</v>
      </c>
      <c r="C82">
        <v>1403</v>
      </c>
      <c r="D82" t="s">
        <v>264</v>
      </c>
      <c r="E82" t="s">
        <v>265</v>
      </c>
      <c r="F82">
        <v>1407</v>
      </c>
      <c r="G82" t="s">
        <v>266</v>
      </c>
      <c r="H82" t="s">
        <v>265</v>
      </c>
      <c r="I82">
        <v>508</v>
      </c>
      <c r="J82" t="s">
        <v>399</v>
      </c>
      <c r="K82" t="s">
        <v>400</v>
      </c>
      <c r="L82">
        <v>78013</v>
      </c>
      <c r="M82" t="s">
        <v>384</v>
      </c>
      <c r="N82" t="s">
        <v>385</v>
      </c>
      <c r="O82">
        <v>78013</v>
      </c>
      <c r="P82" t="s">
        <v>384</v>
      </c>
      <c r="Q82" t="s">
        <v>385</v>
      </c>
      <c r="R82" t="s">
        <v>280</v>
      </c>
      <c r="S82" s="29">
        <v>0</v>
      </c>
      <c r="U82" s="29">
        <v>3</v>
      </c>
      <c r="IF82">
        <v>78013</v>
      </c>
      <c r="IG82" t="s">
        <v>384</v>
      </c>
      <c r="IH82" t="s">
        <v>269</v>
      </c>
      <c r="IK82">
        <v>-2</v>
      </c>
      <c r="IL82" t="s">
        <v>270</v>
      </c>
      <c r="IM82" t="s">
        <v>271</v>
      </c>
      <c r="IN82" t="s">
        <v>369</v>
      </c>
      <c r="IP82" t="s">
        <v>384</v>
      </c>
    </row>
    <row r="83" spans="1:250" x14ac:dyDescent="0.4">
      <c r="A83">
        <v>850</v>
      </c>
      <c r="B83">
        <v>-1856479488</v>
      </c>
      <c r="C83">
        <v>1403</v>
      </c>
      <c r="D83" t="s">
        <v>264</v>
      </c>
      <c r="E83" t="s">
        <v>265</v>
      </c>
      <c r="F83">
        <v>1407</v>
      </c>
      <c r="G83" t="s">
        <v>266</v>
      </c>
      <c r="H83" t="s">
        <v>265</v>
      </c>
      <c r="I83">
        <v>526</v>
      </c>
      <c r="J83" t="s">
        <v>401</v>
      </c>
      <c r="K83" t="s">
        <v>402</v>
      </c>
      <c r="L83">
        <v>50297</v>
      </c>
      <c r="M83" t="s">
        <v>380</v>
      </c>
      <c r="N83" t="s">
        <v>381</v>
      </c>
      <c r="O83">
        <v>50297</v>
      </c>
      <c r="P83" t="s">
        <v>380</v>
      </c>
      <c r="Q83" t="s">
        <v>381</v>
      </c>
      <c r="R83" t="s">
        <v>280</v>
      </c>
      <c r="S83" s="29">
        <v>0</v>
      </c>
      <c r="U83" s="29">
        <v>3</v>
      </c>
      <c r="IF83">
        <v>50297</v>
      </c>
      <c r="IG83" t="s">
        <v>380</v>
      </c>
      <c r="IH83" t="s">
        <v>269</v>
      </c>
      <c r="IK83">
        <v>-2</v>
      </c>
      <c r="IL83" t="s">
        <v>270</v>
      </c>
      <c r="IM83" t="s">
        <v>271</v>
      </c>
      <c r="IN83" t="s">
        <v>369</v>
      </c>
      <c r="IP83" t="s">
        <v>380</v>
      </c>
    </row>
    <row r="84" spans="1:250" x14ac:dyDescent="0.4">
      <c r="A84">
        <v>851</v>
      </c>
      <c r="B84">
        <v>-1856479488</v>
      </c>
      <c r="C84">
        <v>1403</v>
      </c>
      <c r="D84" t="s">
        <v>264</v>
      </c>
      <c r="E84" t="s">
        <v>265</v>
      </c>
      <c r="F84">
        <v>1407</v>
      </c>
      <c r="G84" t="s">
        <v>266</v>
      </c>
      <c r="H84" t="s">
        <v>265</v>
      </c>
      <c r="I84">
        <v>522</v>
      </c>
      <c r="J84" t="s">
        <v>389</v>
      </c>
      <c r="K84" t="s">
        <v>390</v>
      </c>
      <c r="L84">
        <v>50297</v>
      </c>
      <c r="M84" t="s">
        <v>380</v>
      </c>
      <c r="N84" t="s">
        <v>381</v>
      </c>
      <c r="O84">
        <v>50297</v>
      </c>
      <c r="P84" t="s">
        <v>380</v>
      </c>
      <c r="Q84" t="s">
        <v>381</v>
      </c>
      <c r="R84" t="s">
        <v>280</v>
      </c>
      <c r="S84" s="29">
        <v>0</v>
      </c>
      <c r="U84" s="29">
        <v>3</v>
      </c>
      <c r="IF84">
        <v>50297</v>
      </c>
      <c r="IG84" t="s">
        <v>380</v>
      </c>
      <c r="IH84" t="s">
        <v>269</v>
      </c>
      <c r="IK84">
        <v>-2</v>
      </c>
      <c r="IL84" t="s">
        <v>270</v>
      </c>
      <c r="IM84" t="s">
        <v>271</v>
      </c>
      <c r="IN84" t="s">
        <v>369</v>
      </c>
      <c r="IP84" t="s">
        <v>380</v>
      </c>
    </row>
    <row r="85" spans="1:250" x14ac:dyDescent="0.4">
      <c r="A85">
        <v>852</v>
      </c>
      <c r="B85">
        <v>-1856479488</v>
      </c>
      <c r="C85">
        <v>1403</v>
      </c>
      <c r="D85" t="s">
        <v>264</v>
      </c>
      <c r="E85" t="s">
        <v>265</v>
      </c>
      <c r="F85">
        <v>1407</v>
      </c>
      <c r="G85" t="s">
        <v>266</v>
      </c>
      <c r="H85" t="s">
        <v>265</v>
      </c>
      <c r="I85">
        <v>520</v>
      </c>
      <c r="J85" t="s">
        <v>393</v>
      </c>
      <c r="K85" t="s">
        <v>394</v>
      </c>
      <c r="L85">
        <v>50297</v>
      </c>
      <c r="M85" t="s">
        <v>380</v>
      </c>
      <c r="N85" t="s">
        <v>381</v>
      </c>
      <c r="O85">
        <v>50297</v>
      </c>
      <c r="P85" t="s">
        <v>380</v>
      </c>
      <c r="Q85" t="s">
        <v>381</v>
      </c>
      <c r="R85" t="s">
        <v>280</v>
      </c>
      <c r="S85" s="29">
        <v>0</v>
      </c>
      <c r="U85" s="29">
        <v>3</v>
      </c>
      <c r="IF85">
        <v>50297</v>
      </c>
      <c r="IG85" t="s">
        <v>380</v>
      </c>
      <c r="IH85" t="s">
        <v>269</v>
      </c>
      <c r="IK85">
        <v>-2</v>
      </c>
      <c r="IL85" t="s">
        <v>270</v>
      </c>
      <c r="IM85" t="s">
        <v>271</v>
      </c>
      <c r="IN85" t="s">
        <v>369</v>
      </c>
      <c r="IP85" t="s">
        <v>380</v>
      </c>
    </row>
    <row r="86" spans="1:250" x14ac:dyDescent="0.4">
      <c r="A86">
        <v>853</v>
      </c>
      <c r="B86">
        <v>-1856479488</v>
      </c>
      <c r="C86">
        <v>1403</v>
      </c>
      <c r="D86" t="s">
        <v>264</v>
      </c>
      <c r="E86" t="s">
        <v>265</v>
      </c>
      <c r="F86">
        <v>1407</v>
      </c>
      <c r="G86" t="s">
        <v>266</v>
      </c>
      <c r="H86" t="s">
        <v>265</v>
      </c>
      <c r="I86">
        <v>516</v>
      </c>
      <c r="J86" t="s">
        <v>395</v>
      </c>
      <c r="K86" t="s">
        <v>396</v>
      </c>
      <c r="L86">
        <v>50297</v>
      </c>
      <c r="M86" t="s">
        <v>380</v>
      </c>
      <c r="N86" t="s">
        <v>381</v>
      </c>
      <c r="O86">
        <v>50297</v>
      </c>
      <c r="P86" t="s">
        <v>380</v>
      </c>
      <c r="Q86" t="s">
        <v>381</v>
      </c>
      <c r="R86" t="s">
        <v>280</v>
      </c>
      <c r="S86" s="29">
        <v>0</v>
      </c>
      <c r="U86" s="29">
        <v>3</v>
      </c>
      <c r="IF86">
        <v>50297</v>
      </c>
      <c r="IG86" t="s">
        <v>380</v>
      </c>
      <c r="IH86" t="s">
        <v>269</v>
      </c>
      <c r="IK86">
        <v>-2</v>
      </c>
      <c r="IL86" t="s">
        <v>270</v>
      </c>
      <c r="IM86" t="s">
        <v>271</v>
      </c>
      <c r="IN86" t="s">
        <v>369</v>
      </c>
      <c r="IP86" t="s">
        <v>380</v>
      </c>
    </row>
    <row r="87" spans="1:250" x14ac:dyDescent="0.4">
      <c r="A87">
        <v>854</v>
      </c>
      <c r="B87">
        <v>-1856479488</v>
      </c>
      <c r="C87">
        <v>1403</v>
      </c>
      <c r="D87" t="s">
        <v>264</v>
      </c>
      <c r="E87" t="s">
        <v>265</v>
      </c>
      <c r="F87">
        <v>1407</v>
      </c>
      <c r="G87" t="s">
        <v>266</v>
      </c>
      <c r="H87" t="s">
        <v>265</v>
      </c>
      <c r="I87">
        <v>514</v>
      </c>
      <c r="J87" t="s">
        <v>397</v>
      </c>
      <c r="K87" t="s">
        <v>398</v>
      </c>
      <c r="L87">
        <v>50297</v>
      </c>
      <c r="M87" t="s">
        <v>380</v>
      </c>
      <c r="N87" t="s">
        <v>381</v>
      </c>
      <c r="O87">
        <v>50297</v>
      </c>
      <c r="P87" t="s">
        <v>380</v>
      </c>
      <c r="Q87" t="s">
        <v>381</v>
      </c>
      <c r="R87" t="s">
        <v>280</v>
      </c>
      <c r="S87" s="29">
        <v>0</v>
      </c>
      <c r="U87" s="29">
        <v>3</v>
      </c>
      <c r="IF87">
        <v>50297</v>
      </c>
      <c r="IG87" t="s">
        <v>380</v>
      </c>
      <c r="IH87" t="s">
        <v>269</v>
      </c>
      <c r="IK87">
        <v>-2</v>
      </c>
      <c r="IL87" t="s">
        <v>270</v>
      </c>
      <c r="IM87" t="s">
        <v>271</v>
      </c>
      <c r="IN87" t="s">
        <v>369</v>
      </c>
      <c r="IP87" t="s">
        <v>380</v>
      </c>
    </row>
    <row r="88" spans="1:250" x14ac:dyDescent="0.4">
      <c r="A88">
        <v>855</v>
      </c>
      <c r="B88">
        <v>-1856479488</v>
      </c>
      <c r="C88">
        <v>1403</v>
      </c>
      <c r="D88" t="s">
        <v>264</v>
      </c>
      <c r="E88" t="s">
        <v>265</v>
      </c>
      <c r="F88">
        <v>1407</v>
      </c>
      <c r="G88" t="s">
        <v>266</v>
      </c>
      <c r="H88" t="s">
        <v>265</v>
      </c>
      <c r="I88">
        <v>508</v>
      </c>
      <c r="J88" t="s">
        <v>399</v>
      </c>
      <c r="K88" t="s">
        <v>400</v>
      </c>
      <c r="L88">
        <v>50297</v>
      </c>
      <c r="M88" t="s">
        <v>380</v>
      </c>
      <c r="N88" t="s">
        <v>381</v>
      </c>
      <c r="O88">
        <v>50297</v>
      </c>
      <c r="P88" t="s">
        <v>380</v>
      </c>
      <c r="Q88" t="s">
        <v>381</v>
      </c>
      <c r="R88" t="s">
        <v>280</v>
      </c>
      <c r="S88" s="29">
        <v>0</v>
      </c>
      <c r="U88" s="29">
        <v>3</v>
      </c>
      <c r="IF88">
        <v>50297</v>
      </c>
      <c r="IG88" t="s">
        <v>380</v>
      </c>
      <c r="IH88" t="s">
        <v>269</v>
      </c>
      <c r="IK88">
        <v>-2</v>
      </c>
      <c r="IL88" t="s">
        <v>270</v>
      </c>
      <c r="IM88" t="s">
        <v>271</v>
      </c>
      <c r="IN88" t="s">
        <v>369</v>
      </c>
      <c r="IP88" t="s">
        <v>380</v>
      </c>
    </row>
    <row r="89" spans="1:250" x14ac:dyDescent="0.4">
      <c r="A89">
        <v>856</v>
      </c>
      <c r="B89">
        <v>-1856479488</v>
      </c>
      <c r="C89">
        <v>1403</v>
      </c>
      <c r="D89" t="s">
        <v>264</v>
      </c>
      <c r="E89" t="s">
        <v>265</v>
      </c>
      <c r="F89">
        <v>1407</v>
      </c>
      <c r="G89" t="s">
        <v>266</v>
      </c>
      <c r="H89" t="s">
        <v>265</v>
      </c>
      <c r="I89">
        <v>526</v>
      </c>
      <c r="J89" t="s">
        <v>401</v>
      </c>
      <c r="K89" t="s">
        <v>402</v>
      </c>
      <c r="L89">
        <v>1736</v>
      </c>
      <c r="M89" t="s">
        <v>272</v>
      </c>
      <c r="N89" t="s">
        <v>273</v>
      </c>
      <c r="O89">
        <v>1736</v>
      </c>
      <c r="P89" t="s">
        <v>272</v>
      </c>
      <c r="Q89" t="s">
        <v>273</v>
      </c>
      <c r="R89" t="s">
        <v>280</v>
      </c>
      <c r="S89" s="29">
        <v>0</v>
      </c>
      <c r="U89" s="29">
        <v>3</v>
      </c>
      <c r="IF89">
        <v>1736</v>
      </c>
      <c r="IG89" t="s">
        <v>272</v>
      </c>
      <c r="IH89" t="s">
        <v>269</v>
      </c>
      <c r="IK89">
        <v>-2</v>
      </c>
      <c r="IL89" t="s">
        <v>270</v>
      </c>
      <c r="IM89" t="s">
        <v>271</v>
      </c>
      <c r="IN89" t="s">
        <v>369</v>
      </c>
      <c r="IP89" t="s">
        <v>370</v>
      </c>
    </row>
    <row r="90" spans="1:250" x14ac:dyDescent="0.4">
      <c r="A90">
        <v>857</v>
      </c>
      <c r="B90">
        <v>-1856479488</v>
      </c>
      <c r="C90">
        <v>1403</v>
      </c>
      <c r="D90" t="s">
        <v>264</v>
      </c>
      <c r="E90" t="s">
        <v>265</v>
      </c>
      <c r="F90">
        <v>1407</v>
      </c>
      <c r="G90" t="s">
        <v>266</v>
      </c>
      <c r="H90" t="s">
        <v>265</v>
      </c>
      <c r="I90">
        <v>522</v>
      </c>
      <c r="J90" t="s">
        <v>389</v>
      </c>
      <c r="K90" t="s">
        <v>390</v>
      </c>
      <c r="L90">
        <v>1736</v>
      </c>
      <c r="M90" t="s">
        <v>272</v>
      </c>
      <c r="N90" t="s">
        <v>273</v>
      </c>
      <c r="O90">
        <v>1736</v>
      </c>
      <c r="P90" t="s">
        <v>272</v>
      </c>
      <c r="Q90" t="s">
        <v>273</v>
      </c>
      <c r="R90" t="s">
        <v>280</v>
      </c>
      <c r="S90" s="29">
        <v>0</v>
      </c>
      <c r="U90" s="29">
        <v>3</v>
      </c>
      <c r="IF90">
        <v>1736</v>
      </c>
      <c r="IG90" t="s">
        <v>272</v>
      </c>
      <c r="IH90" t="s">
        <v>269</v>
      </c>
      <c r="IK90">
        <v>-2</v>
      </c>
      <c r="IL90" t="s">
        <v>270</v>
      </c>
      <c r="IM90" t="s">
        <v>271</v>
      </c>
      <c r="IN90" t="s">
        <v>369</v>
      </c>
      <c r="IP90" t="s">
        <v>370</v>
      </c>
    </row>
    <row r="91" spans="1:250" x14ac:dyDescent="0.4">
      <c r="A91">
        <v>858</v>
      </c>
      <c r="B91">
        <v>-1856479488</v>
      </c>
      <c r="C91">
        <v>1403</v>
      </c>
      <c r="D91" t="s">
        <v>264</v>
      </c>
      <c r="E91" t="s">
        <v>265</v>
      </c>
      <c r="F91">
        <v>1407</v>
      </c>
      <c r="G91" t="s">
        <v>266</v>
      </c>
      <c r="H91" t="s">
        <v>265</v>
      </c>
      <c r="I91">
        <v>520</v>
      </c>
      <c r="J91" t="s">
        <v>393</v>
      </c>
      <c r="K91" t="s">
        <v>394</v>
      </c>
      <c r="L91">
        <v>1736</v>
      </c>
      <c r="M91" t="s">
        <v>272</v>
      </c>
      <c r="N91" t="s">
        <v>273</v>
      </c>
      <c r="O91">
        <v>1736</v>
      </c>
      <c r="P91" t="s">
        <v>272</v>
      </c>
      <c r="Q91" t="s">
        <v>273</v>
      </c>
      <c r="R91" t="s">
        <v>280</v>
      </c>
      <c r="S91" s="29">
        <v>0</v>
      </c>
      <c r="U91" s="29">
        <v>3</v>
      </c>
      <c r="IF91">
        <v>1736</v>
      </c>
      <c r="IG91" t="s">
        <v>272</v>
      </c>
      <c r="IH91" t="s">
        <v>269</v>
      </c>
      <c r="IK91">
        <v>-2</v>
      </c>
      <c r="IL91" t="s">
        <v>270</v>
      </c>
      <c r="IM91" t="s">
        <v>271</v>
      </c>
      <c r="IN91" t="s">
        <v>369</v>
      </c>
      <c r="IP91" t="s">
        <v>370</v>
      </c>
    </row>
    <row r="92" spans="1:250" x14ac:dyDescent="0.4">
      <c r="A92">
        <v>859</v>
      </c>
      <c r="B92">
        <v>-1856479488</v>
      </c>
      <c r="C92">
        <v>1403</v>
      </c>
      <c r="D92" t="s">
        <v>264</v>
      </c>
      <c r="E92" t="s">
        <v>265</v>
      </c>
      <c r="F92">
        <v>1407</v>
      </c>
      <c r="G92" t="s">
        <v>266</v>
      </c>
      <c r="H92" t="s">
        <v>265</v>
      </c>
      <c r="I92">
        <v>516</v>
      </c>
      <c r="J92" t="s">
        <v>395</v>
      </c>
      <c r="K92" t="s">
        <v>396</v>
      </c>
      <c r="L92">
        <v>1736</v>
      </c>
      <c r="M92" t="s">
        <v>272</v>
      </c>
      <c r="N92" t="s">
        <v>273</v>
      </c>
      <c r="O92">
        <v>1736</v>
      </c>
      <c r="P92" t="s">
        <v>272</v>
      </c>
      <c r="Q92" t="s">
        <v>273</v>
      </c>
      <c r="R92" t="s">
        <v>280</v>
      </c>
      <c r="S92" s="29">
        <v>0</v>
      </c>
      <c r="U92" s="29">
        <v>3</v>
      </c>
      <c r="IF92">
        <v>1736</v>
      </c>
      <c r="IG92" t="s">
        <v>272</v>
      </c>
      <c r="IH92" t="s">
        <v>269</v>
      </c>
      <c r="IK92">
        <v>-2</v>
      </c>
      <c r="IL92" t="s">
        <v>270</v>
      </c>
      <c r="IM92" t="s">
        <v>271</v>
      </c>
      <c r="IN92" t="s">
        <v>369</v>
      </c>
      <c r="IP92" t="s">
        <v>370</v>
      </c>
    </row>
    <row r="93" spans="1:250" x14ac:dyDescent="0.4">
      <c r="A93">
        <v>860</v>
      </c>
      <c r="B93">
        <v>-1856479488</v>
      </c>
      <c r="C93">
        <v>1403</v>
      </c>
      <c r="D93" t="s">
        <v>264</v>
      </c>
      <c r="E93" t="s">
        <v>265</v>
      </c>
      <c r="F93">
        <v>1407</v>
      </c>
      <c r="G93" t="s">
        <v>266</v>
      </c>
      <c r="H93" t="s">
        <v>265</v>
      </c>
      <c r="I93">
        <v>514</v>
      </c>
      <c r="J93" t="s">
        <v>397</v>
      </c>
      <c r="K93" t="s">
        <v>398</v>
      </c>
      <c r="L93">
        <v>1736</v>
      </c>
      <c r="M93" t="s">
        <v>272</v>
      </c>
      <c r="N93" t="s">
        <v>273</v>
      </c>
      <c r="O93">
        <v>1736</v>
      </c>
      <c r="P93" t="s">
        <v>272</v>
      </c>
      <c r="Q93" t="s">
        <v>273</v>
      </c>
      <c r="R93" t="s">
        <v>280</v>
      </c>
      <c r="S93" s="29">
        <v>0</v>
      </c>
      <c r="U93" s="29">
        <v>3</v>
      </c>
      <c r="IF93">
        <v>1736</v>
      </c>
      <c r="IG93" t="s">
        <v>272</v>
      </c>
      <c r="IH93" t="s">
        <v>269</v>
      </c>
      <c r="IK93">
        <v>-2</v>
      </c>
      <c r="IL93" t="s">
        <v>270</v>
      </c>
      <c r="IM93" t="s">
        <v>271</v>
      </c>
      <c r="IN93" t="s">
        <v>369</v>
      </c>
      <c r="IP93" t="s">
        <v>370</v>
      </c>
    </row>
    <row r="94" spans="1:250" x14ac:dyDescent="0.4">
      <c r="A94">
        <v>861</v>
      </c>
      <c r="B94">
        <v>-1856479488</v>
      </c>
      <c r="C94">
        <v>1403</v>
      </c>
      <c r="D94" t="s">
        <v>264</v>
      </c>
      <c r="E94" t="s">
        <v>265</v>
      </c>
      <c r="F94">
        <v>1407</v>
      </c>
      <c r="G94" t="s">
        <v>266</v>
      </c>
      <c r="H94" t="s">
        <v>265</v>
      </c>
      <c r="I94">
        <v>508</v>
      </c>
      <c r="J94" t="s">
        <v>399</v>
      </c>
      <c r="K94" t="s">
        <v>400</v>
      </c>
      <c r="L94">
        <v>1736</v>
      </c>
      <c r="M94" t="s">
        <v>272</v>
      </c>
      <c r="N94" t="s">
        <v>273</v>
      </c>
      <c r="O94">
        <v>1736</v>
      </c>
      <c r="P94" t="s">
        <v>272</v>
      </c>
      <c r="Q94" t="s">
        <v>273</v>
      </c>
      <c r="R94" t="s">
        <v>280</v>
      </c>
      <c r="S94" s="29">
        <v>0</v>
      </c>
      <c r="U94" s="29">
        <v>3</v>
      </c>
      <c r="IF94">
        <v>1736</v>
      </c>
      <c r="IG94" t="s">
        <v>272</v>
      </c>
      <c r="IH94" t="s">
        <v>269</v>
      </c>
      <c r="IK94">
        <v>-2</v>
      </c>
      <c r="IL94" t="s">
        <v>270</v>
      </c>
      <c r="IM94" t="s">
        <v>271</v>
      </c>
      <c r="IN94" t="s">
        <v>369</v>
      </c>
      <c r="IP94" t="s">
        <v>370</v>
      </c>
    </row>
    <row r="95" spans="1:250" x14ac:dyDescent="0.4">
      <c r="A95">
        <v>862</v>
      </c>
      <c r="B95">
        <v>-1856479488</v>
      </c>
      <c r="C95">
        <v>1403</v>
      </c>
      <c r="D95" t="s">
        <v>264</v>
      </c>
      <c r="E95" t="s">
        <v>265</v>
      </c>
      <c r="F95">
        <v>1407</v>
      </c>
      <c r="G95" t="s">
        <v>266</v>
      </c>
      <c r="H95" t="s">
        <v>265</v>
      </c>
      <c r="I95">
        <v>526</v>
      </c>
      <c r="J95" t="s">
        <v>401</v>
      </c>
      <c r="K95" t="s">
        <v>402</v>
      </c>
      <c r="L95">
        <v>1471</v>
      </c>
      <c r="M95" t="s">
        <v>267</v>
      </c>
      <c r="N95" t="s">
        <v>386</v>
      </c>
      <c r="O95">
        <v>1471</v>
      </c>
      <c r="P95" t="s">
        <v>267</v>
      </c>
      <c r="Q95" t="s">
        <v>386</v>
      </c>
      <c r="R95" t="s">
        <v>280</v>
      </c>
      <c r="S95" s="29">
        <v>0</v>
      </c>
      <c r="U95" s="29">
        <v>3</v>
      </c>
      <c r="IF95">
        <v>1471</v>
      </c>
      <c r="IG95" t="s">
        <v>267</v>
      </c>
      <c r="IH95" t="s">
        <v>269</v>
      </c>
      <c r="IK95">
        <v>-2</v>
      </c>
      <c r="IL95" t="s">
        <v>270</v>
      </c>
      <c r="IM95" t="s">
        <v>271</v>
      </c>
      <c r="IN95" t="s">
        <v>369</v>
      </c>
      <c r="IP95" t="s">
        <v>371</v>
      </c>
    </row>
    <row r="96" spans="1:250" x14ac:dyDescent="0.4">
      <c r="A96">
        <v>863</v>
      </c>
      <c r="B96">
        <v>-1856479488</v>
      </c>
      <c r="C96">
        <v>1403</v>
      </c>
      <c r="D96" t="s">
        <v>264</v>
      </c>
      <c r="E96" t="s">
        <v>265</v>
      </c>
      <c r="F96">
        <v>1407</v>
      </c>
      <c r="G96" t="s">
        <v>266</v>
      </c>
      <c r="H96" t="s">
        <v>265</v>
      </c>
      <c r="I96">
        <v>522</v>
      </c>
      <c r="J96" t="s">
        <v>389</v>
      </c>
      <c r="K96" t="s">
        <v>390</v>
      </c>
      <c r="L96">
        <v>1471</v>
      </c>
      <c r="M96" t="s">
        <v>267</v>
      </c>
      <c r="N96" t="s">
        <v>386</v>
      </c>
      <c r="O96">
        <v>1471</v>
      </c>
      <c r="P96" t="s">
        <v>267</v>
      </c>
      <c r="Q96" t="s">
        <v>386</v>
      </c>
      <c r="R96" t="s">
        <v>280</v>
      </c>
      <c r="S96" s="29">
        <v>0</v>
      </c>
      <c r="U96" s="29">
        <v>3</v>
      </c>
      <c r="IF96">
        <v>1471</v>
      </c>
      <c r="IG96" t="s">
        <v>267</v>
      </c>
      <c r="IH96" t="s">
        <v>269</v>
      </c>
      <c r="IK96">
        <v>-2</v>
      </c>
      <c r="IL96" t="s">
        <v>270</v>
      </c>
      <c r="IM96" t="s">
        <v>271</v>
      </c>
      <c r="IN96" t="s">
        <v>369</v>
      </c>
      <c r="IP96" t="s">
        <v>371</v>
      </c>
    </row>
    <row r="97" spans="1:250" x14ac:dyDescent="0.4">
      <c r="A97">
        <v>864</v>
      </c>
      <c r="B97">
        <v>-1856479488</v>
      </c>
      <c r="C97">
        <v>1403</v>
      </c>
      <c r="D97" t="s">
        <v>264</v>
      </c>
      <c r="E97" t="s">
        <v>265</v>
      </c>
      <c r="F97">
        <v>1407</v>
      </c>
      <c r="G97" t="s">
        <v>266</v>
      </c>
      <c r="H97" t="s">
        <v>265</v>
      </c>
      <c r="I97">
        <v>520</v>
      </c>
      <c r="J97" t="s">
        <v>393</v>
      </c>
      <c r="K97" t="s">
        <v>394</v>
      </c>
      <c r="L97">
        <v>1471</v>
      </c>
      <c r="M97" t="s">
        <v>267</v>
      </c>
      <c r="N97" t="s">
        <v>386</v>
      </c>
      <c r="O97">
        <v>1471</v>
      </c>
      <c r="P97" t="s">
        <v>267</v>
      </c>
      <c r="Q97" t="s">
        <v>386</v>
      </c>
      <c r="R97" t="s">
        <v>280</v>
      </c>
      <c r="S97" s="29">
        <v>0</v>
      </c>
      <c r="U97" s="29">
        <v>3</v>
      </c>
      <c r="IF97">
        <v>1471</v>
      </c>
      <c r="IG97" t="s">
        <v>267</v>
      </c>
      <c r="IH97" t="s">
        <v>269</v>
      </c>
      <c r="IK97">
        <v>-2</v>
      </c>
      <c r="IL97" t="s">
        <v>270</v>
      </c>
      <c r="IM97" t="s">
        <v>271</v>
      </c>
      <c r="IN97" t="s">
        <v>369</v>
      </c>
      <c r="IP97" t="s">
        <v>371</v>
      </c>
    </row>
    <row r="98" spans="1:250" x14ac:dyDescent="0.4">
      <c r="A98">
        <v>865</v>
      </c>
      <c r="B98">
        <v>-1856479488</v>
      </c>
      <c r="C98">
        <v>1403</v>
      </c>
      <c r="D98" t="s">
        <v>264</v>
      </c>
      <c r="E98" t="s">
        <v>265</v>
      </c>
      <c r="F98">
        <v>1407</v>
      </c>
      <c r="G98" t="s">
        <v>266</v>
      </c>
      <c r="H98" t="s">
        <v>265</v>
      </c>
      <c r="I98">
        <v>516</v>
      </c>
      <c r="J98" t="s">
        <v>395</v>
      </c>
      <c r="K98" t="s">
        <v>396</v>
      </c>
      <c r="L98">
        <v>1471</v>
      </c>
      <c r="M98" t="s">
        <v>267</v>
      </c>
      <c r="N98" t="s">
        <v>386</v>
      </c>
      <c r="O98">
        <v>1471</v>
      </c>
      <c r="P98" t="s">
        <v>267</v>
      </c>
      <c r="Q98" t="s">
        <v>386</v>
      </c>
      <c r="R98" t="s">
        <v>280</v>
      </c>
      <c r="S98" s="29">
        <v>0</v>
      </c>
      <c r="U98" s="29">
        <v>3</v>
      </c>
      <c r="IF98">
        <v>1471</v>
      </c>
      <c r="IG98" t="s">
        <v>267</v>
      </c>
      <c r="IH98" t="s">
        <v>269</v>
      </c>
      <c r="IK98">
        <v>-2</v>
      </c>
      <c r="IL98" t="s">
        <v>270</v>
      </c>
      <c r="IM98" t="s">
        <v>271</v>
      </c>
      <c r="IN98" t="s">
        <v>369</v>
      </c>
      <c r="IP98" t="s">
        <v>371</v>
      </c>
    </row>
    <row r="99" spans="1:250" x14ac:dyDescent="0.4">
      <c r="A99">
        <v>866</v>
      </c>
      <c r="B99">
        <v>-1856479488</v>
      </c>
      <c r="C99">
        <v>1403</v>
      </c>
      <c r="D99" t="s">
        <v>264</v>
      </c>
      <c r="E99" t="s">
        <v>265</v>
      </c>
      <c r="F99">
        <v>1407</v>
      </c>
      <c r="G99" t="s">
        <v>266</v>
      </c>
      <c r="H99" t="s">
        <v>265</v>
      </c>
      <c r="I99">
        <v>514</v>
      </c>
      <c r="J99" t="s">
        <v>397</v>
      </c>
      <c r="K99" t="s">
        <v>398</v>
      </c>
      <c r="L99">
        <v>1471</v>
      </c>
      <c r="M99" t="s">
        <v>267</v>
      </c>
      <c r="N99" t="s">
        <v>386</v>
      </c>
      <c r="O99">
        <v>1471</v>
      </c>
      <c r="P99" t="s">
        <v>267</v>
      </c>
      <c r="Q99" t="s">
        <v>386</v>
      </c>
      <c r="R99" t="s">
        <v>280</v>
      </c>
      <c r="S99" s="29">
        <v>0</v>
      </c>
      <c r="U99" s="29">
        <v>3</v>
      </c>
      <c r="IF99">
        <v>1471</v>
      </c>
      <c r="IG99" t="s">
        <v>267</v>
      </c>
      <c r="IH99" t="s">
        <v>269</v>
      </c>
      <c r="IK99">
        <v>-2</v>
      </c>
      <c r="IL99" t="s">
        <v>270</v>
      </c>
      <c r="IM99" t="s">
        <v>271</v>
      </c>
      <c r="IN99" t="s">
        <v>369</v>
      </c>
      <c r="IP99" t="s">
        <v>371</v>
      </c>
    </row>
    <row r="100" spans="1:250" x14ac:dyDescent="0.4">
      <c r="A100">
        <v>867</v>
      </c>
      <c r="B100">
        <v>-1856479488</v>
      </c>
      <c r="C100">
        <v>1403</v>
      </c>
      <c r="D100" t="s">
        <v>264</v>
      </c>
      <c r="E100" t="s">
        <v>265</v>
      </c>
      <c r="F100">
        <v>1407</v>
      </c>
      <c r="G100" t="s">
        <v>266</v>
      </c>
      <c r="H100" t="s">
        <v>265</v>
      </c>
      <c r="I100">
        <v>508</v>
      </c>
      <c r="J100" t="s">
        <v>399</v>
      </c>
      <c r="K100" t="s">
        <v>400</v>
      </c>
      <c r="L100">
        <v>1471</v>
      </c>
      <c r="M100" t="s">
        <v>267</v>
      </c>
      <c r="N100" t="s">
        <v>386</v>
      </c>
      <c r="O100">
        <v>1471</v>
      </c>
      <c r="P100" t="s">
        <v>267</v>
      </c>
      <c r="Q100" t="s">
        <v>386</v>
      </c>
      <c r="R100" t="s">
        <v>280</v>
      </c>
      <c r="S100" s="29">
        <v>0</v>
      </c>
      <c r="U100" s="29">
        <v>3</v>
      </c>
      <c r="IF100">
        <v>1471</v>
      </c>
      <c r="IG100" t="s">
        <v>267</v>
      </c>
      <c r="IH100" t="s">
        <v>269</v>
      </c>
      <c r="IK100">
        <v>-2</v>
      </c>
      <c r="IL100" t="s">
        <v>270</v>
      </c>
      <c r="IM100" t="s">
        <v>271</v>
      </c>
      <c r="IN100" t="s">
        <v>369</v>
      </c>
      <c r="IP100" t="s">
        <v>371</v>
      </c>
    </row>
    <row r="101" spans="1:250" x14ac:dyDescent="0.4">
      <c r="A101">
        <v>868</v>
      </c>
      <c r="B101">
        <v>-1856479488</v>
      </c>
      <c r="C101">
        <v>1403</v>
      </c>
      <c r="D101" t="s">
        <v>264</v>
      </c>
      <c r="E101" t="s">
        <v>265</v>
      </c>
      <c r="F101">
        <v>1407</v>
      </c>
      <c r="G101" t="s">
        <v>266</v>
      </c>
      <c r="H101" t="s">
        <v>265</v>
      </c>
      <c r="I101">
        <v>526</v>
      </c>
      <c r="J101" t="s">
        <v>401</v>
      </c>
      <c r="K101" t="s">
        <v>402</v>
      </c>
      <c r="L101">
        <v>84786</v>
      </c>
      <c r="M101" t="s">
        <v>391</v>
      </c>
      <c r="N101" t="s">
        <v>392</v>
      </c>
      <c r="O101">
        <v>84786</v>
      </c>
      <c r="P101" t="s">
        <v>391</v>
      </c>
      <c r="Q101" t="s">
        <v>392</v>
      </c>
      <c r="R101" t="s">
        <v>281</v>
      </c>
      <c r="S101" s="29">
        <v>-212109.59</v>
      </c>
      <c r="U101" s="29">
        <v>4</v>
      </c>
      <c r="IF101">
        <v>84786</v>
      </c>
      <c r="IG101" t="s">
        <v>391</v>
      </c>
      <c r="IH101" t="s">
        <v>269</v>
      </c>
      <c r="IK101">
        <v>-2</v>
      </c>
      <c r="IL101" t="s">
        <v>270</v>
      </c>
      <c r="IM101" t="s">
        <v>271</v>
      </c>
      <c r="IN101" t="s">
        <v>369</v>
      </c>
      <c r="IP101" t="s">
        <v>391</v>
      </c>
    </row>
    <row r="102" spans="1:250" x14ac:dyDescent="0.4">
      <c r="A102">
        <v>869</v>
      </c>
      <c r="B102">
        <v>-1856479488</v>
      </c>
      <c r="C102">
        <v>1403</v>
      </c>
      <c r="D102" t="s">
        <v>264</v>
      </c>
      <c r="E102" t="s">
        <v>265</v>
      </c>
      <c r="F102">
        <v>1407</v>
      </c>
      <c r="G102" t="s">
        <v>266</v>
      </c>
      <c r="H102" t="s">
        <v>265</v>
      </c>
      <c r="I102">
        <v>522</v>
      </c>
      <c r="J102" t="s">
        <v>389</v>
      </c>
      <c r="K102" t="s">
        <v>390</v>
      </c>
      <c r="L102">
        <v>84786</v>
      </c>
      <c r="M102" t="s">
        <v>391</v>
      </c>
      <c r="N102" t="s">
        <v>392</v>
      </c>
      <c r="O102">
        <v>84786</v>
      </c>
      <c r="P102" t="s">
        <v>391</v>
      </c>
      <c r="Q102" t="s">
        <v>392</v>
      </c>
      <c r="R102" t="s">
        <v>281</v>
      </c>
      <c r="S102" s="29">
        <v>0</v>
      </c>
      <c r="U102" s="29">
        <v>4</v>
      </c>
      <c r="IF102">
        <v>84786</v>
      </c>
      <c r="IG102" t="s">
        <v>391</v>
      </c>
      <c r="IH102" t="s">
        <v>269</v>
      </c>
      <c r="IK102">
        <v>-2</v>
      </c>
      <c r="IL102" t="s">
        <v>270</v>
      </c>
      <c r="IM102" t="s">
        <v>271</v>
      </c>
      <c r="IN102" t="s">
        <v>369</v>
      </c>
      <c r="IP102" t="s">
        <v>391</v>
      </c>
    </row>
    <row r="103" spans="1:250" x14ac:dyDescent="0.4">
      <c r="A103">
        <v>870</v>
      </c>
      <c r="B103">
        <v>-1856479488</v>
      </c>
      <c r="C103">
        <v>1403</v>
      </c>
      <c r="D103" t="s">
        <v>264</v>
      </c>
      <c r="E103" t="s">
        <v>265</v>
      </c>
      <c r="F103">
        <v>1407</v>
      </c>
      <c r="G103" t="s">
        <v>266</v>
      </c>
      <c r="H103" t="s">
        <v>265</v>
      </c>
      <c r="I103">
        <v>520</v>
      </c>
      <c r="J103" t="s">
        <v>393</v>
      </c>
      <c r="K103" t="s">
        <v>394</v>
      </c>
      <c r="L103">
        <v>84786</v>
      </c>
      <c r="M103" t="s">
        <v>391</v>
      </c>
      <c r="N103" t="s">
        <v>392</v>
      </c>
      <c r="O103">
        <v>84786</v>
      </c>
      <c r="P103" t="s">
        <v>391</v>
      </c>
      <c r="Q103" t="s">
        <v>392</v>
      </c>
      <c r="R103" t="s">
        <v>281</v>
      </c>
      <c r="S103" s="29">
        <v>0</v>
      </c>
      <c r="U103" s="29">
        <v>4</v>
      </c>
      <c r="IF103">
        <v>84786</v>
      </c>
      <c r="IG103" t="s">
        <v>391</v>
      </c>
      <c r="IH103" t="s">
        <v>269</v>
      </c>
      <c r="IK103">
        <v>-2</v>
      </c>
      <c r="IL103" t="s">
        <v>270</v>
      </c>
      <c r="IM103" t="s">
        <v>271</v>
      </c>
      <c r="IN103" t="s">
        <v>369</v>
      </c>
      <c r="IP103" t="s">
        <v>391</v>
      </c>
    </row>
    <row r="104" spans="1:250" x14ac:dyDescent="0.4">
      <c r="A104">
        <v>871</v>
      </c>
      <c r="B104">
        <v>-1856479488</v>
      </c>
      <c r="C104">
        <v>1403</v>
      </c>
      <c r="D104" t="s">
        <v>264</v>
      </c>
      <c r="E104" t="s">
        <v>265</v>
      </c>
      <c r="F104">
        <v>1407</v>
      </c>
      <c r="G104" t="s">
        <v>266</v>
      </c>
      <c r="H104" t="s">
        <v>265</v>
      </c>
      <c r="I104">
        <v>526</v>
      </c>
      <c r="J104" t="s">
        <v>401</v>
      </c>
      <c r="K104" t="s">
        <v>402</v>
      </c>
      <c r="L104">
        <v>79514</v>
      </c>
      <c r="M104" t="s">
        <v>382</v>
      </c>
      <c r="N104" t="s">
        <v>383</v>
      </c>
      <c r="O104">
        <v>79514</v>
      </c>
      <c r="P104" t="s">
        <v>382</v>
      </c>
      <c r="Q104" t="s">
        <v>383</v>
      </c>
      <c r="R104" t="s">
        <v>281</v>
      </c>
      <c r="S104" s="29">
        <v>-87813.37</v>
      </c>
      <c r="U104" s="29">
        <v>4</v>
      </c>
      <c r="IF104">
        <v>79514</v>
      </c>
      <c r="IG104" t="s">
        <v>382</v>
      </c>
      <c r="IH104" t="s">
        <v>269</v>
      </c>
      <c r="IK104">
        <v>-2</v>
      </c>
      <c r="IL104" t="s">
        <v>270</v>
      </c>
      <c r="IM104" t="s">
        <v>271</v>
      </c>
      <c r="IN104" t="s">
        <v>369</v>
      </c>
      <c r="IP104" t="s">
        <v>382</v>
      </c>
    </row>
    <row r="105" spans="1:250" x14ac:dyDescent="0.4">
      <c r="A105">
        <v>872</v>
      </c>
      <c r="B105">
        <v>-1856479488</v>
      </c>
      <c r="C105">
        <v>1403</v>
      </c>
      <c r="D105" t="s">
        <v>264</v>
      </c>
      <c r="E105" t="s">
        <v>265</v>
      </c>
      <c r="F105">
        <v>1407</v>
      </c>
      <c r="G105" t="s">
        <v>266</v>
      </c>
      <c r="H105" t="s">
        <v>265</v>
      </c>
      <c r="I105">
        <v>522</v>
      </c>
      <c r="J105" t="s">
        <v>389</v>
      </c>
      <c r="K105" t="s">
        <v>390</v>
      </c>
      <c r="L105">
        <v>79514</v>
      </c>
      <c r="M105" t="s">
        <v>382</v>
      </c>
      <c r="N105" t="s">
        <v>383</v>
      </c>
      <c r="O105">
        <v>79514</v>
      </c>
      <c r="P105" t="s">
        <v>382</v>
      </c>
      <c r="Q105" t="s">
        <v>383</v>
      </c>
      <c r="R105" t="s">
        <v>281</v>
      </c>
      <c r="S105" s="29">
        <v>0</v>
      </c>
      <c r="U105" s="29">
        <v>4</v>
      </c>
      <c r="IF105">
        <v>79514</v>
      </c>
      <c r="IG105" t="s">
        <v>382</v>
      </c>
      <c r="IH105" t="s">
        <v>269</v>
      </c>
      <c r="IK105">
        <v>-2</v>
      </c>
      <c r="IL105" t="s">
        <v>270</v>
      </c>
      <c r="IM105" t="s">
        <v>271</v>
      </c>
      <c r="IN105" t="s">
        <v>369</v>
      </c>
      <c r="IP105" t="s">
        <v>382</v>
      </c>
    </row>
    <row r="106" spans="1:250" x14ac:dyDescent="0.4">
      <c r="A106">
        <v>873</v>
      </c>
      <c r="B106">
        <v>-1856479488</v>
      </c>
      <c r="C106">
        <v>1403</v>
      </c>
      <c r="D106" t="s">
        <v>264</v>
      </c>
      <c r="E106" t="s">
        <v>265</v>
      </c>
      <c r="F106">
        <v>1407</v>
      </c>
      <c r="G106" t="s">
        <v>266</v>
      </c>
      <c r="H106" t="s">
        <v>265</v>
      </c>
      <c r="I106">
        <v>520</v>
      </c>
      <c r="J106" t="s">
        <v>393</v>
      </c>
      <c r="K106" t="s">
        <v>394</v>
      </c>
      <c r="L106">
        <v>79514</v>
      </c>
      <c r="M106" t="s">
        <v>382</v>
      </c>
      <c r="N106" t="s">
        <v>383</v>
      </c>
      <c r="O106">
        <v>79514</v>
      </c>
      <c r="P106" t="s">
        <v>382</v>
      </c>
      <c r="Q106" t="s">
        <v>383</v>
      </c>
      <c r="R106" t="s">
        <v>281</v>
      </c>
      <c r="S106" s="29">
        <v>-87813.37</v>
      </c>
      <c r="U106" s="29">
        <v>4</v>
      </c>
      <c r="IF106">
        <v>79514</v>
      </c>
      <c r="IG106" t="s">
        <v>382</v>
      </c>
      <c r="IH106" t="s">
        <v>269</v>
      </c>
      <c r="IK106">
        <v>-2</v>
      </c>
      <c r="IL106" t="s">
        <v>270</v>
      </c>
      <c r="IM106" t="s">
        <v>271</v>
      </c>
      <c r="IN106" t="s">
        <v>369</v>
      </c>
      <c r="IP106" t="s">
        <v>382</v>
      </c>
    </row>
    <row r="107" spans="1:250" x14ac:dyDescent="0.4">
      <c r="A107">
        <v>874</v>
      </c>
      <c r="B107">
        <v>-1856479488</v>
      </c>
      <c r="C107">
        <v>1403</v>
      </c>
      <c r="D107" t="s">
        <v>264</v>
      </c>
      <c r="E107" t="s">
        <v>265</v>
      </c>
      <c r="F107">
        <v>1407</v>
      </c>
      <c r="G107" t="s">
        <v>266</v>
      </c>
      <c r="H107" t="s">
        <v>265</v>
      </c>
      <c r="I107">
        <v>516</v>
      </c>
      <c r="J107" t="s">
        <v>395</v>
      </c>
      <c r="K107" t="s">
        <v>396</v>
      </c>
      <c r="L107">
        <v>79514</v>
      </c>
      <c r="M107" t="s">
        <v>382</v>
      </c>
      <c r="N107" t="s">
        <v>383</v>
      </c>
      <c r="O107">
        <v>79514</v>
      </c>
      <c r="P107" t="s">
        <v>382</v>
      </c>
      <c r="Q107" t="s">
        <v>383</v>
      </c>
      <c r="R107" t="s">
        <v>281</v>
      </c>
      <c r="S107" s="29">
        <v>0</v>
      </c>
      <c r="U107" s="29">
        <v>4</v>
      </c>
      <c r="IF107">
        <v>79514</v>
      </c>
      <c r="IG107" t="s">
        <v>382</v>
      </c>
      <c r="IH107" t="s">
        <v>269</v>
      </c>
      <c r="IK107">
        <v>-2</v>
      </c>
      <c r="IL107" t="s">
        <v>270</v>
      </c>
      <c r="IM107" t="s">
        <v>271</v>
      </c>
      <c r="IN107" t="s">
        <v>369</v>
      </c>
      <c r="IP107" t="s">
        <v>382</v>
      </c>
    </row>
    <row r="108" spans="1:250" x14ac:dyDescent="0.4">
      <c r="A108">
        <v>875</v>
      </c>
      <c r="B108">
        <v>-1856479488</v>
      </c>
      <c r="C108">
        <v>1403</v>
      </c>
      <c r="D108" t="s">
        <v>264</v>
      </c>
      <c r="E108" t="s">
        <v>265</v>
      </c>
      <c r="F108">
        <v>1407</v>
      </c>
      <c r="G108" t="s">
        <v>266</v>
      </c>
      <c r="H108" t="s">
        <v>265</v>
      </c>
      <c r="I108">
        <v>514</v>
      </c>
      <c r="J108" t="s">
        <v>397</v>
      </c>
      <c r="K108" t="s">
        <v>398</v>
      </c>
      <c r="L108">
        <v>79514</v>
      </c>
      <c r="M108" t="s">
        <v>382</v>
      </c>
      <c r="N108" t="s">
        <v>383</v>
      </c>
      <c r="O108">
        <v>79514</v>
      </c>
      <c r="P108" t="s">
        <v>382</v>
      </c>
      <c r="Q108" t="s">
        <v>383</v>
      </c>
      <c r="R108" t="s">
        <v>281</v>
      </c>
      <c r="S108" s="29">
        <v>-109766.71</v>
      </c>
      <c r="U108" s="29">
        <v>4</v>
      </c>
      <c r="IF108">
        <v>79514</v>
      </c>
      <c r="IG108" t="s">
        <v>382</v>
      </c>
      <c r="IH108" t="s">
        <v>269</v>
      </c>
      <c r="IK108">
        <v>-2</v>
      </c>
      <c r="IL108" t="s">
        <v>270</v>
      </c>
      <c r="IM108" t="s">
        <v>271</v>
      </c>
      <c r="IN108" t="s">
        <v>369</v>
      </c>
      <c r="IP108" t="s">
        <v>382</v>
      </c>
    </row>
    <row r="109" spans="1:250" x14ac:dyDescent="0.4">
      <c r="A109">
        <v>876</v>
      </c>
      <c r="B109">
        <v>-1856479488</v>
      </c>
      <c r="C109">
        <v>1403</v>
      </c>
      <c r="D109" t="s">
        <v>264</v>
      </c>
      <c r="E109" t="s">
        <v>265</v>
      </c>
      <c r="F109">
        <v>1407</v>
      </c>
      <c r="G109" t="s">
        <v>266</v>
      </c>
      <c r="H109" t="s">
        <v>265</v>
      </c>
      <c r="I109">
        <v>508</v>
      </c>
      <c r="J109" t="s">
        <v>399</v>
      </c>
      <c r="K109" t="s">
        <v>400</v>
      </c>
      <c r="L109">
        <v>79514</v>
      </c>
      <c r="M109" t="s">
        <v>382</v>
      </c>
      <c r="N109" t="s">
        <v>383</v>
      </c>
      <c r="O109">
        <v>79514</v>
      </c>
      <c r="P109" t="s">
        <v>382</v>
      </c>
      <c r="Q109" t="s">
        <v>383</v>
      </c>
      <c r="R109" t="s">
        <v>281</v>
      </c>
      <c r="S109" s="29">
        <v>0</v>
      </c>
      <c r="U109" s="29">
        <v>4</v>
      </c>
      <c r="IF109">
        <v>79514</v>
      </c>
      <c r="IG109" t="s">
        <v>382</v>
      </c>
      <c r="IH109" t="s">
        <v>269</v>
      </c>
      <c r="IK109">
        <v>-2</v>
      </c>
      <c r="IL109" t="s">
        <v>270</v>
      </c>
      <c r="IM109" t="s">
        <v>271</v>
      </c>
      <c r="IN109" t="s">
        <v>369</v>
      </c>
      <c r="IP109" t="s">
        <v>382</v>
      </c>
    </row>
    <row r="110" spans="1:250" x14ac:dyDescent="0.4">
      <c r="A110">
        <v>877</v>
      </c>
      <c r="B110">
        <v>-1856479488</v>
      </c>
      <c r="C110">
        <v>1403</v>
      </c>
      <c r="D110" t="s">
        <v>264</v>
      </c>
      <c r="E110" t="s">
        <v>265</v>
      </c>
      <c r="F110">
        <v>1407</v>
      </c>
      <c r="G110" t="s">
        <v>266</v>
      </c>
      <c r="H110" t="s">
        <v>265</v>
      </c>
      <c r="I110">
        <v>526</v>
      </c>
      <c r="J110" t="s">
        <v>401</v>
      </c>
      <c r="K110" t="s">
        <v>402</v>
      </c>
      <c r="L110">
        <v>78013</v>
      </c>
      <c r="M110" t="s">
        <v>384</v>
      </c>
      <c r="N110" t="s">
        <v>385</v>
      </c>
      <c r="O110">
        <v>78013</v>
      </c>
      <c r="P110" t="s">
        <v>384</v>
      </c>
      <c r="Q110" t="s">
        <v>385</v>
      </c>
      <c r="R110" t="s">
        <v>281</v>
      </c>
      <c r="S110" s="29">
        <v>0</v>
      </c>
      <c r="U110" s="29">
        <v>4</v>
      </c>
      <c r="IF110">
        <v>78013</v>
      </c>
      <c r="IG110" t="s">
        <v>384</v>
      </c>
      <c r="IH110" t="s">
        <v>269</v>
      </c>
      <c r="IK110">
        <v>-2</v>
      </c>
      <c r="IL110" t="s">
        <v>270</v>
      </c>
      <c r="IM110" t="s">
        <v>271</v>
      </c>
      <c r="IN110" t="s">
        <v>369</v>
      </c>
      <c r="IP110" t="s">
        <v>384</v>
      </c>
    </row>
    <row r="111" spans="1:250" x14ac:dyDescent="0.4">
      <c r="A111">
        <v>878</v>
      </c>
      <c r="B111">
        <v>-1856479488</v>
      </c>
      <c r="C111">
        <v>1403</v>
      </c>
      <c r="D111" t="s">
        <v>264</v>
      </c>
      <c r="E111" t="s">
        <v>265</v>
      </c>
      <c r="F111">
        <v>1407</v>
      </c>
      <c r="G111" t="s">
        <v>266</v>
      </c>
      <c r="H111" t="s">
        <v>265</v>
      </c>
      <c r="I111">
        <v>522</v>
      </c>
      <c r="J111" t="s">
        <v>389</v>
      </c>
      <c r="K111" t="s">
        <v>390</v>
      </c>
      <c r="L111">
        <v>78013</v>
      </c>
      <c r="M111" t="s">
        <v>384</v>
      </c>
      <c r="N111" t="s">
        <v>385</v>
      </c>
      <c r="O111">
        <v>78013</v>
      </c>
      <c r="P111" t="s">
        <v>384</v>
      </c>
      <c r="Q111" t="s">
        <v>385</v>
      </c>
      <c r="R111" t="s">
        <v>281</v>
      </c>
      <c r="S111" s="29">
        <v>0</v>
      </c>
      <c r="U111" s="29">
        <v>4</v>
      </c>
      <c r="IF111">
        <v>78013</v>
      </c>
      <c r="IG111" t="s">
        <v>384</v>
      </c>
      <c r="IH111" t="s">
        <v>269</v>
      </c>
      <c r="IK111">
        <v>-2</v>
      </c>
      <c r="IL111" t="s">
        <v>270</v>
      </c>
      <c r="IM111" t="s">
        <v>271</v>
      </c>
      <c r="IN111" t="s">
        <v>369</v>
      </c>
      <c r="IP111" t="s">
        <v>384</v>
      </c>
    </row>
    <row r="112" spans="1:250" x14ac:dyDescent="0.4">
      <c r="A112">
        <v>879</v>
      </c>
      <c r="B112">
        <v>-1856479488</v>
      </c>
      <c r="C112">
        <v>1403</v>
      </c>
      <c r="D112" t="s">
        <v>264</v>
      </c>
      <c r="E112" t="s">
        <v>265</v>
      </c>
      <c r="F112">
        <v>1407</v>
      </c>
      <c r="G112" t="s">
        <v>266</v>
      </c>
      <c r="H112" t="s">
        <v>265</v>
      </c>
      <c r="I112">
        <v>520</v>
      </c>
      <c r="J112" t="s">
        <v>393</v>
      </c>
      <c r="K112" t="s">
        <v>394</v>
      </c>
      <c r="L112">
        <v>78013</v>
      </c>
      <c r="M112" t="s">
        <v>384</v>
      </c>
      <c r="N112" t="s">
        <v>385</v>
      </c>
      <c r="O112">
        <v>78013</v>
      </c>
      <c r="P112" t="s">
        <v>384</v>
      </c>
      <c r="Q112" t="s">
        <v>385</v>
      </c>
      <c r="R112" t="s">
        <v>281</v>
      </c>
      <c r="S112" s="29">
        <v>0</v>
      </c>
      <c r="U112" s="29">
        <v>4</v>
      </c>
      <c r="IF112">
        <v>78013</v>
      </c>
      <c r="IG112" t="s">
        <v>384</v>
      </c>
      <c r="IH112" t="s">
        <v>269</v>
      </c>
      <c r="IK112">
        <v>-2</v>
      </c>
      <c r="IL112" t="s">
        <v>270</v>
      </c>
      <c r="IM112" t="s">
        <v>271</v>
      </c>
      <c r="IN112" t="s">
        <v>369</v>
      </c>
      <c r="IP112" t="s">
        <v>384</v>
      </c>
    </row>
    <row r="113" spans="1:250" x14ac:dyDescent="0.4">
      <c r="A113">
        <v>880</v>
      </c>
      <c r="B113">
        <v>-1856479488</v>
      </c>
      <c r="C113">
        <v>1403</v>
      </c>
      <c r="D113" t="s">
        <v>264</v>
      </c>
      <c r="E113" t="s">
        <v>265</v>
      </c>
      <c r="F113">
        <v>1407</v>
      </c>
      <c r="G113" t="s">
        <v>266</v>
      </c>
      <c r="H113" t="s">
        <v>265</v>
      </c>
      <c r="I113">
        <v>516</v>
      </c>
      <c r="J113" t="s">
        <v>395</v>
      </c>
      <c r="K113" t="s">
        <v>396</v>
      </c>
      <c r="L113">
        <v>78013</v>
      </c>
      <c r="M113" t="s">
        <v>384</v>
      </c>
      <c r="N113" t="s">
        <v>385</v>
      </c>
      <c r="O113">
        <v>78013</v>
      </c>
      <c r="P113" t="s">
        <v>384</v>
      </c>
      <c r="Q113" t="s">
        <v>385</v>
      </c>
      <c r="R113" t="s">
        <v>281</v>
      </c>
      <c r="S113" s="29">
        <v>0</v>
      </c>
      <c r="U113" s="29">
        <v>4</v>
      </c>
      <c r="IF113">
        <v>78013</v>
      </c>
      <c r="IG113" t="s">
        <v>384</v>
      </c>
      <c r="IH113" t="s">
        <v>269</v>
      </c>
      <c r="IK113">
        <v>-2</v>
      </c>
      <c r="IL113" t="s">
        <v>270</v>
      </c>
      <c r="IM113" t="s">
        <v>271</v>
      </c>
      <c r="IN113" t="s">
        <v>369</v>
      </c>
      <c r="IP113" t="s">
        <v>384</v>
      </c>
    </row>
    <row r="114" spans="1:250" x14ac:dyDescent="0.4">
      <c r="A114">
        <v>881</v>
      </c>
      <c r="B114">
        <v>-1856479488</v>
      </c>
      <c r="C114">
        <v>1403</v>
      </c>
      <c r="D114" t="s">
        <v>264</v>
      </c>
      <c r="E114" t="s">
        <v>265</v>
      </c>
      <c r="F114">
        <v>1407</v>
      </c>
      <c r="G114" t="s">
        <v>266</v>
      </c>
      <c r="H114" t="s">
        <v>265</v>
      </c>
      <c r="I114">
        <v>514</v>
      </c>
      <c r="J114" t="s">
        <v>397</v>
      </c>
      <c r="K114" t="s">
        <v>398</v>
      </c>
      <c r="L114">
        <v>78013</v>
      </c>
      <c r="M114" t="s">
        <v>384</v>
      </c>
      <c r="N114" t="s">
        <v>385</v>
      </c>
      <c r="O114">
        <v>78013</v>
      </c>
      <c r="P114" t="s">
        <v>384</v>
      </c>
      <c r="Q114" t="s">
        <v>385</v>
      </c>
      <c r="R114" t="s">
        <v>281</v>
      </c>
      <c r="S114" s="29">
        <v>0</v>
      </c>
      <c r="U114" s="29">
        <v>4</v>
      </c>
      <c r="IF114">
        <v>78013</v>
      </c>
      <c r="IG114" t="s">
        <v>384</v>
      </c>
      <c r="IH114" t="s">
        <v>269</v>
      </c>
      <c r="IK114">
        <v>-2</v>
      </c>
      <c r="IL114" t="s">
        <v>270</v>
      </c>
      <c r="IM114" t="s">
        <v>271</v>
      </c>
      <c r="IN114" t="s">
        <v>369</v>
      </c>
      <c r="IP114" t="s">
        <v>384</v>
      </c>
    </row>
    <row r="115" spans="1:250" x14ac:dyDescent="0.4">
      <c r="A115">
        <v>882</v>
      </c>
      <c r="B115">
        <v>-1856479488</v>
      </c>
      <c r="C115">
        <v>1403</v>
      </c>
      <c r="D115" t="s">
        <v>264</v>
      </c>
      <c r="E115" t="s">
        <v>265</v>
      </c>
      <c r="F115">
        <v>1407</v>
      </c>
      <c r="G115" t="s">
        <v>266</v>
      </c>
      <c r="H115" t="s">
        <v>265</v>
      </c>
      <c r="I115">
        <v>508</v>
      </c>
      <c r="J115" t="s">
        <v>399</v>
      </c>
      <c r="K115" t="s">
        <v>400</v>
      </c>
      <c r="L115">
        <v>78013</v>
      </c>
      <c r="M115" t="s">
        <v>384</v>
      </c>
      <c r="N115" t="s">
        <v>385</v>
      </c>
      <c r="O115">
        <v>78013</v>
      </c>
      <c r="P115" t="s">
        <v>384</v>
      </c>
      <c r="Q115" t="s">
        <v>385</v>
      </c>
      <c r="R115" t="s">
        <v>281</v>
      </c>
      <c r="S115" s="29">
        <v>0</v>
      </c>
      <c r="U115" s="29">
        <v>4</v>
      </c>
      <c r="IF115">
        <v>78013</v>
      </c>
      <c r="IG115" t="s">
        <v>384</v>
      </c>
      <c r="IH115" t="s">
        <v>269</v>
      </c>
      <c r="IK115">
        <v>-2</v>
      </c>
      <c r="IL115" t="s">
        <v>270</v>
      </c>
      <c r="IM115" t="s">
        <v>271</v>
      </c>
      <c r="IN115" t="s">
        <v>369</v>
      </c>
      <c r="IP115" t="s">
        <v>384</v>
      </c>
    </row>
    <row r="116" spans="1:250" x14ac:dyDescent="0.4">
      <c r="A116">
        <v>883</v>
      </c>
      <c r="B116">
        <v>-1856479488</v>
      </c>
      <c r="C116">
        <v>1403</v>
      </c>
      <c r="D116" t="s">
        <v>264</v>
      </c>
      <c r="E116" t="s">
        <v>265</v>
      </c>
      <c r="F116">
        <v>1407</v>
      </c>
      <c r="G116" t="s">
        <v>266</v>
      </c>
      <c r="H116" t="s">
        <v>265</v>
      </c>
      <c r="I116">
        <v>526</v>
      </c>
      <c r="J116" t="s">
        <v>401</v>
      </c>
      <c r="K116" t="s">
        <v>402</v>
      </c>
      <c r="L116">
        <v>50297</v>
      </c>
      <c r="M116" t="s">
        <v>380</v>
      </c>
      <c r="N116" t="s">
        <v>381</v>
      </c>
      <c r="O116">
        <v>50297</v>
      </c>
      <c r="P116" t="s">
        <v>380</v>
      </c>
      <c r="Q116" t="s">
        <v>381</v>
      </c>
      <c r="R116" t="s">
        <v>281</v>
      </c>
      <c r="S116" s="29">
        <v>0</v>
      </c>
      <c r="U116" s="29">
        <v>4</v>
      </c>
      <c r="IF116">
        <v>50297</v>
      </c>
      <c r="IG116" t="s">
        <v>380</v>
      </c>
      <c r="IH116" t="s">
        <v>269</v>
      </c>
      <c r="IK116">
        <v>-2</v>
      </c>
      <c r="IL116" t="s">
        <v>270</v>
      </c>
      <c r="IM116" t="s">
        <v>271</v>
      </c>
      <c r="IN116" t="s">
        <v>369</v>
      </c>
      <c r="IP116" t="s">
        <v>380</v>
      </c>
    </row>
    <row r="117" spans="1:250" x14ac:dyDescent="0.4">
      <c r="A117">
        <v>884</v>
      </c>
      <c r="B117">
        <v>-1856479488</v>
      </c>
      <c r="C117">
        <v>1403</v>
      </c>
      <c r="D117" t="s">
        <v>264</v>
      </c>
      <c r="E117" t="s">
        <v>265</v>
      </c>
      <c r="F117">
        <v>1407</v>
      </c>
      <c r="G117" t="s">
        <v>266</v>
      </c>
      <c r="H117" t="s">
        <v>265</v>
      </c>
      <c r="I117">
        <v>522</v>
      </c>
      <c r="J117" t="s">
        <v>389</v>
      </c>
      <c r="K117" t="s">
        <v>390</v>
      </c>
      <c r="L117">
        <v>50297</v>
      </c>
      <c r="M117" t="s">
        <v>380</v>
      </c>
      <c r="N117" t="s">
        <v>381</v>
      </c>
      <c r="O117">
        <v>50297</v>
      </c>
      <c r="P117" t="s">
        <v>380</v>
      </c>
      <c r="Q117" t="s">
        <v>381</v>
      </c>
      <c r="R117" t="s">
        <v>281</v>
      </c>
      <c r="S117" s="29">
        <v>0</v>
      </c>
      <c r="U117" s="29">
        <v>4</v>
      </c>
      <c r="IF117">
        <v>50297</v>
      </c>
      <c r="IG117" t="s">
        <v>380</v>
      </c>
      <c r="IH117" t="s">
        <v>269</v>
      </c>
      <c r="IK117">
        <v>-2</v>
      </c>
      <c r="IL117" t="s">
        <v>270</v>
      </c>
      <c r="IM117" t="s">
        <v>271</v>
      </c>
      <c r="IN117" t="s">
        <v>369</v>
      </c>
      <c r="IP117" t="s">
        <v>380</v>
      </c>
    </row>
    <row r="118" spans="1:250" x14ac:dyDescent="0.4">
      <c r="A118">
        <v>885</v>
      </c>
      <c r="B118">
        <v>-1856479488</v>
      </c>
      <c r="C118">
        <v>1403</v>
      </c>
      <c r="D118" t="s">
        <v>264</v>
      </c>
      <c r="E118" t="s">
        <v>265</v>
      </c>
      <c r="F118">
        <v>1407</v>
      </c>
      <c r="G118" t="s">
        <v>266</v>
      </c>
      <c r="H118" t="s">
        <v>265</v>
      </c>
      <c r="I118">
        <v>520</v>
      </c>
      <c r="J118" t="s">
        <v>393</v>
      </c>
      <c r="K118" t="s">
        <v>394</v>
      </c>
      <c r="L118">
        <v>50297</v>
      </c>
      <c r="M118" t="s">
        <v>380</v>
      </c>
      <c r="N118" t="s">
        <v>381</v>
      </c>
      <c r="O118">
        <v>50297</v>
      </c>
      <c r="P118" t="s">
        <v>380</v>
      </c>
      <c r="Q118" t="s">
        <v>381</v>
      </c>
      <c r="R118" t="s">
        <v>281</v>
      </c>
      <c r="S118" s="29">
        <v>0</v>
      </c>
      <c r="U118" s="29">
        <v>4</v>
      </c>
      <c r="IF118">
        <v>50297</v>
      </c>
      <c r="IG118" t="s">
        <v>380</v>
      </c>
      <c r="IH118" t="s">
        <v>269</v>
      </c>
      <c r="IK118">
        <v>-2</v>
      </c>
      <c r="IL118" t="s">
        <v>270</v>
      </c>
      <c r="IM118" t="s">
        <v>271</v>
      </c>
      <c r="IN118" t="s">
        <v>369</v>
      </c>
      <c r="IP118" t="s">
        <v>380</v>
      </c>
    </row>
    <row r="119" spans="1:250" x14ac:dyDescent="0.4">
      <c r="A119">
        <v>886</v>
      </c>
      <c r="B119">
        <v>-1856479488</v>
      </c>
      <c r="C119">
        <v>1403</v>
      </c>
      <c r="D119" t="s">
        <v>264</v>
      </c>
      <c r="E119" t="s">
        <v>265</v>
      </c>
      <c r="F119">
        <v>1407</v>
      </c>
      <c r="G119" t="s">
        <v>266</v>
      </c>
      <c r="H119" t="s">
        <v>265</v>
      </c>
      <c r="I119">
        <v>516</v>
      </c>
      <c r="J119" t="s">
        <v>395</v>
      </c>
      <c r="K119" t="s">
        <v>396</v>
      </c>
      <c r="L119">
        <v>50297</v>
      </c>
      <c r="M119" t="s">
        <v>380</v>
      </c>
      <c r="N119" t="s">
        <v>381</v>
      </c>
      <c r="O119">
        <v>50297</v>
      </c>
      <c r="P119" t="s">
        <v>380</v>
      </c>
      <c r="Q119" t="s">
        <v>381</v>
      </c>
      <c r="R119" t="s">
        <v>281</v>
      </c>
      <c r="S119" s="29">
        <v>0</v>
      </c>
      <c r="U119" s="29">
        <v>4</v>
      </c>
      <c r="IF119">
        <v>50297</v>
      </c>
      <c r="IG119" t="s">
        <v>380</v>
      </c>
      <c r="IH119" t="s">
        <v>269</v>
      </c>
      <c r="IK119">
        <v>-2</v>
      </c>
      <c r="IL119" t="s">
        <v>270</v>
      </c>
      <c r="IM119" t="s">
        <v>271</v>
      </c>
      <c r="IN119" t="s">
        <v>369</v>
      </c>
      <c r="IP119" t="s">
        <v>380</v>
      </c>
    </row>
    <row r="120" spans="1:250" x14ac:dyDescent="0.4">
      <c r="A120">
        <v>887</v>
      </c>
      <c r="B120">
        <v>-1856479488</v>
      </c>
      <c r="C120">
        <v>1403</v>
      </c>
      <c r="D120" t="s">
        <v>264</v>
      </c>
      <c r="E120" t="s">
        <v>265</v>
      </c>
      <c r="F120">
        <v>1407</v>
      </c>
      <c r="G120" t="s">
        <v>266</v>
      </c>
      <c r="H120" t="s">
        <v>265</v>
      </c>
      <c r="I120">
        <v>514</v>
      </c>
      <c r="J120" t="s">
        <v>397</v>
      </c>
      <c r="K120" t="s">
        <v>398</v>
      </c>
      <c r="L120">
        <v>50297</v>
      </c>
      <c r="M120" t="s">
        <v>380</v>
      </c>
      <c r="N120" t="s">
        <v>381</v>
      </c>
      <c r="O120">
        <v>50297</v>
      </c>
      <c r="P120" t="s">
        <v>380</v>
      </c>
      <c r="Q120" t="s">
        <v>381</v>
      </c>
      <c r="R120" t="s">
        <v>281</v>
      </c>
      <c r="S120" s="29">
        <v>0</v>
      </c>
      <c r="U120" s="29">
        <v>4</v>
      </c>
      <c r="IF120">
        <v>50297</v>
      </c>
      <c r="IG120" t="s">
        <v>380</v>
      </c>
      <c r="IH120" t="s">
        <v>269</v>
      </c>
      <c r="IK120">
        <v>-2</v>
      </c>
      <c r="IL120" t="s">
        <v>270</v>
      </c>
      <c r="IM120" t="s">
        <v>271</v>
      </c>
      <c r="IN120" t="s">
        <v>369</v>
      </c>
      <c r="IP120" t="s">
        <v>380</v>
      </c>
    </row>
    <row r="121" spans="1:250" x14ac:dyDescent="0.4">
      <c r="A121">
        <v>888</v>
      </c>
      <c r="B121">
        <v>-1856479488</v>
      </c>
      <c r="C121">
        <v>1403</v>
      </c>
      <c r="D121" t="s">
        <v>264</v>
      </c>
      <c r="E121" t="s">
        <v>265</v>
      </c>
      <c r="F121">
        <v>1407</v>
      </c>
      <c r="G121" t="s">
        <v>266</v>
      </c>
      <c r="H121" t="s">
        <v>265</v>
      </c>
      <c r="I121">
        <v>508</v>
      </c>
      <c r="J121" t="s">
        <v>399</v>
      </c>
      <c r="K121" t="s">
        <v>400</v>
      </c>
      <c r="L121">
        <v>50297</v>
      </c>
      <c r="M121" t="s">
        <v>380</v>
      </c>
      <c r="N121" t="s">
        <v>381</v>
      </c>
      <c r="O121">
        <v>50297</v>
      </c>
      <c r="P121" t="s">
        <v>380</v>
      </c>
      <c r="Q121" t="s">
        <v>381</v>
      </c>
      <c r="R121" t="s">
        <v>281</v>
      </c>
      <c r="S121" s="29">
        <v>0</v>
      </c>
      <c r="U121" s="29">
        <v>4</v>
      </c>
      <c r="IF121">
        <v>50297</v>
      </c>
      <c r="IG121" t="s">
        <v>380</v>
      </c>
      <c r="IH121" t="s">
        <v>269</v>
      </c>
      <c r="IK121">
        <v>-2</v>
      </c>
      <c r="IL121" t="s">
        <v>270</v>
      </c>
      <c r="IM121" t="s">
        <v>271</v>
      </c>
      <c r="IN121" t="s">
        <v>369</v>
      </c>
      <c r="IP121" t="s">
        <v>380</v>
      </c>
    </row>
    <row r="122" spans="1:250" x14ac:dyDescent="0.4">
      <c r="A122">
        <v>889</v>
      </c>
      <c r="B122">
        <v>-1856479488</v>
      </c>
      <c r="C122">
        <v>1403</v>
      </c>
      <c r="D122" t="s">
        <v>264</v>
      </c>
      <c r="E122" t="s">
        <v>265</v>
      </c>
      <c r="F122">
        <v>1407</v>
      </c>
      <c r="G122" t="s">
        <v>266</v>
      </c>
      <c r="H122" t="s">
        <v>265</v>
      </c>
      <c r="I122">
        <v>526</v>
      </c>
      <c r="J122" t="s">
        <v>401</v>
      </c>
      <c r="K122" t="s">
        <v>402</v>
      </c>
      <c r="L122">
        <v>1736</v>
      </c>
      <c r="M122" t="s">
        <v>272</v>
      </c>
      <c r="N122" t="s">
        <v>273</v>
      </c>
      <c r="O122">
        <v>1736</v>
      </c>
      <c r="P122" t="s">
        <v>272</v>
      </c>
      <c r="Q122" t="s">
        <v>273</v>
      </c>
      <c r="R122" t="s">
        <v>281</v>
      </c>
      <c r="S122" s="29">
        <v>0</v>
      </c>
      <c r="U122" s="29">
        <v>4</v>
      </c>
      <c r="IF122">
        <v>1736</v>
      </c>
      <c r="IG122" t="s">
        <v>272</v>
      </c>
      <c r="IH122" t="s">
        <v>269</v>
      </c>
      <c r="IK122">
        <v>-2</v>
      </c>
      <c r="IL122" t="s">
        <v>270</v>
      </c>
      <c r="IM122" t="s">
        <v>271</v>
      </c>
      <c r="IN122" t="s">
        <v>369</v>
      </c>
      <c r="IP122" t="s">
        <v>370</v>
      </c>
    </row>
    <row r="123" spans="1:250" x14ac:dyDescent="0.4">
      <c r="A123">
        <v>890</v>
      </c>
      <c r="B123">
        <v>-1856479488</v>
      </c>
      <c r="C123">
        <v>1403</v>
      </c>
      <c r="D123" t="s">
        <v>264</v>
      </c>
      <c r="E123" t="s">
        <v>265</v>
      </c>
      <c r="F123">
        <v>1407</v>
      </c>
      <c r="G123" t="s">
        <v>266</v>
      </c>
      <c r="H123" t="s">
        <v>265</v>
      </c>
      <c r="I123">
        <v>522</v>
      </c>
      <c r="J123" t="s">
        <v>389</v>
      </c>
      <c r="K123" t="s">
        <v>390</v>
      </c>
      <c r="L123">
        <v>1736</v>
      </c>
      <c r="M123" t="s">
        <v>272</v>
      </c>
      <c r="N123" t="s">
        <v>273</v>
      </c>
      <c r="O123">
        <v>1736</v>
      </c>
      <c r="P123" t="s">
        <v>272</v>
      </c>
      <c r="Q123" t="s">
        <v>273</v>
      </c>
      <c r="R123" t="s">
        <v>281</v>
      </c>
      <c r="S123" s="29">
        <v>0</v>
      </c>
      <c r="U123" s="29">
        <v>4</v>
      </c>
      <c r="IF123">
        <v>1736</v>
      </c>
      <c r="IG123" t="s">
        <v>272</v>
      </c>
      <c r="IH123" t="s">
        <v>269</v>
      </c>
      <c r="IK123">
        <v>-2</v>
      </c>
      <c r="IL123" t="s">
        <v>270</v>
      </c>
      <c r="IM123" t="s">
        <v>271</v>
      </c>
      <c r="IN123" t="s">
        <v>369</v>
      </c>
      <c r="IP123" t="s">
        <v>370</v>
      </c>
    </row>
    <row r="124" spans="1:250" x14ac:dyDescent="0.4">
      <c r="A124">
        <v>891</v>
      </c>
      <c r="B124">
        <v>-1856479488</v>
      </c>
      <c r="C124">
        <v>1403</v>
      </c>
      <c r="D124" t="s">
        <v>264</v>
      </c>
      <c r="E124" t="s">
        <v>265</v>
      </c>
      <c r="F124">
        <v>1407</v>
      </c>
      <c r="G124" t="s">
        <v>266</v>
      </c>
      <c r="H124" t="s">
        <v>265</v>
      </c>
      <c r="I124">
        <v>520</v>
      </c>
      <c r="J124" t="s">
        <v>393</v>
      </c>
      <c r="K124" t="s">
        <v>394</v>
      </c>
      <c r="L124">
        <v>1736</v>
      </c>
      <c r="M124" t="s">
        <v>272</v>
      </c>
      <c r="N124" t="s">
        <v>273</v>
      </c>
      <c r="O124">
        <v>1736</v>
      </c>
      <c r="P124" t="s">
        <v>272</v>
      </c>
      <c r="Q124" t="s">
        <v>273</v>
      </c>
      <c r="R124" t="s">
        <v>281</v>
      </c>
      <c r="S124" s="29">
        <v>0</v>
      </c>
      <c r="U124" s="29">
        <v>4</v>
      </c>
      <c r="IF124">
        <v>1736</v>
      </c>
      <c r="IG124" t="s">
        <v>272</v>
      </c>
      <c r="IH124" t="s">
        <v>269</v>
      </c>
      <c r="IK124">
        <v>-2</v>
      </c>
      <c r="IL124" t="s">
        <v>270</v>
      </c>
      <c r="IM124" t="s">
        <v>271</v>
      </c>
      <c r="IN124" t="s">
        <v>369</v>
      </c>
      <c r="IP124" t="s">
        <v>370</v>
      </c>
    </row>
    <row r="125" spans="1:250" x14ac:dyDescent="0.4">
      <c r="A125">
        <v>892</v>
      </c>
      <c r="B125">
        <v>-1856479488</v>
      </c>
      <c r="C125">
        <v>1403</v>
      </c>
      <c r="D125" t="s">
        <v>264</v>
      </c>
      <c r="E125" t="s">
        <v>265</v>
      </c>
      <c r="F125">
        <v>1407</v>
      </c>
      <c r="G125" t="s">
        <v>266</v>
      </c>
      <c r="H125" t="s">
        <v>265</v>
      </c>
      <c r="I125">
        <v>516</v>
      </c>
      <c r="J125" t="s">
        <v>395</v>
      </c>
      <c r="K125" t="s">
        <v>396</v>
      </c>
      <c r="L125">
        <v>1736</v>
      </c>
      <c r="M125" t="s">
        <v>272</v>
      </c>
      <c r="N125" t="s">
        <v>273</v>
      </c>
      <c r="O125">
        <v>1736</v>
      </c>
      <c r="P125" t="s">
        <v>272</v>
      </c>
      <c r="Q125" t="s">
        <v>273</v>
      </c>
      <c r="R125" t="s">
        <v>281</v>
      </c>
      <c r="S125" s="29">
        <v>0</v>
      </c>
      <c r="U125" s="29">
        <v>4</v>
      </c>
      <c r="IF125">
        <v>1736</v>
      </c>
      <c r="IG125" t="s">
        <v>272</v>
      </c>
      <c r="IH125" t="s">
        <v>269</v>
      </c>
      <c r="IK125">
        <v>-2</v>
      </c>
      <c r="IL125" t="s">
        <v>270</v>
      </c>
      <c r="IM125" t="s">
        <v>271</v>
      </c>
      <c r="IN125" t="s">
        <v>369</v>
      </c>
      <c r="IP125" t="s">
        <v>370</v>
      </c>
    </row>
    <row r="126" spans="1:250" x14ac:dyDescent="0.4">
      <c r="A126">
        <v>893</v>
      </c>
      <c r="B126">
        <v>-1856479488</v>
      </c>
      <c r="C126">
        <v>1403</v>
      </c>
      <c r="D126" t="s">
        <v>264</v>
      </c>
      <c r="E126" t="s">
        <v>265</v>
      </c>
      <c r="F126">
        <v>1407</v>
      </c>
      <c r="G126" t="s">
        <v>266</v>
      </c>
      <c r="H126" t="s">
        <v>265</v>
      </c>
      <c r="I126">
        <v>514</v>
      </c>
      <c r="J126" t="s">
        <v>397</v>
      </c>
      <c r="K126" t="s">
        <v>398</v>
      </c>
      <c r="L126">
        <v>1736</v>
      </c>
      <c r="M126" t="s">
        <v>272</v>
      </c>
      <c r="N126" t="s">
        <v>273</v>
      </c>
      <c r="O126">
        <v>1736</v>
      </c>
      <c r="P126" t="s">
        <v>272</v>
      </c>
      <c r="Q126" t="s">
        <v>273</v>
      </c>
      <c r="R126" t="s">
        <v>281</v>
      </c>
      <c r="S126" s="29">
        <v>0</v>
      </c>
      <c r="U126" s="29">
        <v>4</v>
      </c>
      <c r="IF126">
        <v>1736</v>
      </c>
      <c r="IG126" t="s">
        <v>272</v>
      </c>
      <c r="IH126" t="s">
        <v>269</v>
      </c>
      <c r="IK126">
        <v>-2</v>
      </c>
      <c r="IL126" t="s">
        <v>270</v>
      </c>
      <c r="IM126" t="s">
        <v>271</v>
      </c>
      <c r="IN126" t="s">
        <v>369</v>
      </c>
      <c r="IP126" t="s">
        <v>370</v>
      </c>
    </row>
    <row r="127" spans="1:250" x14ac:dyDescent="0.4">
      <c r="A127">
        <v>894</v>
      </c>
      <c r="B127">
        <v>-1856479488</v>
      </c>
      <c r="C127">
        <v>1403</v>
      </c>
      <c r="D127" t="s">
        <v>264</v>
      </c>
      <c r="E127" t="s">
        <v>265</v>
      </c>
      <c r="F127">
        <v>1407</v>
      </c>
      <c r="G127" t="s">
        <v>266</v>
      </c>
      <c r="H127" t="s">
        <v>265</v>
      </c>
      <c r="I127">
        <v>508</v>
      </c>
      <c r="J127" t="s">
        <v>399</v>
      </c>
      <c r="K127" t="s">
        <v>400</v>
      </c>
      <c r="L127">
        <v>1736</v>
      </c>
      <c r="M127" t="s">
        <v>272</v>
      </c>
      <c r="N127" t="s">
        <v>273</v>
      </c>
      <c r="O127">
        <v>1736</v>
      </c>
      <c r="P127" t="s">
        <v>272</v>
      </c>
      <c r="Q127" t="s">
        <v>273</v>
      </c>
      <c r="R127" t="s">
        <v>281</v>
      </c>
      <c r="S127" s="29">
        <v>0</v>
      </c>
      <c r="U127" s="29">
        <v>4</v>
      </c>
      <c r="IF127">
        <v>1736</v>
      </c>
      <c r="IG127" t="s">
        <v>272</v>
      </c>
      <c r="IH127" t="s">
        <v>269</v>
      </c>
      <c r="IK127">
        <v>-2</v>
      </c>
      <c r="IL127" t="s">
        <v>270</v>
      </c>
      <c r="IM127" t="s">
        <v>271</v>
      </c>
      <c r="IN127" t="s">
        <v>369</v>
      </c>
      <c r="IP127" t="s">
        <v>370</v>
      </c>
    </row>
    <row r="128" spans="1:250" x14ac:dyDescent="0.4">
      <c r="A128">
        <v>895</v>
      </c>
      <c r="B128">
        <v>-1856479488</v>
      </c>
      <c r="C128">
        <v>1403</v>
      </c>
      <c r="D128" t="s">
        <v>264</v>
      </c>
      <c r="E128" t="s">
        <v>265</v>
      </c>
      <c r="F128">
        <v>1407</v>
      </c>
      <c r="G128" t="s">
        <v>266</v>
      </c>
      <c r="H128" t="s">
        <v>265</v>
      </c>
      <c r="I128">
        <v>526</v>
      </c>
      <c r="J128" t="s">
        <v>401</v>
      </c>
      <c r="K128" t="s">
        <v>402</v>
      </c>
      <c r="L128">
        <v>1471</v>
      </c>
      <c r="M128" t="s">
        <v>267</v>
      </c>
      <c r="N128" t="s">
        <v>386</v>
      </c>
      <c r="O128">
        <v>1471</v>
      </c>
      <c r="P128" t="s">
        <v>267</v>
      </c>
      <c r="Q128" t="s">
        <v>386</v>
      </c>
      <c r="R128" t="s">
        <v>281</v>
      </c>
      <c r="S128" s="29">
        <v>0</v>
      </c>
      <c r="U128" s="29">
        <v>4</v>
      </c>
      <c r="IF128">
        <v>1471</v>
      </c>
      <c r="IG128" t="s">
        <v>267</v>
      </c>
      <c r="IH128" t="s">
        <v>269</v>
      </c>
      <c r="IK128">
        <v>-2</v>
      </c>
      <c r="IL128" t="s">
        <v>270</v>
      </c>
      <c r="IM128" t="s">
        <v>271</v>
      </c>
      <c r="IN128" t="s">
        <v>369</v>
      </c>
      <c r="IP128" t="s">
        <v>371</v>
      </c>
    </row>
    <row r="129" spans="1:250" x14ac:dyDescent="0.4">
      <c r="A129">
        <v>896</v>
      </c>
      <c r="B129">
        <v>-1856479488</v>
      </c>
      <c r="C129">
        <v>1403</v>
      </c>
      <c r="D129" t="s">
        <v>264</v>
      </c>
      <c r="E129" t="s">
        <v>265</v>
      </c>
      <c r="F129">
        <v>1407</v>
      </c>
      <c r="G129" t="s">
        <v>266</v>
      </c>
      <c r="H129" t="s">
        <v>265</v>
      </c>
      <c r="I129">
        <v>522</v>
      </c>
      <c r="J129" t="s">
        <v>389</v>
      </c>
      <c r="K129" t="s">
        <v>390</v>
      </c>
      <c r="L129">
        <v>1471</v>
      </c>
      <c r="M129" t="s">
        <v>267</v>
      </c>
      <c r="N129" t="s">
        <v>386</v>
      </c>
      <c r="O129">
        <v>1471</v>
      </c>
      <c r="P129" t="s">
        <v>267</v>
      </c>
      <c r="Q129" t="s">
        <v>386</v>
      </c>
      <c r="R129" t="s">
        <v>281</v>
      </c>
      <c r="S129" s="29">
        <v>0</v>
      </c>
      <c r="U129" s="29">
        <v>4</v>
      </c>
      <c r="IF129">
        <v>1471</v>
      </c>
      <c r="IG129" t="s">
        <v>267</v>
      </c>
      <c r="IH129" t="s">
        <v>269</v>
      </c>
      <c r="IK129">
        <v>-2</v>
      </c>
      <c r="IL129" t="s">
        <v>270</v>
      </c>
      <c r="IM129" t="s">
        <v>271</v>
      </c>
      <c r="IN129" t="s">
        <v>369</v>
      </c>
      <c r="IP129" t="s">
        <v>371</v>
      </c>
    </row>
    <row r="130" spans="1:250" x14ac:dyDescent="0.4">
      <c r="A130">
        <v>897</v>
      </c>
      <c r="B130">
        <v>-1856479488</v>
      </c>
      <c r="C130">
        <v>1403</v>
      </c>
      <c r="D130" t="s">
        <v>264</v>
      </c>
      <c r="E130" t="s">
        <v>265</v>
      </c>
      <c r="F130">
        <v>1407</v>
      </c>
      <c r="G130" t="s">
        <v>266</v>
      </c>
      <c r="H130" t="s">
        <v>265</v>
      </c>
      <c r="I130">
        <v>520</v>
      </c>
      <c r="J130" t="s">
        <v>393</v>
      </c>
      <c r="K130" t="s">
        <v>394</v>
      </c>
      <c r="L130">
        <v>1471</v>
      </c>
      <c r="M130" t="s">
        <v>267</v>
      </c>
      <c r="N130" t="s">
        <v>386</v>
      </c>
      <c r="O130">
        <v>1471</v>
      </c>
      <c r="P130" t="s">
        <v>267</v>
      </c>
      <c r="Q130" t="s">
        <v>386</v>
      </c>
      <c r="R130" t="s">
        <v>281</v>
      </c>
      <c r="S130" s="29">
        <v>0</v>
      </c>
      <c r="U130" s="29">
        <v>4</v>
      </c>
      <c r="IF130">
        <v>1471</v>
      </c>
      <c r="IG130" t="s">
        <v>267</v>
      </c>
      <c r="IH130" t="s">
        <v>269</v>
      </c>
      <c r="IK130">
        <v>-2</v>
      </c>
      <c r="IL130" t="s">
        <v>270</v>
      </c>
      <c r="IM130" t="s">
        <v>271</v>
      </c>
      <c r="IN130" t="s">
        <v>369</v>
      </c>
      <c r="IP130" t="s">
        <v>371</v>
      </c>
    </row>
    <row r="131" spans="1:250" x14ac:dyDescent="0.4">
      <c r="A131">
        <v>898</v>
      </c>
      <c r="B131">
        <v>-1856479488</v>
      </c>
      <c r="C131">
        <v>1403</v>
      </c>
      <c r="D131" t="s">
        <v>264</v>
      </c>
      <c r="E131" t="s">
        <v>265</v>
      </c>
      <c r="F131">
        <v>1407</v>
      </c>
      <c r="G131" t="s">
        <v>266</v>
      </c>
      <c r="H131" t="s">
        <v>265</v>
      </c>
      <c r="I131">
        <v>516</v>
      </c>
      <c r="J131" t="s">
        <v>395</v>
      </c>
      <c r="K131" t="s">
        <v>396</v>
      </c>
      <c r="L131">
        <v>1471</v>
      </c>
      <c r="M131" t="s">
        <v>267</v>
      </c>
      <c r="N131" t="s">
        <v>386</v>
      </c>
      <c r="O131">
        <v>1471</v>
      </c>
      <c r="P131" t="s">
        <v>267</v>
      </c>
      <c r="Q131" t="s">
        <v>386</v>
      </c>
      <c r="R131" t="s">
        <v>281</v>
      </c>
      <c r="S131" s="29">
        <v>0</v>
      </c>
      <c r="U131" s="29">
        <v>4</v>
      </c>
      <c r="IF131">
        <v>1471</v>
      </c>
      <c r="IG131" t="s">
        <v>267</v>
      </c>
      <c r="IH131" t="s">
        <v>269</v>
      </c>
      <c r="IK131">
        <v>-2</v>
      </c>
      <c r="IL131" t="s">
        <v>270</v>
      </c>
      <c r="IM131" t="s">
        <v>271</v>
      </c>
      <c r="IN131" t="s">
        <v>369</v>
      </c>
      <c r="IP131" t="s">
        <v>371</v>
      </c>
    </row>
    <row r="132" spans="1:250" x14ac:dyDescent="0.4">
      <c r="A132">
        <v>899</v>
      </c>
      <c r="B132">
        <v>-1856479488</v>
      </c>
      <c r="C132">
        <v>1403</v>
      </c>
      <c r="D132" t="s">
        <v>264</v>
      </c>
      <c r="E132" t="s">
        <v>265</v>
      </c>
      <c r="F132">
        <v>1407</v>
      </c>
      <c r="G132" t="s">
        <v>266</v>
      </c>
      <c r="H132" t="s">
        <v>265</v>
      </c>
      <c r="I132">
        <v>514</v>
      </c>
      <c r="J132" t="s">
        <v>397</v>
      </c>
      <c r="K132" t="s">
        <v>398</v>
      </c>
      <c r="L132">
        <v>1471</v>
      </c>
      <c r="M132" t="s">
        <v>267</v>
      </c>
      <c r="N132" t="s">
        <v>386</v>
      </c>
      <c r="O132">
        <v>1471</v>
      </c>
      <c r="P132" t="s">
        <v>267</v>
      </c>
      <c r="Q132" t="s">
        <v>386</v>
      </c>
      <c r="R132" t="s">
        <v>281</v>
      </c>
      <c r="S132" s="29">
        <v>0</v>
      </c>
      <c r="U132" s="29">
        <v>4</v>
      </c>
      <c r="IF132">
        <v>1471</v>
      </c>
      <c r="IG132" t="s">
        <v>267</v>
      </c>
      <c r="IH132" t="s">
        <v>269</v>
      </c>
      <c r="IK132">
        <v>-2</v>
      </c>
      <c r="IL132" t="s">
        <v>270</v>
      </c>
      <c r="IM132" t="s">
        <v>271</v>
      </c>
      <c r="IN132" t="s">
        <v>369</v>
      </c>
      <c r="IP132" t="s">
        <v>371</v>
      </c>
    </row>
    <row r="133" spans="1:250" x14ac:dyDescent="0.4">
      <c r="A133">
        <v>900</v>
      </c>
      <c r="B133">
        <v>-1856479488</v>
      </c>
      <c r="C133">
        <v>1403</v>
      </c>
      <c r="D133" t="s">
        <v>264</v>
      </c>
      <c r="E133" t="s">
        <v>265</v>
      </c>
      <c r="F133">
        <v>1407</v>
      </c>
      <c r="G133" t="s">
        <v>266</v>
      </c>
      <c r="H133" t="s">
        <v>265</v>
      </c>
      <c r="I133">
        <v>508</v>
      </c>
      <c r="J133" t="s">
        <v>399</v>
      </c>
      <c r="K133" t="s">
        <v>400</v>
      </c>
      <c r="L133">
        <v>1471</v>
      </c>
      <c r="M133" t="s">
        <v>267</v>
      </c>
      <c r="N133" t="s">
        <v>386</v>
      </c>
      <c r="O133">
        <v>1471</v>
      </c>
      <c r="P133" t="s">
        <v>267</v>
      </c>
      <c r="Q133" t="s">
        <v>386</v>
      </c>
      <c r="R133" t="s">
        <v>281</v>
      </c>
      <c r="S133" s="29">
        <v>0</v>
      </c>
      <c r="U133" s="29">
        <v>4</v>
      </c>
      <c r="IF133">
        <v>1471</v>
      </c>
      <c r="IG133" t="s">
        <v>267</v>
      </c>
      <c r="IH133" t="s">
        <v>269</v>
      </c>
      <c r="IK133">
        <v>-2</v>
      </c>
      <c r="IL133" t="s">
        <v>270</v>
      </c>
      <c r="IM133" t="s">
        <v>271</v>
      </c>
      <c r="IN133" t="s">
        <v>369</v>
      </c>
      <c r="IP133" t="s">
        <v>371</v>
      </c>
    </row>
    <row r="134" spans="1:250" x14ac:dyDescent="0.4">
      <c r="A134">
        <v>1264</v>
      </c>
      <c r="B134">
        <v>-1856479488</v>
      </c>
      <c r="C134">
        <v>1403</v>
      </c>
      <c r="D134" t="s">
        <v>264</v>
      </c>
      <c r="E134" t="s">
        <v>265</v>
      </c>
      <c r="F134">
        <v>1407</v>
      </c>
      <c r="G134" t="s">
        <v>266</v>
      </c>
      <c r="H134" t="s">
        <v>265</v>
      </c>
      <c r="I134">
        <v>526</v>
      </c>
      <c r="J134" t="s">
        <v>401</v>
      </c>
      <c r="K134" t="s">
        <v>402</v>
      </c>
      <c r="L134">
        <v>84786</v>
      </c>
      <c r="M134" t="s">
        <v>391</v>
      </c>
      <c r="N134" t="s">
        <v>392</v>
      </c>
      <c r="O134">
        <v>84786</v>
      </c>
      <c r="P134" t="s">
        <v>391</v>
      </c>
      <c r="Q134" t="s">
        <v>392</v>
      </c>
      <c r="R134" t="s">
        <v>278</v>
      </c>
      <c r="S134" s="29">
        <v>50128780.840000004</v>
      </c>
      <c r="U134" s="29">
        <v>16</v>
      </c>
      <c r="IF134">
        <v>84786</v>
      </c>
      <c r="IG134" t="s">
        <v>391</v>
      </c>
      <c r="IH134" t="s">
        <v>269</v>
      </c>
      <c r="IK134">
        <v>-2</v>
      </c>
      <c r="IL134" t="s">
        <v>270</v>
      </c>
      <c r="IM134" t="s">
        <v>271</v>
      </c>
      <c r="IN134" t="s">
        <v>369</v>
      </c>
      <c r="IP134" t="s">
        <v>391</v>
      </c>
    </row>
    <row r="135" spans="1:250" x14ac:dyDescent="0.4">
      <c r="A135">
        <v>1265</v>
      </c>
      <c r="B135">
        <v>-1856479488</v>
      </c>
      <c r="C135">
        <v>1403</v>
      </c>
      <c r="D135" t="s">
        <v>264</v>
      </c>
      <c r="E135" t="s">
        <v>265</v>
      </c>
      <c r="F135">
        <v>1407</v>
      </c>
      <c r="G135" t="s">
        <v>266</v>
      </c>
      <c r="H135" t="s">
        <v>265</v>
      </c>
      <c r="I135">
        <v>522</v>
      </c>
      <c r="J135" t="s">
        <v>389</v>
      </c>
      <c r="K135" t="s">
        <v>390</v>
      </c>
      <c r="L135">
        <v>84786</v>
      </c>
      <c r="M135" t="s">
        <v>391</v>
      </c>
      <c r="N135" t="s">
        <v>392</v>
      </c>
      <c r="O135">
        <v>84786</v>
      </c>
      <c r="P135" t="s">
        <v>391</v>
      </c>
      <c r="Q135" t="s">
        <v>392</v>
      </c>
      <c r="R135" t="s">
        <v>278</v>
      </c>
      <c r="S135" s="29">
        <v>50212109.590000004</v>
      </c>
      <c r="U135" s="29">
        <v>16</v>
      </c>
      <c r="IF135">
        <v>84786</v>
      </c>
      <c r="IG135" t="s">
        <v>391</v>
      </c>
      <c r="IH135" t="s">
        <v>269</v>
      </c>
      <c r="IK135">
        <v>-2</v>
      </c>
      <c r="IL135" t="s">
        <v>270</v>
      </c>
      <c r="IM135" t="s">
        <v>271</v>
      </c>
      <c r="IN135" t="s">
        <v>369</v>
      </c>
      <c r="IP135" t="s">
        <v>391</v>
      </c>
    </row>
    <row r="136" spans="1:250" x14ac:dyDescent="0.4">
      <c r="A136">
        <v>1266</v>
      </c>
      <c r="B136">
        <v>-1856479488</v>
      </c>
      <c r="C136">
        <v>1403</v>
      </c>
      <c r="D136" t="s">
        <v>264</v>
      </c>
      <c r="E136" t="s">
        <v>265</v>
      </c>
      <c r="F136">
        <v>1407</v>
      </c>
      <c r="G136" t="s">
        <v>266</v>
      </c>
      <c r="H136" t="s">
        <v>265</v>
      </c>
      <c r="I136">
        <v>520</v>
      </c>
      <c r="J136" t="s">
        <v>393</v>
      </c>
      <c r="K136" t="s">
        <v>394</v>
      </c>
      <c r="L136">
        <v>84786</v>
      </c>
      <c r="M136" t="s">
        <v>391</v>
      </c>
      <c r="N136" t="s">
        <v>392</v>
      </c>
      <c r="O136">
        <v>84786</v>
      </c>
      <c r="P136" t="s">
        <v>391</v>
      </c>
      <c r="Q136" t="s">
        <v>392</v>
      </c>
      <c r="R136" t="s">
        <v>278</v>
      </c>
      <c r="S136" s="29">
        <v>50102601.32</v>
      </c>
      <c r="U136" s="29">
        <v>16</v>
      </c>
      <c r="IF136">
        <v>84786</v>
      </c>
      <c r="IG136" t="s">
        <v>391</v>
      </c>
      <c r="IH136" t="s">
        <v>269</v>
      </c>
      <c r="IK136">
        <v>-2</v>
      </c>
      <c r="IL136" t="s">
        <v>270</v>
      </c>
      <c r="IM136" t="s">
        <v>271</v>
      </c>
      <c r="IN136" t="s">
        <v>369</v>
      </c>
      <c r="IP136" t="s">
        <v>391</v>
      </c>
    </row>
    <row r="137" spans="1:250" x14ac:dyDescent="0.4">
      <c r="A137">
        <v>1267</v>
      </c>
      <c r="B137">
        <v>-1856479488</v>
      </c>
      <c r="C137">
        <v>1403</v>
      </c>
      <c r="D137" t="s">
        <v>264</v>
      </c>
      <c r="E137" t="s">
        <v>265</v>
      </c>
      <c r="F137">
        <v>1407</v>
      </c>
      <c r="G137" t="s">
        <v>266</v>
      </c>
      <c r="H137" t="s">
        <v>265</v>
      </c>
      <c r="I137">
        <v>526</v>
      </c>
      <c r="J137" t="s">
        <v>401</v>
      </c>
      <c r="K137" t="s">
        <v>402</v>
      </c>
      <c r="L137">
        <v>79514</v>
      </c>
      <c r="M137" t="s">
        <v>382</v>
      </c>
      <c r="N137" t="s">
        <v>383</v>
      </c>
      <c r="O137">
        <v>79514</v>
      </c>
      <c r="P137" t="s">
        <v>382</v>
      </c>
      <c r="Q137" t="s">
        <v>383</v>
      </c>
      <c r="R137" t="s">
        <v>278</v>
      </c>
      <c r="S137" s="29">
        <v>20753315.25</v>
      </c>
      <c r="U137" s="29">
        <v>16</v>
      </c>
      <c r="IF137">
        <v>79514</v>
      </c>
      <c r="IG137" t="s">
        <v>382</v>
      </c>
      <c r="IH137" t="s">
        <v>269</v>
      </c>
      <c r="IK137">
        <v>-2</v>
      </c>
      <c r="IL137" t="s">
        <v>270</v>
      </c>
      <c r="IM137" t="s">
        <v>271</v>
      </c>
      <c r="IN137" t="s">
        <v>369</v>
      </c>
      <c r="IP137" t="s">
        <v>382</v>
      </c>
    </row>
    <row r="138" spans="1:250" x14ac:dyDescent="0.4">
      <c r="A138">
        <v>1268</v>
      </c>
      <c r="B138">
        <v>-1856479488</v>
      </c>
      <c r="C138">
        <v>1403</v>
      </c>
      <c r="D138" t="s">
        <v>264</v>
      </c>
      <c r="E138" t="s">
        <v>265</v>
      </c>
      <c r="F138">
        <v>1407</v>
      </c>
      <c r="G138" t="s">
        <v>266</v>
      </c>
      <c r="H138" t="s">
        <v>265</v>
      </c>
      <c r="I138">
        <v>522</v>
      </c>
      <c r="J138" t="s">
        <v>389</v>
      </c>
      <c r="K138" t="s">
        <v>390</v>
      </c>
      <c r="L138">
        <v>79514</v>
      </c>
      <c r="M138" t="s">
        <v>382</v>
      </c>
      <c r="N138" t="s">
        <v>383</v>
      </c>
      <c r="O138">
        <v>79514</v>
      </c>
      <c r="P138" t="s">
        <v>382</v>
      </c>
      <c r="Q138" t="s">
        <v>383</v>
      </c>
      <c r="R138" t="s">
        <v>278</v>
      </c>
      <c r="S138" s="29">
        <v>20787813.370000001</v>
      </c>
      <c r="U138" s="29">
        <v>16</v>
      </c>
      <c r="IF138">
        <v>79514</v>
      </c>
      <c r="IG138" t="s">
        <v>382</v>
      </c>
      <c r="IH138" t="s">
        <v>269</v>
      </c>
      <c r="IK138">
        <v>-2</v>
      </c>
      <c r="IL138" t="s">
        <v>270</v>
      </c>
      <c r="IM138" t="s">
        <v>271</v>
      </c>
      <c r="IN138" t="s">
        <v>369</v>
      </c>
      <c r="IP138" t="s">
        <v>382</v>
      </c>
    </row>
    <row r="139" spans="1:250" x14ac:dyDescent="0.4">
      <c r="A139">
        <v>1269</v>
      </c>
      <c r="B139">
        <v>-1856479488</v>
      </c>
      <c r="C139">
        <v>1403</v>
      </c>
      <c r="D139" t="s">
        <v>264</v>
      </c>
      <c r="E139" t="s">
        <v>265</v>
      </c>
      <c r="F139">
        <v>1407</v>
      </c>
      <c r="G139" t="s">
        <v>266</v>
      </c>
      <c r="H139" t="s">
        <v>265</v>
      </c>
      <c r="I139">
        <v>520</v>
      </c>
      <c r="J139" t="s">
        <v>393</v>
      </c>
      <c r="K139" t="s">
        <v>394</v>
      </c>
      <c r="L139">
        <v>79514</v>
      </c>
      <c r="M139" t="s">
        <v>382</v>
      </c>
      <c r="N139" t="s">
        <v>383</v>
      </c>
      <c r="O139">
        <v>79514</v>
      </c>
      <c r="P139" t="s">
        <v>382</v>
      </c>
      <c r="Q139" t="s">
        <v>383</v>
      </c>
      <c r="R139" t="s">
        <v>278</v>
      </c>
      <c r="S139" s="29">
        <v>20742476.93</v>
      </c>
      <c r="U139" s="29">
        <v>16</v>
      </c>
      <c r="IF139">
        <v>79514</v>
      </c>
      <c r="IG139" t="s">
        <v>382</v>
      </c>
      <c r="IH139" t="s">
        <v>269</v>
      </c>
      <c r="IK139">
        <v>-2</v>
      </c>
      <c r="IL139" t="s">
        <v>270</v>
      </c>
      <c r="IM139" t="s">
        <v>271</v>
      </c>
      <c r="IN139" t="s">
        <v>369</v>
      </c>
      <c r="IP139" t="s">
        <v>382</v>
      </c>
    </row>
    <row r="140" spans="1:250" x14ac:dyDescent="0.4">
      <c r="A140">
        <v>1270</v>
      </c>
      <c r="B140">
        <v>-1856479488</v>
      </c>
      <c r="C140">
        <v>1403</v>
      </c>
      <c r="D140" t="s">
        <v>264</v>
      </c>
      <c r="E140" t="s">
        <v>265</v>
      </c>
      <c r="F140">
        <v>1407</v>
      </c>
      <c r="G140" t="s">
        <v>266</v>
      </c>
      <c r="H140" t="s">
        <v>265</v>
      </c>
      <c r="I140">
        <v>516</v>
      </c>
      <c r="J140" t="s">
        <v>395</v>
      </c>
      <c r="K140" t="s">
        <v>396</v>
      </c>
      <c r="L140">
        <v>79514</v>
      </c>
      <c r="M140" t="s">
        <v>382</v>
      </c>
      <c r="N140" t="s">
        <v>383</v>
      </c>
      <c r="O140">
        <v>79514</v>
      </c>
      <c r="P140" t="s">
        <v>382</v>
      </c>
      <c r="Q140" t="s">
        <v>383</v>
      </c>
      <c r="R140" t="s">
        <v>278</v>
      </c>
      <c r="S140" s="29">
        <v>20787813.370000001</v>
      </c>
      <c r="U140" s="29">
        <v>16</v>
      </c>
      <c r="IF140">
        <v>79514</v>
      </c>
      <c r="IG140" t="s">
        <v>382</v>
      </c>
      <c r="IH140" t="s">
        <v>269</v>
      </c>
      <c r="IK140">
        <v>-2</v>
      </c>
      <c r="IL140" t="s">
        <v>270</v>
      </c>
      <c r="IM140" t="s">
        <v>271</v>
      </c>
      <c r="IN140" t="s">
        <v>369</v>
      </c>
      <c r="IP140" t="s">
        <v>382</v>
      </c>
    </row>
    <row r="141" spans="1:250" x14ac:dyDescent="0.4">
      <c r="A141">
        <v>1271</v>
      </c>
      <c r="B141">
        <v>-1856479488</v>
      </c>
      <c r="C141">
        <v>1403</v>
      </c>
      <c r="D141" t="s">
        <v>264</v>
      </c>
      <c r="E141" t="s">
        <v>265</v>
      </c>
      <c r="F141">
        <v>1407</v>
      </c>
      <c r="G141" t="s">
        <v>266</v>
      </c>
      <c r="H141" t="s">
        <v>265</v>
      </c>
      <c r="I141">
        <v>514</v>
      </c>
      <c r="J141" t="s">
        <v>397</v>
      </c>
      <c r="K141" t="s">
        <v>398</v>
      </c>
      <c r="L141">
        <v>79514</v>
      </c>
      <c r="M141" t="s">
        <v>382</v>
      </c>
      <c r="N141" t="s">
        <v>383</v>
      </c>
      <c r="O141">
        <v>79514</v>
      </c>
      <c r="P141" t="s">
        <v>382</v>
      </c>
      <c r="Q141" t="s">
        <v>383</v>
      </c>
      <c r="R141" t="s">
        <v>278</v>
      </c>
      <c r="S141" s="29">
        <v>20740770.510000002</v>
      </c>
      <c r="U141" s="29">
        <v>16</v>
      </c>
      <c r="IF141">
        <v>79514</v>
      </c>
      <c r="IG141" t="s">
        <v>382</v>
      </c>
      <c r="IH141" t="s">
        <v>269</v>
      </c>
      <c r="IK141">
        <v>-2</v>
      </c>
      <c r="IL141" t="s">
        <v>270</v>
      </c>
      <c r="IM141" t="s">
        <v>271</v>
      </c>
      <c r="IN141" t="s">
        <v>369</v>
      </c>
      <c r="IP141" t="s">
        <v>382</v>
      </c>
    </row>
    <row r="142" spans="1:250" x14ac:dyDescent="0.4">
      <c r="A142">
        <v>1272</v>
      </c>
      <c r="B142">
        <v>-1856479488</v>
      </c>
      <c r="C142">
        <v>1403</v>
      </c>
      <c r="D142" t="s">
        <v>264</v>
      </c>
      <c r="E142" t="s">
        <v>265</v>
      </c>
      <c r="F142">
        <v>1407</v>
      </c>
      <c r="G142" t="s">
        <v>266</v>
      </c>
      <c r="H142" t="s">
        <v>265</v>
      </c>
      <c r="I142">
        <v>508</v>
      </c>
      <c r="J142" t="s">
        <v>399</v>
      </c>
      <c r="K142" t="s">
        <v>400</v>
      </c>
      <c r="L142">
        <v>79514</v>
      </c>
      <c r="M142" t="s">
        <v>382</v>
      </c>
      <c r="N142" t="s">
        <v>383</v>
      </c>
      <c r="O142">
        <v>79514</v>
      </c>
      <c r="P142" t="s">
        <v>382</v>
      </c>
      <c r="Q142" t="s">
        <v>383</v>
      </c>
      <c r="R142" t="s">
        <v>278</v>
      </c>
      <c r="S142" s="29">
        <v>20809766.710000001</v>
      </c>
      <c r="U142" s="29">
        <v>16</v>
      </c>
      <c r="IF142">
        <v>79514</v>
      </c>
      <c r="IG142" t="s">
        <v>382</v>
      </c>
      <c r="IH142" t="s">
        <v>269</v>
      </c>
      <c r="IK142">
        <v>-2</v>
      </c>
      <c r="IL142" t="s">
        <v>270</v>
      </c>
      <c r="IM142" t="s">
        <v>271</v>
      </c>
      <c r="IN142" t="s">
        <v>369</v>
      </c>
      <c r="IP142" t="s">
        <v>382</v>
      </c>
    </row>
    <row r="143" spans="1:250" x14ac:dyDescent="0.4">
      <c r="A143">
        <v>1273</v>
      </c>
      <c r="B143">
        <v>-1856479488</v>
      </c>
      <c r="C143">
        <v>1403</v>
      </c>
      <c r="D143" t="s">
        <v>264</v>
      </c>
      <c r="E143" t="s">
        <v>265</v>
      </c>
      <c r="F143">
        <v>1407</v>
      </c>
      <c r="G143" t="s">
        <v>266</v>
      </c>
      <c r="H143" t="s">
        <v>265</v>
      </c>
      <c r="I143">
        <v>526</v>
      </c>
      <c r="J143" t="s">
        <v>401</v>
      </c>
      <c r="K143" t="s">
        <v>402</v>
      </c>
      <c r="L143">
        <v>78013</v>
      </c>
      <c r="M143" t="s">
        <v>384</v>
      </c>
      <c r="N143" t="s">
        <v>385</v>
      </c>
      <c r="O143">
        <v>78013</v>
      </c>
      <c r="P143" t="s">
        <v>384</v>
      </c>
      <c r="Q143" t="s">
        <v>385</v>
      </c>
      <c r="R143" t="s">
        <v>278</v>
      </c>
      <c r="S143" s="29">
        <v>6124641.1200000001</v>
      </c>
      <c r="U143" s="29">
        <v>16</v>
      </c>
      <c r="IF143">
        <v>78013</v>
      </c>
      <c r="IG143" t="s">
        <v>384</v>
      </c>
      <c r="IH143" t="s">
        <v>269</v>
      </c>
      <c r="IK143">
        <v>-2</v>
      </c>
      <c r="IL143" t="s">
        <v>270</v>
      </c>
      <c r="IM143" t="s">
        <v>271</v>
      </c>
      <c r="IN143" t="s">
        <v>369</v>
      </c>
      <c r="IP143" t="s">
        <v>384</v>
      </c>
    </row>
    <row r="144" spans="1:250" x14ac:dyDescent="0.4">
      <c r="A144">
        <v>1274</v>
      </c>
      <c r="B144">
        <v>-1856479488</v>
      </c>
      <c r="C144">
        <v>1403</v>
      </c>
      <c r="D144" t="s">
        <v>264</v>
      </c>
      <c r="E144" t="s">
        <v>265</v>
      </c>
      <c r="F144">
        <v>1407</v>
      </c>
      <c r="G144" t="s">
        <v>266</v>
      </c>
      <c r="H144" t="s">
        <v>265</v>
      </c>
      <c r="I144">
        <v>522</v>
      </c>
      <c r="J144" t="s">
        <v>389</v>
      </c>
      <c r="K144" t="s">
        <v>390</v>
      </c>
      <c r="L144">
        <v>78013</v>
      </c>
      <c r="M144" t="s">
        <v>384</v>
      </c>
      <c r="N144" t="s">
        <v>385</v>
      </c>
      <c r="O144">
        <v>78013</v>
      </c>
      <c r="P144" t="s">
        <v>384</v>
      </c>
      <c r="Q144" t="s">
        <v>385</v>
      </c>
      <c r="R144" t="s">
        <v>278</v>
      </c>
      <c r="S144" s="29">
        <v>6108906.9100000001</v>
      </c>
      <c r="U144" s="29">
        <v>16</v>
      </c>
      <c r="IF144">
        <v>78013</v>
      </c>
      <c r="IG144" t="s">
        <v>384</v>
      </c>
      <c r="IH144" t="s">
        <v>269</v>
      </c>
      <c r="IK144">
        <v>-2</v>
      </c>
      <c r="IL144" t="s">
        <v>270</v>
      </c>
      <c r="IM144" t="s">
        <v>271</v>
      </c>
      <c r="IN144" t="s">
        <v>369</v>
      </c>
      <c r="IP144" t="s">
        <v>384</v>
      </c>
    </row>
    <row r="145" spans="1:250" x14ac:dyDescent="0.4">
      <c r="A145">
        <v>1275</v>
      </c>
      <c r="B145">
        <v>-1856479488</v>
      </c>
      <c r="C145">
        <v>1403</v>
      </c>
      <c r="D145" t="s">
        <v>264</v>
      </c>
      <c r="E145" t="s">
        <v>265</v>
      </c>
      <c r="F145">
        <v>1407</v>
      </c>
      <c r="G145" t="s">
        <v>266</v>
      </c>
      <c r="H145" t="s">
        <v>265</v>
      </c>
      <c r="I145">
        <v>520</v>
      </c>
      <c r="J145" t="s">
        <v>393</v>
      </c>
      <c r="K145" t="s">
        <v>394</v>
      </c>
      <c r="L145">
        <v>78013</v>
      </c>
      <c r="M145" t="s">
        <v>384</v>
      </c>
      <c r="N145" t="s">
        <v>385</v>
      </c>
      <c r="O145">
        <v>78013</v>
      </c>
      <c r="P145" t="s">
        <v>384</v>
      </c>
      <c r="Q145" t="s">
        <v>385</v>
      </c>
      <c r="R145" t="s">
        <v>278</v>
      </c>
      <c r="S145" s="29">
        <v>6095583.9000000004</v>
      </c>
      <c r="U145" s="29">
        <v>16</v>
      </c>
      <c r="IF145">
        <v>78013</v>
      </c>
      <c r="IG145" t="s">
        <v>384</v>
      </c>
      <c r="IH145" t="s">
        <v>269</v>
      </c>
      <c r="IK145">
        <v>-2</v>
      </c>
      <c r="IL145" t="s">
        <v>270</v>
      </c>
      <c r="IM145" t="s">
        <v>271</v>
      </c>
      <c r="IN145" t="s">
        <v>369</v>
      </c>
      <c r="IP145" t="s">
        <v>384</v>
      </c>
    </row>
    <row r="146" spans="1:250" x14ac:dyDescent="0.4">
      <c r="A146">
        <v>1276</v>
      </c>
      <c r="B146">
        <v>-1856479488</v>
      </c>
      <c r="C146">
        <v>1403</v>
      </c>
      <c r="D146" t="s">
        <v>264</v>
      </c>
      <c r="E146" t="s">
        <v>265</v>
      </c>
      <c r="F146">
        <v>1407</v>
      </c>
      <c r="G146" t="s">
        <v>266</v>
      </c>
      <c r="H146" t="s">
        <v>265</v>
      </c>
      <c r="I146">
        <v>516</v>
      </c>
      <c r="J146" t="s">
        <v>395</v>
      </c>
      <c r="K146" t="s">
        <v>396</v>
      </c>
      <c r="L146">
        <v>78013</v>
      </c>
      <c r="M146" t="s">
        <v>384</v>
      </c>
      <c r="N146" t="s">
        <v>385</v>
      </c>
      <c r="O146">
        <v>78013</v>
      </c>
      <c r="P146" t="s">
        <v>384</v>
      </c>
      <c r="Q146" t="s">
        <v>385</v>
      </c>
      <c r="R146" t="s">
        <v>278</v>
      </c>
      <c r="S146" s="29">
        <v>6083101.2199999997</v>
      </c>
      <c r="U146" s="29">
        <v>16</v>
      </c>
      <c r="IF146">
        <v>78013</v>
      </c>
      <c r="IG146" t="s">
        <v>384</v>
      </c>
      <c r="IH146" t="s">
        <v>269</v>
      </c>
      <c r="IK146">
        <v>-2</v>
      </c>
      <c r="IL146" t="s">
        <v>270</v>
      </c>
      <c r="IM146" t="s">
        <v>271</v>
      </c>
      <c r="IN146" t="s">
        <v>369</v>
      </c>
      <c r="IP146" t="s">
        <v>384</v>
      </c>
    </row>
    <row r="147" spans="1:250" x14ac:dyDescent="0.4">
      <c r="A147">
        <v>1277</v>
      </c>
      <c r="B147">
        <v>-1856479488</v>
      </c>
      <c r="C147">
        <v>1403</v>
      </c>
      <c r="D147" t="s">
        <v>264</v>
      </c>
      <c r="E147" t="s">
        <v>265</v>
      </c>
      <c r="F147">
        <v>1407</v>
      </c>
      <c r="G147" t="s">
        <v>266</v>
      </c>
      <c r="H147" t="s">
        <v>265</v>
      </c>
      <c r="I147">
        <v>514</v>
      </c>
      <c r="J147" t="s">
        <v>397</v>
      </c>
      <c r="K147" t="s">
        <v>398</v>
      </c>
      <c r="L147">
        <v>78013</v>
      </c>
      <c r="M147" t="s">
        <v>384</v>
      </c>
      <c r="N147" t="s">
        <v>385</v>
      </c>
      <c r="O147">
        <v>78013</v>
      </c>
      <c r="P147" t="s">
        <v>384</v>
      </c>
      <c r="Q147" t="s">
        <v>385</v>
      </c>
      <c r="R147" t="s">
        <v>278</v>
      </c>
      <c r="S147" s="29">
        <v>6069335.1299999999</v>
      </c>
      <c r="U147" s="29">
        <v>16</v>
      </c>
      <c r="IF147">
        <v>78013</v>
      </c>
      <c r="IG147" t="s">
        <v>384</v>
      </c>
      <c r="IH147" t="s">
        <v>269</v>
      </c>
      <c r="IK147">
        <v>-2</v>
      </c>
      <c r="IL147" t="s">
        <v>270</v>
      </c>
      <c r="IM147" t="s">
        <v>271</v>
      </c>
      <c r="IN147" t="s">
        <v>369</v>
      </c>
      <c r="IP147" t="s">
        <v>384</v>
      </c>
    </row>
    <row r="148" spans="1:250" x14ac:dyDescent="0.4">
      <c r="A148">
        <v>1278</v>
      </c>
      <c r="B148">
        <v>-1856479488</v>
      </c>
      <c r="C148">
        <v>1403</v>
      </c>
      <c r="D148" t="s">
        <v>264</v>
      </c>
      <c r="E148" t="s">
        <v>265</v>
      </c>
      <c r="F148">
        <v>1407</v>
      </c>
      <c r="G148" t="s">
        <v>266</v>
      </c>
      <c r="H148" t="s">
        <v>265</v>
      </c>
      <c r="I148">
        <v>508</v>
      </c>
      <c r="J148" t="s">
        <v>399</v>
      </c>
      <c r="K148" t="s">
        <v>400</v>
      </c>
      <c r="L148">
        <v>78013</v>
      </c>
      <c r="M148" t="s">
        <v>384</v>
      </c>
      <c r="N148" t="s">
        <v>385</v>
      </c>
      <c r="O148">
        <v>78013</v>
      </c>
      <c r="P148" t="s">
        <v>384</v>
      </c>
      <c r="Q148" t="s">
        <v>385</v>
      </c>
      <c r="R148" t="s">
        <v>278</v>
      </c>
      <c r="S148" s="29">
        <v>6057404.5199999996</v>
      </c>
      <c r="U148" s="29">
        <v>16</v>
      </c>
      <c r="IF148">
        <v>78013</v>
      </c>
      <c r="IG148" t="s">
        <v>384</v>
      </c>
      <c r="IH148" t="s">
        <v>269</v>
      </c>
      <c r="IK148">
        <v>-2</v>
      </c>
      <c r="IL148" t="s">
        <v>270</v>
      </c>
      <c r="IM148" t="s">
        <v>271</v>
      </c>
      <c r="IN148" t="s">
        <v>369</v>
      </c>
      <c r="IP148" t="s">
        <v>384</v>
      </c>
    </row>
    <row r="149" spans="1:250" x14ac:dyDescent="0.4">
      <c r="A149">
        <v>1279</v>
      </c>
      <c r="B149">
        <v>-1856479488</v>
      </c>
      <c r="C149">
        <v>1403</v>
      </c>
      <c r="D149" t="s">
        <v>264</v>
      </c>
      <c r="E149" t="s">
        <v>265</v>
      </c>
      <c r="F149">
        <v>1407</v>
      </c>
      <c r="G149" t="s">
        <v>266</v>
      </c>
      <c r="H149" t="s">
        <v>265</v>
      </c>
      <c r="I149">
        <v>526</v>
      </c>
      <c r="J149" t="s">
        <v>401</v>
      </c>
      <c r="K149" t="s">
        <v>402</v>
      </c>
      <c r="L149">
        <v>50297</v>
      </c>
      <c r="M149" t="s">
        <v>380</v>
      </c>
      <c r="N149" t="s">
        <v>381</v>
      </c>
      <c r="O149">
        <v>50297</v>
      </c>
      <c r="P149" t="s">
        <v>380</v>
      </c>
      <c r="Q149" t="s">
        <v>381</v>
      </c>
      <c r="R149" t="s">
        <v>278</v>
      </c>
      <c r="S149" s="29">
        <v>20787805.93</v>
      </c>
      <c r="U149" s="29">
        <v>16</v>
      </c>
      <c r="IF149">
        <v>50297</v>
      </c>
      <c r="IG149" t="s">
        <v>380</v>
      </c>
      <c r="IH149" t="s">
        <v>269</v>
      </c>
      <c r="IK149">
        <v>-2</v>
      </c>
      <c r="IL149" t="s">
        <v>270</v>
      </c>
      <c r="IM149" t="s">
        <v>271</v>
      </c>
      <c r="IN149" t="s">
        <v>369</v>
      </c>
      <c r="IP149" t="s">
        <v>380</v>
      </c>
    </row>
    <row r="150" spans="1:250" x14ac:dyDescent="0.4">
      <c r="A150">
        <v>1280</v>
      </c>
      <c r="B150">
        <v>-1856479488</v>
      </c>
      <c r="C150">
        <v>1403</v>
      </c>
      <c r="D150" t="s">
        <v>264</v>
      </c>
      <c r="E150" t="s">
        <v>265</v>
      </c>
      <c r="F150">
        <v>1407</v>
      </c>
      <c r="G150" t="s">
        <v>266</v>
      </c>
      <c r="H150" t="s">
        <v>265</v>
      </c>
      <c r="I150">
        <v>522</v>
      </c>
      <c r="J150" t="s">
        <v>389</v>
      </c>
      <c r="K150" t="s">
        <v>390</v>
      </c>
      <c r="L150">
        <v>50297</v>
      </c>
      <c r="M150" t="s">
        <v>380</v>
      </c>
      <c r="N150" t="s">
        <v>381</v>
      </c>
      <c r="O150">
        <v>50297</v>
      </c>
      <c r="P150" t="s">
        <v>380</v>
      </c>
      <c r="Q150" t="s">
        <v>381</v>
      </c>
      <c r="R150" t="s">
        <v>278</v>
      </c>
      <c r="S150" s="29">
        <v>20734402.050000001</v>
      </c>
      <c r="U150" s="29">
        <v>16</v>
      </c>
      <c r="IF150">
        <v>50297</v>
      </c>
      <c r="IG150" t="s">
        <v>380</v>
      </c>
      <c r="IH150" t="s">
        <v>269</v>
      </c>
      <c r="IK150">
        <v>-2</v>
      </c>
      <c r="IL150" t="s">
        <v>270</v>
      </c>
      <c r="IM150" t="s">
        <v>271</v>
      </c>
      <c r="IN150" t="s">
        <v>369</v>
      </c>
      <c r="IP150" t="s">
        <v>380</v>
      </c>
    </row>
    <row r="151" spans="1:250" x14ac:dyDescent="0.4">
      <c r="A151">
        <v>1281</v>
      </c>
      <c r="B151">
        <v>-1856479488</v>
      </c>
      <c r="C151">
        <v>1403</v>
      </c>
      <c r="D151" t="s">
        <v>264</v>
      </c>
      <c r="E151" t="s">
        <v>265</v>
      </c>
      <c r="F151">
        <v>1407</v>
      </c>
      <c r="G151" t="s">
        <v>266</v>
      </c>
      <c r="H151" t="s">
        <v>265</v>
      </c>
      <c r="I151">
        <v>520</v>
      </c>
      <c r="J151" t="s">
        <v>393</v>
      </c>
      <c r="K151" t="s">
        <v>394</v>
      </c>
      <c r="L151">
        <v>50297</v>
      </c>
      <c r="M151" t="s">
        <v>380</v>
      </c>
      <c r="N151" t="s">
        <v>381</v>
      </c>
      <c r="O151">
        <v>50297</v>
      </c>
      <c r="P151" t="s">
        <v>380</v>
      </c>
      <c r="Q151" t="s">
        <v>381</v>
      </c>
      <c r="R151" t="s">
        <v>278</v>
      </c>
      <c r="S151" s="29">
        <v>20689182.059999999</v>
      </c>
      <c r="U151" s="29">
        <v>16</v>
      </c>
      <c r="IF151">
        <v>50297</v>
      </c>
      <c r="IG151" t="s">
        <v>380</v>
      </c>
      <c r="IH151" t="s">
        <v>269</v>
      </c>
      <c r="IK151">
        <v>-2</v>
      </c>
      <c r="IL151" t="s">
        <v>270</v>
      </c>
      <c r="IM151" t="s">
        <v>271</v>
      </c>
      <c r="IN151" t="s">
        <v>369</v>
      </c>
      <c r="IP151" t="s">
        <v>380</v>
      </c>
    </row>
    <row r="152" spans="1:250" x14ac:dyDescent="0.4">
      <c r="A152">
        <v>1282</v>
      </c>
      <c r="B152">
        <v>-1856479488</v>
      </c>
      <c r="C152">
        <v>1403</v>
      </c>
      <c r="D152" t="s">
        <v>264</v>
      </c>
      <c r="E152" t="s">
        <v>265</v>
      </c>
      <c r="F152">
        <v>1407</v>
      </c>
      <c r="G152" t="s">
        <v>266</v>
      </c>
      <c r="H152" t="s">
        <v>265</v>
      </c>
      <c r="I152">
        <v>516</v>
      </c>
      <c r="J152" t="s">
        <v>395</v>
      </c>
      <c r="K152" t="s">
        <v>396</v>
      </c>
      <c r="L152">
        <v>50297</v>
      </c>
      <c r="M152" t="s">
        <v>380</v>
      </c>
      <c r="N152" t="s">
        <v>381</v>
      </c>
      <c r="O152">
        <v>50297</v>
      </c>
      <c r="P152" t="s">
        <v>380</v>
      </c>
      <c r="Q152" t="s">
        <v>381</v>
      </c>
      <c r="R152" t="s">
        <v>278</v>
      </c>
      <c r="S152" s="29">
        <v>20646814.260000002</v>
      </c>
      <c r="U152" s="29">
        <v>16</v>
      </c>
      <c r="IF152">
        <v>50297</v>
      </c>
      <c r="IG152" t="s">
        <v>380</v>
      </c>
      <c r="IH152" t="s">
        <v>269</v>
      </c>
      <c r="IK152">
        <v>-2</v>
      </c>
      <c r="IL152" t="s">
        <v>270</v>
      </c>
      <c r="IM152" t="s">
        <v>271</v>
      </c>
      <c r="IN152" t="s">
        <v>369</v>
      </c>
      <c r="IP152" t="s">
        <v>380</v>
      </c>
    </row>
    <row r="153" spans="1:250" x14ac:dyDescent="0.4">
      <c r="A153">
        <v>1283</v>
      </c>
      <c r="B153">
        <v>-1856479488</v>
      </c>
      <c r="C153">
        <v>1403</v>
      </c>
      <c r="D153" t="s">
        <v>264</v>
      </c>
      <c r="E153" t="s">
        <v>265</v>
      </c>
      <c r="F153">
        <v>1407</v>
      </c>
      <c r="G153" t="s">
        <v>266</v>
      </c>
      <c r="H153" t="s">
        <v>265</v>
      </c>
      <c r="I153">
        <v>514</v>
      </c>
      <c r="J153" t="s">
        <v>397</v>
      </c>
      <c r="K153" t="s">
        <v>398</v>
      </c>
      <c r="L153">
        <v>50297</v>
      </c>
      <c r="M153" t="s">
        <v>380</v>
      </c>
      <c r="N153" t="s">
        <v>381</v>
      </c>
      <c r="O153">
        <v>50297</v>
      </c>
      <c r="P153" t="s">
        <v>380</v>
      </c>
      <c r="Q153" t="s">
        <v>381</v>
      </c>
      <c r="R153" t="s">
        <v>278</v>
      </c>
      <c r="S153" s="29">
        <v>20600090.449999999</v>
      </c>
      <c r="U153" s="29">
        <v>16</v>
      </c>
      <c r="IF153">
        <v>50297</v>
      </c>
      <c r="IG153" t="s">
        <v>380</v>
      </c>
      <c r="IH153" t="s">
        <v>269</v>
      </c>
      <c r="IK153">
        <v>-2</v>
      </c>
      <c r="IL153" t="s">
        <v>270</v>
      </c>
      <c r="IM153" t="s">
        <v>271</v>
      </c>
      <c r="IN153" t="s">
        <v>369</v>
      </c>
      <c r="IP153" t="s">
        <v>380</v>
      </c>
    </row>
    <row r="154" spans="1:250" x14ac:dyDescent="0.4">
      <c r="A154">
        <v>1284</v>
      </c>
      <c r="B154">
        <v>-1856479488</v>
      </c>
      <c r="C154">
        <v>1403</v>
      </c>
      <c r="D154" t="s">
        <v>264</v>
      </c>
      <c r="E154" t="s">
        <v>265</v>
      </c>
      <c r="F154">
        <v>1407</v>
      </c>
      <c r="G154" t="s">
        <v>266</v>
      </c>
      <c r="H154" t="s">
        <v>265</v>
      </c>
      <c r="I154">
        <v>508</v>
      </c>
      <c r="J154" t="s">
        <v>399</v>
      </c>
      <c r="K154" t="s">
        <v>400</v>
      </c>
      <c r="L154">
        <v>50297</v>
      </c>
      <c r="M154" t="s">
        <v>380</v>
      </c>
      <c r="N154" t="s">
        <v>381</v>
      </c>
      <c r="O154">
        <v>50297</v>
      </c>
      <c r="P154" t="s">
        <v>380</v>
      </c>
      <c r="Q154" t="s">
        <v>381</v>
      </c>
      <c r="R154" t="s">
        <v>278</v>
      </c>
      <c r="S154" s="29">
        <v>20559596.469999999</v>
      </c>
      <c r="U154" s="29">
        <v>16</v>
      </c>
      <c r="IF154">
        <v>50297</v>
      </c>
      <c r="IG154" t="s">
        <v>380</v>
      </c>
      <c r="IH154" t="s">
        <v>269</v>
      </c>
      <c r="IK154">
        <v>-2</v>
      </c>
      <c r="IL154" t="s">
        <v>270</v>
      </c>
      <c r="IM154" t="s">
        <v>271</v>
      </c>
      <c r="IN154" t="s">
        <v>369</v>
      </c>
      <c r="IP154" t="s">
        <v>380</v>
      </c>
    </row>
    <row r="155" spans="1:250" x14ac:dyDescent="0.4">
      <c r="A155">
        <v>1285</v>
      </c>
      <c r="B155">
        <v>-1856479488</v>
      </c>
      <c r="C155">
        <v>1403</v>
      </c>
      <c r="D155" t="s">
        <v>264</v>
      </c>
      <c r="E155" t="s">
        <v>265</v>
      </c>
      <c r="F155">
        <v>1407</v>
      </c>
      <c r="G155" t="s">
        <v>266</v>
      </c>
      <c r="H155" t="s">
        <v>265</v>
      </c>
      <c r="I155">
        <v>526</v>
      </c>
      <c r="J155" t="s">
        <v>401</v>
      </c>
      <c r="K155" t="s">
        <v>402</v>
      </c>
      <c r="L155">
        <v>1736</v>
      </c>
      <c r="M155" t="s">
        <v>272</v>
      </c>
      <c r="N155" t="s">
        <v>273</v>
      </c>
      <c r="O155">
        <v>1736</v>
      </c>
      <c r="P155" t="s">
        <v>272</v>
      </c>
      <c r="Q155" t="s">
        <v>273</v>
      </c>
      <c r="R155" t="s">
        <v>278</v>
      </c>
      <c r="S155" s="29">
        <v>24950010.789999999</v>
      </c>
      <c r="U155" s="29">
        <v>16</v>
      </c>
      <c r="IF155">
        <v>1736</v>
      </c>
      <c r="IG155" t="s">
        <v>272</v>
      </c>
      <c r="IH155" t="s">
        <v>269</v>
      </c>
      <c r="IK155">
        <v>-2</v>
      </c>
      <c r="IL155" t="s">
        <v>270</v>
      </c>
      <c r="IM155" t="s">
        <v>271</v>
      </c>
      <c r="IN155" t="s">
        <v>369</v>
      </c>
      <c r="IP155" t="s">
        <v>370</v>
      </c>
    </row>
    <row r="156" spans="1:250" x14ac:dyDescent="0.4">
      <c r="A156">
        <v>1286</v>
      </c>
      <c r="B156">
        <v>-1856479488</v>
      </c>
      <c r="C156">
        <v>1403</v>
      </c>
      <c r="D156" t="s">
        <v>264</v>
      </c>
      <c r="E156" t="s">
        <v>265</v>
      </c>
      <c r="F156">
        <v>1407</v>
      </c>
      <c r="G156" t="s">
        <v>266</v>
      </c>
      <c r="H156" t="s">
        <v>265</v>
      </c>
      <c r="I156">
        <v>522</v>
      </c>
      <c r="J156" t="s">
        <v>389</v>
      </c>
      <c r="K156" t="s">
        <v>390</v>
      </c>
      <c r="L156">
        <v>1736</v>
      </c>
      <c r="M156" t="s">
        <v>272</v>
      </c>
      <c r="N156" t="s">
        <v>273</v>
      </c>
      <c r="O156">
        <v>1736</v>
      </c>
      <c r="P156" t="s">
        <v>272</v>
      </c>
      <c r="Q156" t="s">
        <v>273</v>
      </c>
      <c r="R156" t="s">
        <v>278</v>
      </c>
      <c r="S156" s="29">
        <v>24885914.219999999</v>
      </c>
      <c r="U156" s="29">
        <v>16</v>
      </c>
      <c r="IF156">
        <v>1736</v>
      </c>
      <c r="IG156" t="s">
        <v>272</v>
      </c>
      <c r="IH156" t="s">
        <v>269</v>
      </c>
      <c r="IK156">
        <v>-2</v>
      </c>
      <c r="IL156" t="s">
        <v>270</v>
      </c>
      <c r="IM156" t="s">
        <v>271</v>
      </c>
      <c r="IN156" t="s">
        <v>369</v>
      </c>
      <c r="IP156" t="s">
        <v>370</v>
      </c>
    </row>
    <row r="157" spans="1:250" x14ac:dyDescent="0.4">
      <c r="A157">
        <v>1287</v>
      </c>
      <c r="B157">
        <v>-1856479488</v>
      </c>
      <c r="C157">
        <v>1403</v>
      </c>
      <c r="D157" t="s">
        <v>264</v>
      </c>
      <c r="E157" t="s">
        <v>265</v>
      </c>
      <c r="F157">
        <v>1407</v>
      </c>
      <c r="G157" t="s">
        <v>266</v>
      </c>
      <c r="H157" t="s">
        <v>265</v>
      </c>
      <c r="I157">
        <v>520</v>
      </c>
      <c r="J157" t="s">
        <v>393</v>
      </c>
      <c r="K157" t="s">
        <v>394</v>
      </c>
      <c r="L157">
        <v>1736</v>
      </c>
      <c r="M157" t="s">
        <v>272</v>
      </c>
      <c r="N157" t="s">
        <v>273</v>
      </c>
      <c r="O157">
        <v>1736</v>
      </c>
      <c r="P157" t="s">
        <v>272</v>
      </c>
      <c r="Q157" t="s">
        <v>273</v>
      </c>
      <c r="R157" t="s">
        <v>278</v>
      </c>
      <c r="S157" s="29">
        <v>24831640.18</v>
      </c>
      <c r="U157" s="29">
        <v>16</v>
      </c>
      <c r="IF157">
        <v>1736</v>
      </c>
      <c r="IG157" t="s">
        <v>272</v>
      </c>
      <c r="IH157" t="s">
        <v>269</v>
      </c>
      <c r="IK157">
        <v>-2</v>
      </c>
      <c r="IL157" t="s">
        <v>270</v>
      </c>
      <c r="IM157" t="s">
        <v>271</v>
      </c>
      <c r="IN157" t="s">
        <v>369</v>
      </c>
      <c r="IP157" t="s">
        <v>370</v>
      </c>
    </row>
    <row r="158" spans="1:250" x14ac:dyDescent="0.4">
      <c r="A158">
        <v>1288</v>
      </c>
      <c r="B158">
        <v>-1856479488</v>
      </c>
      <c r="C158">
        <v>1403</v>
      </c>
      <c r="D158" t="s">
        <v>264</v>
      </c>
      <c r="E158" t="s">
        <v>265</v>
      </c>
      <c r="F158">
        <v>1407</v>
      </c>
      <c r="G158" t="s">
        <v>266</v>
      </c>
      <c r="H158" t="s">
        <v>265</v>
      </c>
      <c r="I158">
        <v>516</v>
      </c>
      <c r="J158" t="s">
        <v>395</v>
      </c>
      <c r="K158" t="s">
        <v>396</v>
      </c>
      <c r="L158">
        <v>1736</v>
      </c>
      <c r="M158" t="s">
        <v>272</v>
      </c>
      <c r="N158" t="s">
        <v>273</v>
      </c>
      <c r="O158">
        <v>1736</v>
      </c>
      <c r="P158" t="s">
        <v>272</v>
      </c>
      <c r="Q158" t="s">
        <v>273</v>
      </c>
      <c r="R158" t="s">
        <v>278</v>
      </c>
      <c r="S158" s="29">
        <v>24780789.379999999</v>
      </c>
      <c r="U158" s="29">
        <v>16</v>
      </c>
      <c r="IF158">
        <v>1736</v>
      </c>
      <c r="IG158" t="s">
        <v>272</v>
      </c>
      <c r="IH158" t="s">
        <v>269</v>
      </c>
      <c r="IK158">
        <v>-2</v>
      </c>
      <c r="IL158" t="s">
        <v>270</v>
      </c>
      <c r="IM158" t="s">
        <v>271</v>
      </c>
      <c r="IN158" t="s">
        <v>369</v>
      </c>
      <c r="IP158" t="s">
        <v>370</v>
      </c>
    </row>
    <row r="159" spans="1:250" x14ac:dyDescent="0.4">
      <c r="A159">
        <v>1289</v>
      </c>
      <c r="B159">
        <v>-1856479488</v>
      </c>
      <c r="C159">
        <v>1403</v>
      </c>
      <c r="D159" t="s">
        <v>264</v>
      </c>
      <c r="E159" t="s">
        <v>265</v>
      </c>
      <c r="F159">
        <v>1407</v>
      </c>
      <c r="G159" t="s">
        <v>266</v>
      </c>
      <c r="H159" t="s">
        <v>265</v>
      </c>
      <c r="I159">
        <v>514</v>
      </c>
      <c r="J159" t="s">
        <v>397</v>
      </c>
      <c r="K159" t="s">
        <v>398</v>
      </c>
      <c r="L159">
        <v>1736</v>
      </c>
      <c r="M159" t="s">
        <v>272</v>
      </c>
      <c r="N159" t="s">
        <v>273</v>
      </c>
      <c r="O159">
        <v>1736</v>
      </c>
      <c r="P159" t="s">
        <v>272</v>
      </c>
      <c r="Q159" t="s">
        <v>273</v>
      </c>
      <c r="R159" t="s">
        <v>278</v>
      </c>
      <c r="S159" s="29">
        <v>24724710.350000001</v>
      </c>
      <c r="U159" s="29">
        <v>16</v>
      </c>
      <c r="IF159">
        <v>1736</v>
      </c>
      <c r="IG159" t="s">
        <v>272</v>
      </c>
      <c r="IH159" t="s">
        <v>269</v>
      </c>
      <c r="IK159">
        <v>-2</v>
      </c>
      <c r="IL159" t="s">
        <v>270</v>
      </c>
      <c r="IM159" t="s">
        <v>271</v>
      </c>
      <c r="IN159" t="s">
        <v>369</v>
      </c>
      <c r="IP159" t="s">
        <v>370</v>
      </c>
    </row>
    <row r="160" spans="1:250" x14ac:dyDescent="0.4">
      <c r="A160">
        <v>1290</v>
      </c>
      <c r="B160">
        <v>-1856479488</v>
      </c>
      <c r="C160">
        <v>1403</v>
      </c>
      <c r="D160" t="s">
        <v>264</v>
      </c>
      <c r="E160" t="s">
        <v>265</v>
      </c>
      <c r="F160">
        <v>1407</v>
      </c>
      <c r="G160" t="s">
        <v>266</v>
      </c>
      <c r="H160" t="s">
        <v>265</v>
      </c>
      <c r="I160">
        <v>508</v>
      </c>
      <c r="J160" t="s">
        <v>399</v>
      </c>
      <c r="K160" t="s">
        <v>400</v>
      </c>
      <c r="L160">
        <v>1736</v>
      </c>
      <c r="M160" t="s">
        <v>272</v>
      </c>
      <c r="N160" t="s">
        <v>273</v>
      </c>
      <c r="O160">
        <v>1736</v>
      </c>
      <c r="P160" t="s">
        <v>272</v>
      </c>
      <c r="Q160" t="s">
        <v>273</v>
      </c>
      <c r="R160" t="s">
        <v>278</v>
      </c>
      <c r="S160" s="29">
        <v>24676108.559999999</v>
      </c>
      <c r="U160" s="29">
        <v>16</v>
      </c>
      <c r="IF160">
        <v>1736</v>
      </c>
      <c r="IG160" t="s">
        <v>272</v>
      </c>
      <c r="IH160" t="s">
        <v>269</v>
      </c>
      <c r="IK160">
        <v>-2</v>
      </c>
      <c r="IL160" t="s">
        <v>270</v>
      </c>
      <c r="IM160" t="s">
        <v>271</v>
      </c>
      <c r="IN160" t="s">
        <v>369</v>
      </c>
      <c r="IP160" t="s">
        <v>370</v>
      </c>
    </row>
    <row r="161" spans="1:250" x14ac:dyDescent="0.4">
      <c r="A161">
        <v>1291</v>
      </c>
      <c r="B161">
        <v>-1856479488</v>
      </c>
      <c r="C161">
        <v>1403</v>
      </c>
      <c r="D161" t="s">
        <v>264</v>
      </c>
      <c r="E161" t="s">
        <v>265</v>
      </c>
      <c r="F161">
        <v>1407</v>
      </c>
      <c r="G161" t="s">
        <v>266</v>
      </c>
      <c r="H161" t="s">
        <v>265</v>
      </c>
      <c r="I161">
        <v>526</v>
      </c>
      <c r="J161" t="s">
        <v>401</v>
      </c>
      <c r="K161" t="s">
        <v>402</v>
      </c>
      <c r="L161">
        <v>1471</v>
      </c>
      <c r="M161" t="s">
        <v>267</v>
      </c>
      <c r="N161" t="s">
        <v>386</v>
      </c>
      <c r="O161">
        <v>1471</v>
      </c>
      <c r="P161" t="s">
        <v>267</v>
      </c>
      <c r="Q161" t="s">
        <v>386</v>
      </c>
      <c r="R161" t="s">
        <v>278</v>
      </c>
      <c r="S161" s="29">
        <v>108688.51300000001</v>
      </c>
      <c r="U161" s="29">
        <v>16</v>
      </c>
      <c r="IF161">
        <v>1471</v>
      </c>
      <c r="IG161" t="s">
        <v>267</v>
      </c>
      <c r="IH161" t="s">
        <v>269</v>
      </c>
      <c r="IK161">
        <v>-2</v>
      </c>
      <c r="IL161" t="s">
        <v>270</v>
      </c>
      <c r="IM161" t="s">
        <v>271</v>
      </c>
      <c r="IN161" t="s">
        <v>369</v>
      </c>
      <c r="IP161" t="s">
        <v>371</v>
      </c>
    </row>
    <row r="162" spans="1:250" x14ac:dyDescent="0.4">
      <c r="A162">
        <v>1292</v>
      </c>
      <c r="B162">
        <v>-1856479488</v>
      </c>
      <c r="C162">
        <v>1403</v>
      </c>
      <c r="D162" t="s">
        <v>264</v>
      </c>
      <c r="E162" t="s">
        <v>265</v>
      </c>
      <c r="F162">
        <v>1407</v>
      </c>
      <c r="G162" t="s">
        <v>266</v>
      </c>
      <c r="H162" t="s">
        <v>265</v>
      </c>
      <c r="I162">
        <v>522</v>
      </c>
      <c r="J162" t="s">
        <v>389</v>
      </c>
      <c r="K162" t="s">
        <v>390</v>
      </c>
      <c r="L162">
        <v>1471</v>
      </c>
      <c r="M162" t="s">
        <v>267</v>
      </c>
      <c r="N162" t="s">
        <v>386</v>
      </c>
      <c r="O162">
        <v>1471</v>
      </c>
      <c r="P162" t="s">
        <v>267</v>
      </c>
      <c r="Q162" t="s">
        <v>386</v>
      </c>
      <c r="R162" t="s">
        <v>278</v>
      </c>
      <c r="S162" s="29">
        <v>108409.303</v>
      </c>
      <c r="U162" s="29">
        <v>16</v>
      </c>
      <c r="IF162">
        <v>1471</v>
      </c>
      <c r="IG162" t="s">
        <v>267</v>
      </c>
      <c r="IH162" t="s">
        <v>269</v>
      </c>
      <c r="IK162">
        <v>-2</v>
      </c>
      <c r="IL162" t="s">
        <v>270</v>
      </c>
      <c r="IM162" t="s">
        <v>271</v>
      </c>
      <c r="IN162" t="s">
        <v>369</v>
      </c>
      <c r="IP162" t="s">
        <v>371</v>
      </c>
    </row>
    <row r="163" spans="1:250" x14ac:dyDescent="0.4">
      <c r="A163">
        <v>1293</v>
      </c>
      <c r="B163">
        <v>-1856479488</v>
      </c>
      <c r="C163">
        <v>1403</v>
      </c>
      <c r="D163" t="s">
        <v>264</v>
      </c>
      <c r="E163" t="s">
        <v>265</v>
      </c>
      <c r="F163">
        <v>1407</v>
      </c>
      <c r="G163" t="s">
        <v>266</v>
      </c>
      <c r="H163" t="s">
        <v>265</v>
      </c>
      <c r="I163">
        <v>520</v>
      </c>
      <c r="J163" t="s">
        <v>393</v>
      </c>
      <c r="K163" t="s">
        <v>394</v>
      </c>
      <c r="L163">
        <v>1471</v>
      </c>
      <c r="M163" t="s">
        <v>267</v>
      </c>
      <c r="N163" t="s">
        <v>386</v>
      </c>
      <c r="O163">
        <v>1471</v>
      </c>
      <c r="P163" t="s">
        <v>267</v>
      </c>
      <c r="Q163" t="s">
        <v>386</v>
      </c>
      <c r="R163" t="s">
        <v>278</v>
      </c>
      <c r="S163" s="29">
        <v>108172.883</v>
      </c>
      <c r="U163" s="29">
        <v>16</v>
      </c>
      <c r="IF163">
        <v>1471</v>
      </c>
      <c r="IG163" t="s">
        <v>267</v>
      </c>
      <c r="IH163" t="s">
        <v>269</v>
      </c>
      <c r="IK163">
        <v>-2</v>
      </c>
      <c r="IL163" t="s">
        <v>270</v>
      </c>
      <c r="IM163" t="s">
        <v>271</v>
      </c>
      <c r="IN163" t="s">
        <v>369</v>
      </c>
      <c r="IP163" t="s">
        <v>371</v>
      </c>
    </row>
    <row r="164" spans="1:250" x14ac:dyDescent="0.4">
      <c r="A164">
        <v>1294</v>
      </c>
      <c r="B164">
        <v>-1856479488</v>
      </c>
      <c r="C164">
        <v>1403</v>
      </c>
      <c r="D164" t="s">
        <v>264</v>
      </c>
      <c r="E164" t="s">
        <v>265</v>
      </c>
      <c r="F164">
        <v>1407</v>
      </c>
      <c r="G164" t="s">
        <v>266</v>
      </c>
      <c r="H164" t="s">
        <v>265</v>
      </c>
      <c r="I164">
        <v>516</v>
      </c>
      <c r="J164" t="s">
        <v>395</v>
      </c>
      <c r="K164" t="s">
        <v>396</v>
      </c>
      <c r="L164">
        <v>1471</v>
      </c>
      <c r="M164" t="s">
        <v>267</v>
      </c>
      <c r="N164" t="s">
        <v>386</v>
      </c>
      <c r="O164">
        <v>1471</v>
      </c>
      <c r="P164" t="s">
        <v>267</v>
      </c>
      <c r="Q164" t="s">
        <v>386</v>
      </c>
      <c r="R164" t="s">
        <v>278</v>
      </c>
      <c r="S164" s="29">
        <v>107951.37300000001</v>
      </c>
      <c r="U164" s="29">
        <v>16</v>
      </c>
      <c r="IF164">
        <v>1471</v>
      </c>
      <c r="IG164" t="s">
        <v>267</v>
      </c>
      <c r="IH164" t="s">
        <v>269</v>
      </c>
      <c r="IK164">
        <v>-2</v>
      </c>
      <c r="IL164" t="s">
        <v>270</v>
      </c>
      <c r="IM164" t="s">
        <v>271</v>
      </c>
      <c r="IN164" t="s">
        <v>369</v>
      </c>
      <c r="IP164" t="s">
        <v>371</v>
      </c>
    </row>
    <row r="165" spans="1:250" x14ac:dyDescent="0.4">
      <c r="A165">
        <v>1295</v>
      </c>
      <c r="B165">
        <v>-1856479488</v>
      </c>
      <c r="C165">
        <v>1403</v>
      </c>
      <c r="D165" t="s">
        <v>264</v>
      </c>
      <c r="E165" t="s">
        <v>265</v>
      </c>
      <c r="F165">
        <v>1407</v>
      </c>
      <c r="G165" t="s">
        <v>266</v>
      </c>
      <c r="H165" t="s">
        <v>265</v>
      </c>
      <c r="I165">
        <v>514</v>
      </c>
      <c r="J165" t="s">
        <v>397</v>
      </c>
      <c r="K165" t="s">
        <v>398</v>
      </c>
      <c r="L165">
        <v>1471</v>
      </c>
      <c r="M165" t="s">
        <v>267</v>
      </c>
      <c r="N165" t="s">
        <v>386</v>
      </c>
      <c r="O165">
        <v>1471</v>
      </c>
      <c r="P165" t="s">
        <v>267</v>
      </c>
      <c r="Q165" t="s">
        <v>386</v>
      </c>
      <c r="R165" t="s">
        <v>278</v>
      </c>
      <c r="S165" s="29">
        <v>107707.083</v>
      </c>
      <c r="U165" s="29">
        <v>16</v>
      </c>
      <c r="IF165">
        <v>1471</v>
      </c>
      <c r="IG165" t="s">
        <v>267</v>
      </c>
      <c r="IH165" t="s">
        <v>269</v>
      </c>
      <c r="IK165">
        <v>-2</v>
      </c>
      <c r="IL165" t="s">
        <v>270</v>
      </c>
      <c r="IM165" t="s">
        <v>271</v>
      </c>
      <c r="IN165" t="s">
        <v>369</v>
      </c>
      <c r="IP165" t="s">
        <v>371</v>
      </c>
    </row>
    <row r="166" spans="1:250" x14ac:dyDescent="0.4">
      <c r="A166">
        <v>1296</v>
      </c>
      <c r="B166">
        <v>-1856479488</v>
      </c>
      <c r="C166">
        <v>1403</v>
      </c>
      <c r="D166" t="s">
        <v>264</v>
      </c>
      <c r="E166" t="s">
        <v>265</v>
      </c>
      <c r="F166">
        <v>1407</v>
      </c>
      <c r="G166" t="s">
        <v>266</v>
      </c>
      <c r="H166" t="s">
        <v>265</v>
      </c>
      <c r="I166">
        <v>508</v>
      </c>
      <c r="J166" t="s">
        <v>399</v>
      </c>
      <c r="K166" t="s">
        <v>400</v>
      </c>
      <c r="L166">
        <v>1471</v>
      </c>
      <c r="M166" t="s">
        <v>267</v>
      </c>
      <c r="N166" t="s">
        <v>386</v>
      </c>
      <c r="O166">
        <v>1471</v>
      </c>
      <c r="P166" t="s">
        <v>267</v>
      </c>
      <c r="Q166" t="s">
        <v>386</v>
      </c>
      <c r="R166" t="s">
        <v>278</v>
      </c>
      <c r="S166" s="29">
        <v>107495.363</v>
      </c>
      <c r="U166" s="29">
        <v>16</v>
      </c>
      <c r="IF166">
        <v>1471</v>
      </c>
      <c r="IG166" t="s">
        <v>267</v>
      </c>
      <c r="IH166" t="s">
        <v>269</v>
      </c>
      <c r="IK166">
        <v>-2</v>
      </c>
      <c r="IL166" t="s">
        <v>270</v>
      </c>
      <c r="IM166" t="s">
        <v>271</v>
      </c>
      <c r="IN166" t="s">
        <v>369</v>
      </c>
      <c r="IP166" t="s">
        <v>371</v>
      </c>
    </row>
    <row r="167" spans="1:250" x14ac:dyDescent="0.4">
      <c r="A167">
        <v>1297</v>
      </c>
      <c r="B167">
        <v>-1856479488</v>
      </c>
      <c r="C167">
        <v>1403</v>
      </c>
      <c r="D167" t="s">
        <v>264</v>
      </c>
      <c r="E167" t="s">
        <v>265</v>
      </c>
      <c r="F167">
        <v>1407</v>
      </c>
      <c r="G167" t="s">
        <v>266</v>
      </c>
      <c r="H167" t="s">
        <v>265</v>
      </c>
      <c r="I167">
        <v>526</v>
      </c>
      <c r="J167" t="s">
        <v>401</v>
      </c>
      <c r="K167" t="s">
        <v>402</v>
      </c>
      <c r="L167">
        <v>84786</v>
      </c>
      <c r="M167" t="s">
        <v>391</v>
      </c>
      <c r="N167" t="s">
        <v>392</v>
      </c>
      <c r="O167">
        <v>84786</v>
      </c>
      <c r="P167" t="s">
        <v>391</v>
      </c>
      <c r="Q167" t="s">
        <v>392</v>
      </c>
      <c r="R167" t="s">
        <v>282</v>
      </c>
      <c r="S167" s="29">
        <v>50128780.840000004</v>
      </c>
      <c r="U167" s="29">
        <v>17</v>
      </c>
      <c r="IF167">
        <v>84786</v>
      </c>
      <c r="IG167" t="s">
        <v>391</v>
      </c>
      <c r="IH167" t="s">
        <v>269</v>
      </c>
      <c r="IK167">
        <v>-2</v>
      </c>
      <c r="IL167" t="s">
        <v>270</v>
      </c>
      <c r="IM167" t="s">
        <v>271</v>
      </c>
      <c r="IN167" t="s">
        <v>369</v>
      </c>
      <c r="IP167" t="s">
        <v>391</v>
      </c>
    </row>
    <row r="168" spans="1:250" x14ac:dyDescent="0.4">
      <c r="A168">
        <v>1298</v>
      </c>
      <c r="B168">
        <v>-1856479488</v>
      </c>
      <c r="C168">
        <v>1403</v>
      </c>
      <c r="D168" t="s">
        <v>264</v>
      </c>
      <c r="E168" t="s">
        <v>265</v>
      </c>
      <c r="F168">
        <v>1407</v>
      </c>
      <c r="G168" t="s">
        <v>266</v>
      </c>
      <c r="H168" t="s">
        <v>265</v>
      </c>
      <c r="I168">
        <v>522</v>
      </c>
      <c r="J168" t="s">
        <v>389</v>
      </c>
      <c r="K168" t="s">
        <v>390</v>
      </c>
      <c r="L168">
        <v>84786</v>
      </c>
      <c r="M168" t="s">
        <v>391</v>
      </c>
      <c r="N168" t="s">
        <v>392</v>
      </c>
      <c r="O168">
        <v>84786</v>
      </c>
      <c r="P168" t="s">
        <v>391</v>
      </c>
      <c r="Q168" t="s">
        <v>392</v>
      </c>
      <c r="R168" t="s">
        <v>282</v>
      </c>
      <c r="S168" s="29">
        <v>50212109.590000004</v>
      </c>
      <c r="U168" s="29">
        <v>17</v>
      </c>
      <c r="IF168">
        <v>84786</v>
      </c>
      <c r="IG168" t="s">
        <v>391</v>
      </c>
      <c r="IH168" t="s">
        <v>269</v>
      </c>
      <c r="IK168">
        <v>-2</v>
      </c>
      <c r="IL168" t="s">
        <v>270</v>
      </c>
      <c r="IM168" t="s">
        <v>271</v>
      </c>
      <c r="IN168" t="s">
        <v>369</v>
      </c>
      <c r="IP168" t="s">
        <v>391</v>
      </c>
    </row>
    <row r="169" spans="1:250" x14ac:dyDescent="0.4">
      <c r="A169">
        <v>1299</v>
      </c>
      <c r="B169">
        <v>-1856479488</v>
      </c>
      <c r="C169">
        <v>1403</v>
      </c>
      <c r="D169" t="s">
        <v>264</v>
      </c>
      <c r="E169" t="s">
        <v>265</v>
      </c>
      <c r="F169">
        <v>1407</v>
      </c>
      <c r="G169" t="s">
        <v>266</v>
      </c>
      <c r="H169" t="s">
        <v>265</v>
      </c>
      <c r="I169">
        <v>520</v>
      </c>
      <c r="J169" t="s">
        <v>393</v>
      </c>
      <c r="K169" t="s">
        <v>394</v>
      </c>
      <c r="L169">
        <v>84786</v>
      </c>
      <c r="M169" t="s">
        <v>391</v>
      </c>
      <c r="N169" t="s">
        <v>392</v>
      </c>
      <c r="O169">
        <v>84786</v>
      </c>
      <c r="P169" t="s">
        <v>391</v>
      </c>
      <c r="Q169" t="s">
        <v>392</v>
      </c>
      <c r="R169" t="s">
        <v>282</v>
      </c>
      <c r="S169" s="29">
        <v>50102601.32</v>
      </c>
      <c r="U169" s="29">
        <v>17</v>
      </c>
      <c r="IF169">
        <v>84786</v>
      </c>
      <c r="IG169" t="s">
        <v>391</v>
      </c>
      <c r="IH169" t="s">
        <v>269</v>
      </c>
      <c r="IK169">
        <v>-2</v>
      </c>
      <c r="IL169" t="s">
        <v>270</v>
      </c>
      <c r="IM169" t="s">
        <v>271</v>
      </c>
      <c r="IN169" t="s">
        <v>369</v>
      </c>
      <c r="IP169" t="s">
        <v>391</v>
      </c>
    </row>
    <row r="170" spans="1:250" x14ac:dyDescent="0.4">
      <c r="A170">
        <v>1300</v>
      </c>
      <c r="B170">
        <v>-1856479488</v>
      </c>
      <c r="C170">
        <v>1403</v>
      </c>
      <c r="D170" t="s">
        <v>264</v>
      </c>
      <c r="E170" t="s">
        <v>265</v>
      </c>
      <c r="F170">
        <v>1407</v>
      </c>
      <c r="G170" t="s">
        <v>266</v>
      </c>
      <c r="H170" t="s">
        <v>265</v>
      </c>
      <c r="I170">
        <v>526</v>
      </c>
      <c r="J170" t="s">
        <v>401</v>
      </c>
      <c r="K170" t="s">
        <v>402</v>
      </c>
      <c r="L170">
        <v>79514</v>
      </c>
      <c r="M170" t="s">
        <v>382</v>
      </c>
      <c r="N170" t="s">
        <v>383</v>
      </c>
      <c r="O170">
        <v>79514</v>
      </c>
      <c r="P170" t="s">
        <v>382</v>
      </c>
      <c r="Q170" t="s">
        <v>383</v>
      </c>
      <c r="R170" t="s">
        <v>282</v>
      </c>
      <c r="S170" s="29">
        <v>20753315.25</v>
      </c>
      <c r="U170" s="29">
        <v>17</v>
      </c>
      <c r="IF170">
        <v>79514</v>
      </c>
      <c r="IG170" t="s">
        <v>382</v>
      </c>
      <c r="IH170" t="s">
        <v>269</v>
      </c>
      <c r="IK170">
        <v>-2</v>
      </c>
      <c r="IL170" t="s">
        <v>270</v>
      </c>
      <c r="IM170" t="s">
        <v>271</v>
      </c>
      <c r="IN170" t="s">
        <v>369</v>
      </c>
      <c r="IP170" t="s">
        <v>382</v>
      </c>
    </row>
    <row r="171" spans="1:250" x14ac:dyDescent="0.4">
      <c r="A171">
        <v>1301</v>
      </c>
      <c r="B171">
        <v>-1856479488</v>
      </c>
      <c r="C171">
        <v>1403</v>
      </c>
      <c r="D171" t="s">
        <v>264</v>
      </c>
      <c r="E171" t="s">
        <v>265</v>
      </c>
      <c r="F171">
        <v>1407</v>
      </c>
      <c r="G171" t="s">
        <v>266</v>
      </c>
      <c r="H171" t="s">
        <v>265</v>
      </c>
      <c r="I171">
        <v>522</v>
      </c>
      <c r="J171" t="s">
        <v>389</v>
      </c>
      <c r="K171" t="s">
        <v>390</v>
      </c>
      <c r="L171">
        <v>79514</v>
      </c>
      <c r="M171" t="s">
        <v>382</v>
      </c>
      <c r="N171" t="s">
        <v>383</v>
      </c>
      <c r="O171">
        <v>79514</v>
      </c>
      <c r="P171" t="s">
        <v>382</v>
      </c>
      <c r="Q171" t="s">
        <v>383</v>
      </c>
      <c r="R171" t="s">
        <v>282</v>
      </c>
      <c r="S171" s="29">
        <v>20787813.370000001</v>
      </c>
      <c r="U171" s="29">
        <v>17</v>
      </c>
      <c r="IF171">
        <v>79514</v>
      </c>
      <c r="IG171" t="s">
        <v>382</v>
      </c>
      <c r="IH171" t="s">
        <v>269</v>
      </c>
      <c r="IK171">
        <v>-2</v>
      </c>
      <c r="IL171" t="s">
        <v>270</v>
      </c>
      <c r="IM171" t="s">
        <v>271</v>
      </c>
      <c r="IN171" t="s">
        <v>369</v>
      </c>
      <c r="IP171" t="s">
        <v>382</v>
      </c>
    </row>
    <row r="172" spans="1:250" x14ac:dyDescent="0.4">
      <c r="A172">
        <v>1302</v>
      </c>
      <c r="B172">
        <v>-1856479488</v>
      </c>
      <c r="C172">
        <v>1403</v>
      </c>
      <c r="D172" t="s">
        <v>264</v>
      </c>
      <c r="E172" t="s">
        <v>265</v>
      </c>
      <c r="F172">
        <v>1407</v>
      </c>
      <c r="G172" t="s">
        <v>266</v>
      </c>
      <c r="H172" t="s">
        <v>265</v>
      </c>
      <c r="I172">
        <v>520</v>
      </c>
      <c r="J172" t="s">
        <v>393</v>
      </c>
      <c r="K172" t="s">
        <v>394</v>
      </c>
      <c r="L172">
        <v>79514</v>
      </c>
      <c r="M172" t="s">
        <v>382</v>
      </c>
      <c r="N172" t="s">
        <v>383</v>
      </c>
      <c r="O172">
        <v>79514</v>
      </c>
      <c r="P172" t="s">
        <v>382</v>
      </c>
      <c r="Q172" t="s">
        <v>383</v>
      </c>
      <c r="R172" t="s">
        <v>282</v>
      </c>
      <c r="S172" s="29">
        <v>20742476.93</v>
      </c>
      <c r="U172" s="29">
        <v>17</v>
      </c>
      <c r="IF172">
        <v>79514</v>
      </c>
      <c r="IG172" t="s">
        <v>382</v>
      </c>
      <c r="IH172" t="s">
        <v>269</v>
      </c>
      <c r="IK172">
        <v>-2</v>
      </c>
      <c r="IL172" t="s">
        <v>270</v>
      </c>
      <c r="IM172" t="s">
        <v>271</v>
      </c>
      <c r="IN172" t="s">
        <v>369</v>
      </c>
      <c r="IP172" t="s">
        <v>382</v>
      </c>
    </row>
    <row r="173" spans="1:250" x14ac:dyDescent="0.4">
      <c r="A173">
        <v>1303</v>
      </c>
      <c r="B173">
        <v>-1856479488</v>
      </c>
      <c r="C173">
        <v>1403</v>
      </c>
      <c r="D173" t="s">
        <v>264</v>
      </c>
      <c r="E173" t="s">
        <v>265</v>
      </c>
      <c r="F173">
        <v>1407</v>
      </c>
      <c r="G173" t="s">
        <v>266</v>
      </c>
      <c r="H173" t="s">
        <v>265</v>
      </c>
      <c r="I173">
        <v>516</v>
      </c>
      <c r="J173" t="s">
        <v>395</v>
      </c>
      <c r="K173" t="s">
        <v>396</v>
      </c>
      <c r="L173">
        <v>79514</v>
      </c>
      <c r="M173" t="s">
        <v>382</v>
      </c>
      <c r="N173" t="s">
        <v>383</v>
      </c>
      <c r="O173">
        <v>79514</v>
      </c>
      <c r="P173" t="s">
        <v>382</v>
      </c>
      <c r="Q173" t="s">
        <v>383</v>
      </c>
      <c r="R173" t="s">
        <v>282</v>
      </c>
      <c r="S173" s="29">
        <v>20787813.370000001</v>
      </c>
      <c r="U173" s="29">
        <v>17</v>
      </c>
      <c r="IF173">
        <v>79514</v>
      </c>
      <c r="IG173" t="s">
        <v>382</v>
      </c>
      <c r="IH173" t="s">
        <v>269</v>
      </c>
      <c r="IK173">
        <v>-2</v>
      </c>
      <c r="IL173" t="s">
        <v>270</v>
      </c>
      <c r="IM173" t="s">
        <v>271</v>
      </c>
      <c r="IN173" t="s">
        <v>369</v>
      </c>
      <c r="IP173" t="s">
        <v>382</v>
      </c>
    </row>
    <row r="174" spans="1:250" x14ac:dyDescent="0.4">
      <c r="A174">
        <v>1304</v>
      </c>
      <c r="B174">
        <v>-1856479488</v>
      </c>
      <c r="C174">
        <v>1403</v>
      </c>
      <c r="D174" t="s">
        <v>264</v>
      </c>
      <c r="E174" t="s">
        <v>265</v>
      </c>
      <c r="F174">
        <v>1407</v>
      </c>
      <c r="G174" t="s">
        <v>266</v>
      </c>
      <c r="H174" t="s">
        <v>265</v>
      </c>
      <c r="I174">
        <v>514</v>
      </c>
      <c r="J174" t="s">
        <v>397</v>
      </c>
      <c r="K174" t="s">
        <v>398</v>
      </c>
      <c r="L174">
        <v>79514</v>
      </c>
      <c r="M174" t="s">
        <v>382</v>
      </c>
      <c r="N174" t="s">
        <v>383</v>
      </c>
      <c r="O174">
        <v>79514</v>
      </c>
      <c r="P174" t="s">
        <v>382</v>
      </c>
      <c r="Q174" t="s">
        <v>383</v>
      </c>
      <c r="R174" t="s">
        <v>282</v>
      </c>
      <c r="S174" s="29">
        <v>20740770.510000002</v>
      </c>
      <c r="U174" s="29">
        <v>17</v>
      </c>
      <c r="IF174">
        <v>79514</v>
      </c>
      <c r="IG174" t="s">
        <v>382</v>
      </c>
      <c r="IH174" t="s">
        <v>269</v>
      </c>
      <c r="IK174">
        <v>-2</v>
      </c>
      <c r="IL174" t="s">
        <v>270</v>
      </c>
      <c r="IM174" t="s">
        <v>271</v>
      </c>
      <c r="IN174" t="s">
        <v>369</v>
      </c>
      <c r="IP174" t="s">
        <v>382</v>
      </c>
    </row>
    <row r="175" spans="1:250" x14ac:dyDescent="0.4">
      <c r="A175">
        <v>1305</v>
      </c>
      <c r="B175">
        <v>-1856479488</v>
      </c>
      <c r="C175">
        <v>1403</v>
      </c>
      <c r="D175" t="s">
        <v>264</v>
      </c>
      <c r="E175" t="s">
        <v>265</v>
      </c>
      <c r="F175">
        <v>1407</v>
      </c>
      <c r="G175" t="s">
        <v>266</v>
      </c>
      <c r="H175" t="s">
        <v>265</v>
      </c>
      <c r="I175">
        <v>508</v>
      </c>
      <c r="J175" t="s">
        <v>399</v>
      </c>
      <c r="K175" t="s">
        <v>400</v>
      </c>
      <c r="L175">
        <v>79514</v>
      </c>
      <c r="M175" t="s">
        <v>382</v>
      </c>
      <c r="N175" t="s">
        <v>383</v>
      </c>
      <c r="O175">
        <v>79514</v>
      </c>
      <c r="P175" t="s">
        <v>382</v>
      </c>
      <c r="Q175" t="s">
        <v>383</v>
      </c>
      <c r="R175" t="s">
        <v>282</v>
      </c>
      <c r="S175" s="29">
        <v>20809766.710000001</v>
      </c>
      <c r="U175" s="29">
        <v>17</v>
      </c>
      <c r="IF175">
        <v>79514</v>
      </c>
      <c r="IG175" t="s">
        <v>382</v>
      </c>
      <c r="IH175" t="s">
        <v>269</v>
      </c>
      <c r="IK175">
        <v>-2</v>
      </c>
      <c r="IL175" t="s">
        <v>270</v>
      </c>
      <c r="IM175" t="s">
        <v>271</v>
      </c>
      <c r="IN175" t="s">
        <v>369</v>
      </c>
      <c r="IP175" t="s">
        <v>382</v>
      </c>
    </row>
    <row r="176" spans="1:250" x14ac:dyDescent="0.4">
      <c r="A176">
        <v>1306</v>
      </c>
      <c r="B176">
        <v>-1856479488</v>
      </c>
      <c r="C176">
        <v>1403</v>
      </c>
      <c r="D176" t="s">
        <v>264</v>
      </c>
      <c r="E176" t="s">
        <v>265</v>
      </c>
      <c r="F176">
        <v>1407</v>
      </c>
      <c r="G176" t="s">
        <v>266</v>
      </c>
      <c r="H176" t="s">
        <v>265</v>
      </c>
      <c r="I176">
        <v>526</v>
      </c>
      <c r="J176" t="s">
        <v>401</v>
      </c>
      <c r="K176" t="s">
        <v>402</v>
      </c>
      <c r="L176">
        <v>78013</v>
      </c>
      <c r="M176" t="s">
        <v>384</v>
      </c>
      <c r="N176" t="s">
        <v>385</v>
      </c>
      <c r="O176">
        <v>78013</v>
      </c>
      <c r="P176" t="s">
        <v>384</v>
      </c>
      <c r="Q176" t="s">
        <v>385</v>
      </c>
      <c r="R176" t="s">
        <v>282</v>
      </c>
      <c r="S176" s="29">
        <v>6124641.1200000001</v>
      </c>
      <c r="U176" s="29">
        <v>17</v>
      </c>
      <c r="IF176">
        <v>78013</v>
      </c>
      <c r="IG176" t="s">
        <v>384</v>
      </c>
      <c r="IH176" t="s">
        <v>269</v>
      </c>
      <c r="IK176">
        <v>-2</v>
      </c>
      <c r="IL176" t="s">
        <v>270</v>
      </c>
      <c r="IM176" t="s">
        <v>271</v>
      </c>
      <c r="IN176" t="s">
        <v>369</v>
      </c>
      <c r="IP176" t="s">
        <v>384</v>
      </c>
    </row>
    <row r="177" spans="1:250" x14ac:dyDescent="0.4">
      <c r="A177">
        <v>1307</v>
      </c>
      <c r="B177">
        <v>-1856479488</v>
      </c>
      <c r="C177">
        <v>1403</v>
      </c>
      <c r="D177" t="s">
        <v>264</v>
      </c>
      <c r="E177" t="s">
        <v>265</v>
      </c>
      <c r="F177">
        <v>1407</v>
      </c>
      <c r="G177" t="s">
        <v>266</v>
      </c>
      <c r="H177" t="s">
        <v>265</v>
      </c>
      <c r="I177">
        <v>522</v>
      </c>
      <c r="J177" t="s">
        <v>389</v>
      </c>
      <c r="K177" t="s">
        <v>390</v>
      </c>
      <c r="L177">
        <v>78013</v>
      </c>
      <c r="M177" t="s">
        <v>384</v>
      </c>
      <c r="N177" t="s">
        <v>385</v>
      </c>
      <c r="O177">
        <v>78013</v>
      </c>
      <c r="P177" t="s">
        <v>384</v>
      </c>
      <c r="Q177" t="s">
        <v>385</v>
      </c>
      <c r="R177" t="s">
        <v>282</v>
      </c>
      <c r="S177" s="29">
        <v>6108906.9100000001</v>
      </c>
      <c r="U177" s="29">
        <v>17</v>
      </c>
      <c r="IF177">
        <v>78013</v>
      </c>
      <c r="IG177" t="s">
        <v>384</v>
      </c>
      <c r="IH177" t="s">
        <v>269</v>
      </c>
      <c r="IK177">
        <v>-2</v>
      </c>
      <c r="IL177" t="s">
        <v>270</v>
      </c>
      <c r="IM177" t="s">
        <v>271</v>
      </c>
      <c r="IN177" t="s">
        <v>369</v>
      </c>
      <c r="IP177" t="s">
        <v>384</v>
      </c>
    </row>
    <row r="178" spans="1:250" x14ac:dyDescent="0.4">
      <c r="A178">
        <v>1308</v>
      </c>
      <c r="B178">
        <v>-1856479488</v>
      </c>
      <c r="C178">
        <v>1403</v>
      </c>
      <c r="D178" t="s">
        <v>264</v>
      </c>
      <c r="E178" t="s">
        <v>265</v>
      </c>
      <c r="F178">
        <v>1407</v>
      </c>
      <c r="G178" t="s">
        <v>266</v>
      </c>
      <c r="H178" t="s">
        <v>265</v>
      </c>
      <c r="I178">
        <v>520</v>
      </c>
      <c r="J178" t="s">
        <v>393</v>
      </c>
      <c r="K178" t="s">
        <v>394</v>
      </c>
      <c r="L178">
        <v>78013</v>
      </c>
      <c r="M178" t="s">
        <v>384</v>
      </c>
      <c r="N178" t="s">
        <v>385</v>
      </c>
      <c r="O178">
        <v>78013</v>
      </c>
      <c r="P178" t="s">
        <v>384</v>
      </c>
      <c r="Q178" t="s">
        <v>385</v>
      </c>
      <c r="R178" t="s">
        <v>282</v>
      </c>
      <c r="S178" s="29">
        <v>6095583.9000000004</v>
      </c>
      <c r="U178" s="29">
        <v>17</v>
      </c>
      <c r="IF178">
        <v>78013</v>
      </c>
      <c r="IG178" t="s">
        <v>384</v>
      </c>
      <c r="IH178" t="s">
        <v>269</v>
      </c>
      <c r="IK178">
        <v>-2</v>
      </c>
      <c r="IL178" t="s">
        <v>270</v>
      </c>
      <c r="IM178" t="s">
        <v>271</v>
      </c>
      <c r="IN178" t="s">
        <v>369</v>
      </c>
      <c r="IP178" t="s">
        <v>384</v>
      </c>
    </row>
    <row r="179" spans="1:250" x14ac:dyDescent="0.4">
      <c r="A179">
        <v>1309</v>
      </c>
      <c r="B179">
        <v>-1856479488</v>
      </c>
      <c r="C179">
        <v>1403</v>
      </c>
      <c r="D179" t="s">
        <v>264</v>
      </c>
      <c r="E179" t="s">
        <v>265</v>
      </c>
      <c r="F179">
        <v>1407</v>
      </c>
      <c r="G179" t="s">
        <v>266</v>
      </c>
      <c r="H179" t="s">
        <v>265</v>
      </c>
      <c r="I179">
        <v>516</v>
      </c>
      <c r="J179" t="s">
        <v>395</v>
      </c>
      <c r="K179" t="s">
        <v>396</v>
      </c>
      <c r="L179">
        <v>78013</v>
      </c>
      <c r="M179" t="s">
        <v>384</v>
      </c>
      <c r="N179" t="s">
        <v>385</v>
      </c>
      <c r="O179">
        <v>78013</v>
      </c>
      <c r="P179" t="s">
        <v>384</v>
      </c>
      <c r="Q179" t="s">
        <v>385</v>
      </c>
      <c r="R179" t="s">
        <v>282</v>
      </c>
      <c r="S179" s="29">
        <v>6083101.2199999997</v>
      </c>
      <c r="U179" s="29">
        <v>17</v>
      </c>
      <c r="IF179">
        <v>78013</v>
      </c>
      <c r="IG179" t="s">
        <v>384</v>
      </c>
      <c r="IH179" t="s">
        <v>269</v>
      </c>
      <c r="IK179">
        <v>-2</v>
      </c>
      <c r="IL179" t="s">
        <v>270</v>
      </c>
      <c r="IM179" t="s">
        <v>271</v>
      </c>
      <c r="IN179" t="s">
        <v>369</v>
      </c>
      <c r="IP179" t="s">
        <v>384</v>
      </c>
    </row>
    <row r="180" spans="1:250" x14ac:dyDescent="0.4">
      <c r="A180">
        <v>1310</v>
      </c>
      <c r="B180">
        <v>-1856479488</v>
      </c>
      <c r="C180">
        <v>1403</v>
      </c>
      <c r="D180" t="s">
        <v>264</v>
      </c>
      <c r="E180" t="s">
        <v>265</v>
      </c>
      <c r="F180">
        <v>1407</v>
      </c>
      <c r="G180" t="s">
        <v>266</v>
      </c>
      <c r="H180" t="s">
        <v>265</v>
      </c>
      <c r="I180">
        <v>514</v>
      </c>
      <c r="J180" t="s">
        <v>397</v>
      </c>
      <c r="K180" t="s">
        <v>398</v>
      </c>
      <c r="L180">
        <v>78013</v>
      </c>
      <c r="M180" t="s">
        <v>384</v>
      </c>
      <c r="N180" t="s">
        <v>385</v>
      </c>
      <c r="O180">
        <v>78013</v>
      </c>
      <c r="P180" t="s">
        <v>384</v>
      </c>
      <c r="Q180" t="s">
        <v>385</v>
      </c>
      <c r="R180" t="s">
        <v>282</v>
      </c>
      <c r="S180" s="29">
        <v>6069335.1299999999</v>
      </c>
      <c r="U180" s="29">
        <v>17</v>
      </c>
      <c r="IF180">
        <v>78013</v>
      </c>
      <c r="IG180" t="s">
        <v>384</v>
      </c>
      <c r="IH180" t="s">
        <v>269</v>
      </c>
      <c r="IK180">
        <v>-2</v>
      </c>
      <c r="IL180" t="s">
        <v>270</v>
      </c>
      <c r="IM180" t="s">
        <v>271</v>
      </c>
      <c r="IN180" t="s">
        <v>369</v>
      </c>
      <c r="IP180" t="s">
        <v>384</v>
      </c>
    </row>
    <row r="181" spans="1:250" x14ac:dyDescent="0.4">
      <c r="A181">
        <v>1311</v>
      </c>
      <c r="B181">
        <v>-1856479488</v>
      </c>
      <c r="C181">
        <v>1403</v>
      </c>
      <c r="D181" t="s">
        <v>264</v>
      </c>
      <c r="E181" t="s">
        <v>265</v>
      </c>
      <c r="F181">
        <v>1407</v>
      </c>
      <c r="G181" t="s">
        <v>266</v>
      </c>
      <c r="H181" t="s">
        <v>265</v>
      </c>
      <c r="I181">
        <v>508</v>
      </c>
      <c r="J181" t="s">
        <v>399</v>
      </c>
      <c r="K181" t="s">
        <v>400</v>
      </c>
      <c r="L181">
        <v>78013</v>
      </c>
      <c r="M181" t="s">
        <v>384</v>
      </c>
      <c r="N181" t="s">
        <v>385</v>
      </c>
      <c r="O181">
        <v>78013</v>
      </c>
      <c r="P181" t="s">
        <v>384</v>
      </c>
      <c r="Q181" t="s">
        <v>385</v>
      </c>
      <c r="R181" t="s">
        <v>282</v>
      </c>
      <c r="S181" s="29">
        <v>6057404.5199999996</v>
      </c>
      <c r="U181" s="29">
        <v>17</v>
      </c>
      <c r="IF181">
        <v>78013</v>
      </c>
      <c r="IG181" t="s">
        <v>384</v>
      </c>
      <c r="IH181" t="s">
        <v>269</v>
      </c>
      <c r="IK181">
        <v>-2</v>
      </c>
      <c r="IL181" t="s">
        <v>270</v>
      </c>
      <c r="IM181" t="s">
        <v>271</v>
      </c>
      <c r="IN181" t="s">
        <v>369</v>
      </c>
      <c r="IP181" t="s">
        <v>384</v>
      </c>
    </row>
    <row r="182" spans="1:250" x14ac:dyDescent="0.4">
      <c r="A182">
        <v>1312</v>
      </c>
      <c r="B182">
        <v>-1856479488</v>
      </c>
      <c r="C182">
        <v>1403</v>
      </c>
      <c r="D182" t="s">
        <v>264</v>
      </c>
      <c r="E182" t="s">
        <v>265</v>
      </c>
      <c r="F182">
        <v>1407</v>
      </c>
      <c r="G182" t="s">
        <v>266</v>
      </c>
      <c r="H182" t="s">
        <v>265</v>
      </c>
      <c r="I182">
        <v>526</v>
      </c>
      <c r="J182" t="s">
        <v>401</v>
      </c>
      <c r="K182" t="s">
        <v>402</v>
      </c>
      <c r="L182">
        <v>50297</v>
      </c>
      <c r="M182" t="s">
        <v>380</v>
      </c>
      <c r="N182" t="s">
        <v>381</v>
      </c>
      <c r="O182">
        <v>50297</v>
      </c>
      <c r="P182" t="s">
        <v>380</v>
      </c>
      <c r="Q182" t="s">
        <v>381</v>
      </c>
      <c r="R182" t="s">
        <v>282</v>
      </c>
      <c r="S182" s="29">
        <v>20787805.93</v>
      </c>
      <c r="U182" s="29">
        <v>17</v>
      </c>
      <c r="IF182">
        <v>50297</v>
      </c>
      <c r="IG182" t="s">
        <v>380</v>
      </c>
      <c r="IH182" t="s">
        <v>269</v>
      </c>
      <c r="IK182">
        <v>-2</v>
      </c>
      <c r="IL182" t="s">
        <v>270</v>
      </c>
      <c r="IM182" t="s">
        <v>271</v>
      </c>
      <c r="IN182" t="s">
        <v>369</v>
      </c>
      <c r="IP182" t="s">
        <v>380</v>
      </c>
    </row>
    <row r="183" spans="1:250" x14ac:dyDescent="0.4">
      <c r="A183">
        <v>1313</v>
      </c>
      <c r="B183">
        <v>-1856479488</v>
      </c>
      <c r="C183">
        <v>1403</v>
      </c>
      <c r="D183" t="s">
        <v>264</v>
      </c>
      <c r="E183" t="s">
        <v>265</v>
      </c>
      <c r="F183">
        <v>1407</v>
      </c>
      <c r="G183" t="s">
        <v>266</v>
      </c>
      <c r="H183" t="s">
        <v>265</v>
      </c>
      <c r="I183">
        <v>522</v>
      </c>
      <c r="J183" t="s">
        <v>389</v>
      </c>
      <c r="K183" t="s">
        <v>390</v>
      </c>
      <c r="L183">
        <v>50297</v>
      </c>
      <c r="M183" t="s">
        <v>380</v>
      </c>
      <c r="N183" t="s">
        <v>381</v>
      </c>
      <c r="O183">
        <v>50297</v>
      </c>
      <c r="P183" t="s">
        <v>380</v>
      </c>
      <c r="Q183" t="s">
        <v>381</v>
      </c>
      <c r="R183" t="s">
        <v>282</v>
      </c>
      <c r="S183" s="29">
        <v>20734402.050000001</v>
      </c>
      <c r="U183" s="29">
        <v>17</v>
      </c>
      <c r="IF183">
        <v>50297</v>
      </c>
      <c r="IG183" t="s">
        <v>380</v>
      </c>
      <c r="IH183" t="s">
        <v>269</v>
      </c>
      <c r="IK183">
        <v>-2</v>
      </c>
      <c r="IL183" t="s">
        <v>270</v>
      </c>
      <c r="IM183" t="s">
        <v>271</v>
      </c>
      <c r="IN183" t="s">
        <v>369</v>
      </c>
      <c r="IP183" t="s">
        <v>380</v>
      </c>
    </row>
    <row r="184" spans="1:250" x14ac:dyDescent="0.4">
      <c r="A184">
        <v>1314</v>
      </c>
      <c r="B184">
        <v>-1856479488</v>
      </c>
      <c r="C184">
        <v>1403</v>
      </c>
      <c r="D184" t="s">
        <v>264</v>
      </c>
      <c r="E184" t="s">
        <v>265</v>
      </c>
      <c r="F184">
        <v>1407</v>
      </c>
      <c r="G184" t="s">
        <v>266</v>
      </c>
      <c r="H184" t="s">
        <v>265</v>
      </c>
      <c r="I184">
        <v>520</v>
      </c>
      <c r="J184" t="s">
        <v>393</v>
      </c>
      <c r="K184" t="s">
        <v>394</v>
      </c>
      <c r="L184">
        <v>50297</v>
      </c>
      <c r="M184" t="s">
        <v>380</v>
      </c>
      <c r="N184" t="s">
        <v>381</v>
      </c>
      <c r="O184">
        <v>50297</v>
      </c>
      <c r="P184" t="s">
        <v>380</v>
      </c>
      <c r="Q184" t="s">
        <v>381</v>
      </c>
      <c r="R184" t="s">
        <v>282</v>
      </c>
      <c r="S184" s="29">
        <v>20689182.059999999</v>
      </c>
      <c r="U184" s="29">
        <v>17</v>
      </c>
      <c r="IF184">
        <v>50297</v>
      </c>
      <c r="IG184" t="s">
        <v>380</v>
      </c>
      <c r="IH184" t="s">
        <v>269</v>
      </c>
      <c r="IK184">
        <v>-2</v>
      </c>
      <c r="IL184" t="s">
        <v>270</v>
      </c>
      <c r="IM184" t="s">
        <v>271</v>
      </c>
      <c r="IN184" t="s">
        <v>369</v>
      </c>
      <c r="IP184" t="s">
        <v>380</v>
      </c>
    </row>
    <row r="185" spans="1:250" x14ac:dyDescent="0.4">
      <c r="A185">
        <v>1315</v>
      </c>
      <c r="B185">
        <v>-1856479488</v>
      </c>
      <c r="C185">
        <v>1403</v>
      </c>
      <c r="D185" t="s">
        <v>264</v>
      </c>
      <c r="E185" t="s">
        <v>265</v>
      </c>
      <c r="F185">
        <v>1407</v>
      </c>
      <c r="G185" t="s">
        <v>266</v>
      </c>
      <c r="H185" t="s">
        <v>265</v>
      </c>
      <c r="I185">
        <v>516</v>
      </c>
      <c r="J185" t="s">
        <v>395</v>
      </c>
      <c r="K185" t="s">
        <v>396</v>
      </c>
      <c r="L185">
        <v>50297</v>
      </c>
      <c r="M185" t="s">
        <v>380</v>
      </c>
      <c r="N185" t="s">
        <v>381</v>
      </c>
      <c r="O185">
        <v>50297</v>
      </c>
      <c r="P185" t="s">
        <v>380</v>
      </c>
      <c r="Q185" t="s">
        <v>381</v>
      </c>
      <c r="R185" t="s">
        <v>282</v>
      </c>
      <c r="S185" s="29">
        <v>20646814.260000002</v>
      </c>
      <c r="U185" s="29">
        <v>17</v>
      </c>
      <c r="IF185">
        <v>50297</v>
      </c>
      <c r="IG185" t="s">
        <v>380</v>
      </c>
      <c r="IH185" t="s">
        <v>269</v>
      </c>
      <c r="IK185">
        <v>-2</v>
      </c>
      <c r="IL185" t="s">
        <v>270</v>
      </c>
      <c r="IM185" t="s">
        <v>271</v>
      </c>
      <c r="IN185" t="s">
        <v>369</v>
      </c>
      <c r="IP185" t="s">
        <v>380</v>
      </c>
    </row>
    <row r="186" spans="1:250" x14ac:dyDescent="0.4">
      <c r="A186">
        <v>1316</v>
      </c>
      <c r="B186">
        <v>-1856479488</v>
      </c>
      <c r="C186">
        <v>1403</v>
      </c>
      <c r="D186" t="s">
        <v>264</v>
      </c>
      <c r="E186" t="s">
        <v>265</v>
      </c>
      <c r="F186">
        <v>1407</v>
      </c>
      <c r="G186" t="s">
        <v>266</v>
      </c>
      <c r="H186" t="s">
        <v>265</v>
      </c>
      <c r="I186">
        <v>514</v>
      </c>
      <c r="J186" t="s">
        <v>397</v>
      </c>
      <c r="K186" t="s">
        <v>398</v>
      </c>
      <c r="L186">
        <v>50297</v>
      </c>
      <c r="M186" t="s">
        <v>380</v>
      </c>
      <c r="N186" t="s">
        <v>381</v>
      </c>
      <c r="O186">
        <v>50297</v>
      </c>
      <c r="P186" t="s">
        <v>380</v>
      </c>
      <c r="Q186" t="s">
        <v>381</v>
      </c>
      <c r="R186" t="s">
        <v>282</v>
      </c>
      <c r="S186" s="29">
        <v>20600090.449999999</v>
      </c>
      <c r="U186" s="29">
        <v>17</v>
      </c>
      <c r="IF186">
        <v>50297</v>
      </c>
      <c r="IG186" t="s">
        <v>380</v>
      </c>
      <c r="IH186" t="s">
        <v>269</v>
      </c>
      <c r="IK186">
        <v>-2</v>
      </c>
      <c r="IL186" t="s">
        <v>270</v>
      </c>
      <c r="IM186" t="s">
        <v>271</v>
      </c>
      <c r="IN186" t="s">
        <v>369</v>
      </c>
      <c r="IP186" t="s">
        <v>380</v>
      </c>
    </row>
    <row r="187" spans="1:250" x14ac:dyDescent="0.4">
      <c r="A187">
        <v>1317</v>
      </c>
      <c r="B187">
        <v>-1856479488</v>
      </c>
      <c r="C187">
        <v>1403</v>
      </c>
      <c r="D187" t="s">
        <v>264</v>
      </c>
      <c r="E187" t="s">
        <v>265</v>
      </c>
      <c r="F187">
        <v>1407</v>
      </c>
      <c r="G187" t="s">
        <v>266</v>
      </c>
      <c r="H187" t="s">
        <v>265</v>
      </c>
      <c r="I187">
        <v>508</v>
      </c>
      <c r="J187" t="s">
        <v>399</v>
      </c>
      <c r="K187" t="s">
        <v>400</v>
      </c>
      <c r="L187">
        <v>50297</v>
      </c>
      <c r="M187" t="s">
        <v>380</v>
      </c>
      <c r="N187" t="s">
        <v>381</v>
      </c>
      <c r="O187">
        <v>50297</v>
      </c>
      <c r="P187" t="s">
        <v>380</v>
      </c>
      <c r="Q187" t="s">
        <v>381</v>
      </c>
      <c r="R187" t="s">
        <v>282</v>
      </c>
      <c r="S187" s="29">
        <v>20559596.469999999</v>
      </c>
      <c r="U187" s="29">
        <v>17</v>
      </c>
      <c r="IF187">
        <v>50297</v>
      </c>
      <c r="IG187" t="s">
        <v>380</v>
      </c>
      <c r="IH187" t="s">
        <v>269</v>
      </c>
      <c r="IK187">
        <v>-2</v>
      </c>
      <c r="IL187" t="s">
        <v>270</v>
      </c>
      <c r="IM187" t="s">
        <v>271</v>
      </c>
      <c r="IN187" t="s">
        <v>369</v>
      </c>
      <c r="IP187" t="s">
        <v>380</v>
      </c>
    </row>
    <row r="188" spans="1:250" x14ac:dyDescent="0.4">
      <c r="A188">
        <v>1318</v>
      </c>
      <c r="B188">
        <v>-1856479488</v>
      </c>
      <c r="C188">
        <v>1403</v>
      </c>
      <c r="D188" t="s">
        <v>264</v>
      </c>
      <c r="E188" t="s">
        <v>265</v>
      </c>
      <c r="F188">
        <v>1407</v>
      </c>
      <c r="G188" t="s">
        <v>266</v>
      </c>
      <c r="H188" t="s">
        <v>265</v>
      </c>
      <c r="I188">
        <v>526</v>
      </c>
      <c r="J188" t="s">
        <v>401</v>
      </c>
      <c r="K188" t="s">
        <v>402</v>
      </c>
      <c r="L188">
        <v>1736</v>
      </c>
      <c r="M188" t="s">
        <v>272</v>
      </c>
      <c r="N188" t="s">
        <v>273</v>
      </c>
      <c r="O188">
        <v>1736</v>
      </c>
      <c r="P188" t="s">
        <v>272</v>
      </c>
      <c r="Q188" t="s">
        <v>273</v>
      </c>
      <c r="R188" t="s">
        <v>282</v>
      </c>
      <c r="S188" s="29">
        <v>24950010.789999999</v>
      </c>
      <c r="U188" s="29">
        <v>17</v>
      </c>
      <c r="IF188">
        <v>1736</v>
      </c>
      <c r="IG188" t="s">
        <v>272</v>
      </c>
      <c r="IH188" t="s">
        <v>269</v>
      </c>
      <c r="IK188">
        <v>-2</v>
      </c>
      <c r="IL188" t="s">
        <v>270</v>
      </c>
      <c r="IM188" t="s">
        <v>271</v>
      </c>
      <c r="IN188" t="s">
        <v>369</v>
      </c>
      <c r="IP188" t="s">
        <v>370</v>
      </c>
    </row>
    <row r="189" spans="1:250" x14ac:dyDescent="0.4">
      <c r="A189">
        <v>1319</v>
      </c>
      <c r="B189">
        <v>-1856479488</v>
      </c>
      <c r="C189">
        <v>1403</v>
      </c>
      <c r="D189" t="s">
        <v>264</v>
      </c>
      <c r="E189" t="s">
        <v>265</v>
      </c>
      <c r="F189">
        <v>1407</v>
      </c>
      <c r="G189" t="s">
        <v>266</v>
      </c>
      <c r="H189" t="s">
        <v>265</v>
      </c>
      <c r="I189">
        <v>522</v>
      </c>
      <c r="J189" t="s">
        <v>389</v>
      </c>
      <c r="K189" t="s">
        <v>390</v>
      </c>
      <c r="L189">
        <v>1736</v>
      </c>
      <c r="M189" t="s">
        <v>272</v>
      </c>
      <c r="N189" t="s">
        <v>273</v>
      </c>
      <c r="O189">
        <v>1736</v>
      </c>
      <c r="P189" t="s">
        <v>272</v>
      </c>
      <c r="Q189" t="s">
        <v>273</v>
      </c>
      <c r="R189" t="s">
        <v>282</v>
      </c>
      <c r="S189" s="29">
        <v>24885914.219999999</v>
      </c>
      <c r="U189" s="29">
        <v>17</v>
      </c>
      <c r="IF189">
        <v>1736</v>
      </c>
      <c r="IG189" t="s">
        <v>272</v>
      </c>
      <c r="IH189" t="s">
        <v>269</v>
      </c>
      <c r="IK189">
        <v>-2</v>
      </c>
      <c r="IL189" t="s">
        <v>270</v>
      </c>
      <c r="IM189" t="s">
        <v>271</v>
      </c>
      <c r="IN189" t="s">
        <v>369</v>
      </c>
      <c r="IP189" t="s">
        <v>370</v>
      </c>
    </row>
    <row r="190" spans="1:250" x14ac:dyDescent="0.4">
      <c r="A190">
        <v>1320</v>
      </c>
      <c r="B190">
        <v>-1856479488</v>
      </c>
      <c r="C190">
        <v>1403</v>
      </c>
      <c r="D190" t="s">
        <v>264</v>
      </c>
      <c r="E190" t="s">
        <v>265</v>
      </c>
      <c r="F190">
        <v>1407</v>
      </c>
      <c r="G190" t="s">
        <v>266</v>
      </c>
      <c r="H190" t="s">
        <v>265</v>
      </c>
      <c r="I190">
        <v>520</v>
      </c>
      <c r="J190" t="s">
        <v>393</v>
      </c>
      <c r="K190" t="s">
        <v>394</v>
      </c>
      <c r="L190">
        <v>1736</v>
      </c>
      <c r="M190" t="s">
        <v>272</v>
      </c>
      <c r="N190" t="s">
        <v>273</v>
      </c>
      <c r="O190">
        <v>1736</v>
      </c>
      <c r="P190" t="s">
        <v>272</v>
      </c>
      <c r="Q190" t="s">
        <v>273</v>
      </c>
      <c r="R190" t="s">
        <v>282</v>
      </c>
      <c r="S190" s="29">
        <v>24831640.18</v>
      </c>
      <c r="U190" s="29">
        <v>17</v>
      </c>
      <c r="IF190">
        <v>1736</v>
      </c>
      <c r="IG190" t="s">
        <v>272</v>
      </c>
      <c r="IH190" t="s">
        <v>269</v>
      </c>
      <c r="IK190">
        <v>-2</v>
      </c>
      <c r="IL190" t="s">
        <v>270</v>
      </c>
      <c r="IM190" t="s">
        <v>271</v>
      </c>
      <c r="IN190" t="s">
        <v>369</v>
      </c>
      <c r="IP190" t="s">
        <v>370</v>
      </c>
    </row>
    <row r="191" spans="1:250" x14ac:dyDescent="0.4">
      <c r="A191">
        <v>1321</v>
      </c>
      <c r="B191">
        <v>-1856479488</v>
      </c>
      <c r="C191">
        <v>1403</v>
      </c>
      <c r="D191" t="s">
        <v>264</v>
      </c>
      <c r="E191" t="s">
        <v>265</v>
      </c>
      <c r="F191">
        <v>1407</v>
      </c>
      <c r="G191" t="s">
        <v>266</v>
      </c>
      <c r="H191" t="s">
        <v>265</v>
      </c>
      <c r="I191">
        <v>516</v>
      </c>
      <c r="J191" t="s">
        <v>395</v>
      </c>
      <c r="K191" t="s">
        <v>396</v>
      </c>
      <c r="L191">
        <v>1736</v>
      </c>
      <c r="M191" t="s">
        <v>272</v>
      </c>
      <c r="N191" t="s">
        <v>273</v>
      </c>
      <c r="O191">
        <v>1736</v>
      </c>
      <c r="P191" t="s">
        <v>272</v>
      </c>
      <c r="Q191" t="s">
        <v>273</v>
      </c>
      <c r="R191" t="s">
        <v>282</v>
      </c>
      <c r="S191" s="29">
        <v>24780789.379999999</v>
      </c>
      <c r="U191" s="29">
        <v>17</v>
      </c>
      <c r="IF191">
        <v>1736</v>
      </c>
      <c r="IG191" t="s">
        <v>272</v>
      </c>
      <c r="IH191" t="s">
        <v>269</v>
      </c>
      <c r="IK191">
        <v>-2</v>
      </c>
      <c r="IL191" t="s">
        <v>270</v>
      </c>
      <c r="IM191" t="s">
        <v>271</v>
      </c>
      <c r="IN191" t="s">
        <v>369</v>
      </c>
      <c r="IP191" t="s">
        <v>370</v>
      </c>
    </row>
    <row r="192" spans="1:250" x14ac:dyDescent="0.4">
      <c r="A192">
        <v>1322</v>
      </c>
      <c r="B192">
        <v>-1856479488</v>
      </c>
      <c r="C192">
        <v>1403</v>
      </c>
      <c r="D192" t="s">
        <v>264</v>
      </c>
      <c r="E192" t="s">
        <v>265</v>
      </c>
      <c r="F192">
        <v>1407</v>
      </c>
      <c r="G192" t="s">
        <v>266</v>
      </c>
      <c r="H192" t="s">
        <v>265</v>
      </c>
      <c r="I192">
        <v>514</v>
      </c>
      <c r="J192" t="s">
        <v>397</v>
      </c>
      <c r="K192" t="s">
        <v>398</v>
      </c>
      <c r="L192">
        <v>1736</v>
      </c>
      <c r="M192" t="s">
        <v>272</v>
      </c>
      <c r="N192" t="s">
        <v>273</v>
      </c>
      <c r="O192">
        <v>1736</v>
      </c>
      <c r="P192" t="s">
        <v>272</v>
      </c>
      <c r="Q192" t="s">
        <v>273</v>
      </c>
      <c r="R192" t="s">
        <v>282</v>
      </c>
      <c r="S192" s="29">
        <v>24724710.350000001</v>
      </c>
      <c r="U192" s="29">
        <v>17</v>
      </c>
      <c r="IF192">
        <v>1736</v>
      </c>
      <c r="IG192" t="s">
        <v>272</v>
      </c>
      <c r="IH192" t="s">
        <v>269</v>
      </c>
      <c r="IK192">
        <v>-2</v>
      </c>
      <c r="IL192" t="s">
        <v>270</v>
      </c>
      <c r="IM192" t="s">
        <v>271</v>
      </c>
      <c r="IN192" t="s">
        <v>369</v>
      </c>
      <c r="IP192" t="s">
        <v>370</v>
      </c>
    </row>
    <row r="193" spans="1:250" x14ac:dyDescent="0.4">
      <c r="A193">
        <v>1323</v>
      </c>
      <c r="B193">
        <v>-1856479488</v>
      </c>
      <c r="C193">
        <v>1403</v>
      </c>
      <c r="D193" t="s">
        <v>264</v>
      </c>
      <c r="E193" t="s">
        <v>265</v>
      </c>
      <c r="F193">
        <v>1407</v>
      </c>
      <c r="G193" t="s">
        <v>266</v>
      </c>
      <c r="H193" t="s">
        <v>265</v>
      </c>
      <c r="I193">
        <v>508</v>
      </c>
      <c r="J193" t="s">
        <v>399</v>
      </c>
      <c r="K193" t="s">
        <v>400</v>
      </c>
      <c r="L193">
        <v>1736</v>
      </c>
      <c r="M193" t="s">
        <v>272</v>
      </c>
      <c r="N193" t="s">
        <v>273</v>
      </c>
      <c r="O193">
        <v>1736</v>
      </c>
      <c r="P193" t="s">
        <v>272</v>
      </c>
      <c r="Q193" t="s">
        <v>273</v>
      </c>
      <c r="R193" t="s">
        <v>282</v>
      </c>
      <c r="S193" s="29">
        <v>24676108.559999999</v>
      </c>
      <c r="U193" s="29">
        <v>17</v>
      </c>
      <c r="IF193">
        <v>1736</v>
      </c>
      <c r="IG193" t="s">
        <v>272</v>
      </c>
      <c r="IH193" t="s">
        <v>269</v>
      </c>
      <c r="IK193">
        <v>-2</v>
      </c>
      <c r="IL193" t="s">
        <v>270</v>
      </c>
      <c r="IM193" t="s">
        <v>271</v>
      </c>
      <c r="IN193" t="s">
        <v>369</v>
      </c>
      <c r="IP193" t="s">
        <v>370</v>
      </c>
    </row>
    <row r="194" spans="1:250" x14ac:dyDescent="0.4">
      <c r="A194">
        <v>1324</v>
      </c>
      <c r="B194">
        <v>-1856479488</v>
      </c>
      <c r="C194">
        <v>1403</v>
      </c>
      <c r="D194" t="s">
        <v>264</v>
      </c>
      <c r="E194" t="s">
        <v>265</v>
      </c>
      <c r="F194">
        <v>1407</v>
      </c>
      <c r="G194" t="s">
        <v>266</v>
      </c>
      <c r="H194" t="s">
        <v>265</v>
      </c>
      <c r="I194">
        <v>526</v>
      </c>
      <c r="J194" t="s">
        <v>401</v>
      </c>
      <c r="K194" t="s">
        <v>402</v>
      </c>
      <c r="L194">
        <v>1471</v>
      </c>
      <c r="M194" t="s">
        <v>267</v>
      </c>
      <c r="N194" t="s">
        <v>386</v>
      </c>
      <c r="O194">
        <v>1471</v>
      </c>
      <c r="P194" t="s">
        <v>267</v>
      </c>
      <c r="Q194" t="s">
        <v>386</v>
      </c>
      <c r="R194" t="s">
        <v>282</v>
      </c>
      <c r="S194" s="29">
        <v>108688.51300000001</v>
      </c>
      <c r="U194" s="29">
        <v>17</v>
      </c>
      <c r="IF194">
        <v>1471</v>
      </c>
      <c r="IG194" t="s">
        <v>267</v>
      </c>
      <c r="IH194" t="s">
        <v>269</v>
      </c>
      <c r="IK194">
        <v>-2</v>
      </c>
      <c r="IL194" t="s">
        <v>270</v>
      </c>
      <c r="IM194" t="s">
        <v>271</v>
      </c>
      <c r="IN194" t="s">
        <v>369</v>
      </c>
      <c r="IP194" t="s">
        <v>371</v>
      </c>
    </row>
    <row r="195" spans="1:250" x14ac:dyDescent="0.4">
      <c r="A195">
        <v>1325</v>
      </c>
      <c r="B195">
        <v>-1856479488</v>
      </c>
      <c r="C195">
        <v>1403</v>
      </c>
      <c r="D195" t="s">
        <v>264</v>
      </c>
      <c r="E195" t="s">
        <v>265</v>
      </c>
      <c r="F195">
        <v>1407</v>
      </c>
      <c r="G195" t="s">
        <v>266</v>
      </c>
      <c r="H195" t="s">
        <v>265</v>
      </c>
      <c r="I195">
        <v>522</v>
      </c>
      <c r="J195" t="s">
        <v>389</v>
      </c>
      <c r="K195" t="s">
        <v>390</v>
      </c>
      <c r="L195">
        <v>1471</v>
      </c>
      <c r="M195" t="s">
        <v>267</v>
      </c>
      <c r="N195" t="s">
        <v>386</v>
      </c>
      <c r="O195">
        <v>1471</v>
      </c>
      <c r="P195" t="s">
        <v>267</v>
      </c>
      <c r="Q195" t="s">
        <v>386</v>
      </c>
      <c r="R195" t="s">
        <v>282</v>
      </c>
      <c r="S195" s="29">
        <v>108409.303</v>
      </c>
      <c r="U195" s="29">
        <v>17</v>
      </c>
      <c r="IF195">
        <v>1471</v>
      </c>
      <c r="IG195" t="s">
        <v>267</v>
      </c>
      <c r="IH195" t="s">
        <v>269</v>
      </c>
      <c r="IK195">
        <v>-2</v>
      </c>
      <c r="IL195" t="s">
        <v>270</v>
      </c>
      <c r="IM195" t="s">
        <v>271</v>
      </c>
      <c r="IN195" t="s">
        <v>369</v>
      </c>
      <c r="IP195" t="s">
        <v>371</v>
      </c>
    </row>
    <row r="196" spans="1:250" x14ac:dyDescent="0.4">
      <c r="A196">
        <v>1326</v>
      </c>
      <c r="B196">
        <v>-1856479488</v>
      </c>
      <c r="C196">
        <v>1403</v>
      </c>
      <c r="D196" t="s">
        <v>264</v>
      </c>
      <c r="E196" t="s">
        <v>265</v>
      </c>
      <c r="F196">
        <v>1407</v>
      </c>
      <c r="G196" t="s">
        <v>266</v>
      </c>
      <c r="H196" t="s">
        <v>265</v>
      </c>
      <c r="I196">
        <v>520</v>
      </c>
      <c r="J196" t="s">
        <v>393</v>
      </c>
      <c r="K196" t="s">
        <v>394</v>
      </c>
      <c r="L196">
        <v>1471</v>
      </c>
      <c r="M196" t="s">
        <v>267</v>
      </c>
      <c r="N196" t="s">
        <v>386</v>
      </c>
      <c r="O196">
        <v>1471</v>
      </c>
      <c r="P196" t="s">
        <v>267</v>
      </c>
      <c r="Q196" t="s">
        <v>386</v>
      </c>
      <c r="R196" t="s">
        <v>282</v>
      </c>
      <c r="S196" s="29">
        <v>108172.883</v>
      </c>
      <c r="U196" s="29">
        <v>17</v>
      </c>
      <c r="IF196">
        <v>1471</v>
      </c>
      <c r="IG196" t="s">
        <v>267</v>
      </c>
      <c r="IH196" t="s">
        <v>269</v>
      </c>
      <c r="IK196">
        <v>-2</v>
      </c>
      <c r="IL196" t="s">
        <v>270</v>
      </c>
      <c r="IM196" t="s">
        <v>271</v>
      </c>
      <c r="IN196" t="s">
        <v>369</v>
      </c>
      <c r="IP196" t="s">
        <v>371</v>
      </c>
    </row>
    <row r="197" spans="1:250" x14ac:dyDescent="0.4">
      <c r="A197">
        <v>1327</v>
      </c>
      <c r="B197">
        <v>-1856479488</v>
      </c>
      <c r="C197">
        <v>1403</v>
      </c>
      <c r="D197" t="s">
        <v>264</v>
      </c>
      <c r="E197" t="s">
        <v>265</v>
      </c>
      <c r="F197">
        <v>1407</v>
      </c>
      <c r="G197" t="s">
        <v>266</v>
      </c>
      <c r="H197" t="s">
        <v>265</v>
      </c>
      <c r="I197">
        <v>516</v>
      </c>
      <c r="J197" t="s">
        <v>395</v>
      </c>
      <c r="K197" t="s">
        <v>396</v>
      </c>
      <c r="L197">
        <v>1471</v>
      </c>
      <c r="M197" t="s">
        <v>267</v>
      </c>
      <c r="N197" t="s">
        <v>386</v>
      </c>
      <c r="O197">
        <v>1471</v>
      </c>
      <c r="P197" t="s">
        <v>267</v>
      </c>
      <c r="Q197" t="s">
        <v>386</v>
      </c>
      <c r="R197" t="s">
        <v>282</v>
      </c>
      <c r="S197" s="29">
        <v>107951.37300000001</v>
      </c>
      <c r="U197" s="29">
        <v>17</v>
      </c>
      <c r="IF197">
        <v>1471</v>
      </c>
      <c r="IG197" t="s">
        <v>267</v>
      </c>
      <c r="IH197" t="s">
        <v>269</v>
      </c>
      <c r="IK197">
        <v>-2</v>
      </c>
      <c r="IL197" t="s">
        <v>270</v>
      </c>
      <c r="IM197" t="s">
        <v>271</v>
      </c>
      <c r="IN197" t="s">
        <v>369</v>
      </c>
      <c r="IP197" t="s">
        <v>371</v>
      </c>
    </row>
    <row r="198" spans="1:250" x14ac:dyDescent="0.4">
      <c r="A198">
        <v>1328</v>
      </c>
      <c r="B198">
        <v>-1856479488</v>
      </c>
      <c r="C198">
        <v>1403</v>
      </c>
      <c r="D198" t="s">
        <v>264</v>
      </c>
      <c r="E198" t="s">
        <v>265</v>
      </c>
      <c r="F198">
        <v>1407</v>
      </c>
      <c r="G198" t="s">
        <v>266</v>
      </c>
      <c r="H198" t="s">
        <v>265</v>
      </c>
      <c r="I198">
        <v>514</v>
      </c>
      <c r="J198" t="s">
        <v>397</v>
      </c>
      <c r="K198" t="s">
        <v>398</v>
      </c>
      <c r="L198">
        <v>1471</v>
      </c>
      <c r="M198" t="s">
        <v>267</v>
      </c>
      <c r="N198" t="s">
        <v>386</v>
      </c>
      <c r="O198">
        <v>1471</v>
      </c>
      <c r="P198" t="s">
        <v>267</v>
      </c>
      <c r="Q198" t="s">
        <v>386</v>
      </c>
      <c r="R198" t="s">
        <v>282</v>
      </c>
      <c r="S198" s="29">
        <v>107707.083</v>
      </c>
      <c r="U198" s="29">
        <v>17</v>
      </c>
      <c r="IF198">
        <v>1471</v>
      </c>
      <c r="IG198" t="s">
        <v>267</v>
      </c>
      <c r="IH198" t="s">
        <v>269</v>
      </c>
      <c r="IK198">
        <v>-2</v>
      </c>
      <c r="IL198" t="s">
        <v>270</v>
      </c>
      <c r="IM198" t="s">
        <v>271</v>
      </c>
      <c r="IN198" t="s">
        <v>369</v>
      </c>
      <c r="IP198" t="s">
        <v>371</v>
      </c>
    </row>
    <row r="199" spans="1:250" x14ac:dyDescent="0.4">
      <c r="A199">
        <v>1329</v>
      </c>
      <c r="B199">
        <v>-1856479488</v>
      </c>
      <c r="C199">
        <v>1403</v>
      </c>
      <c r="D199" t="s">
        <v>264</v>
      </c>
      <c r="E199" t="s">
        <v>265</v>
      </c>
      <c r="F199">
        <v>1407</v>
      </c>
      <c r="G199" t="s">
        <v>266</v>
      </c>
      <c r="H199" t="s">
        <v>265</v>
      </c>
      <c r="I199">
        <v>508</v>
      </c>
      <c r="J199" t="s">
        <v>399</v>
      </c>
      <c r="K199" t="s">
        <v>400</v>
      </c>
      <c r="L199">
        <v>1471</v>
      </c>
      <c r="M199" t="s">
        <v>267</v>
      </c>
      <c r="N199" t="s">
        <v>386</v>
      </c>
      <c r="O199">
        <v>1471</v>
      </c>
      <c r="P199" t="s">
        <v>267</v>
      </c>
      <c r="Q199" t="s">
        <v>386</v>
      </c>
      <c r="R199" t="s">
        <v>282</v>
      </c>
      <c r="S199" s="29">
        <v>107495.363</v>
      </c>
      <c r="U199" s="29">
        <v>17</v>
      </c>
      <c r="IF199">
        <v>1471</v>
      </c>
      <c r="IG199" t="s">
        <v>267</v>
      </c>
      <c r="IH199" t="s">
        <v>269</v>
      </c>
      <c r="IK199">
        <v>-2</v>
      </c>
      <c r="IL199" t="s">
        <v>270</v>
      </c>
      <c r="IM199" t="s">
        <v>271</v>
      </c>
      <c r="IN199" t="s">
        <v>369</v>
      </c>
      <c r="IP199" t="s">
        <v>371</v>
      </c>
    </row>
    <row r="200" spans="1:250" x14ac:dyDescent="0.4">
      <c r="S200" s="29"/>
      <c r="U200" s="29"/>
    </row>
    <row r="201" spans="1:250" x14ac:dyDescent="0.4">
      <c r="S201" s="29"/>
      <c r="U201" s="29"/>
    </row>
    <row r="202" spans="1:250" x14ac:dyDescent="0.4">
      <c r="S202" s="29"/>
      <c r="U202" s="29"/>
    </row>
    <row r="203" spans="1:250" x14ac:dyDescent="0.4">
      <c r="S203" s="29"/>
      <c r="U203" s="29"/>
    </row>
    <row r="204" spans="1:250" x14ac:dyDescent="0.4">
      <c r="S204" s="29"/>
      <c r="U204" s="29"/>
    </row>
    <row r="205" spans="1:250" x14ac:dyDescent="0.4">
      <c r="S205" s="29"/>
      <c r="U205" s="29"/>
    </row>
    <row r="206" spans="1:250" x14ac:dyDescent="0.4">
      <c r="S206" s="29"/>
      <c r="U206" s="29"/>
    </row>
    <row r="207" spans="1:250" x14ac:dyDescent="0.4">
      <c r="S207" s="29"/>
      <c r="U207" s="29"/>
    </row>
    <row r="208" spans="1:250" x14ac:dyDescent="0.4">
      <c r="S208" s="29"/>
      <c r="U208" s="29"/>
    </row>
    <row r="209" spans="19:21" x14ac:dyDescent="0.4">
      <c r="S209" s="29"/>
      <c r="U209" s="29"/>
    </row>
    <row r="210" spans="19:21" x14ac:dyDescent="0.4">
      <c r="S210" s="29"/>
      <c r="U210" s="29"/>
    </row>
    <row r="211" spans="19:21" x14ac:dyDescent="0.4">
      <c r="S211" s="29"/>
      <c r="U211" s="29"/>
    </row>
    <row r="212" spans="19:21" x14ac:dyDescent="0.4">
      <c r="S212" s="29"/>
      <c r="U212" s="29"/>
    </row>
    <row r="213" spans="19:21" x14ac:dyDescent="0.4">
      <c r="S213" s="29"/>
      <c r="U213" s="29"/>
    </row>
    <row r="214" spans="19:21" x14ac:dyDescent="0.4">
      <c r="S214" s="29"/>
      <c r="U214" s="29"/>
    </row>
    <row r="215" spans="19:21" x14ac:dyDescent="0.4">
      <c r="S215" s="29"/>
      <c r="U215" s="29"/>
    </row>
    <row r="216" spans="19:21" x14ac:dyDescent="0.4">
      <c r="S216" s="29"/>
      <c r="U216" s="29"/>
    </row>
    <row r="217" spans="19:21" x14ac:dyDescent="0.4">
      <c r="S217" s="29"/>
      <c r="U217" s="29"/>
    </row>
    <row r="218" spans="19:21" x14ac:dyDescent="0.4">
      <c r="S218" s="29"/>
      <c r="U218" s="29"/>
    </row>
    <row r="219" spans="19:21" x14ac:dyDescent="0.4">
      <c r="S219" s="29"/>
      <c r="U219" s="29"/>
    </row>
    <row r="220" spans="19:21" x14ac:dyDescent="0.4">
      <c r="S220" s="29"/>
      <c r="U220" s="29"/>
    </row>
    <row r="221" spans="19:21" x14ac:dyDescent="0.4">
      <c r="S221" s="29"/>
      <c r="U221" s="29"/>
    </row>
    <row r="222" spans="19:21" x14ac:dyDescent="0.4">
      <c r="S222" s="29"/>
      <c r="U222" s="29"/>
    </row>
    <row r="223" spans="19:21" x14ac:dyDescent="0.4">
      <c r="S223" s="29"/>
      <c r="U223" s="29"/>
    </row>
    <row r="224" spans="19:21" x14ac:dyDescent="0.4">
      <c r="S224" s="29"/>
      <c r="U224" s="29"/>
    </row>
    <row r="225" spans="19:21" x14ac:dyDescent="0.4">
      <c r="S225" s="29"/>
      <c r="U225" s="29"/>
    </row>
    <row r="226" spans="19:21" x14ac:dyDescent="0.4">
      <c r="S226" s="29"/>
      <c r="U226" s="29"/>
    </row>
    <row r="227" spans="19:21" x14ac:dyDescent="0.4">
      <c r="S227" s="29"/>
      <c r="U227" s="29"/>
    </row>
    <row r="228" spans="19:21" x14ac:dyDescent="0.4">
      <c r="S228" s="29"/>
      <c r="U228" s="29"/>
    </row>
    <row r="229" spans="19:21" x14ac:dyDescent="0.4">
      <c r="S229" s="29"/>
      <c r="U229" s="29"/>
    </row>
    <row r="230" spans="19:21" x14ac:dyDescent="0.4">
      <c r="S230" s="29"/>
      <c r="U230" s="29"/>
    </row>
    <row r="231" spans="19:21" x14ac:dyDescent="0.4">
      <c r="S231" s="29"/>
      <c r="U231" s="29"/>
    </row>
    <row r="232" spans="19:21" x14ac:dyDescent="0.4">
      <c r="S232" s="29"/>
      <c r="U232" s="29"/>
    </row>
    <row r="233" spans="19:21" x14ac:dyDescent="0.4">
      <c r="S233" s="29"/>
      <c r="U233" s="29"/>
    </row>
    <row r="234" spans="19:21" x14ac:dyDescent="0.4">
      <c r="S234" s="29"/>
      <c r="U234" s="29"/>
    </row>
    <row r="235" spans="19:21" x14ac:dyDescent="0.4">
      <c r="S235" s="29"/>
      <c r="U235" s="29"/>
    </row>
    <row r="236" spans="19:21" x14ac:dyDescent="0.4">
      <c r="S236" s="29"/>
      <c r="U236" s="29"/>
    </row>
    <row r="237" spans="19:21" x14ac:dyDescent="0.4">
      <c r="S237" s="29"/>
      <c r="U237" s="29"/>
    </row>
    <row r="238" spans="19:21" x14ac:dyDescent="0.4">
      <c r="S238" s="29"/>
      <c r="U238" s="29"/>
    </row>
    <row r="239" spans="19:21" x14ac:dyDescent="0.4">
      <c r="S239" s="29"/>
      <c r="U239" s="29"/>
    </row>
    <row r="240" spans="19:21" x14ac:dyDescent="0.4">
      <c r="S240" s="29"/>
      <c r="U240" s="29"/>
    </row>
    <row r="241" spans="19:21" x14ac:dyDescent="0.4">
      <c r="S241" s="29"/>
      <c r="U241" s="29"/>
    </row>
    <row r="242" spans="19:21" x14ac:dyDescent="0.4">
      <c r="S242" s="29"/>
      <c r="U242" s="29"/>
    </row>
    <row r="243" spans="19:21" x14ac:dyDescent="0.4">
      <c r="S243" s="29"/>
      <c r="U243" s="29"/>
    </row>
    <row r="244" spans="19:21" x14ac:dyDescent="0.4">
      <c r="S244" s="29"/>
      <c r="U244" s="29"/>
    </row>
    <row r="245" spans="19:21" x14ac:dyDescent="0.4">
      <c r="S245" s="29"/>
      <c r="U245" s="29"/>
    </row>
    <row r="246" spans="19:21" x14ac:dyDescent="0.4">
      <c r="S246" s="29"/>
      <c r="U246" s="29"/>
    </row>
    <row r="247" spans="19:21" x14ac:dyDescent="0.4">
      <c r="S247" s="29"/>
      <c r="U247" s="29"/>
    </row>
    <row r="248" spans="19:21" x14ac:dyDescent="0.4">
      <c r="S248" s="29"/>
      <c r="U248" s="29"/>
    </row>
    <row r="249" spans="19:21" x14ac:dyDescent="0.4">
      <c r="S249" s="29"/>
      <c r="U249" s="29"/>
    </row>
    <row r="250" spans="19:21" x14ac:dyDescent="0.4">
      <c r="S250" s="29"/>
      <c r="U250" s="29"/>
    </row>
    <row r="251" spans="19:21" x14ac:dyDescent="0.4">
      <c r="S251" s="29"/>
      <c r="U251" s="29"/>
    </row>
    <row r="252" spans="19:21" x14ac:dyDescent="0.4">
      <c r="S252" s="29"/>
      <c r="U252" s="29"/>
    </row>
    <row r="253" spans="19:21" x14ac:dyDescent="0.4">
      <c r="S253" s="29"/>
      <c r="U253" s="29"/>
    </row>
    <row r="254" spans="19:21" x14ac:dyDescent="0.4">
      <c r="S254" s="29"/>
      <c r="U254" s="29"/>
    </row>
    <row r="255" spans="19:21" x14ac:dyDescent="0.4">
      <c r="S255" s="29"/>
      <c r="U255" s="29"/>
    </row>
    <row r="256" spans="19:21" x14ac:dyDescent="0.4">
      <c r="S256" s="29"/>
      <c r="U256" s="29"/>
    </row>
    <row r="257" spans="19:21" x14ac:dyDescent="0.4">
      <c r="S257" s="29"/>
      <c r="U257" s="29"/>
    </row>
    <row r="258" spans="19:21" x14ac:dyDescent="0.4">
      <c r="S258" s="29"/>
      <c r="U258" s="29"/>
    </row>
    <row r="259" spans="19:21" x14ac:dyDescent="0.4">
      <c r="S259" s="29"/>
      <c r="U259" s="29"/>
    </row>
    <row r="260" spans="19:21" x14ac:dyDescent="0.4">
      <c r="S260" s="29"/>
      <c r="U260" s="29"/>
    </row>
    <row r="261" spans="19:21" x14ac:dyDescent="0.4">
      <c r="S261" s="29"/>
      <c r="U261" s="29"/>
    </row>
    <row r="262" spans="19:21" x14ac:dyDescent="0.4">
      <c r="S262" s="29"/>
      <c r="U262" s="29"/>
    </row>
    <row r="263" spans="19:21" x14ac:dyDescent="0.4">
      <c r="S263" s="29"/>
      <c r="U263" s="29"/>
    </row>
    <row r="264" spans="19:21" x14ac:dyDescent="0.4">
      <c r="S264" s="29"/>
      <c r="U264" s="29"/>
    </row>
    <row r="265" spans="19:21" x14ac:dyDescent="0.4">
      <c r="S265" s="29"/>
      <c r="U265" s="29"/>
    </row>
    <row r="266" spans="19:21" x14ac:dyDescent="0.4">
      <c r="S266" s="29"/>
      <c r="U266" s="29"/>
    </row>
    <row r="267" spans="19:21" x14ac:dyDescent="0.4">
      <c r="S267" s="29"/>
      <c r="U267" s="29"/>
    </row>
    <row r="268" spans="19:21" x14ac:dyDescent="0.4">
      <c r="S268" s="29"/>
      <c r="U268" s="29"/>
    </row>
    <row r="269" spans="19:21" x14ac:dyDescent="0.4">
      <c r="S269" s="29"/>
      <c r="U269" s="29"/>
    </row>
    <row r="270" spans="19:21" x14ac:dyDescent="0.4">
      <c r="S270" s="29"/>
      <c r="U270" s="29"/>
    </row>
    <row r="271" spans="19:21" x14ac:dyDescent="0.4">
      <c r="S271" s="29"/>
      <c r="U271" s="29"/>
    </row>
    <row r="272" spans="19:21" x14ac:dyDescent="0.4">
      <c r="S272" s="29"/>
      <c r="U272" s="29"/>
    </row>
    <row r="273" spans="19:21" x14ac:dyDescent="0.4">
      <c r="S273" s="29"/>
      <c r="U273" s="29"/>
    </row>
    <row r="274" spans="19:21" x14ac:dyDescent="0.4">
      <c r="S274" s="29"/>
      <c r="U274" s="29"/>
    </row>
    <row r="275" spans="19:21" x14ac:dyDescent="0.4">
      <c r="S275" s="29"/>
      <c r="U275" s="29"/>
    </row>
    <row r="276" spans="19:21" x14ac:dyDescent="0.4">
      <c r="S276" s="29"/>
      <c r="U276" s="29"/>
    </row>
    <row r="277" spans="19:21" x14ac:dyDescent="0.4">
      <c r="S277" s="29"/>
      <c r="U277" s="29"/>
    </row>
    <row r="278" spans="19:21" x14ac:dyDescent="0.4">
      <c r="S278" s="29"/>
      <c r="U278" s="29"/>
    </row>
    <row r="279" spans="19:21" x14ac:dyDescent="0.4">
      <c r="S279" s="29"/>
      <c r="U279" s="29"/>
    </row>
    <row r="280" spans="19:21" x14ac:dyDescent="0.4">
      <c r="S280" s="29"/>
      <c r="U280" s="29"/>
    </row>
    <row r="281" spans="19:21" x14ac:dyDescent="0.4">
      <c r="S281" s="29"/>
      <c r="U281" s="29"/>
    </row>
    <row r="282" spans="19:21" x14ac:dyDescent="0.4">
      <c r="S282" s="29"/>
      <c r="U282" s="29"/>
    </row>
    <row r="283" spans="19:21" x14ac:dyDescent="0.4">
      <c r="S283" s="29"/>
      <c r="U283" s="29"/>
    </row>
    <row r="284" spans="19:21" x14ac:dyDescent="0.4">
      <c r="S284" s="29"/>
      <c r="U284" s="29"/>
    </row>
    <row r="285" spans="19:21" x14ac:dyDescent="0.4">
      <c r="S285" s="29"/>
      <c r="U285" s="29"/>
    </row>
    <row r="286" spans="19:21" x14ac:dyDescent="0.4">
      <c r="S286" s="29"/>
      <c r="U286" s="29"/>
    </row>
    <row r="287" spans="19:21" x14ac:dyDescent="0.4">
      <c r="S287" s="29"/>
      <c r="U287" s="29"/>
    </row>
    <row r="288" spans="19:21" x14ac:dyDescent="0.4">
      <c r="S288" s="29"/>
      <c r="U288" s="29"/>
    </row>
    <row r="289" spans="19:21" x14ac:dyDescent="0.4">
      <c r="S289" s="29"/>
      <c r="U289" s="29"/>
    </row>
    <row r="290" spans="19:21" x14ac:dyDescent="0.4">
      <c r="S290" s="29"/>
      <c r="U290" s="29"/>
    </row>
    <row r="291" spans="19:21" x14ac:dyDescent="0.4">
      <c r="S291" s="29"/>
      <c r="U291" s="29"/>
    </row>
    <row r="292" spans="19:21" x14ac:dyDescent="0.4">
      <c r="S292" s="29"/>
      <c r="U292" s="29"/>
    </row>
    <row r="293" spans="19:21" x14ac:dyDescent="0.4">
      <c r="S293" s="29"/>
      <c r="U293" s="29"/>
    </row>
    <row r="294" spans="19:21" x14ac:dyDescent="0.4">
      <c r="S294" s="29"/>
      <c r="U294" s="29"/>
    </row>
    <row r="295" spans="19:21" x14ac:dyDescent="0.4">
      <c r="S295" s="29"/>
      <c r="U295" s="29"/>
    </row>
    <row r="296" spans="19:21" x14ac:dyDescent="0.4">
      <c r="S296" s="29"/>
      <c r="U296" s="29"/>
    </row>
    <row r="297" spans="19:21" x14ac:dyDescent="0.4">
      <c r="S297" s="29"/>
      <c r="U297" s="29"/>
    </row>
    <row r="298" spans="19:21" x14ac:dyDescent="0.4">
      <c r="S298" s="29"/>
      <c r="U298" s="29"/>
    </row>
    <row r="299" spans="19:21" x14ac:dyDescent="0.4">
      <c r="S299" s="29"/>
      <c r="U299" s="29"/>
    </row>
    <row r="300" spans="19:21" x14ac:dyDescent="0.4">
      <c r="S300" s="29"/>
      <c r="U300" s="29"/>
    </row>
    <row r="301" spans="19:21" x14ac:dyDescent="0.4">
      <c r="S301" s="29"/>
      <c r="U301" s="29"/>
    </row>
    <row r="302" spans="19:21" x14ac:dyDescent="0.4">
      <c r="S302" s="29"/>
      <c r="U302" s="29"/>
    </row>
    <row r="303" spans="19:21" x14ac:dyDescent="0.4">
      <c r="S303" s="29"/>
      <c r="U303" s="29"/>
    </row>
    <row r="304" spans="19:21" x14ac:dyDescent="0.4">
      <c r="S304" s="29"/>
      <c r="U304" s="29"/>
    </row>
    <row r="305" spans="19:21" x14ac:dyDescent="0.4">
      <c r="S305" s="29"/>
      <c r="U305" s="29"/>
    </row>
    <row r="306" spans="19:21" x14ac:dyDescent="0.4">
      <c r="S306" s="29"/>
      <c r="U306" s="29"/>
    </row>
    <row r="307" spans="19:21" x14ac:dyDescent="0.4">
      <c r="S307" s="29"/>
      <c r="U307" s="29"/>
    </row>
    <row r="308" spans="19:21" x14ac:dyDescent="0.4">
      <c r="S308" s="29"/>
      <c r="U308" s="29"/>
    </row>
    <row r="309" spans="19:21" x14ac:dyDescent="0.4">
      <c r="S309" s="29"/>
      <c r="U309" s="29"/>
    </row>
    <row r="310" spans="19:21" x14ac:dyDescent="0.4">
      <c r="S310" s="29"/>
      <c r="U310" s="29"/>
    </row>
    <row r="311" spans="19:21" x14ac:dyDescent="0.4">
      <c r="S311" s="29"/>
      <c r="U311" s="29"/>
    </row>
    <row r="312" spans="19:21" x14ac:dyDescent="0.4">
      <c r="S312" s="29"/>
      <c r="U312" s="29"/>
    </row>
    <row r="313" spans="19:21" x14ac:dyDescent="0.4">
      <c r="S313" s="29"/>
      <c r="U313" s="29"/>
    </row>
    <row r="314" spans="19:21" x14ac:dyDescent="0.4">
      <c r="S314" s="29"/>
      <c r="U314" s="29"/>
    </row>
    <row r="315" spans="19:21" x14ac:dyDescent="0.4">
      <c r="S315" s="29"/>
      <c r="U315" s="29"/>
    </row>
    <row r="316" spans="19:21" x14ac:dyDescent="0.4">
      <c r="S316" s="29"/>
      <c r="U316" s="29"/>
    </row>
    <row r="317" spans="19:21" x14ac:dyDescent="0.4">
      <c r="S317" s="29"/>
      <c r="U317" s="29"/>
    </row>
    <row r="318" spans="19:21" x14ac:dyDescent="0.4">
      <c r="S318" s="29"/>
      <c r="U318" s="29"/>
    </row>
    <row r="319" spans="19:21" x14ac:dyDescent="0.4">
      <c r="S319" s="29"/>
      <c r="U319" s="29"/>
    </row>
    <row r="320" spans="19:21" x14ac:dyDescent="0.4">
      <c r="S320" s="29"/>
      <c r="U320" s="29"/>
    </row>
    <row r="321" spans="19:21" x14ac:dyDescent="0.4">
      <c r="S321" s="29"/>
      <c r="U321" s="29"/>
    </row>
    <row r="322" spans="19:21" x14ac:dyDescent="0.4">
      <c r="S322" s="29"/>
      <c r="U322" s="29"/>
    </row>
    <row r="323" spans="19:21" x14ac:dyDescent="0.4">
      <c r="S323" s="29"/>
      <c r="U323" s="29"/>
    </row>
    <row r="324" spans="19:21" x14ac:dyDescent="0.4">
      <c r="S324" s="29"/>
      <c r="U324" s="29"/>
    </row>
    <row r="325" spans="19:21" x14ac:dyDescent="0.4">
      <c r="S325" s="29"/>
      <c r="U325" s="29"/>
    </row>
    <row r="326" spans="19:21" x14ac:dyDescent="0.4">
      <c r="S326" s="29"/>
      <c r="U326" s="29"/>
    </row>
    <row r="327" spans="19:21" x14ac:dyDescent="0.4">
      <c r="S327" s="29"/>
      <c r="U327" s="29"/>
    </row>
    <row r="328" spans="19:21" x14ac:dyDescent="0.4">
      <c r="S328" s="29"/>
      <c r="U328" s="29"/>
    </row>
    <row r="329" spans="19:21" x14ac:dyDescent="0.4">
      <c r="S329" s="29"/>
      <c r="U329" s="29"/>
    </row>
    <row r="330" spans="19:21" x14ac:dyDescent="0.4">
      <c r="S330" s="29"/>
      <c r="U330" s="29"/>
    </row>
    <row r="331" spans="19:21" x14ac:dyDescent="0.4">
      <c r="S331" s="29"/>
      <c r="U331" s="29"/>
    </row>
    <row r="332" spans="19:21" x14ac:dyDescent="0.4">
      <c r="S332" s="29"/>
      <c r="U332" s="29"/>
    </row>
    <row r="333" spans="19:21" x14ac:dyDescent="0.4">
      <c r="S333" s="29"/>
      <c r="U333" s="29"/>
    </row>
    <row r="334" spans="19:21" x14ac:dyDescent="0.4">
      <c r="S334" s="29"/>
      <c r="U334" s="29"/>
    </row>
    <row r="335" spans="19:21" x14ac:dyDescent="0.4">
      <c r="S335" s="29"/>
      <c r="U335" s="29"/>
    </row>
    <row r="336" spans="19:21" x14ac:dyDescent="0.4">
      <c r="S336" s="29"/>
      <c r="U336" s="29"/>
    </row>
    <row r="337" spans="19:21" x14ac:dyDescent="0.4">
      <c r="S337" s="29"/>
      <c r="U337" s="29"/>
    </row>
    <row r="338" spans="19:21" x14ac:dyDescent="0.4">
      <c r="S338" s="29"/>
      <c r="U338" s="29"/>
    </row>
    <row r="339" spans="19:21" x14ac:dyDescent="0.4">
      <c r="S339" s="29"/>
      <c r="U339" s="29"/>
    </row>
    <row r="340" spans="19:21" x14ac:dyDescent="0.4">
      <c r="S340" s="29"/>
      <c r="U340" s="29"/>
    </row>
    <row r="341" spans="19:21" x14ac:dyDescent="0.4">
      <c r="S341" s="29"/>
      <c r="U341" s="29"/>
    </row>
    <row r="342" spans="19:21" x14ac:dyDescent="0.4">
      <c r="S342" s="29"/>
      <c r="U342" s="29"/>
    </row>
    <row r="343" spans="19:21" x14ac:dyDescent="0.4">
      <c r="S343" s="29"/>
      <c r="U343" s="29"/>
    </row>
    <row r="344" spans="19:21" x14ac:dyDescent="0.4">
      <c r="S344" s="29"/>
      <c r="U344" s="29"/>
    </row>
    <row r="345" spans="19:21" x14ac:dyDescent="0.4">
      <c r="S345" s="29"/>
      <c r="U345" s="29"/>
    </row>
    <row r="346" spans="19:21" x14ac:dyDescent="0.4">
      <c r="S346" s="29"/>
      <c r="U346" s="29"/>
    </row>
    <row r="347" spans="19:21" x14ac:dyDescent="0.4">
      <c r="S347" s="29"/>
      <c r="U347" s="29"/>
    </row>
    <row r="348" spans="19:21" x14ac:dyDescent="0.4">
      <c r="S348" s="29"/>
      <c r="U348" s="29"/>
    </row>
    <row r="349" spans="19:21" x14ac:dyDescent="0.4">
      <c r="S349" s="29"/>
      <c r="U349" s="29"/>
    </row>
    <row r="350" spans="19:21" x14ac:dyDescent="0.4">
      <c r="S350" s="29"/>
      <c r="U350" s="29"/>
    </row>
    <row r="351" spans="19:21" x14ac:dyDescent="0.4">
      <c r="S351" s="29"/>
      <c r="U351" s="29"/>
    </row>
    <row r="352" spans="19:21" x14ac:dyDescent="0.4">
      <c r="S352" s="29"/>
      <c r="U352" s="29"/>
    </row>
    <row r="353" spans="19:21" x14ac:dyDescent="0.4">
      <c r="S353" s="29"/>
      <c r="U353" s="29"/>
    </row>
    <row r="354" spans="19:21" x14ac:dyDescent="0.4">
      <c r="S354" s="29"/>
      <c r="U354" s="29"/>
    </row>
    <row r="355" spans="19:21" x14ac:dyDescent="0.4">
      <c r="S355" s="29"/>
      <c r="U355" s="29"/>
    </row>
    <row r="356" spans="19:21" x14ac:dyDescent="0.4">
      <c r="S356" s="29"/>
      <c r="U356" s="29"/>
    </row>
    <row r="357" spans="19:21" x14ac:dyDescent="0.4">
      <c r="S357" s="29"/>
      <c r="U357" s="29"/>
    </row>
    <row r="358" spans="19:21" x14ac:dyDescent="0.4">
      <c r="S358" s="29"/>
      <c r="U358" s="29"/>
    </row>
    <row r="359" spans="19:21" x14ac:dyDescent="0.4">
      <c r="S359" s="29"/>
      <c r="U359" s="29"/>
    </row>
    <row r="360" spans="19:21" x14ac:dyDescent="0.4">
      <c r="S360" s="29"/>
      <c r="U360" s="29"/>
    </row>
    <row r="361" spans="19:21" x14ac:dyDescent="0.4">
      <c r="S361" s="29"/>
      <c r="U361" s="29"/>
    </row>
    <row r="362" spans="19:21" x14ac:dyDescent="0.4">
      <c r="S362" s="29"/>
      <c r="U362" s="29"/>
    </row>
    <row r="363" spans="19:21" x14ac:dyDescent="0.4">
      <c r="S363" s="29"/>
      <c r="U363" s="29"/>
    </row>
    <row r="364" spans="19:21" x14ac:dyDescent="0.4">
      <c r="S364" s="29"/>
      <c r="U364" s="29"/>
    </row>
    <row r="365" spans="19:21" x14ac:dyDescent="0.4">
      <c r="S365" s="29"/>
      <c r="U365" s="29"/>
    </row>
    <row r="366" spans="19:21" x14ac:dyDescent="0.4">
      <c r="S366" s="29"/>
      <c r="U366" s="29"/>
    </row>
    <row r="367" spans="19:21" x14ac:dyDescent="0.4">
      <c r="S367" s="29"/>
      <c r="U367" s="29"/>
    </row>
    <row r="368" spans="19:21" x14ac:dyDescent="0.4">
      <c r="S368" s="29"/>
      <c r="U368" s="29"/>
    </row>
    <row r="369" spans="19:21" x14ac:dyDescent="0.4">
      <c r="S369" s="29"/>
      <c r="U369" s="29"/>
    </row>
    <row r="370" spans="19:21" x14ac:dyDescent="0.4">
      <c r="S370" s="29"/>
      <c r="U370" s="29"/>
    </row>
    <row r="371" spans="19:21" x14ac:dyDescent="0.4">
      <c r="S371" s="29"/>
      <c r="U371" s="29"/>
    </row>
    <row r="372" spans="19:21" x14ac:dyDescent="0.4">
      <c r="S372" s="29"/>
      <c r="U372" s="29"/>
    </row>
    <row r="373" spans="19:21" x14ac:dyDescent="0.4">
      <c r="S373" s="29"/>
      <c r="U373" s="29"/>
    </row>
    <row r="374" spans="19:21" x14ac:dyDescent="0.4">
      <c r="S374" s="29"/>
      <c r="U374" s="29"/>
    </row>
    <row r="375" spans="19:21" x14ac:dyDescent="0.4">
      <c r="S375" s="29"/>
      <c r="U375" s="29"/>
    </row>
    <row r="376" spans="19:21" x14ac:dyDescent="0.4">
      <c r="S376" s="29"/>
      <c r="U376" s="29"/>
    </row>
    <row r="377" spans="19:21" x14ac:dyDescent="0.4">
      <c r="S377" s="29"/>
      <c r="U377" s="29"/>
    </row>
    <row r="378" spans="19:21" x14ac:dyDescent="0.4">
      <c r="S378" s="29"/>
      <c r="U378" s="29"/>
    </row>
    <row r="379" spans="19:21" x14ac:dyDescent="0.4">
      <c r="S379" s="29"/>
      <c r="U379" s="29"/>
    </row>
    <row r="380" spans="19:21" x14ac:dyDescent="0.4">
      <c r="S380" s="29"/>
      <c r="U380" s="29"/>
    </row>
    <row r="381" spans="19:21" x14ac:dyDescent="0.4">
      <c r="S381" s="29"/>
      <c r="U381" s="29"/>
    </row>
    <row r="382" spans="19:21" x14ac:dyDescent="0.4">
      <c r="S382" s="29"/>
      <c r="U382" s="29"/>
    </row>
    <row r="383" spans="19:21" x14ac:dyDescent="0.4">
      <c r="S383" s="29"/>
      <c r="U383" s="29"/>
    </row>
    <row r="384" spans="19:21" x14ac:dyDescent="0.4">
      <c r="S384" s="29"/>
      <c r="U384" s="29"/>
    </row>
    <row r="385" spans="19:21" x14ac:dyDescent="0.4">
      <c r="S385" s="29"/>
      <c r="U385" s="29"/>
    </row>
    <row r="386" spans="19:21" x14ac:dyDescent="0.4">
      <c r="S386" s="29"/>
      <c r="U386" s="29"/>
    </row>
    <row r="387" spans="19:21" x14ac:dyDescent="0.4">
      <c r="S387" s="29"/>
      <c r="U387" s="29"/>
    </row>
    <row r="388" spans="19:21" x14ac:dyDescent="0.4">
      <c r="S388" s="29"/>
      <c r="U388" s="29"/>
    </row>
    <row r="389" spans="19:21" x14ac:dyDescent="0.4">
      <c r="S389" s="29"/>
      <c r="U389" s="29"/>
    </row>
    <row r="390" spans="19:21" x14ac:dyDescent="0.4">
      <c r="S390" s="29"/>
      <c r="U390" s="29"/>
    </row>
    <row r="391" spans="19:21" x14ac:dyDescent="0.4">
      <c r="S391" s="29"/>
      <c r="U391" s="29"/>
    </row>
    <row r="392" spans="19:21" x14ac:dyDescent="0.4">
      <c r="S392" s="29"/>
      <c r="U392" s="29"/>
    </row>
    <row r="393" spans="19:21" x14ac:dyDescent="0.4">
      <c r="S393" s="29"/>
      <c r="U393" s="29"/>
    </row>
    <row r="394" spans="19:21" x14ac:dyDescent="0.4">
      <c r="S394" s="29"/>
      <c r="U394" s="29"/>
    </row>
    <row r="395" spans="19:21" x14ac:dyDescent="0.4">
      <c r="S395" s="29"/>
      <c r="U395" s="29"/>
    </row>
    <row r="396" spans="19:21" x14ac:dyDescent="0.4">
      <c r="S396" s="29"/>
      <c r="U396" s="29"/>
    </row>
    <row r="397" spans="19:21" x14ac:dyDescent="0.4">
      <c r="S397" s="29"/>
      <c r="U397" s="29"/>
    </row>
    <row r="398" spans="19:21" x14ac:dyDescent="0.4">
      <c r="S398" s="29"/>
      <c r="U398" s="29"/>
    </row>
    <row r="399" spans="19:21" x14ac:dyDescent="0.4">
      <c r="S399" s="29"/>
      <c r="U399" s="29"/>
    </row>
    <row r="400" spans="19:21" x14ac:dyDescent="0.4">
      <c r="S400" s="29"/>
      <c r="U400" s="29"/>
    </row>
    <row r="401" spans="19:21" x14ac:dyDescent="0.4">
      <c r="S401" s="29"/>
      <c r="U401" s="29"/>
    </row>
    <row r="402" spans="19:21" x14ac:dyDescent="0.4">
      <c r="S402" s="29"/>
      <c r="U402" s="29"/>
    </row>
    <row r="403" spans="19:21" x14ac:dyDescent="0.4">
      <c r="S403" s="29"/>
      <c r="U403" s="29"/>
    </row>
    <row r="404" spans="19:21" x14ac:dyDescent="0.4">
      <c r="S404" s="29"/>
      <c r="U404" s="29"/>
    </row>
    <row r="405" spans="19:21" x14ac:dyDescent="0.4">
      <c r="S405" s="29"/>
      <c r="U405" s="29"/>
    </row>
    <row r="406" spans="19:21" x14ac:dyDescent="0.4">
      <c r="S406" s="29"/>
      <c r="U406" s="29"/>
    </row>
    <row r="407" spans="19:21" x14ac:dyDescent="0.4">
      <c r="S407" s="29"/>
      <c r="U407" s="29"/>
    </row>
    <row r="408" spans="19:21" x14ac:dyDescent="0.4">
      <c r="S408" s="29"/>
      <c r="U408" s="29"/>
    </row>
    <row r="409" spans="19:21" x14ac:dyDescent="0.4">
      <c r="S409" s="29"/>
      <c r="U409" s="29"/>
    </row>
    <row r="410" spans="19:21" x14ac:dyDescent="0.4">
      <c r="S410" s="29"/>
      <c r="U410" s="29"/>
    </row>
    <row r="411" spans="19:21" x14ac:dyDescent="0.4">
      <c r="S411" s="29"/>
      <c r="U411" s="29"/>
    </row>
    <row r="412" spans="19:21" x14ac:dyDescent="0.4">
      <c r="S412" s="29"/>
      <c r="U412" s="29"/>
    </row>
    <row r="413" spans="19:21" x14ac:dyDescent="0.4">
      <c r="S413" s="29"/>
      <c r="U413" s="29"/>
    </row>
    <row r="414" spans="19:21" x14ac:dyDescent="0.4">
      <c r="S414" s="29"/>
      <c r="U414" s="29"/>
    </row>
    <row r="415" spans="19:21" x14ac:dyDescent="0.4">
      <c r="S415" s="29"/>
      <c r="U415" s="29"/>
    </row>
    <row r="416" spans="19:21" x14ac:dyDescent="0.4">
      <c r="S416" s="29"/>
      <c r="U416" s="29"/>
    </row>
    <row r="417" spans="19:21" x14ac:dyDescent="0.4">
      <c r="S417" s="29"/>
      <c r="U417" s="29"/>
    </row>
    <row r="418" spans="19:21" x14ac:dyDescent="0.4">
      <c r="S418" s="29"/>
      <c r="U418" s="29"/>
    </row>
    <row r="419" spans="19:21" x14ac:dyDescent="0.4">
      <c r="S419" s="29"/>
      <c r="U419" s="29"/>
    </row>
    <row r="420" spans="19:21" x14ac:dyDescent="0.4">
      <c r="S420" s="29"/>
      <c r="U420" s="29"/>
    </row>
    <row r="421" spans="19:21" x14ac:dyDescent="0.4">
      <c r="S421" s="29"/>
      <c r="U421" s="29"/>
    </row>
    <row r="422" spans="19:21" x14ac:dyDescent="0.4">
      <c r="S422" s="29"/>
      <c r="U422" s="29"/>
    </row>
    <row r="423" spans="19:21" x14ac:dyDescent="0.4">
      <c r="S423" s="29"/>
      <c r="U423" s="29"/>
    </row>
    <row r="424" spans="19:21" x14ac:dyDescent="0.4">
      <c r="S424" s="29"/>
      <c r="U424" s="29"/>
    </row>
    <row r="425" spans="19:21" x14ac:dyDescent="0.4">
      <c r="S425" s="29"/>
      <c r="U425" s="29"/>
    </row>
    <row r="426" spans="19:21" x14ac:dyDescent="0.4">
      <c r="S426" s="29"/>
      <c r="U426" s="29"/>
    </row>
    <row r="427" spans="19:21" x14ac:dyDescent="0.4">
      <c r="S427" s="29"/>
      <c r="U427" s="29"/>
    </row>
    <row r="428" spans="19:21" x14ac:dyDescent="0.4">
      <c r="S428" s="29"/>
      <c r="U428" s="29"/>
    </row>
    <row r="429" spans="19:21" x14ac:dyDescent="0.4">
      <c r="S429" s="29"/>
      <c r="U429" s="29"/>
    </row>
    <row r="430" spans="19:21" x14ac:dyDescent="0.4">
      <c r="S430" s="29"/>
      <c r="U430" s="29"/>
    </row>
    <row r="431" spans="19:21" x14ac:dyDescent="0.4">
      <c r="S431" s="29"/>
      <c r="U431" s="29"/>
    </row>
    <row r="432" spans="19:21" x14ac:dyDescent="0.4">
      <c r="S432" s="29"/>
      <c r="U432" s="29"/>
    </row>
    <row r="433" spans="19:21" x14ac:dyDescent="0.4">
      <c r="S433" s="29"/>
      <c r="U433" s="29"/>
    </row>
    <row r="434" spans="19:21" x14ac:dyDescent="0.4">
      <c r="S434" s="29"/>
      <c r="U434" s="29"/>
    </row>
    <row r="435" spans="19:21" x14ac:dyDescent="0.4">
      <c r="S435" s="29"/>
      <c r="U435" s="29"/>
    </row>
    <row r="436" spans="19:21" x14ac:dyDescent="0.4">
      <c r="S436" s="29"/>
      <c r="U436" s="29"/>
    </row>
    <row r="437" spans="19:21" x14ac:dyDescent="0.4">
      <c r="S437" s="29"/>
      <c r="U437" s="29"/>
    </row>
    <row r="438" spans="19:21" x14ac:dyDescent="0.4">
      <c r="S438" s="29"/>
      <c r="U438" s="29"/>
    </row>
    <row r="439" spans="19:21" x14ac:dyDescent="0.4">
      <c r="S439" s="29"/>
      <c r="U439" s="29"/>
    </row>
    <row r="440" spans="19:21" x14ac:dyDescent="0.4">
      <c r="S440" s="29"/>
      <c r="U440" s="29"/>
    </row>
    <row r="441" spans="19:21" x14ac:dyDescent="0.4">
      <c r="S441" s="29"/>
      <c r="U441" s="29"/>
    </row>
    <row r="442" spans="19:21" x14ac:dyDescent="0.4">
      <c r="S442" s="29"/>
      <c r="U442" s="29"/>
    </row>
    <row r="443" spans="19:21" x14ac:dyDescent="0.4">
      <c r="S443" s="29"/>
      <c r="U443" s="29"/>
    </row>
    <row r="444" spans="19:21" x14ac:dyDescent="0.4">
      <c r="S444" s="29"/>
      <c r="U444" s="29"/>
    </row>
    <row r="445" spans="19:21" x14ac:dyDescent="0.4">
      <c r="S445" s="29"/>
      <c r="U445" s="29"/>
    </row>
    <row r="446" spans="19:21" x14ac:dyDescent="0.4">
      <c r="S446" s="29"/>
      <c r="U446" s="29"/>
    </row>
    <row r="447" spans="19:21" x14ac:dyDescent="0.4">
      <c r="S447" s="29"/>
      <c r="U447" s="29"/>
    </row>
    <row r="448" spans="19:21" x14ac:dyDescent="0.4">
      <c r="S448" s="29"/>
      <c r="U448" s="29"/>
    </row>
    <row r="449" spans="19:21" x14ac:dyDescent="0.4">
      <c r="S449" s="29"/>
      <c r="U449" s="29"/>
    </row>
    <row r="450" spans="19:21" x14ac:dyDescent="0.4">
      <c r="S450" s="29"/>
      <c r="U450" s="29"/>
    </row>
    <row r="451" spans="19:21" x14ac:dyDescent="0.4">
      <c r="S451" s="29"/>
      <c r="U451" s="29"/>
    </row>
    <row r="452" spans="19:21" x14ac:dyDescent="0.4">
      <c r="S452" s="29"/>
      <c r="U452" s="29"/>
    </row>
    <row r="453" spans="19:21" x14ac:dyDescent="0.4">
      <c r="S453" s="29"/>
      <c r="U453" s="29"/>
    </row>
    <row r="454" spans="19:21" x14ac:dyDescent="0.4">
      <c r="S454" s="29"/>
      <c r="U454" s="29"/>
    </row>
    <row r="455" spans="19:21" x14ac:dyDescent="0.4">
      <c r="S455" s="29"/>
      <c r="U455" s="29"/>
    </row>
    <row r="456" spans="19:21" x14ac:dyDescent="0.4">
      <c r="S456" s="29"/>
      <c r="U456" s="29"/>
    </row>
    <row r="457" spans="19:21" x14ac:dyDescent="0.4">
      <c r="S457" s="29"/>
      <c r="U457" s="29"/>
    </row>
    <row r="458" spans="19:21" x14ac:dyDescent="0.4">
      <c r="S458" s="29"/>
      <c r="U458" s="29"/>
    </row>
    <row r="459" spans="19:21" x14ac:dyDescent="0.4">
      <c r="S459" s="29"/>
      <c r="U459" s="29"/>
    </row>
    <row r="460" spans="19:21" x14ac:dyDescent="0.4">
      <c r="S460" s="29"/>
      <c r="U460" s="29"/>
    </row>
    <row r="461" spans="19:21" x14ac:dyDescent="0.4">
      <c r="S461" s="29"/>
      <c r="U461" s="29"/>
    </row>
    <row r="462" spans="19:21" x14ac:dyDescent="0.4">
      <c r="S462" s="29"/>
      <c r="U462" s="29"/>
    </row>
    <row r="463" spans="19:21" x14ac:dyDescent="0.4">
      <c r="S463" s="29"/>
      <c r="U463" s="29"/>
    </row>
    <row r="464" spans="19:21" x14ac:dyDescent="0.4">
      <c r="S464" s="29"/>
      <c r="U464" s="29"/>
    </row>
    <row r="465" spans="19:21" x14ac:dyDescent="0.4">
      <c r="S465" s="29"/>
      <c r="U465" s="29"/>
    </row>
    <row r="466" spans="19:21" x14ac:dyDescent="0.4">
      <c r="S466" s="29"/>
      <c r="U466" s="29"/>
    </row>
    <row r="467" spans="19:21" x14ac:dyDescent="0.4">
      <c r="S467" s="29"/>
      <c r="U467" s="29"/>
    </row>
    <row r="468" spans="19:21" x14ac:dyDescent="0.4">
      <c r="S468" s="29"/>
      <c r="U468" s="29"/>
    </row>
    <row r="469" spans="19:21" x14ac:dyDescent="0.4">
      <c r="S469" s="29"/>
      <c r="U469" s="29"/>
    </row>
    <row r="470" spans="19:21" x14ac:dyDescent="0.4">
      <c r="S470" s="29"/>
      <c r="U470" s="29"/>
    </row>
    <row r="471" spans="19:21" x14ac:dyDescent="0.4">
      <c r="S471" s="29"/>
      <c r="U471" s="29"/>
    </row>
    <row r="472" spans="19:21" x14ac:dyDescent="0.4">
      <c r="S472" s="29"/>
      <c r="U472" s="29"/>
    </row>
    <row r="473" spans="19:21" x14ac:dyDescent="0.4">
      <c r="S473" s="29"/>
      <c r="U473" s="29"/>
    </row>
    <row r="474" spans="19:21" x14ac:dyDescent="0.4">
      <c r="S474" s="29"/>
      <c r="U474" s="29"/>
    </row>
    <row r="475" spans="19:21" x14ac:dyDescent="0.4">
      <c r="S475" s="29"/>
      <c r="U475" s="29"/>
    </row>
    <row r="476" spans="19:21" x14ac:dyDescent="0.4">
      <c r="S476" s="29"/>
      <c r="U476" s="29"/>
    </row>
    <row r="477" spans="19:21" x14ac:dyDescent="0.4">
      <c r="S477" s="29"/>
      <c r="U477" s="29"/>
    </row>
    <row r="478" spans="19:21" x14ac:dyDescent="0.4">
      <c r="S478" s="29"/>
      <c r="U478" s="29"/>
    </row>
    <row r="479" spans="19:21" x14ac:dyDescent="0.4">
      <c r="S479" s="29"/>
      <c r="U479" s="29"/>
    </row>
    <row r="480" spans="19:21" x14ac:dyDescent="0.4">
      <c r="S480" s="29"/>
      <c r="U480" s="29"/>
    </row>
    <row r="481" spans="19:21" x14ac:dyDescent="0.4">
      <c r="S481" s="29"/>
      <c r="U481" s="29"/>
    </row>
    <row r="482" spans="19:21" x14ac:dyDescent="0.4">
      <c r="S482" s="29"/>
      <c r="U482" s="29"/>
    </row>
    <row r="483" spans="19:21" x14ac:dyDescent="0.4">
      <c r="S483" s="29"/>
      <c r="U483" s="29"/>
    </row>
    <row r="484" spans="19:21" x14ac:dyDescent="0.4">
      <c r="S484" s="29"/>
      <c r="U484" s="29"/>
    </row>
    <row r="485" spans="19:21" x14ac:dyDescent="0.4">
      <c r="S485" s="29"/>
      <c r="U485" s="29"/>
    </row>
    <row r="486" spans="19:21" x14ac:dyDescent="0.4">
      <c r="S486" s="29"/>
      <c r="U486" s="29"/>
    </row>
    <row r="487" spans="19:21" x14ac:dyDescent="0.4">
      <c r="S487" s="29"/>
      <c r="U487" s="29"/>
    </row>
    <row r="488" spans="19:21" x14ac:dyDescent="0.4">
      <c r="S488" s="29"/>
      <c r="U488" s="29"/>
    </row>
    <row r="489" spans="19:21" x14ac:dyDescent="0.4">
      <c r="S489" s="29"/>
      <c r="U489" s="29"/>
    </row>
    <row r="490" spans="19:21" x14ac:dyDescent="0.4">
      <c r="S490" s="29"/>
      <c r="U490" s="29"/>
    </row>
    <row r="491" spans="19:21" x14ac:dyDescent="0.4">
      <c r="S491" s="29"/>
      <c r="U491" s="29"/>
    </row>
    <row r="492" spans="19:21" x14ac:dyDescent="0.4">
      <c r="S492" s="29"/>
      <c r="U492" s="29"/>
    </row>
    <row r="493" spans="19:21" x14ac:dyDescent="0.4">
      <c r="S493" s="29"/>
      <c r="U493" s="29"/>
    </row>
    <row r="494" spans="19:21" x14ac:dyDescent="0.4">
      <c r="S494" s="29"/>
      <c r="U494" s="29"/>
    </row>
    <row r="495" spans="19:21" x14ac:dyDescent="0.4">
      <c r="S495" s="29"/>
      <c r="U495" s="29"/>
    </row>
    <row r="496" spans="19:21" x14ac:dyDescent="0.4">
      <c r="S496" s="29"/>
      <c r="U496" s="29"/>
    </row>
    <row r="497" spans="19:21" x14ac:dyDescent="0.4">
      <c r="S497" s="29"/>
      <c r="U497" s="29"/>
    </row>
    <row r="498" spans="19:21" x14ac:dyDescent="0.4">
      <c r="S498" s="29"/>
      <c r="U498" s="29"/>
    </row>
    <row r="499" spans="19:21" x14ac:dyDescent="0.4">
      <c r="S499" s="29"/>
      <c r="U499" s="29"/>
    </row>
    <row r="500" spans="19:21" x14ac:dyDescent="0.4">
      <c r="S500" s="29"/>
      <c r="U500" s="29"/>
    </row>
    <row r="501" spans="19:21" x14ac:dyDescent="0.4">
      <c r="S501" s="29"/>
      <c r="U501" s="29"/>
    </row>
    <row r="502" spans="19:21" x14ac:dyDescent="0.4">
      <c r="S502" s="29"/>
      <c r="U502" s="29"/>
    </row>
    <row r="503" spans="19:21" x14ac:dyDescent="0.4">
      <c r="S503" s="29"/>
      <c r="U503" s="29"/>
    </row>
    <row r="504" spans="19:21" x14ac:dyDescent="0.4">
      <c r="S504" s="29"/>
      <c r="U504" s="29"/>
    </row>
    <row r="505" spans="19:21" x14ac:dyDescent="0.4">
      <c r="S505" s="29"/>
      <c r="U505" s="29"/>
    </row>
    <row r="506" spans="19:21" x14ac:dyDescent="0.4">
      <c r="S506" s="29"/>
      <c r="U506" s="29"/>
    </row>
    <row r="507" spans="19:21" x14ac:dyDescent="0.4">
      <c r="S507" s="29"/>
      <c r="U507" s="29"/>
    </row>
    <row r="508" spans="19:21" x14ac:dyDescent="0.4">
      <c r="S508" s="29"/>
      <c r="U508" s="29"/>
    </row>
    <row r="509" spans="19:21" x14ac:dyDescent="0.4">
      <c r="S509" s="29"/>
      <c r="U509" s="29"/>
    </row>
    <row r="510" spans="19:21" x14ac:dyDescent="0.4">
      <c r="S510" s="29"/>
      <c r="U510" s="29"/>
    </row>
    <row r="511" spans="19:21" x14ac:dyDescent="0.4">
      <c r="S511" s="29"/>
      <c r="U511" s="29"/>
    </row>
    <row r="512" spans="19:21" x14ac:dyDescent="0.4">
      <c r="S512" s="29"/>
      <c r="U512" s="29"/>
    </row>
    <row r="513" spans="19:21" x14ac:dyDescent="0.4">
      <c r="S513" s="29"/>
      <c r="U513" s="29"/>
    </row>
    <row r="514" spans="19:21" x14ac:dyDescent="0.4">
      <c r="S514" s="29"/>
      <c r="U514" s="29"/>
    </row>
    <row r="515" spans="19:21" x14ac:dyDescent="0.4">
      <c r="S515" s="29"/>
      <c r="U515" s="29"/>
    </row>
    <row r="516" spans="19:21" x14ac:dyDescent="0.4">
      <c r="S516" s="29"/>
      <c r="U516" s="29"/>
    </row>
    <row r="517" spans="19:21" x14ac:dyDescent="0.4">
      <c r="S517" s="29"/>
      <c r="U517" s="29"/>
    </row>
    <row r="518" spans="19:21" x14ac:dyDescent="0.4">
      <c r="S518" s="29"/>
      <c r="U518" s="29"/>
    </row>
    <row r="519" spans="19:21" x14ac:dyDescent="0.4">
      <c r="S519" s="29"/>
      <c r="U519" s="29"/>
    </row>
    <row r="520" spans="19:21" x14ac:dyDescent="0.4">
      <c r="S520" s="29"/>
      <c r="U520" s="29"/>
    </row>
    <row r="521" spans="19:21" x14ac:dyDescent="0.4">
      <c r="S521" s="29"/>
      <c r="U521" s="29"/>
    </row>
    <row r="522" spans="19:21" x14ac:dyDescent="0.4">
      <c r="S522" s="29"/>
      <c r="U522" s="29"/>
    </row>
    <row r="523" spans="19:21" x14ac:dyDescent="0.4">
      <c r="S523" s="29"/>
      <c r="U523" s="29"/>
    </row>
    <row r="524" spans="19:21" x14ac:dyDescent="0.4">
      <c r="S524" s="29"/>
      <c r="U524" s="29"/>
    </row>
    <row r="525" spans="19:21" x14ac:dyDescent="0.4">
      <c r="S525" s="29"/>
      <c r="U525" s="29"/>
    </row>
    <row r="526" spans="19:21" x14ac:dyDescent="0.4">
      <c r="S526" s="29"/>
      <c r="U526" s="29"/>
    </row>
    <row r="527" spans="19:21" x14ac:dyDescent="0.4">
      <c r="S527" s="29"/>
      <c r="U527" s="29"/>
    </row>
    <row r="528" spans="19:21" x14ac:dyDescent="0.4">
      <c r="S528" s="29"/>
      <c r="U528" s="29"/>
    </row>
    <row r="529" spans="19:21" x14ac:dyDescent="0.4">
      <c r="S529" s="29"/>
      <c r="U529" s="29"/>
    </row>
    <row r="530" spans="19:21" x14ac:dyDescent="0.4">
      <c r="S530" s="29"/>
      <c r="U530" s="29"/>
    </row>
    <row r="531" spans="19:21" x14ac:dyDescent="0.4">
      <c r="S531" s="29"/>
      <c r="U531" s="29"/>
    </row>
    <row r="532" spans="19:21" x14ac:dyDescent="0.4">
      <c r="S532" s="29"/>
      <c r="U532" s="29"/>
    </row>
    <row r="533" spans="19:21" x14ac:dyDescent="0.4">
      <c r="S533" s="29"/>
      <c r="U533" s="29"/>
    </row>
    <row r="534" spans="19:21" x14ac:dyDescent="0.4">
      <c r="S534" s="29"/>
      <c r="U534" s="29"/>
    </row>
    <row r="535" spans="19:21" x14ac:dyDescent="0.4">
      <c r="S535" s="29"/>
      <c r="U535" s="29"/>
    </row>
    <row r="536" spans="19:21" x14ac:dyDescent="0.4">
      <c r="S536" s="29"/>
      <c r="U536" s="29"/>
    </row>
    <row r="537" spans="19:21" x14ac:dyDescent="0.4">
      <c r="S537" s="29"/>
      <c r="U537" s="29"/>
    </row>
    <row r="538" spans="19:21" x14ac:dyDescent="0.4">
      <c r="S538" s="29"/>
      <c r="U538" s="29"/>
    </row>
    <row r="539" spans="19:21" x14ac:dyDescent="0.4">
      <c r="S539" s="29"/>
      <c r="U539" s="29"/>
    </row>
    <row r="540" spans="19:21" x14ac:dyDescent="0.4">
      <c r="S540" s="29"/>
      <c r="U540" s="29"/>
    </row>
    <row r="541" spans="19:21" x14ac:dyDescent="0.4">
      <c r="S541" s="29"/>
      <c r="U541" s="29"/>
    </row>
    <row r="542" spans="19:21" x14ac:dyDescent="0.4">
      <c r="S542" s="29"/>
      <c r="U542" s="29"/>
    </row>
    <row r="543" spans="19:21" x14ac:dyDescent="0.4">
      <c r="S543" s="29"/>
      <c r="U543" s="29"/>
    </row>
    <row r="544" spans="19:21" x14ac:dyDescent="0.4">
      <c r="S544" s="29"/>
      <c r="U544" s="29"/>
    </row>
    <row r="545" spans="19:21" x14ac:dyDescent="0.4">
      <c r="S545" s="29"/>
      <c r="U545" s="29"/>
    </row>
    <row r="546" spans="19:21" x14ac:dyDescent="0.4">
      <c r="S546" s="29"/>
      <c r="U546" s="29"/>
    </row>
    <row r="547" spans="19:21" x14ac:dyDescent="0.4">
      <c r="S547" s="29"/>
      <c r="U547" s="29"/>
    </row>
    <row r="548" spans="19:21" x14ac:dyDescent="0.4">
      <c r="S548" s="29"/>
      <c r="U548" s="29"/>
    </row>
    <row r="549" spans="19:21" x14ac:dyDescent="0.4">
      <c r="S549" s="29"/>
      <c r="U549" s="29"/>
    </row>
    <row r="550" spans="19:21" x14ac:dyDescent="0.4">
      <c r="S550" s="29"/>
      <c r="U550" s="29"/>
    </row>
    <row r="551" spans="19:21" x14ac:dyDescent="0.4">
      <c r="S551" s="29"/>
      <c r="U551" s="29"/>
    </row>
    <row r="552" spans="19:21" x14ac:dyDescent="0.4">
      <c r="S552" s="29"/>
      <c r="U552" s="29"/>
    </row>
    <row r="553" spans="19:21" x14ac:dyDescent="0.4">
      <c r="S553" s="29"/>
      <c r="U553" s="29"/>
    </row>
    <row r="554" spans="19:21" x14ac:dyDescent="0.4">
      <c r="S554" s="29"/>
      <c r="U554" s="29"/>
    </row>
    <row r="555" spans="19:21" x14ac:dyDescent="0.4">
      <c r="S555" s="29"/>
      <c r="U555" s="29"/>
    </row>
    <row r="556" spans="19:21" x14ac:dyDescent="0.4">
      <c r="S556" s="29"/>
      <c r="U556" s="29"/>
    </row>
    <row r="557" spans="19:21" x14ac:dyDescent="0.4">
      <c r="S557" s="29"/>
      <c r="U557" s="29"/>
    </row>
    <row r="558" spans="19:21" x14ac:dyDescent="0.4">
      <c r="S558" s="29"/>
      <c r="U558" s="29"/>
    </row>
    <row r="559" spans="19:21" x14ac:dyDescent="0.4">
      <c r="S559" s="29"/>
      <c r="U559" s="29"/>
    </row>
    <row r="560" spans="19:21" x14ac:dyDescent="0.4">
      <c r="S560" s="29"/>
      <c r="U560" s="29"/>
    </row>
    <row r="561" spans="19:21" x14ac:dyDescent="0.4">
      <c r="S561" s="29"/>
      <c r="U561" s="29"/>
    </row>
    <row r="562" spans="19:21" x14ac:dyDescent="0.4">
      <c r="S562" s="29"/>
      <c r="U562" s="29"/>
    </row>
    <row r="563" spans="19:21" x14ac:dyDescent="0.4">
      <c r="S563" s="29"/>
      <c r="U563" s="29"/>
    </row>
    <row r="564" spans="19:21" x14ac:dyDescent="0.4">
      <c r="S564" s="29"/>
      <c r="U564" s="29"/>
    </row>
    <row r="565" spans="19:21" x14ac:dyDescent="0.4">
      <c r="S565" s="29"/>
      <c r="U565" s="29"/>
    </row>
    <row r="566" spans="19:21" x14ac:dyDescent="0.4">
      <c r="S566" s="29"/>
      <c r="U566" s="29"/>
    </row>
    <row r="567" spans="19:21" x14ac:dyDescent="0.4">
      <c r="S567" s="29"/>
      <c r="U567" s="29"/>
    </row>
    <row r="568" spans="19:21" x14ac:dyDescent="0.4">
      <c r="S568" s="29"/>
      <c r="U568" s="29"/>
    </row>
    <row r="569" spans="19:21" x14ac:dyDescent="0.4">
      <c r="S569" s="29"/>
      <c r="U569" s="29"/>
    </row>
    <row r="570" spans="19:21" x14ac:dyDescent="0.4">
      <c r="S570" s="29"/>
      <c r="U570" s="29"/>
    </row>
    <row r="571" spans="19:21" x14ac:dyDescent="0.4">
      <c r="S571" s="29"/>
      <c r="U571" s="29"/>
    </row>
    <row r="572" spans="19:21" x14ac:dyDescent="0.4">
      <c r="S572" s="29"/>
      <c r="U572" s="29"/>
    </row>
    <row r="573" spans="19:21" x14ac:dyDescent="0.4">
      <c r="S573" s="29"/>
      <c r="U573" s="29"/>
    </row>
    <row r="574" spans="19:21" x14ac:dyDescent="0.4">
      <c r="S574" s="29"/>
      <c r="U574" s="29"/>
    </row>
    <row r="575" spans="19:21" x14ac:dyDescent="0.4">
      <c r="S575" s="29"/>
      <c r="U575" s="29"/>
    </row>
    <row r="576" spans="19:21" x14ac:dyDescent="0.4">
      <c r="S576" s="29"/>
      <c r="U576" s="29"/>
    </row>
    <row r="577" spans="19:21" x14ac:dyDescent="0.4">
      <c r="S577" s="29"/>
      <c r="U577" s="29"/>
    </row>
    <row r="578" spans="19:21" x14ac:dyDescent="0.4">
      <c r="S578" s="29"/>
      <c r="U578" s="29"/>
    </row>
    <row r="579" spans="19:21" x14ac:dyDescent="0.4">
      <c r="S579" s="29"/>
      <c r="U579" s="29"/>
    </row>
    <row r="580" spans="19:21" x14ac:dyDescent="0.4">
      <c r="S580" s="29"/>
      <c r="U580" s="29"/>
    </row>
    <row r="581" spans="19:21" x14ac:dyDescent="0.4">
      <c r="S581" s="29"/>
      <c r="U581" s="29"/>
    </row>
    <row r="582" spans="19:21" x14ac:dyDescent="0.4">
      <c r="S582" s="29"/>
      <c r="U582" s="29"/>
    </row>
    <row r="583" spans="19:21" x14ac:dyDescent="0.4">
      <c r="S583" s="29"/>
      <c r="U583" s="29"/>
    </row>
    <row r="584" spans="19:21" x14ac:dyDescent="0.4">
      <c r="S584" s="29"/>
      <c r="U584" s="29"/>
    </row>
    <row r="585" spans="19:21" x14ac:dyDescent="0.4">
      <c r="S585" s="29"/>
      <c r="U585" s="29"/>
    </row>
    <row r="586" spans="19:21" x14ac:dyDescent="0.4">
      <c r="S586" s="29"/>
      <c r="U586" s="29"/>
    </row>
    <row r="587" spans="19:21" x14ac:dyDescent="0.4">
      <c r="S587" s="29"/>
      <c r="U587" s="29"/>
    </row>
    <row r="588" spans="19:21" x14ac:dyDescent="0.4">
      <c r="S588" s="29"/>
      <c r="U588" s="29"/>
    </row>
    <row r="589" spans="19:21" x14ac:dyDescent="0.4">
      <c r="S589" s="29"/>
      <c r="U589" s="29"/>
    </row>
    <row r="590" spans="19:21" x14ac:dyDescent="0.4">
      <c r="S590" s="29"/>
      <c r="U590" s="29"/>
    </row>
    <row r="591" spans="19:21" x14ac:dyDescent="0.4">
      <c r="S591" s="29"/>
      <c r="U591" s="29"/>
    </row>
    <row r="592" spans="19:21" x14ac:dyDescent="0.4">
      <c r="S592" s="29"/>
      <c r="U592" s="29"/>
    </row>
    <row r="593" spans="19:21" x14ac:dyDescent="0.4">
      <c r="S593" s="29"/>
      <c r="U593" s="29"/>
    </row>
    <row r="594" spans="19:21" x14ac:dyDescent="0.4">
      <c r="S594" s="29"/>
      <c r="U594" s="29"/>
    </row>
    <row r="595" spans="19:21" x14ac:dyDescent="0.4">
      <c r="S595" s="29"/>
      <c r="U595" s="29"/>
    </row>
    <row r="596" spans="19:21" x14ac:dyDescent="0.4">
      <c r="S596" s="29"/>
      <c r="U596" s="29"/>
    </row>
    <row r="597" spans="19:21" x14ac:dyDescent="0.4">
      <c r="S597" s="29"/>
      <c r="U597" s="29"/>
    </row>
    <row r="598" spans="19:21" x14ac:dyDescent="0.4">
      <c r="S598" s="29"/>
      <c r="U598" s="29"/>
    </row>
    <row r="599" spans="19:21" x14ac:dyDescent="0.4">
      <c r="S599" s="29"/>
      <c r="U599" s="29"/>
    </row>
    <row r="600" spans="19:21" x14ac:dyDescent="0.4">
      <c r="S600" s="29"/>
      <c r="U600" s="29"/>
    </row>
    <row r="601" spans="19:21" x14ac:dyDescent="0.4">
      <c r="S601" s="29"/>
      <c r="U601" s="29"/>
    </row>
    <row r="602" spans="19:21" x14ac:dyDescent="0.4">
      <c r="S602" s="29"/>
      <c r="U602" s="29"/>
    </row>
    <row r="603" spans="19:21" x14ac:dyDescent="0.4">
      <c r="S603" s="29"/>
      <c r="U603" s="29"/>
    </row>
    <row r="604" spans="19:21" x14ac:dyDescent="0.4">
      <c r="S604" s="29"/>
      <c r="U604" s="29"/>
    </row>
    <row r="605" spans="19:21" x14ac:dyDescent="0.4">
      <c r="S605" s="29"/>
      <c r="U605" s="29"/>
    </row>
    <row r="606" spans="19:21" x14ac:dyDescent="0.4">
      <c r="S606" s="29"/>
      <c r="U606" s="29"/>
    </row>
    <row r="607" spans="19:21" x14ac:dyDescent="0.4">
      <c r="S607" s="29"/>
      <c r="U607" s="29"/>
    </row>
    <row r="608" spans="19:21" x14ac:dyDescent="0.4">
      <c r="S608" s="29"/>
      <c r="U608" s="29"/>
    </row>
    <row r="609" spans="19:21" x14ac:dyDescent="0.4">
      <c r="S609" s="29"/>
      <c r="U609" s="29"/>
    </row>
    <row r="610" spans="19:21" x14ac:dyDescent="0.4">
      <c r="S610" s="29"/>
      <c r="U610" s="29"/>
    </row>
    <row r="611" spans="19:21" x14ac:dyDescent="0.4">
      <c r="S611" s="29"/>
      <c r="U611" s="29"/>
    </row>
    <row r="612" spans="19:21" x14ac:dyDescent="0.4">
      <c r="S612" s="29"/>
      <c r="U612" s="29"/>
    </row>
    <row r="613" spans="19:21" x14ac:dyDescent="0.4">
      <c r="S613" s="29"/>
      <c r="U613" s="29"/>
    </row>
    <row r="614" spans="19:21" x14ac:dyDescent="0.4">
      <c r="S614" s="29"/>
      <c r="U614" s="29"/>
    </row>
    <row r="615" spans="19:21" x14ac:dyDescent="0.4">
      <c r="S615" s="29"/>
      <c r="U615" s="29"/>
    </row>
    <row r="616" spans="19:21" x14ac:dyDescent="0.4">
      <c r="S616" s="29"/>
      <c r="U616" s="29"/>
    </row>
    <row r="617" spans="19:21" x14ac:dyDescent="0.4">
      <c r="S617" s="29"/>
      <c r="U617" s="29"/>
    </row>
    <row r="618" spans="19:21" x14ac:dyDescent="0.4">
      <c r="S618" s="29"/>
      <c r="U618" s="29"/>
    </row>
    <row r="619" spans="19:21" x14ac:dyDescent="0.4">
      <c r="S619" s="29"/>
      <c r="U619" s="29"/>
    </row>
    <row r="620" spans="19:21" x14ac:dyDescent="0.4">
      <c r="S620" s="29"/>
      <c r="U620" s="29"/>
    </row>
    <row r="621" spans="19:21" x14ac:dyDescent="0.4">
      <c r="S621" s="29"/>
      <c r="U621" s="29"/>
    </row>
    <row r="622" spans="19:21" x14ac:dyDescent="0.4">
      <c r="S622" s="29"/>
      <c r="U622" s="29"/>
    </row>
    <row r="623" spans="19:21" x14ac:dyDescent="0.4">
      <c r="S623" s="29"/>
      <c r="U623" s="29"/>
    </row>
    <row r="624" spans="19:21" x14ac:dyDescent="0.4">
      <c r="S624" s="29"/>
      <c r="U624" s="29"/>
    </row>
    <row r="625" spans="19:21" x14ac:dyDescent="0.4">
      <c r="S625" s="29"/>
      <c r="U625" s="29"/>
    </row>
    <row r="626" spans="19:21" x14ac:dyDescent="0.4">
      <c r="S626" s="29"/>
      <c r="U626" s="29"/>
    </row>
    <row r="627" spans="19:21" x14ac:dyDescent="0.4">
      <c r="S627" s="29"/>
      <c r="U627" s="29"/>
    </row>
    <row r="628" spans="19:21" x14ac:dyDescent="0.4">
      <c r="S628" s="29"/>
      <c r="U628" s="29"/>
    </row>
    <row r="629" spans="19:21" x14ac:dyDescent="0.4">
      <c r="S629" s="29"/>
      <c r="U629" s="29"/>
    </row>
    <row r="630" spans="19:21" x14ac:dyDescent="0.4">
      <c r="S630" s="29"/>
      <c r="U630" s="29"/>
    </row>
    <row r="631" spans="19:21" x14ac:dyDescent="0.4">
      <c r="S631" s="29"/>
      <c r="U631" s="29"/>
    </row>
    <row r="632" spans="19:21" x14ac:dyDescent="0.4">
      <c r="S632" s="29"/>
      <c r="U632" s="29"/>
    </row>
    <row r="633" spans="19:21" x14ac:dyDescent="0.4">
      <c r="S633" s="29"/>
      <c r="U633" s="29"/>
    </row>
    <row r="634" spans="19:21" x14ac:dyDescent="0.4">
      <c r="S634" s="29"/>
      <c r="U634" s="29"/>
    </row>
    <row r="635" spans="19:21" x14ac:dyDescent="0.4">
      <c r="S635" s="29"/>
      <c r="U635" s="29"/>
    </row>
    <row r="636" spans="19:21" x14ac:dyDescent="0.4">
      <c r="S636" s="29"/>
      <c r="U636" s="29"/>
    </row>
    <row r="637" spans="19:21" x14ac:dyDescent="0.4">
      <c r="S637" s="29"/>
      <c r="U637" s="29"/>
    </row>
    <row r="638" spans="19:21" x14ac:dyDescent="0.4">
      <c r="S638" s="29"/>
      <c r="U638" s="29"/>
    </row>
    <row r="639" spans="19:21" x14ac:dyDescent="0.4">
      <c r="S639" s="29"/>
      <c r="U639" s="29"/>
    </row>
    <row r="640" spans="19:21" x14ac:dyDescent="0.4">
      <c r="S640" s="29"/>
      <c r="U640" s="29"/>
    </row>
    <row r="641" spans="19:21" x14ac:dyDescent="0.4">
      <c r="S641" s="29"/>
      <c r="U641" s="29"/>
    </row>
    <row r="642" spans="19:21" x14ac:dyDescent="0.4">
      <c r="S642" s="29"/>
      <c r="U642" s="29"/>
    </row>
    <row r="643" spans="19:21" x14ac:dyDescent="0.4">
      <c r="S643" s="29"/>
      <c r="U643" s="29"/>
    </row>
    <row r="644" spans="19:21" x14ac:dyDescent="0.4">
      <c r="S644" s="29"/>
      <c r="U644" s="29"/>
    </row>
    <row r="645" spans="19:21" x14ac:dyDescent="0.4">
      <c r="S645" s="29"/>
      <c r="U645" s="29"/>
    </row>
    <row r="646" spans="19:21" x14ac:dyDescent="0.4">
      <c r="S646" s="29"/>
      <c r="U646" s="29"/>
    </row>
    <row r="647" spans="19:21" x14ac:dyDescent="0.4">
      <c r="S647" s="29"/>
      <c r="U647" s="29"/>
    </row>
    <row r="648" spans="19:21" x14ac:dyDescent="0.4">
      <c r="S648" s="29"/>
      <c r="U648" s="29"/>
    </row>
    <row r="649" spans="19:21" x14ac:dyDescent="0.4">
      <c r="S649" s="29"/>
      <c r="U649" s="29"/>
    </row>
    <row r="650" spans="19:21" x14ac:dyDescent="0.4">
      <c r="S650" s="29"/>
      <c r="U650" s="29"/>
    </row>
    <row r="651" spans="19:21" x14ac:dyDescent="0.4">
      <c r="S651" s="29"/>
      <c r="U651" s="29"/>
    </row>
    <row r="652" spans="19:21" x14ac:dyDescent="0.4">
      <c r="S652" s="29"/>
      <c r="U652" s="29"/>
    </row>
    <row r="653" spans="19:21" x14ac:dyDescent="0.4">
      <c r="S653" s="29"/>
      <c r="U653" s="29"/>
    </row>
    <row r="654" spans="19:21" x14ac:dyDescent="0.4">
      <c r="S654" s="29"/>
      <c r="U654" s="29"/>
    </row>
    <row r="655" spans="19:21" x14ac:dyDescent="0.4">
      <c r="S655" s="29"/>
      <c r="U655" s="29"/>
    </row>
  </sheetData>
  <autoFilter ref="A1:IP655" xr:uid="{5F11EFD2-604B-4881-A8A9-702696F2849A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D8F64-7758-4342-A0B0-0018B3338494}">
  <dimension ref="A1:IP286"/>
  <sheetViews>
    <sheetView workbookViewId="0">
      <selection sqref="A1:IP67"/>
    </sheetView>
  </sheetViews>
  <sheetFormatPr defaultRowHeight="14.6" x14ac:dyDescent="0.4"/>
  <cols>
    <col min="11" max="11" width="26.23046875" bestFit="1" customWidth="1"/>
    <col min="17" max="17" width="37.69140625" bestFit="1" customWidth="1"/>
    <col min="19" max="19" width="9.3828125" bestFit="1" customWidth="1"/>
  </cols>
  <sheetData>
    <row r="1" spans="1:250" x14ac:dyDescent="0.4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</row>
    <row r="2" spans="1:250" x14ac:dyDescent="0.4">
      <c r="A2">
        <v>1198</v>
      </c>
      <c r="B2">
        <v>-1856479488</v>
      </c>
      <c r="C2">
        <v>1403</v>
      </c>
      <c r="D2" t="s">
        <v>264</v>
      </c>
      <c r="E2" t="s">
        <v>265</v>
      </c>
      <c r="F2">
        <v>1407</v>
      </c>
      <c r="G2" t="s">
        <v>266</v>
      </c>
      <c r="H2" t="s">
        <v>265</v>
      </c>
      <c r="I2">
        <v>526</v>
      </c>
      <c r="J2" t="s">
        <v>401</v>
      </c>
      <c r="K2" t="s">
        <v>402</v>
      </c>
      <c r="L2">
        <v>84786</v>
      </c>
      <c r="M2" t="s">
        <v>391</v>
      </c>
      <c r="N2" t="s">
        <v>392</v>
      </c>
      <c r="O2">
        <v>84786</v>
      </c>
      <c r="P2" t="s">
        <v>391</v>
      </c>
      <c r="Q2" t="s">
        <v>392</v>
      </c>
      <c r="R2" t="s">
        <v>378</v>
      </c>
      <c r="S2" s="29">
        <v>4600.53</v>
      </c>
      <c r="U2" s="29">
        <v>14</v>
      </c>
      <c r="IF2">
        <v>84786</v>
      </c>
      <c r="IG2" t="s">
        <v>391</v>
      </c>
      <c r="IH2" t="s">
        <v>269</v>
      </c>
      <c r="IK2">
        <v>-2</v>
      </c>
      <c r="IL2" t="s">
        <v>270</v>
      </c>
      <c r="IM2" t="s">
        <v>271</v>
      </c>
      <c r="IN2" t="s">
        <v>369</v>
      </c>
      <c r="IP2" t="s">
        <v>391</v>
      </c>
    </row>
    <row r="3" spans="1:250" x14ac:dyDescent="0.4">
      <c r="A3">
        <v>1199</v>
      </c>
      <c r="B3">
        <v>-1856479488</v>
      </c>
      <c r="C3">
        <v>1403</v>
      </c>
      <c r="D3" t="s">
        <v>264</v>
      </c>
      <c r="E3" t="s">
        <v>265</v>
      </c>
      <c r="F3">
        <v>1407</v>
      </c>
      <c r="G3" t="s">
        <v>266</v>
      </c>
      <c r="H3" t="s">
        <v>265</v>
      </c>
      <c r="I3">
        <v>522</v>
      </c>
      <c r="J3" t="s">
        <v>389</v>
      </c>
      <c r="K3" t="s">
        <v>390</v>
      </c>
      <c r="L3">
        <v>84786</v>
      </c>
      <c r="M3" t="s">
        <v>391</v>
      </c>
      <c r="N3" t="s">
        <v>392</v>
      </c>
      <c r="O3">
        <v>84786</v>
      </c>
      <c r="P3" t="s">
        <v>391</v>
      </c>
      <c r="Q3" t="s">
        <v>392</v>
      </c>
      <c r="R3" t="s">
        <v>378</v>
      </c>
      <c r="S3" s="29">
        <v>3446.71</v>
      </c>
      <c r="U3" s="29">
        <v>14</v>
      </c>
      <c r="IF3">
        <v>84786</v>
      </c>
      <c r="IG3" t="s">
        <v>391</v>
      </c>
      <c r="IH3" t="s">
        <v>269</v>
      </c>
      <c r="IK3">
        <v>-2</v>
      </c>
      <c r="IL3" t="s">
        <v>270</v>
      </c>
      <c r="IM3" t="s">
        <v>271</v>
      </c>
      <c r="IN3" t="s">
        <v>369</v>
      </c>
      <c r="IP3" t="s">
        <v>391</v>
      </c>
    </row>
    <row r="4" spans="1:250" x14ac:dyDescent="0.4">
      <c r="A4">
        <v>1200</v>
      </c>
      <c r="B4">
        <v>-1856479488</v>
      </c>
      <c r="C4">
        <v>1403</v>
      </c>
      <c r="D4" t="s">
        <v>264</v>
      </c>
      <c r="E4" t="s">
        <v>265</v>
      </c>
      <c r="F4">
        <v>1407</v>
      </c>
      <c r="G4" t="s">
        <v>266</v>
      </c>
      <c r="H4" t="s">
        <v>265</v>
      </c>
      <c r="I4">
        <v>520</v>
      </c>
      <c r="J4" t="s">
        <v>393</v>
      </c>
      <c r="K4" t="s">
        <v>394</v>
      </c>
      <c r="L4">
        <v>84786</v>
      </c>
      <c r="M4" t="s">
        <v>391</v>
      </c>
      <c r="N4" t="s">
        <v>392</v>
      </c>
      <c r="O4">
        <v>84786</v>
      </c>
      <c r="P4" t="s">
        <v>391</v>
      </c>
      <c r="Q4" t="s">
        <v>392</v>
      </c>
      <c r="R4" t="s">
        <v>378</v>
      </c>
      <c r="S4" s="29">
        <v>3458.79</v>
      </c>
      <c r="U4" s="29">
        <v>14</v>
      </c>
      <c r="IF4">
        <v>84786</v>
      </c>
      <c r="IG4" t="s">
        <v>391</v>
      </c>
      <c r="IH4" t="s">
        <v>269</v>
      </c>
      <c r="IK4">
        <v>-2</v>
      </c>
      <c r="IL4" t="s">
        <v>270</v>
      </c>
      <c r="IM4" t="s">
        <v>271</v>
      </c>
      <c r="IN4" t="s">
        <v>369</v>
      </c>
      <c r="IP4" t="s">
        <v>391</v>
      </c>
    </row>
    <row r="5" spans="1:250" x14ac:dyDescent="0.4">
      <c r="A5">
        <v>1201</v>
      </c>
      <c r="B5">
        <v>-1856479488</v>
      </c>
      <c r="C5">
        <v>1403</v>
      </c>
      <c r="D5" t="s">
        <v>264</v>
      </c>
      <c r="E5" t="s">
        <v>265</v>
      </c>
      <c r="F5">
        <v>1407</v>
      </c>
      <c r="G5" t="s">
        <v>266</v>
      </c>
      <c r="H5" t="s">
        <v>265</v>
      </c>
      <c r="I5">
        <v>526</v>
      </c>
      <c r="J5" t="s">
        <v>401</v>
      </c>
      <c r="K5" t="s">
        <v>402</v>
      </c>
      <c r="L5">
        <v>79514</v>
      </c>
      <c r="M5" t="s">
        <v>382</v>
      </c>
      <c r="N5" t="s">
        <v>383</v>
      </c>
      <c r="O5">
        <v>79514</v>
      </c>
      <c r="P5" t="s">
        <v>382</v>
      </c>
      <c r="Q5" t="s">
        <v>383</v>
      </c>
      <c r="R5" t="s">
        <v>378</v>
      </c>
      <c r="S5" s="29">
        <v>1904.62</v>
      </c>
      <c r="U5" s="29">
        <v>14</v>
      </c>
      <c r="IF5">
        <v>79514</v>
      </c>
      <c r="IG5" t="s">
        <v>382</v>
      </c>
      <c r="IH5" t="s">
        <v>269</v>
      </c>
      <c r="IK5">
        <v>-2</v>
      </c>
      <c r="IL5" t="s">
        <v>270</v>
      </c>
      <c r="IM5" t="s">
        <v>271</v>
      </c>
      <c r="IN5" t="s">
        <v>369</v>
      </c>
      <c r="IP5" t="s">
        <v>382</v>
      </c>
    </row>
    <row r="6" spans="1:250" x14ac:dyDescent="0.4">
      <c r="A6">
        <v>1202</v>
      </c>
      <c r="B6">
        <v>-1856479488</v>
      </c>
      <c r="C6">
        <v>1403</v>
      </c>
      <c r="D6" t="s">
        <v>264</v>
      </c>
      <c r="E6" t="s">
        <v>265</v>
      </c>
      <c r="F6">
        <v>1407</v>
      </c>
      <c r="G6" t="s">
        <v>266</v>
      </c>
      <c r="H6" t="s">
        <v>265</v>
      </c>
      <c r="I6">
        <v>522</v>
      </c>
      <c r="J6" t="s">
        <v>389</v>
      </c>
      <c r="K6" t="s">
        <v>390</v>
      </c>
      <c r="L6">
        <v>79514</v>
      </c>
      <c r="M6" t="s">
        <v>382</v>
      </c>
      <c r="N6" t="s">
        <v>383</v>
      </c>
      <c r="O6">
        <v>79514</v>
      </c>
      <c r="P6" t="s">
        <v>382</v>
      </c>
      <c r="Q6" t="s">
        <v>383</v>
      </c>
      <c r="R6" t="s">
        <v>378</v>
      </c>
      <c r="S6" s="29">
        <v>1426.93</v>
      </c>
      <c r="U6" s="29">
        <v>14</v>
      </c>
      <c r="IF6">
        <v>79514</v>
      </c>
      <c r="IG6" t="s">
        <v>382</v>
      </c>
      <c r="IH6" t="s">
        <v>269</v>
      </c>
      <c r="IK6">
        <v>-2</v>
      </c>
      <c r="IL6" t="s">
        <v>270</v>
      </c>
      <c r="IM6" t="s">
        <v>271</v>
      </c>
      <c r="IN6" t="s">
        <v>369</v>
      </c>
      <c r="IP6" t="s">
        <v>382</v>
      </c>
    </row>
    <row r="7" spans="1:250" x14ac:dyDescent="0.4">
      <c r="A7">
        <v>1203</v>
      </c>
      <c r="B7">
        <v>-1856479488</v>
      </c>
      <c r="C7">
        <v>1403</v>
      </c>
      <c r="D7" t="s">
        <v>264</v>
      </c>
      <c r="E7" t="s">
        <v>265</v>
      </c>
      <c r="F7">
        <v>1407</v>
      </c>
      <c r="G7" t="s">
        <v>266</v>
      </c>
      <c r="H7" t="s">
        <v>265</v>
      </c>
      <c r="I7">
        <v>520</v>
      </c>
      <c r="J7" t="s">
        <v>393</v>
      </c>
      <c r="K7" t="s">
        <v>394</v>
      </c>
      <c r="L7">
        <v>79514</v>
      </c>
      <c r="M7" t="s">
        <v>382</v>
      </c>
      <c r="N7" t="s">
        <v>383</v>
      </c>
      <c r="O7">
        <v>79514</v>
      </c>
      <c r="P7" t="s">
        <v>382</v>
      </c>
      <c r="Q7" t="s">
        <v>383</v>
      </c>
      <c r="R7" t="s">
        <v>378</v>
      </c>
      <c r="S7" s="29">
        <v>1431.93</v>
      </c>
      <c r="U7" s="29">
        <v>14</v>
      </c>
      <c r="IF7">
        <v>79514</v>
      </c>
      <c r="IG7" t="s">
        <v>382</v>
      </c>
      <c r="IH7" t="s">
        <v>269</v>
      </c>
      <c r="IK7">
        <v>-2</v>
      </c>
      <c r="IL7" t="s">
        <v>270</v>
      </c>
      <c r="IM7" t="s">
        <v>271</v>
      </c>
      <c r="IN7" t="s">
        <v>369</v>
      </c>
      <c r="IP7" t="s">
        <v>382</v>
      </c>
    </row>
    <row r="8" spans="1:250" x14ac:dyDescent="0.4">
      <c r="A8">
        <v>1204</v>
      </c>
      <c r="B8">
        <v>-1856479488</v>
      </c>
      <c r="C8">
        <v>1403</v>
      </c>
      <c r="D8" t="s">
        <v>264</v>
      </c>
      <c r="E8" t="s">
        <v>265</v>
      </c>
      <c r="F8">
        <v>1407</v>
      </c>
      <c r="G8" t="s">
        <v>266</v>
      </c>
      <c r="H8" t="s">
        <v>265</v>
      </c>
      <c r="I8">
        <v>516</v>
      </c>
      <c r="J8" t="s">
        <v>395</v>
      </c>
      <c r="K8" t="s">
        <v>396</v>
      </c>
      <c r="L8">
        <v>79514</v>
      </c>
      <c r="M8" t="s">
        <v>382</v>
      </c>
      <c r="N8" t="s">
        <v>383</v>
      </c>
      <c r="O8">
        <v>79514</v>
      </c>
      <c r="P8" t="s">
        <v>382</v>
      </c>
      <c r="Q8" t="s">
        <v>383</v>
      </c>
      <c r="R8" t="s">
        <v>378</v>
      </c>
      <c r="S8" s="29">
        <v>1437.35</v>
      </c>
      <c r="U8" s="29">
        <v>14</v>
      </c>
      <c r="IF8">
        <v>79514</v>
      </c>
      <c r="IG8" t="s">
        <v>382</v>
      </c>
      <c r="IH8" t="s">
        <v>269</v>
      </c>
      <c r="IK8">
        <v>-2</v>
      </c>
      <c r="IL8" t="s">
        <v>270</v>
      </c>
      <c r="IM8" t="s">
        <v>271</v>
      </c>
      <c r="IN8" t="s">
        <v>369</v>
      </c>
      <c r="IP8" t="s">
        <v>382</v>
      </c>
    </row>
    <row r="9" spans="1:250" x14ac:dyDescent="0.4">
      <c r="A9">
        <v>1205</v>
      </c>
      <c r="B9">
        <v>-1856479488</v>
      </c>
      <c r="C9">
        <v>1403</v>
      </c>
      <c r="D9" t="s">
        <v>264</v>
      </c>
      <c r="E9" t="s">
        <v>265</v>
      </c>
      <c r="F9">
        <v>1407</v>
      </c>
      <c r="G9" t="s">
        <v>266</v>
      </c>
      <c r="H9" t="s">
        <v>265</v>
      </c>
      <c r="I9">
        <v>514</v>
      </c>
      <c r="J9" t="s">
        <v>397</v>
      </c>
      <c r="K9" t="s">
        <v>398</v>
      </c>
      <c r="L9">
        <v>79514</v>
      </c>
      <c r="M9" t="s">
        <v>382</v>
      </c>
      <c r="N9" t="s">
        <v>383</v>
      </c>
      <c r="O9">
        <v>79514</v>
      </c>
      <c r="P9" t="s">
        <v>382</v>
      </c>
      <c r="Q9" t="s">
        <v>383</v>
      </c>
      <c r="R9" t="s">
        <v>378</v>
      </c>
      <c r="S9" s="29">
        <v>1334.18</v>
      </c>
      <c r="U9" s="29">
        <v>14</v>
      </c>
      <c r="IF9">
        <v>79514</v>
      </c>
      <c r="IG9" t="s">
        <v>382</v>
      </c>
      <c r="IH9" t="s">
        <v>269</v>
      </c>
      <c r="IK9">
        <v>-2</v>
      </c>
      <c r="IL9" t="s">
        <v>270</v>
      </c>
      <c r="IM9" t="s">
        <v>271</v>
      </c>
      <c r="IN9" t="s">
        <v>369</v>
      </c>
      <c r="IP9" t="s">
        <v>382</v>
      </c>
    </row>
    <row r="10" spans="1:250" x14ac:dyDescent="0.4">
      <c r="A10">
        <v>1206</v>
      </c>
      <c r="B10">
        <v>-1856479488</v>
      </c>
      <c r="C10">
        <v>1403</v>
      </c>
      <c r="D10" t="s">
        <v>264</v>
      </c>
      <c r="E10" t="s">
        <v>265</v>
      </c>
      <c r="F10">
        <v>1407</v>
      </c>
      <c r="G10" t="s">
        <v>266</v>
      </c>
      <c r="H10" t="s">
        <v>265</v>
      </c>
      <c r="I10">
        <v>508</v>
      </c>
      <c r="J10" t="s">
        <v>399</v>
      </c>
      <c r="K10" t="s">
        <v>400</v>
      </c>
      <c r="L10">
        <v>79514</v>
      </c>
      <c r="M10" t="s">
        <v>382</v>
      </c>
      <c r="N10" t="s">
        <v>383</v>
      </c>
      <c r="O10">
        <v>79514</v>
      </c>
      <c r="P10" t="s">
        <v>382</v>
      </c>
      <c r="Q10" t="s">
        <v>383</v>
      </c>
      <c r="R10" t="s">
        <v>378</v>
      </c>
      <c r="S10" s="29">
        <v>1393.05</v>
      </c>
      <c r="U10" s="29">
        <v>14</v>
      </c>
      <c r="IF10">
        <v>79514</v>
      </c>
      <c r="IG10" t="s">
        <v>382</v>
      </c>
      <c r="IH10" t="s">
        <v>269</v>
      </c>
      <c r="IK10">
        <v>-2</v>
      </c>
      <c r="IL10" t="s">
        <v>270</v>
      </c>
      <c r="IM10" t="s">
        <v>271</v>
      </c>
      <c r="IN10" t="s">
        <v>369</v>
      </c>
      <c r="IP10" t="s">
        <v>382</v>
      </c>
    </row>
    <row r="11" spans="1:250" x14ac:dyDescent="0.4">
      <c r="A11">
        <v>1207</v>
      </c>
      <c r="B11">
        <v>-1856479488</v>
      </c>
      <c r="C11">
        <v>1403</v>
      </c>
      <c r="D11" t="s">
        <v>264</v>
      </c>
      <c r="E11" t="s">
        <v>265</v>
      </c>
      <c r="F11">
        <v>1407</v>
      </c>
      <c r="G11" t="s">
        <v>266</v>
      </c>
      <c r="H11" t="s">
        <v>265</v>
      </c>
      <c r="I11">
        <v>526</v>
      </c>
      <c r="J11" t="s">
        <v>401</v>
      </c>
      <c r="K11" t="s">
        <v>402</v>
      </c>
      <c r="L11">
        <v>78013</v>
      </c>
      <c r="M11" t="s">
        <v>384</v>
      </c>
      <c r="N11" t="s">
        <v>385</v>
      </c>
      <c r="O11">
        <v>78013</v>
      </c>
      <c r="P11" t="s">
        <v>384</v>
      </c>
      <c r="Q11" t="s">
        <v>385</v>
      </c>
      <c r="R11" t="s">
        <v>378</v>
      </c>
      <c r="S11" s="29">
        <v>562.08000000000004</v>
      </c>
      <c r="U11" s="29">
        <v>14</v>
      </c>
      <c r="IF11">
        <v>78013</v>
      </c>
      <c r="IG11" t="s">
        <v>384</v>
      </c>
      <c r="IH11" t="s">
        <v>269</v>
      </c>
      <c r="IK11">
        <v>-2</v>
      </c>
      <c r="IL11" t="s">
        <v>270</v>
      </c>
      <c r="IM11" t="s">
        <v>271</v>
      </c>
      <c r="IN11" t="s">
        <v>369</v>
      </c>
      <c r="IP11" t="s">
        <v>384</v>
      </c>
    </row>
    <row r="12" spans="1:250" x14ac:dyDescent="0.4">
      <c r="A12">
        <v>1208</v>
      </c>
      <c r="B12">
        <v>-1856479488</v>
      </c>
      <c r="C12">
        <v>1403</v>
      </c>
      <c r="D12" t="s">
        <v>264</v>
      </c>
      <c r="E12" t="s">
        <v>265</v>
      </c>
      <c r="F12">
        <v>1407</v>
      </c>
      <c r="G12" t="s">
        <v>266</v>
      </c>
      <c r="H12" t="s">
        <v>265</v>
      </c>
      <c r="I12">
        <v>522</v>
      </c>
      <c r="J12" t="s">
        <v>389</v>
      </c>
      <c r="K12" t="s">
        <v>390</v>
      </c>
      <c r="L12">
        <v>78013</v>
      </c>
      <c r="M12" t="s">
        <v>384</v>
      </c>
      <c r="N12" t="s">
        <v>385</v>
      </c>
      <c r="O12">
        <v>78013</v>
      </c>
      <c r="P12" t="s">
        <v>384</v>
      </c>
      <c r="Q12" t="s">
        <v>385</v>
      </c>
      <c r="R12" t="s">
        <v>378</v>
      </c>
      <c r="S12" s="29">
        <v>419.33</v>
      </c>
      <c r="U12" s="29">
        <v>14</v>
      </c>
      <c r="IF12">
        <v>78013</v>
      </c>
      <c r="IG12" t="s">
        <v>384</v>
      </c>
      <c r="IH12" t="s">
        <v>269</v>
      </c>
      <c r="IK12">
        <v>-2</v>
      </c>
      <c r="IL12" t="s">
        <v>270</v>
      </c>
      <c r="IM12" t="s">
        <v>271</v>
      </c>
      <c r="IN12" t="s">
        <v>369</v>
      </c>
      <c r="IP12" t="s">
        <v>384</v>
      </c>
    </row>
    <row r="13" spans="1:250" x14ac:dyDescent="0.4">
      <c r="A13">
        <v>1209</v>
      </c>
      <c r="B13">
        <v>-1856479488</v>
      </c>
      <c r="C13">
        <v>1403</v>
      </c>
      <c r="D13" t="s">
        <v>264</v>
      </c>
      <c r="E13" t="s">
        <v>265</v>
      </c>
      <c r="F13">
        <v>1407</v>
      </c>
      <c r="G13" t="s">
        <v>266</v>
      </c>
      <c r="H13" t="s">
        <v>265</v>
      </c>
      <c r="I13">
        <v>520</v>
      </c>
      <c r="J13" t="s">
        <v>393</v>
      </c>
      <c r="K13" t="s">
        <v>394</v>
      </c>
      <c r="L13">
        <v>78013</v>
      </c>
      <c r="M13" t="s">
        <v>384</v>
      </c>
      <c r="N13" t="s">
        <v>385</v>
      </c>
      <c r="O13">
        <v>78013</v>
      </c>
      <c r="P13" t="s">
        <v>384</v>
      </c>
      <c r="Q13" t="s">
        <v>385</v>
      </c>
      <c r="R13" t="s">
        <v>378</v>
      </c>
      <c r="S13" s="29">
        <v>420.8</v>
      </c>
      <c r="U13" s="29">
        <v>14</v>
      </c>
      <c r="IF13">
        <v>78013</v>
      </c>
      <c r="IG13" t="s">
        <v>384</v>
      </c>
      <c r="IH13" t="s">
        <v>269</v>
      </c>
      <c r="IK13">
        <v>-2</v>
      </c>
      <c r="IL13" t="s">
        <v>270</v>
      </c>
      <c r="IM13" t="s">
        <v>271</v>
      </c>
      <c r="IN13" t="s">
        <v>369</v>
      </c>
      <c r="IP13" t="s">
        <v>384</v>
      </c>
    </row>
    <row r="14" spans="1:250" x14ac:dyDescent="0.4">
      <c r="A14">
        <v>1210</v>
      </c>
      <c r="B14">
        <v>-1856479488</v>
      </c>
      <c r="C14">
        <v>1403</v>
      </c>
      <c r="D14" t="s">
        <v>264</v>
      </c>
      <c r="E14" t="s">
        <v>265</v>
      </c>
      <c r="F14">
        <v>1407</v>
      </c>
      <c r="G14" t="s">
        <v>266</v>
      </c>
      <c r="H14" t="s">
        <v>265</v>
      </c>
      <c r="I14">
        <v>516</v>
      </c>
      <c r="J14" t="s">
        <v>395</v>
      </c>
      <c r="K14" t="s">
        <v>396</v>
      </c>
      <c r="L14">
        <v>78013</v>
      </c>
      <c r="M14" t="s">
        <v>384</v>
      </c>
      <c r="N14" t="s">
        <v>385</v>
      </c>
      <c r="O14">
        <v>78013</v>
      </c>
      <c r="P14" t="s">
        <v>384</v>
      </c>
      <c r="Q14" t="s">
        <v>385</v>
      </c>
      <c r="R14" t="s">
        <v>378</v>
      </c>
      <c r="S14" s="29">
        <v>420.61</v>
      </c>
      <c r="U14" s="29">
        <v>14</v>
      </c>
      <c r="IF14">
        <v>78013</v>
      </c>
      <c r="IG14" t="s">
        <v>384</v>
      </c>
      <c r="IH14" t="s">
        <v>269</v>
      </c>
      <c r="IK14">
        <v>-2</v>
      </c>
      <c r="IL14" t="s">
        <v>270</v>
      </c>
      <c r="IM14" t="s">
        <v>271</v>
      </c>
      <c r="IN14" t="s">
        <v>369</v>
      </c>
      <c r="IP14" t="s">
        <v>384</v>
      </c>
    </row>
    <row r="15" spans="1:250" x14ac:dyDescent="0.4">
      <c r="A15">
        <v>1211</v>
      </c>
      <c r="B15">
        <v>-1856479488</v>
      </c>
      <c r="C15">
        <v>1403</v>
      </c>
      <c r="D15" t="s">
        <v>264</v>
      </c>
      <c r="E15" t="s">
        <v>265</v>
      </c>
      <c r="F15">
        <v>1407</v>
      </c>
      <c r="G15" t="s">
        <v>266</v>
      </c>
      <c r="H15" t="s">
        <v>265</v>
      </c>
      <c r="I15">
        <v>514</v>
      </c>
      <c r="J15" t="s">
        <v>397</v>
      </c>
      <c r="K15" t="s">
        <v>398</v>
      </c>
      <c r="L15">
        <v>78013</v>
      </c>
      <c r="M15" t="s">
        <v>384</v>
      </c>
      <c r="N15" t="s">
        <v>385</v>
      </c>
      <c r="O15">
        <v>78013</v>
      </c>
      <c r="P15" t="s">
        <v>384</v>
      </c>
      <c r="Q15" t="s">
        <v>385</v>
      </c>
      <c r="R15" t="s">
        <v>378</v>
      </c>
      <c r="S15" s="29">
        <v>390.42</v>
      </c>
      <c r="U15" s="29">
        <v>14</v>
      </c>
      <c r="IF15">
        <v>78013</v>
      </c>
      <c r="IG15" t="s">
        <v>384</v>
      </c>
      <c r="IH15" t="s">
        <v>269</v>
      </c>
      <c r="IK15">
        <v>-2</v>
      </c>
      <c r="IL15" t="s">
        <v>270</v>
      </c>
      <c r="IM15" t="s">
        <v>271</v>
      </c>
      <c r="IN15" t="s">
        <v>369</v>
      </c>
      <c r="IP15" t="s">
        <v>384</v>
      </c>
    </row>
    <row r="16" spans="1:250" x14ac:dyDescent="0.4">
      <c r="A16">
        <v>1212</v>
      </c>
      <c r="B16">
        <v>-1856479488</v>
      </c>
      <c r="C16">
        <v>1403</v>
      </c>
      <c r="D16" t="s">
        <v>264</v>
      </c>
      <c r="E16" t="s">
        <v>265</v>
      </c>
      <c r="F16">
        <v>1407</v>
      </c>
      <c r="G16" t="s">
        <v>266</v>
      </c>
      <c r="H16" t="s">
        <v>265</v>
      </c>
      <c r="I16">
        <v>508</v>
      </c>
      <c r="J16" t="s">
        <v>399</v>
      </c>
      <c r="K16" t="s">
        <v>400</v>
      </c>
      <c r="L16">
        <v>78013</v>
      </c>
      <c r="M16" t="s">
        <v>384</v>
      </c>
      <c r="N16" t="s">
        <v>385</v>
      </c>
      <c r="O16">
        <v>78013</v>
      </c>
      <c r="P16" t="s">
        <v>384</v>
      </c>
      <c r="Q16" t="s">
        <v>385</v>
      </c>
      <c r="R16" t="s">
        <v>378</v>
      </c>
      <c r="S16" s="29">
        <v>405.49</v>
      </c>
      <c r="U16" s="29">
        <v>14</v>
      </c>
      <c r="IF16">
        <v>78013</v>
      </c>
      <c r="IG16" t="s">
        <v>384</v>
      </c>
      <c r="IH16" t="s">
        <v>269</v>
      </c>
      <c r="IK16">
        <v>-2</v>
      </c>
      <c r="IL16" t="s">
        <v>270</v>
      </c>
      <c r="IM16" t="s">
        <v>271</v>
      </c>
      <c r="IN16" t="s">
        <v>369</v>
      </c>
      <c r="IP16" t="s">
        <v>384</v>
      </c>
    </row>
    <row r="17" spans="1:250" x14ac:dyDescent="0.4">
      <c r="A17">
        <v>1213</v>
      </c>
      <c r="B17">
        <v>-1856479488</v>
      </c>
      <c r="C17">
        <v>1403</v>
      </c>
      <c r="D17" t="s">
        <v>264</v>
      </c>
      <c r="E17" t="s">
        <v>265</v>
      </c>
      <c r="F17">
        <v>1407</v>
      </c>
      <c r="G17" t="s">
        <v>266</v>
      </c>
      <c r="H17" t="s">
        <v>265</v>
      </c>
      <c r="I17">
        <v>526</v>
      </c>
      <c r="J17" t="s">
        <v>401</v>
      </c>
      <c r="K17" t="s">
        <v>402</v>
      </c>
      <c r="L17">
        <v>50297</v>
      </c>
      <c r="M17" t="s">
        <v>380</v>
      </c>
      <c r="N17" t="s">
        <v>381</v>
      </c>
      <c r="O17">
        <v>50297</v>
      </c>
      <c r="P17" t="s">
        <v>380</v>
      </c>
      <c r="Q17" t="s">
        <v>381</v>
      </c>
      <c r="R17" t="s">
        <v>378</v>
      </c>
      <c r="S17" s="29">
        <v>1907.78</v>
      </c>
      <c r="U17" s="29">
        <v>14</v>
      </c>
      <c r="IF17">
        <v>50297</v>
      </c>
      <c r="IG17" t="s">
        <v>380</v>
      </c>
      <c r="IH17" t="s">
        <v>269</v>
      </c>
      <c r="IK17">
        <v>-2</v>
      </c>
      <c r="IL17" t="s">
        <v>270</v>
      </c>
      <c r="IM17" t="s">
        <v>271</v>
      </c>
      <c r="IN17" t="s">
        <v>369</v>
      </c>
      <c r="IP17" t="s">
        <v>380</v>
      </c>
    </row>
    <row r="18" spans="1:250" x14ac:dyDescent="0.4">
      <c r="A18">
        <v>1214</v>
      </c>
      <c r="B18">
        <v>-1856479488</v>
      </c>
      <c r="C18">
        <v>1403</v>
      </c>
      <c r="D18" t="s">
        <v>264</v>
      </c>
      <c r="E18" t="s">
        <v>265</v>
      </c>
      <c r="F18">
        <v>1407</v>
      </c>
      <c r="G18" t="s">
        <v>266</v>
      </c>
      <c r="H18" t="s">
        <v>265</v>
      </c>
      <c r="I18">
        <v>522</v>
      </c>
      <c r="J18" t="s">
        <v>389</v>
      </c>
      <c r="K18" t="s">
        <v>390</v>
      </c>
      <c r="L18">
        <v>50297</v>
      </c>
      <c r="M18" t="s">
        <v>380</v>
      </c>
      <c r="N18" t="s">
        <v>381</v>
      </c>
      <c r="O18">
        <v>50297</v>
      </c>
      <c r="P18" t="s">
        <v>380</v>
      </c>
      <c r="Q18" t="s">
        <v>381</v>
      </c>
      <c r="R18" t="s">
        <v>378</v>
      </c>
      <c r="S18" s="29">
        <v>1423.27</v>
      </c>
      <c r="U18" s="29">
        <v>14</v>
      </c>
      <c r="IF18">
        <v>50297</v>
      </c>
      <c r="IG18" t="s">
        <v>380</v>
      </c>
      <c r="IH18" t="s">
        <v>269</v>
      </c>
      <c r="IK18">
        <v>-2</v>
      </c>
      <c r="IL18" t="s">
        <v>270</v>
      </c>
      <c r="IM18" t="s">
        <v>271</v>
      </c>
      <c r="IN18" t="s">
        <v>369</v>
      </c>
      <c r="IP18" t="s">
        <v>380</v>
      </c>
    </row>
    <row r="19" spans="1:250" x14ac:dyDescent="0.4">
      <c r="A19">
        <v>1215</v>
      </c>
      <c r="B19">
        <v>-1856479488</v>
      </c>
      <c r="C19">
        <v>1403</v>
      </c>
      <c r="D19" t="s">
        <v>264</v>
      </c>
      <c r="E19" t="s">
        <v>265</v>
      </c>
      <c r="F19">
        <v>1407</v>
      </c>
      <c r="G19" t="s">
        <v>266</v>
      </c>
      <c r="H19" t="s">
        <v>265</v>
      </c>
      <c r="I19">
        <v>520</v>
      </c>
      <c r="J19" t="s">
        <v>393</v>
      </c>
      <c r="K19" t="s">
        <v>394</v>
      </c>
      <c r="L19">
        <v>50297</v>
      </c>
      <c r="M19" t="s">
        <v>380</v>
      </c>
      <c r="N19" t="s">
        <v>381</v>
      </c>
      <c r="O19">
        <v>50297</v>
      </c>
      <c r="P19" t="s">
        <v>380</v>
      </c>
      <c r="Q19" t="s">
        <v>381</v>
      </c>
      <c r="R19" t="s">
        <v>378</v>
      </c>
      <c r="S19" s="29">
        <v>1428.25</v>
      </c>
      <c r="U19" s="29">
        <v>14</v>
      </c>
      <c r="IF19">
        <v>50297</v>
      </c>
      <c r="IG19" t="s">
        <v>380</v>
      </c>
      <c r="IH19" t="s">
        <v>269</v>
      </c>
      <c r="IK19">
        <v>-2</v>
      </c>
      <c r="IL19" t="s">
        <v>270</v>
      </c>
      <c r="IM19" t="s">
        <v>271</v>
      </c>
      <c r="IN19" t="s">
        <v>369</v>
      </c>
      <c r="IP19" t="s">
        <v>380</v>
      </c>
    </row>
    <row r="20" spans="1:250" x14ac:dyDescent="0.4">
      <c r="A20">
        <v>1216</v>
      </c>
      <c r="B20">
        <v>-1856479488</v>
      </c>
      <c r="C20">
        <v>1403</v>
      </c>
      <c r="D20" t="s">
        <v>264</v>
      </c>
      <c r="E20" t="s">
        <v>265</v>
      </c>
      <c r="F20">
        <v>1407</v>
      </c>
      <c r="G20" t="s">
        <v>266</v>
      </c>
      <c r="H20" t="s">
        <v>265</v>
      </c>
      <c r="I20">
        <v>516</v>
      </c>
      <c r="J20" t="s">
        <v>395</v>
      </c>
      <c r="K20" t="s">
        <v>396</v>
      </c>
      <c r="L20">
        <v>50297</v>
      </c>
      <c r="M20" t="s">
        <v>380</v>
      </c>
      <c r="N20" t="s">
        <v>381</v>
      </c>
      <c r="O20">
        <v>50297</v>
      </c>
      <c r="P20" t="s">
        <v>380</v>
      </c>
      <c r="Q20" t="s">
        <v>381</v>
      </c>
      <c r="R20" t="s">
        <v>378</v>
      </c>
      <c r="S20" s="29">
        <v>1427.6</v>
      </c>
      <c r="U20" s="29">
        <v>14</v>
      </c>
      <c r="IF20">
        <v>50297</v>
      </c>
      <c r="IG20" t="s">
        <v>380</v>
      </c>
      <c r="IH20" t="s">
        <v>269</v>
      </c>
      <c r="IK20">
        <v>-2</v>
      </c>
      <c r="IL20" t="s">
        <v>270</v>
      </c>
      <c r="IM20" t="s">
        <v>271</v>
      </c>
      <c r="IN20" t="s">
        <v>369</v>
      </c>
      <c r="IP20" t="s">
        <v>380</v>
      </c>
    </row>
    <row r="21" spans="1:250" x14ac:dyDescent="0.4">
      <c r="A21">
        <v>1217</v>
      </c>
      <c r="B21">
        <v>-1856479488</v>
      </c>
      <c r="C21">
        <v>1403</v>
      </c>
      <c r="D21" t="s">
        <v>264</v>
      </c>
      <c r="E21" t="s">
        <v>265</v>
      </c>
      <c r="F21">
        <v>1407</v>
      </c>
      <c r="G21" t="s">
        <v>266</v>
      </c>
      <c r="H21" t="s">
        <v>265</v>
      </c>
      <c r="I21">
        <v>514</v>
      </c>
      <c r="J21" t="s">
        <v>397</v>
      </c>
      <c r="K21" t="s">
        <v>398</v>
      </c>
      <c r="L21">
        <v>50297</v>
      </c>
      <c r="M21" t="s">
        <v>380</v>
      </c>
      <c r="N21" t="s">
        <v>381</v>
      </c>
      <c r="O21">
        <v>50297</v>
      </c>
      <c r="P21" t="s">
        <v>380</v>
      </c>
      <c r="Q21" t="s">
        <v>381</v>
      </c>
      <c r="R21" t="s">
        <v>378</v>
      </c>
      <c r="S21" s="29">
        <v>1325.13</v>
      </c>
      <c r="U21" s="29">
        <v>14</v>
      </c>
      <c r="IF21">
        <v>50297</v>
      </c>
      <c r="IG21" t="s">
        <v>380</v>
      </c>
      <c r="IH21" t="s">
        <v>269</v>
      </c>
      <c r="IK21">
        <v>-2</v>
      </c>
      <c r="IL21" t="s">
        <v>270</v>
      </c>
      <c r="IM21" t="s">
        <v>271</v>
      </c>
      <c r="IN21" t="s">
        <v>369</v>
      </c>
      <c r="IP21" t="s">
        <v>380</v>
      </c>
    </row>
    <row r="22" spans="1:250" x14ac:dyDescent="0.4">
      <c r="A22">
        <v>1218</v>
      </c>
      <c r="B22">
        <v>-1856479488</v>
      </c>
      <c r="C22">
        <v>1403</v>
      </c>
      <c r="D22" t="s">
        <v>264</v>
      </c>
      <c r="E22" t="s">
        <v>265</v>
      </c>
      <c r="F22">
        <v>1407</v>
      </c>
      <c r="G22" t="s">
        <v>266</v>
      </c>
      <c r="H22" t="s">
        <v>265</v>
      </c>
      <c r="I22">
        <v>508</v>
      </c>
      <c r="J22" t="s">
        <v>399</v>
      </c>
      <c r="K22" t="s">
        <v>400</v>
      </c>
      <c r="L22">
        <v>50297</v>
      </c>
      <c r="M22" t="s">
        <v>380</v>
      </c>
      <c r="N22" t="s">
        <v>381</v>
      </c>
      <c r="O22">
        <v>50297</v>
      </c>
      <c r="P22" t="s">
        <v>380</v>
      </c>
      <c r="Q22" t="s">
        <v>381</v>
      </c>
      <c r="R22" t="s">
        <v>378</v>
      </c>
      <c r="S22" s="29">
        <v>1376.3</v>
      </c>
      <c r="U22" s="29">
        <v>14</v>
      </c>
      <c r="IF22">
        <v>50297</v>
      </c>
      <c r="IG22" t="s">
        <v>380</v>
      </c>
      <c r="IH22" t="s">
        <v>269</v>
      </c>
      <c r="IK22">
        <v>-2</v>
      </c>
      <c r="IL22" t="s">
        <v>270</v>
      </c>
      <c r="IM22" t="s">
        <v>271</v>
      </c>
      <c r="IN22" t="s">
        <v>369</v>
      </c>
      <c r="IP22" t="s">
        <v>380</v>
      </c>
    </row>
    <row r="23" spans="1:250" x14ac:dyDescent="0.4">
      <c r="A23">
        <v>1219</v>
      </c>
      <c r="B23">
        <v>-1856479488</v>
      </c>
      <c r="C23">
        <v>1403</v>
      </c>
      <c r="D23" t="s">
        <v>264</v>
      </c>
      <c r="E23" t="s">
        <v>265</v>
      </c>
      <c r="F23">
        <v>1407</v>
      </c>
      <c r="G23" t="s">
        <v>266</v>
      </c>
      <c r="H23" t="s">
        <v>265</v>
      </c>
      <c r="I23">
        <v>526</v>
      </c>
      <c r="J23" t="s">
        <v>401</v>
      </c>
      <c r="K23" t="s">
        <v>402</v>
      </c>
      <c r="L23">
        <v>1736</v>
      </c>
      <c r="M23" t="s">
        <v>272</v>
      </c>
      <c r="N23" t="s">
        <v>273</v>
      </c>
      <c r="O23">
        <v>1736</v>
      </c>
      <c r="P23" t="s">
        <v>272</v>
      </c>
      <c r="Q23" t="s">
        <v>273</v>
      </c>
      <c r="R23" t="s">
        <v>378</v>
      </c>
      <c r="S23" s="29">
        <v>2289.7600000000002</v>
      </c>
      <c r="U23" s="29">
        <v>14</v>
      </c>
      <c r="IF23">
        <v>1736</v>
      </c>
      <c r="IG23" t="s">
        <v>272</v>
      </c>
      <c r="IH23" t="s">
        <v>269</v>
      </c>
      <c r="IK23">
        <v>-2</v>
      </c>
      <c r="IL23" t="s">
        <v>270</v>
      </c>
      <c r="IM23" t="s">
        <v>271</v>
      </c>
      <c r="IN23" t="s">
        <v>369</v>
      </c>
      <c r="IP23" t="s">
        <v>370</v>
      </c>
    </row>
    <row r="24" spans="1:250" x14ac:dyDescent="0.4">
      <c r="A24">
        <v>1220</v>
      </c>
      <c r="B24">
        <v>-1856479488</v>
      </c>
      <c r="C24">
        <v>1403</v>
      </c>
      <c r="D24" t="s">
        <v>264</v>
      </c>
      <c r="E24" t="s">
        <v>265</v>
      </c>
      <c r="F24">
        <v>1407</v>
      </c>
      <c r="G24" t="s">
        <v>266</v>
      </c>
      <c r="H24" t="s">
        <v>265</v>
      </c>
      <c r="I24">
        <v>522</v>
      </c>
      <c r="J24" t="s">
        <v>389</v>
      </c>
      <c r="K24" t="s">
        <v>390</v>
      </c>
      <c r="L24">
        <v>1736</v>
      </c>
      <c r="M24" t="s">
        <v>272</v>
      </c>
      <c r="N24" t="s">
        <v>273</v>
      </c>
      <c r="O24">
        <v>1736</v>
      </c>
      <c r="P24" t="s">
        <v>272</v>
      </c>
      <c r="Q24" t="s">
        <v>273</v>
      </c>
      <c r="R24" t="s">
        <v>378</v>
      </c>
      <c r="S24" s="29">
        <v>1708.24</v>
      </c>
      <c r="U24" s="29">
        <v>14</v>
      </c>
      <c r="IF24">
        <v>1736</v>
      </c>
      <c r="IG24" t="s">
        <v>272</v>
      </c>
      <c r="IH24" t="s">
        <v>269</v>
      </c>
      <c r="IK24">
        <v>-2</v>
      </c>
      <c r="IL24" t="s">
        <v>270</v>
      </c>
      <c r="IM24" t="s">
        <v>271</v>
      </c>
      <c r="IN24" t="s">
        <v>369</v>
      </c>
      <c r="IP24" t="s">
        <v>370</v>
      </c>
    </row>
    <row r="25" spans="1:250" x14ac:dyDescent="0.4">
      <c r="A25">
        <v>1221</v>
      </c>
      <c r="B25">
        <v>-1856479488</v>
      </c>
      <c r="C25">
        <v>1403</v>
      </c>
      <c r="D25" t="s">
        <v>264</v>
      </c>
      <c r="E25" t="s">
        <v>265</v>
      </c>
      <c r="F25">
        <v>1407</v>
      </c>
      <c r="G25" t="s">
        <v>266</v>
      </c>
      <c r="H25" t="s">
        <v>265</v>
      </c>
      <c r="I25">
        <v>520</v>
      </c>
      <c r="J25" t="s">
        <v>393</v>
      </c>
      <c r="K25" t="s">
        <v>394</v>
      </c>
      <c r="L25">
        <v>1736</v>
      </c>
      <c r="M25" t="s">
        <v>272</v>
      </c>
      <c r="N25" t="s">
        <v>273</v>
      </c>
      <c r="O25">
        <v>1736</v>
      </c>
      <c r="P25" t="s">
        <v>272</v>
      </c>
      <c r="Q25" t="s">
        <v>273</v>
      </c>
      <c r="R25" t="s">
        <v>378</v>
      </c>
      <c r="S25" s="29">
        <v>1714.22</v>
      </c>
      <c r="U25" s="29">
        <v>14</v>
      </c>
      <c r="IF25">
        <v>1736</v>
      </c>
      <c r="IG25" t="s">
        <v>272</v>
      </c>
      <c r="IH25" t="s">
        <v>269</v>
      </c>
      <c r="IK25">
        <v>-2</v>
      </c>
      <c r="IL25" t="s">
        <v>270</v>
      </c>
      <c r="IM25" t="s">
        <v>271</v>
      </c>
      <c r="IN25" t="s">
        <v>369</v>
      </c>
      <c r="IP25" t="s">
        <v>370</v>
      </c>
    </row>
    <row r="26" spans="1:250" x14ac:dyDescent="0.4">
      <c r="A26">
        <v>1222</v>
      </c>
      <c r="B26">
        <v>-1856479488</v>
      </c>
      <c r="C26">
        <v>1403</v>
      </c>
      <c r="D26" t="s">
        <v>264</v>
      </c>
      <c r="E26" t="s">
        <v>265</v>
      </c>
      <c r="F26">
        <v>1407</v>
      </c>
      <c r="G26" t="s">
        <v>266</v>
      </c>
      <c r="H26" t="s">
        <v>265</v>
      </c>
      <c r="I26">
        <v>516</v>
      </c>
      <c r="J26" t="s">
        <v>395</v>
      </c>
      <c r="K26" t="s">
        <v>396</v>
      </c>
      <c r="L26">
        <v>1736</v>
      </c>
      <c r="M26" t="s">
        <v>272</v>
      </c>
      <c r="N26" t="s">
        <v>273</v>
      </c>
      <c r="O26">
        <v>1736</v>
      </c>
      <c r="P26" t="s">
        <v>272</v>
      </c>
      <c r="Q26" t="s">
        <v>273</v>
      </c>
      <c r="R26" t="s">
        <v>378</v>
      </c>
      <c r="S26" s="29">
        <v>1713.43</v>
      </c>
      <c r="U26" s="29">
        <v>14</v>
      </c>
      <c r="IF26">
        <v>1736</v>
      </c>
      <c r="IG26" t="s">
        <v>272</v>
      </c>
      <c r="IH26" t="s">
        <v>269</v>
      </c>
      <c r="IK26">
        <v>-2</v>
      </c>
      <c r="IL26" t="s">
        <v>270</v>
      </c>
      <c r="IM26" t="s">
        <v>271</v>
      </c>
      <c r="IN26" t="s">
        <v>369</v>
      </c>
      <c r="IP26" t="s">
        <v>370</v>
      </c>
    </row>
    <row r="27" spans="1:250" x14ac:dyDescent="0.4">
      <c r="A27">
        <v>1223</v>
      </c>
      <c r="B27">
        <v>-1856479488</v>
      </c>
      <c r="C27">
        <v>1403</v>
      </c>
      <c r="D27" t="s">
        <v>264</v>
      </c>
      <c r="E27" t="s">
        <v>265</v>
      </c>
      <c r="F27">
        <v>1407</v>
      </c>
      <c r="G27" t="s">
        <v>266</v>
      </c>
      <c r="H27" t="s">
        <v>265</v>
      </c>
      <c r="I27">
        <v>514</v>
      </c>
      <c r="J27" t="s">
        <v>397</v>
      </c>
      <c r="K27" t="s">
        <v>398</v>
      </c>
      <c r="L27">
        <v>1736</v>
      </c>
      <c r="M27" t="s">
        <v>272</v>
      </c>
      <c r="N27" t="s">
        <v>273</v>
      </c>
      <c r="O27">
        <v>1736</v>
      </c>
      <c r="P27" t="s">
        <v>272</v>
      </c>
      <c r="Q27" t="s">
        <v>273</v>
      </c>
      <c r="R27" t="s">
        <v>378</v>
      </c>
      <c r="S27" s="29">
        <v>1590.45</v>
      </c>
      <c r="U27" s="29">
        <v>14</v>
      </c>
      <c r="IF27">
        <v>1736</v>
      </c>
      <c r="IG27" t="s">
        <v>272</v>
      </c>
      <c r="IH27" t="s">
        <v>269</v>
      </c>
      <c r="IK27">
        <v>-2</v>
      </c>
      <c r="IL27" t="s">
        <v>270</v>
      </c>
      <c r="IM27" t="s">
        <v>271</v>
      </c>
      <c r="IN27" t="s">
        <v>369</v>
      </c>
      <c r="IP27" t="s">
        <v>370</v>
      </c>
    </row>
    <row r="28" spans="1:250" x14ac:dyDescent="0.4">
      <c r="A28">
        <v>1224</v>
      </c>
      <c r="B28">
        <v>-1856479488</v>
      </c>
      <c r="C28">
        <v>1403</v>
      </c>
      <c r="D28" t="s">
        <v>264</v>
      </c>
      <c r="E28" t="s">
        <v>265</v>
      </c>
      <c r="F28">
        <v>1407</v>
      </c>
      <c r="G28" t="s">
        <v>266</v>
      </c>
      <c r="H28" t="s">
        <v>265</v>
      </c>
      <c r="I28">
        <v>508</v>
      </c>
      <c r="J28" t="s">
        <v>399</v>
      </c>
      <c r="K28" t="s">
        <v>400</v>
      </c>
      <c r="L28">
        <v>1736</v>
      </c>
      <c r="M28" t="s">
        <v>272</v>
      </c>
      <c r="N28" t="s">
        <v>273</v>
      </c>
      <c r="O28">
        <v>1736</v>
      </c>
      <c r="P28" t="s">
        <v>272</v>
      </c>
      <c r="Q28" t="s">
        <v>273</v>
      </c>
      <c r="R28" t="s">
        <v>378</v>
      </c>
      <c r="S28" s="29">
        <v>1651.86</v>
      </c>
      <c r="U28" s="29">
        <v>14</v>
      </c>
      <c r="IF28">
        <v>1736</v>
      </c>
      <c r="IG28" t="s">
        <v>272</v>
      </c>
      <c r="IH28" t="s">
        <v>269</v>
      </c>
      <c r="IK28">
        <v>-2</v>
      </c>
      <c r="IL28" t="s">
        <v>270</v>
      </c>
      <c r="IM28" t="s">
        <v>271</v>
      </c>
      <c r="IN28" t="s">
        <v>369</v>
      </c>
      <c r="IP28" t="s">
        <v>370</v>
      </c>
    </row>
    <row r="29" spans="1:250" x14ac:dyDescent="0.4">
      <c r="A29">
        <v>1225</v>
      </c>
      <c r="B29">
        <v>-1856479488</v>
      </c>
      <c r="C29">
        <v>1403</v>
      </c>
      <c r="D29" t="s">
        <v>264</v>
      </c>
      <c r="E29" t="s">
        <v>265</v>
      </c>
      <c r="F29">
        <v>1407</v>
      </c>
      <c r="G29" t="s">
        <v>266</v>
      </c>
      <c r="H29" t="s">
        <v>265</v>
      </c>
      <c r="I29">
        <v>526</v>
      </c>
      <c r="J29" t="s">
        <v>401</v>
      </c>
      <c r="K29" t="s">
        <v>402</v>
      </c>
      <c r="L29">
        <v>1471</v>
      </c>
      <c r="M29" t="s">
        <v>267</v>
      </c>
      <c r="N29" t="s">
        <v>386</v>
      </c>
      <c r="O29">
        <v>1471</v>
      </c>
      <c r="P29" t="s">
        <v>267</v>
      </c>
      <c r="Q29" t="s">
        <v>386</v>
      </c>
      <c r="R29" t="s">
        <v>378</v>
      </c>
      <c r="S29" s="29">
        <v>9.9700000000000006</v>
      </c>
      <c r="U29" s="29">
        <v>14</v>
      </c>
      <c r="IF29">
        <v>1471</v>
      </c>
      <c r="IG29" t="s">
        <v>267</v>
      </c>
      <c r="IH29" t="s">
        <v>269</v>
      </c>
      <c r="IK29">
        <v>-2</v>
      </c>
      <c r="IL29" t="s">
        <v>270</v>
      </c>
      <c r="IM29" t="s">
        <v>271</v>
      </c>
      <c r="IN29" t="s">
        <v>369</v>
      </c>
      <c r="IP29" t="s">
        <v>371</v>
      </c>
    </row>
    <row r="30" spans="1:250" x14ac:dyDescent="0.4">
      <c r="A30">
        <v>1226</v>
      </c>
      <c r="B30">
        <v>-1856479488</v>
      </c>
      <c r="C30">
        <v>1403</v>
      </c>
      <c r="D30" t="s">
        <v>264</v>
      </c>
      <c r="E30" t="s">
        <v>265</v>
      </c>
      <c r="F30">
        <v>1407</v>
      </c>
      <c r="G30" t="s">
        <v>266</v>
      </c>
      <c r="H30" t="s">
        <v>265</v>
      </c>
      <c r="I30">
        <v>522</v>
      </c>
      <c r="J30" t="s">
        <v>389</v>
      </c>
      <c r="K30" t="s">
        <v>390</v>
      </c>
      <c r="L30">
        <v>1471</v>
      </c>
      <c r="M30" t="s">
        <v>267</v>
      </c>
      <c r="N30" t="s">
        <v>386</v>
      </c>
      <c r="O30">
        <v>1471</v>
      </c>
      <c r="P30" t="s">
        <v>267</v>
      </c>
      <c r="Q30" t="s">
        <v>386</v>
      </c>
      <c r="R30" t="s">
        <v>378</v>
      </c>
      <c r="S30" s="29">
        <v>7.44</v>
      </c>
      <c r="U30" s="29">
        <v>14</v>
      </c>
      <c r="IF30">
        <v>1471</v>
      </c>
      <c r="IG30" t="s">
        <v>267</v>
      </c>
      <c r="IH30" t="s">
        <v>269</v>
      </c>
      <c r="IK30">
        <v>-2</v>
      </c>
      <c r="IL30" t="s">
        <v>270</v>
      </c>
      <c r="IM30" t="s">
        <v>271</v>
      </c>
      <c r="IN30" t="s">
        <v>369</v>
      </c>
      <c r="IP30" t="s">
        <v>371</v>
      </c>
    </row>
    <row r="31" spans="1:250" x14ac:dyDescent="0.4">
      <c r="A31">
        <v>1227</v>
      </c>
      <c r="B31">
        <v>-1856479488</v>
      </c>
      <c r="C31">
        <v>1403</v>
      </c>
      <c r="D31" t="s">
        <v>264</v>
      </c>
      <c r="E31" t="s">
        <v>265</v>
      </c>
      <c r="F31">
        <v>1407</v>
      </c>
      <c r="G31" t="s">
        <v>266</v>
      </c>
      <c r="H31" t="s">
        <v>265</v>
      </c>
      <c r="I31">
        <v>520</v>
      </c>
      <c r="J31" t="s">
        <v>393</v>
      </c>
      <c r="K31" t="s">
        <v>394</v>
      </c>
      <c r="L31">
        <v>1471</v>
      </c>
      <c r="M31" t="s">
        <v>267</v>
      </c>
      <c r="N31" t="s">
        <v>386</v>
      </c>
      <c r="O31">
        <v>1471</v>
      </c>
      <c r="P31" t="s">
        <v>267</v>
      </c>
      <c r="Q31" t="s">
        <v>386</v>
      </c>
      <c r="R31" t="s">
        <v>378</v>
      </c>
      <c r="S31" s="29">
        <v>7.47</v>
      </c>
      <c r="U31" s="29">
        <v>14</v>
      </c>
      <c r="IF31">
        <v>1471</v>
      </c>
      <c r="IG31" t="s">
        <v>267</v>
      </c>
      <c r="IH31" t="s">
        <v>269</v>
      </c>
      <c r="IK31">
        <v>-2</v>
      </c>
      <c r="IL31" t="s">
        <v>270</v>
      </c>
      <c r="IM31" t="s">
        <v>271</v>
      </c>
      <c r="IN31" t="s">
        <v>369</v>
      </c>
      <c r="IP31" t="s">
        <v>371</v>
      </c>
    </row>
    <row r="32" spans="1:250" x14ac:dyDescent="0.4">
      <c r="A32">
        <v>1228</v>
      </c>
      <c r="B32">
        <v>-1856479488</v>
      </c>
      <c r="C32">
        <v>1403</v>
      </c>
      <c r="D32" t="s">
        <v>264</v>
      </c>
      <c r="E32" t="s">
        <v>265</v>
      </c>
      <c r="F32">
        <v>1407</v>
      </c>
      <c r="G32" t="s">
        <v>266</v>
      </c>
      <c r="H32" t="s">
        <v>265</v>
      </c>
      <c r="I32">
        <v>516</v>
      </c>
      <c r="J32" t="s">
        <v>395</v>
      </c>
      <c r="K32" t="s">
        <v>396</v>
      </c>
      <c r="L32">
        <v>1471</v>
      </c>
      <c r="M32" t="s">
        <v>267</v>
      </c>
      <c r="N32" t="s">
        <v>386</v>
      </c>
      <c r="O32">
        <v>1471</v>
      </c>
      <c r="P32" t="s">
        <v>267</v>
      </c>
      <c r="Q32" t="s">
        <v>386</v>
      </c>
      <c r="R32" t="s">
        <v>378</v>
      </c>
      <c r="S32" s="29">
        <v>7.46</v>
      </c>
      <c r="U32" s="29">
        <v>14</v>
      </c>
      <c r="IF32">
        <v>1471</v>
      </c>
      <c r="IG32" t="s">
        <v>267</v>
      </c>
      <c r="IH32" t="s">
        <v>269</v>
      </c>
      <c r="IK32">
        <v>-2</v>
      </c>
      <c r="IL32" t="s">
        <v>270</v>
      </c>
      <c r="IM32" t="s">
        <v>271</v>
      </c>
      <c r="IN32" t="s">
        <v>369</v>
      </c>
      <c r="IP32" t="s">
        <v>371</v>
      </c>
    </row>
    <row r="33" spans="1:250" x14ac:dyDescent="0.4">
      <c r="A33">
        <v>1229</v>
      </c>
      <c r="B33">
        <v>-1856479488</v>
      </c>
      <c r="C33">
        <v>1403</v>
      </c>
      <c r="D33" t="s">
        <v>264</v>
      </c>
      <c r="E33" t="s">
        <v>265</v>
      </c>
      <c r="F33">
        <v>1407</v>
      </c>
      <c r="G33" t="s">
        <v>266</v>
      </c>
      <c r="H33" t="s">
        <v>265</v>
      </c>
      <c r="I33">
        <v>514</v>
      </c>
      <c r="J33" t="s">
        <v>397</v>
      </c>
      <c r="K33" t="s">
        <v>398</v>
      </c>
      <c r="L33">
        <v>1471</v>
      </c>
      <c r="M33" t="s">
        <v>267</v>
      </c>
      <c r="N33" t="s">
        <v>386</v>
      </c>
      <c r="O33">
        <v>1471</v>
      </c>
      <c r="P33" t="s">
        <v>267</v>
      </c>
      <c r="Q33" t="s">
        <v>386</v>
      </c>
      <c r="R33" t="s">
        <v>378</v>
      </c>
      <c r="S33" s="29">
        <v>6.93</v>
      </c>
      <c r="U33" s="29">
        <v>14</v>
      </c>
      <c r="IF33">
        <v>1471</v>
      </c>
      <c r="IG33" t="s">
        <v>267</v>
      </c>
      <c r="IH33" t="s">
        <v>269</v>
      </c>
      <c r="IK33">
        <v>-2</v>
      </c>
      <c r="IL33" t="s">
        <v>270</v>
      </c>
      <c r="IM33" t="s">
        <v>271</v>
      </c>
      <c r="IN33" t="s">
        <v>369</v>
      </c>
      <c r="IP33" t="s">
        <v>371</v>
      </c>
    </row>
    <row r="34" spans="1:250" x14ac:dyDescent="0.4">
      <c r="A34">
        <v>1230</v>
      </c>
      <c r="B34">
        <v>-1856479488</v>
      </c>
      <c r="C34">
        <v>1403</v>
      </c>
      <c r="D34" t="s">
        <v>264</v>
      </c>
      <c r="E34" t="s">
        <v>265</v>
      </c>
      <c r="F34">
        <v>1407</v>
      </c>
      <c r="G34" t="s">
        <v>266</v>
      </c>
      <c r="H34" t="s">
        <v>265</v>
      </c>
      <c r="I34">
        <v>508</v>
      </c>
      <c r="J34" t="s">
        <v>399</v>
      </c>
      <c r="K34" t="s">
        <v>400</v>
      </c>
      <c r="L34">
        <v>1471</v>
      </c>
      <c r="M34" t="s">
        <v>267</v>
      </c>
      <c r="N34" t="s">
        <v>386</v>
      </c>
      <c r="O34">
        <v>1471</v>
      </c>
      <c r="P34" t="s">
        <v>267</v>
      </c>
      <c r="Q34" t="s">
        <v>386</v>
      </c>
      <c r="R34" t="s">
        <v>378</v>
      </c>
      <c r="S34" s="29">
        <v>7.2</v>
      </c>
      <c r="U34" s="29">
        <v>14</v>
      </c>
      <c r="IF34">
        <v>1471</v>
      </c>
      <c r="IG34" t="s">
        <v>267</v>
      </c>
      <c r="IH34" t="s">
        <v>269</v>
      </c>
      <c r="IK34">
        <v>-2</v>
      </c>
      <c r="IL34" t="s">
        <v>270</v>
      </c>
      <c r="IM34" t="s">
        <v>271</v>
      </c>
      <c r="IN34" t="s">
        <v>369</v>
      </c>
      <c r="IP34" t="s">
        <v>371</v>
      </c>
    </row>
    <row r="35" spans="1:250" x14ac:dyDescent="0.4">
      <c r="A35">
        <v>1231</v>
      </c>
      <c r="B35">
        <v>-1856479488</v>
      </c>
      <c r="C35">
        <v>1403</v>
      </c>
      <c r="D35" t="s">
        <v>264</v>
      </c>
      <c r="E35" t="s">
        <v>265</v>
      </c>
      <c r="F35">
        <v>1407</v>
      </c>
      <c r="G35" t="s">
        <v>266</v>
      </c>
      <c r="H35" t="s">
        <v>265</v>
      </c>
      <c r="I35">
        <v>526</v>
      </c>
      <c r="J35" t="s">
        <v>401</v>
      </c>
      <c r="K35" t="s">
        <v>402</v>
      </c>
      <c r="L35">
        <v>84786</v>
      </c>
      <c r="M35" t="s">
        <v>391</v>
      </c>
      <c r="N35" t="s">
        <v>392</v>
      </c>
      <c r="O35">
        <v>84786</v>
      </c>
      <c r="P35" t="s">
        <v>391</v>
      </c>
      <c r="Q35" t="s">
        <v>392</v>
      </c>
      <c r="R35" t="s">
        <v>283</v>
      </c>
      <c r="S35" s="29">
        <v>-4604.13</v>
      </c>
      <c r="U35" s="29">
        <v>15</v>
      </c>
      <c r="IF35">
        <v>84786</v>
      </c>
      <c r="IG35" t="s">
        <v>391</v>
      </c>
      <c r="IH35" t="s">
        <v>269</v>
      </c>
      <c r="IK35">
        <v>-2</v>
      </c>
      <c r="IL35" t="s">
        <v>270</v>
      </c>
      <c r="IM35" t="s">
        <v>271</v>
      </c>
      <c r="IN35" t="s">
        <v>369</v>
      </c>
      <c r="IP35" t="s">
        <v>391</v>
      </c>
    </row>
    <row r="36" spans="1:250" x14ac:dyDescent="0.4">
      <c r="A36">
        <v>1232</v>
      </c>
      <c r="B36">
        <v>-1856479488</v>
      </c>
      <c r="C36">
        <v>1403</v>
      </c>
      <c r="D36" t="s">
        <v>264</v>
      </c>
      <c r="E36" t="s">
        <v>265</v>
      </c>
      <c r="F36">
        <v>1407</v>
      </c>
      <c r="G36" t="s">
        <v>266</v>
      </c>
      <c r="H36" t="s">
        <v>265</v>
      </c>
      <c r="I36">
        <v>522</v>
      </c>
      <c r="J36" t="s">
        <v>389</v>
      </c>
      <c r="K36" t="s">
        <v>390</v>
      </c>
      <c r="L36">
        <v>84786</v>
      </c>
      <c r="M36" t="s">
        <v>391</v>
      </c>
      <c r="N36" t="s">
        <v>392</v>
      </c>
      <c r="O36">
        <v>84786</v>
      </c>
      <c r="P36" t="s">
        <v>391</v>
      </c>
      <c r="Q36" t="s">
        <v>392</v>
      </c>
      <c r="R36" t="s">
        <v>283</v>
      </c>
      <c r="S36" s="29">
        <v>-3791.85</v>
      </c>
      <c r="U36" s="29">
        <v>15</v>
      </c>
      <c r="IF36">
        <v>84786</v>
      </c>
      <c r="IG36" t="s">
        <v>391</v>
      </c>
      <c r="IH36" t="s">
        <v>269</v>
      </c>
      <c r="IK36">
        <v>-2</v>
      </c>
      <c r="IL36" t="s">
        <v>270</v>
      </c>
      <c r="IM36" t="s">
        <v>271</v>
      </c>
      <c r="IN36" t="s">
        <v>369</v>
      </c>
      <c r="IP36" t="s">
        <v>391</v>
      </c>
    </row>
    <row r="37" spans="1:250" x14ac:dyDescent="0.4">
      <c r="A37">
        <v>1233</v>
      </c>
      <c r="B37">
        <v>-1856479488</v>
      </c>
      <c r="C37">
        <v>1403</v>
      </c>
      <c r="D37" t="s">
        <v>264</v>
      </c>
      <c r="E37" t="s">
        <v>265</v>
      </c>
      <c r="F37">
        <v>1407</v>
      </c>
      <c r="G37" t="s">
        <v>266</v>
      </c>
      <c r="H37" t="s">
        <v>265</v>
      </c>
      <c r="I37">
        <v>520</v>
      </c>
      <c r="J37" t="s">
        <v>393</v>
      </c>
      <c r="K37" t="s">
        <v>394</v>
      </c>
      <c r="L37">
        <v>84786</v>
      </c>
      <c r="M37" t="s">
        <v>391</v>
      </c>
      <c r="N37" t="s">
        <v>392</v>
      </c>
      <c r="O37">
        <v>84786</v>
      </c>
      <c r="P37" t="s">
        <v>391</v>
      </c>
      <c r="Q37" t="s">
        <v>392</v>
      </c>
      <c r="R37" t="s">
        <v>283</v>
      </c>
      <c r="S37" s="29">
        <v>-3791.38</v>
      </c>
      <c r="U37" s="29">
        <v>15</v>
      </c>
      <c r="IF37">
        <v>84786</v>
      </c>
      <c r="IG37" t="s">
        <v>391</v>
      </c>
      <c r="IH37" t="s">
        <v>269</v>
      </c>
      <c r="IK37">
        <v>-2</v>
      </c>
      <c r="IL37" t="s">
        <v>270</v>
      </c>
      <c r="IM37" t="s">
        <v>271</v>
      </c>
      <c r="IN37" t="s">
        <v>369</v>
      </c>
      <c r="IP37" t="s">
        <v>391</v>
      </c>
    </row>
    <row r="38" spans="1:250" x14ac:dyDescent="0.4">
      <c r="A38">
        <v>1234</v>
      </c>
      <c r="B38">
        <v>-1856479488</v>
      </c>
      <c r="C38">
        <v>1403</v>
      </c>
      <c r="D38" t="s">
        <v>264</v>
      </c>
      <c r="E38" t="s">
        <v>265</v>
      </c>
      <c r="F38">
        <v>1407</v>
      </c>
      <c r="G38" t="s">
        <v>266</v>
      </c>
      <c r="H38" t="s">
        <v>265</v>
      </c>
      <c r="I38">
        <v>526</v>
      </c>
      <c r="J38" t="s">
        <v>401</v>
      </c>
      <c r="K38" t="s">
        <v>402</v>
      </c>
      <c r="L38">
        <v>79514</v>
      </c>
      <c r="M38" t="s">
        <v>382</v>
      </c>
      <c r="N38" t="s">
        <v>383</v>
      </c>
      <c r="O38">
        <v>79514</v>
      </c>
      <c r="P38" t="s">
        <v>382</v>
      </c>
      <c r="Q38" t="s">
        <v>383</v>
      </c>
      <c r="R38" t="s">
        <v>283</v>
      </c>
      <c r="S38" s="29">
        <v>-1906.11</v>
      </c>
      <c r="U38" s="29">
        <v>15</v>
      </c>
      <c r="IF38">
        <v>79514</v>
      </c>
      <c r="IG38" t="s">
        <v>382</v>
      </c>
      <c r="IH38" t="s">
        <v>269</v>
      </c>
      <c r="IK38">
        <v>-2</v>
      </c>
      <c r="IL38" t="s">
        <v>270</v>
      </c>
      <c r="IM38" t="s">
        <v>271</v>
      </c>
      <c r="IN38" t="s">
        <v>369</v>
      </c>
      <c r="IP38" t="s">
        <v>382</v>
      </c>
    </row>
    <row r="39" spans="1:250" x14ac:dyDescent="0.4">
      <c r="A39">
        <v>1235</v>
      </c>
      <c r="B39">
        <v>-1856479488</v>
      </c>
      <c r="C39">
        <v>1403</v>
      </c>
      <c r="D39" t="s">
        <v>264</v>
      </c>
      <c r="E39" t="s">
        <v>265</v>
      </c>
      <c r="F39">
        <v>1407</v>
      </c>
      <c r="G39" t="s">
        <v>266</v>
      </c>
      <c r="H39" t="s">
        <v>265</v>
      </c>
      <c r="I39">
        <v>522</v>
      </c>
      <c r="J39" t="s">
        <v>389</v>
      </c>
      <c r="K39" t="s">
        <v>390</v>
      </c>
      <c r="L39">
        <v>79514</v>
      </c>
      <c r="M39" t="s">
        <v>382</v>
      </c>
      <c r="N39" t="s">
        <v>383</v>
      </c>
      <c r="O39">
        <v>79514</v>
      </c>
      <c r="P39" t="s">
        <v>382</v>
      </c>
      <c r="Q39" t="s">
        <v>383</v>
      </c>
      <c r="R39" t="s">
        <v>283</v>
      </c>
      <c r="S39" s="29">
        <v>-1569.83</v>
      </c>
      <c r="U39" s="29">
        <v>15</v>
      </c>
      <c r="IF39">
        <v>79514</v>
      </c>
      <c r="IG39" t="s">
        <v>382</v>
      </c>
      <c r="IH39" t="s">
        <v>269</v>
      </c>
      <c r="IK39">
        <v>-2</v>
      </c>
      <c r="IL39" t="s">
        <v>270</v>
      </c>
      <c r="IM39" t="s">
        <v>271</v>
      </c>
      <c r="IN39" t="s">
        <v>369</v>
      </c>
      <c r="IP39" t="s">
        <v>382</v>
      </c>
    </row>
    <row r="40" spans="1:250" x14ac:dyDescent="0.4">
      <c r="A40">
        <v>1236</v>
      </c>
      <c r="B40">
        <v>-1856479488</v>
      </c>
      <c r="C40">
        <v>1403</v>
      </c>
      <c r="D40" t="s">
        <v>264</v>
      </c>
      <c r="E40" t="s">
        <v>265</v>
      </c>
      <c r="F40">
        <v>1407</v>
      </c>
      <c r="G40" t="s">
        <v>266</v>
      </c>
      <c r="H40" t="s">
        <v>265</v>
      </c>
      <c r="I40">
        <v>520</v>
      </c>
      <c r="J40" t="s">
        <v>393</v>
      </c>
      <c r="K40" t="s">
        <v>394</v>
      </c>
      <c r="L40">
        <v>79514</v>
      </c>
      <c r="M40" t="s">
        <v>382</v>
      </c>
      <c r="N40" t="s">
        <v>383</v>
      </c>
      <c r="O40">
        <v>79514</v>
      </c>
      <c r="P40" t="s">
        <v>382</v>
      </c>
      <c r="Q40" t="s">
        <v>383</v>
      </c>
      <c r="R40" t="s">
        <v>283</v>
      </c>
      <c r="S40" s="29">
        <v>-1569.63</v>
      </c>
      <c r="U40" s="29">
        <v>15</v>
      </c>
      <c r="IF40">
        <v>79514</v>
      </c>
      <c r="IG40" t="s">
        <v>382</v>
      </c>
      <c r="IH40" t="s">
        <v>269</v>
      </c>
      <c r="IK40">
        <v>-2</v>
      </c>
      <c r="IL40" t="s">
        <v>270</v>
      </c>
      <c r="IM40" t="s">
        <v>271</v>
      </c>
      <c r="IN40" t="s">
        <v>369</v>
      </c>
      <c r="IP40" t="s">
        <v>382</v>
      </c>
    </row>
    <row r="41" spans="1:250" x14ac:dyDescent="0.4">
      <c r="A41">
        <v>1237</v>
      </c>
      <c r="B41">
        <v>-1856479488</v>
      </c>
      <c r="C41">
        <v>1403</v>
      </c>
      <c r="D41" t="s">
        <v>264</v>
      </c>
      <c r="E41" t="s">
        <v>265</v>
      </c>
      <c r="F41">
        <v>1407</v>
      </c>
      <c r="G41" t="s">
        <v>266</v>
      </c>
      <c r="H41" t="s">
        <v>265</v>
      </c>
      <c r="I41">
        <v>516</v>
      </c>
      <c r="J41" t="s">
        <v>395</v>
      </c>
      <c r="K41" t="s">
        <v>396</v>
      </c>
      <c r="L41">
        <v>79514</v>
      </c>
      <c r="M41" t="s">
        <v>382</v>
      </c>
      <c r="N41" t="s">
        <v>383</v>
      </c>
      <c r="O41">
        <v>79514</v>
      </c>
      <c r="P41" t="s">
        <v>382</v>
      </c>
      <c r="Q41" t="s">
        <v>383</v>
      </c>
      <c r="R41" t="s">
        <v>283</v>
      </c>
      <c r="S41" s="29">
        <v>-1681.89</v>
      </c>
      <c r="U41" s="29">
        <v>15</v>
      </c>
      <c r="IF41">
        <v>79514</v>
      </c>
      <c r="IG41" t="s">
        <v>382</v>
      </c>
      <c r="IH41" t="s">
        <v>269</v>
      </c>
      <c r="IK41">
        <v>-2</v>
      </c>
      <c r="IL41" t="s">
        <v>270</v>
      </c>
      <c r="IM41" t="s">
        <v>271</v>
      </c>
      <c r="IN41" t="s">
        <v>369</v>
      </c>
      <c r="IP41" t="s">
        <v>382</v>
      </c>
    </row>
    <row r="42" spans="1:250" x14ac:dyDescent="0.4">
      <c r="A42">
        <v>1238</v>
      </c>
      <c r="B42">
        <v>-1856479488</v>
      </c>
      <c r="C42">
        <v>1403</v>
      </c>
      <c r="D42" t="s">
        <v>264</v>
      </c>
      <c r="E42" t="s">
        <v>265</v>
      </c>
      <c r="F42">
        <v>1407</v>
      </c>
      <c r="G42" t="s">
        <v>266</v>
      </c>
      <c r="H42" t="s">
        <v>265</v>
      </c>
      <c r="I42">
        <v>514</v>
      </c>
      <c r="J42" t="s">
        <v>397</v>
      </c>
      <c r="K42" t="s">
        <v>398</v>
      </c>
      <c r="L42">
        <v>79514</v>
      </c>
      <c r="M42" t="s">
        <v>382</v>
      </c>
      <c r="N42" t="s">
        <v>383</v>
      </c>
      <c r="O42">
        <v>79514</v>
      </c>
      <c r="P42" t="s">
        <v>382</v>
      </c>
      <c r="Q42" t="s">
        <v>383</v>
      </c>
      <c r="R42" t="s">
        <v>283</v>
      </c>
      <c r="S42" s="29">
        <v>-1465.1</v>
      </c>
      <c r="U42" s="29">
        <v>15</v>
      </c>
      <c r="IF42">
        <v>79514</v>
      </c>
      <c r="IG42" t="s">
        <v>382</v>
      </c>
      <c r="IH42" t="s">
        <v>269</v>
      </c>
      <c r="IK42">
        <v>-2</v>
      </c>
      <c r="IL42" t="s">
        <v>270</v>
      </c>
      <c r="IM42" t="s">
        <v>271</v>
      </c>
      <c r="IN42" t="s">
        <v>369</v>
      </c>
      <c r="IP42" t="s">
        <v>382</v>
      </c>
    </row>
    <row r="43" spans="1:250" x14ac:dyDescent="0.4">
      <c r="A43">
        <v>1239</v>
      </c>
      <c r="B43">
        <v>-1856479488</v>
      </c>
      <c r="C43">
        <v>1403</v>
      </c>
      <c r="D43" t="s">
        <v>264</v>
      </c>
      <c r="E43" t="s">
        <v>265</v>
      </c>
      <c r="F43">
        <v>1407</v>
      </c>
      <c r="G43" t="s">
        <v>266</v>
      </c>
      <c r="H43" t="s">
        <v>265</v>
      </c>
      <c r="I43">
        <v>508</v>
      </c>
      <c r="J43" t="s">
        <v>399</v>
      </c>
      <c r="K43" t="s">
        <v>400</v>
      </c>
      <c r="L43">
        <v>79514</v>
      </c>
      <c r="M43" t="s">
        <v>382</v>
      </c>
      <c r="N43" t="s">
        <v>383</v>
      </c>
      <c r="O43">
        <v>79514</v>
      </c>
      <c r="P43" t="s">
        <v>382</v>
      </c>
      <c r="Q43" t="s">
        <v>383</v>
      </c>
      <c r="R43" t="s">
        <v>283</v>
      </c>
      <c r="S43" s="29">
        <v>-1990.58</v>
      </c>
      <c r="U43" s="29">
        <v>15</v>
      </c>
      <c r="IF43">
        <v>79514</v>
      </c>
      <c r="IG43" t="s">
        <v>382</v>
      </c>
      <c r="IH43" t="s">
        <v>269</v>
      </c>
      <c r="IK43">
        <v>-2</v>
      </c>
      <c r="IL43" t="s">
        <v>270</v>
      </c>
      <c r="IM43" t="s">
        <v>271</v>
      </c>
      <c r="IN43" t="s">
        <v>369</v>
      </c>
      <c r="IP43" t="s">
        <v>382</v>
      </c>
    </row>
    <row r="44" spans="1:250" x14ac:dyDescent="0.4">
      <c r="A44">
        <v>1240</v>
      </c>
      <c r="B44">
        <v>-1856479488</v>
      </c>
      <c r="C44">
        <v>1403</v>
      </c>
      <c r="D44" t="s">
        <v>264</v>
      </c>
      <c r="E44" t="s">
        <v>265</v>
      </c>
      <c r="F44">
        <v>1407</v>
      </c>
      <c r="G44" t="s">
        <v>266</v>
      </c>
      <c r="H44" t="s">
        <v>265</v>
      </c>
      <c r="I44">
        <v>526</v>
      </c>
      <c r="J44" t="s">
        <v>401</v>
      </c>
      <c r="K44" t="s">
        <v>402</v>
      </c>
      <c r="L44">
        <v>78013</v>
      </c>
      <c r="M44" t="s">
        <v>384</v>
      </c>
      <c r="N44" t="s">
        <v>385</v>
      </c>
      <c r="O44">
        <v>78013</v>
      </c>
      <c r="P44" t="s">
        <v>384</v>
      </c>
      <c r="Q44" t="s">
        <v>385</v>
      </c>
      <c r="R44" t="s">
        <v>283</v>
      </c>
      <c r="S44" s="29">
        <v>-562.52</v>
      </c>
      <c r="U44" s="29">
        <v>15</v>
      </c>
      <c r="IF44">
        <v>78013</v>
      </c>
      <c r="IG44" t="s">
        <v>384</v>
      </c>
      <c r="IH44" t="s">
        <v>269</v>
      </c>
      <c r="IK44">
        <v>-2</v>
      </c>
      <c r="IL44" t="s">
        <v>270</v>
      </c>
      <c r="IM44" t="s">
        <v>271</v>
      </c>
      <c r="IN44" t="s">
        <v>369</v>
      </c>
      <c r="IP44" t="s">
        <v>384</v>
      </c>
    </row>
    <row r="45" spans="1:250" x14ac:dyDescent="0.4">
      <c r="A45">
        <v>1241</v>
      </c>
      <c r="B45">
        <v>-1856479488</v>
      </c>
      <c r="C45">
        <v>1403</v>
      </c>
      <c r="D45" t="s">
        <v>264</v>
      </c>
      <c r="E45" t="s">
        <v>265</v>
      </c>
      <c r="F45">
        <v>1407</v>
      </c>
      <c r="G45" t="s">
        <v>266</v>
      </c>
      <c r="H45" t="s">
        <v>265</v>
      </c>
      <c r="I45">
        <v>522</v>
      </c>
      <c r="J45" t="s">
        <v>389</v>
      </c>
      <c r="K45" t="s">
        <v>390</v>
      </c>
      <c r="L45">
        <v>78013</v>
      </c>
      <c r="M45" t="s">
        <v>384</v>
      </c>
      <c r="N45" t="s">
        <v>385</v>
      </c>
      <c r="O45">
        <v>78013</v>
      </c>
      <c r="P45" t="s">
        <v>384</v>
      </c>
      <c r="Q45" t="s">
        <v>385</v>
      </c>
      <c r="R45" t="s">
        <v>283</v>
      </c>
      <c r="S45" s="29">
        <v>-461.32</v>
      </c>
      <c r="U45" s="29">
        <v>15</v>
      </c>
      <c r="IF45">
        <v>78013</v>
      </c>
      <c r="IG45" t="s">
        <v>384</v>
      </c>
      <c r="IH45" t="s">
        <v>269</v>
      </c>
      <c r="IK45">
        <v>-2</v>
      </c>
      <c r="IL45" t="s">
        <v>270</v>
      </c>
      <c r="IM45" t="s">
        <v>271</v>
      </c>
      <c r="IN45" t="s">
        <v>369</v>
      </c>
      <c r="IP45" t="s">
        <v>384</v>
      </c>
    </row>
    <row r="46" spans="1:250" x14ac:dyDescent="0.4">
      <c r="A46">
        <v>1242</v>
      </c>
      <c r="B46">
        <v>-1856479488</v>
      </c>
      <c r="C46">
        <v>1403</v>
      </c>
      <c r="D46" t="s">
        <v>264</v>
      </c>
      <c r="E46" t="s">
        <v>265</v>
      </c>
      <c r="F46">
        <v>1407</v>
      </c>
      <c r="G46" t="s">
        <v>266</v>
      </c>
      <c r="H46" t="s">
        <v>265</v>
      </c>
      <c r="I46">
        <v>520</v>
      </c>
      <c r="J46" t="s">
        <v>393</v>
      </c>
      <c r="K46" t="s">
        <v>394</v>
      </c>
      <c r="L46">
        <v>78013</v>
      </c>
      <c r="M46" t="s">
        <v>384</v>
      </c>
      <c r="N46" t="s">
        <v>385</v>
      </c>
      <c r="O46">
        <v>78013</v>
      </c>
      <c r="P46" t="s">
        <v>384</v>
      </c>
      <c r="Q46" t="s">
        <v>385</v>
      </c>
      <c r="R46" t="s">
        <v>283</v>
      </c>
      <c r="S46" s="29">
        <v>-461.27</v>
      </c>
      <c r="U46" s="29">
        <v>15</v>
      </c>
      <c r="IF46">
        <v>78013</v>
      </c>
      <c r="IG46" t="s">
        <v>384</v>
      </c>
      <c r="IH46" t="s">
        <v>269</v>
      </c>
      <c r="IK46">
        <v>-2</v>
      </c>
      <c r="IL46" t="s">
        <v>270</v>
      </c>
      <c r="IM46" t="s">
        <v>271</v>
      </c>
      <c r="IN46" t="s">
        <v>369</v>
      </c>
      <c r="IP46" t="s">
        <v>384</v>
      </c>
    </row>
    <row r="47" spans="1:250" x14ac:dyDescent="0.4">
      <c r="A47">
        <v>1243</v>
      </c>
      <c r="B47">
        <v>-1856479488</v>
      </c>
      <c r="C47">
        <v>1403</v>
      </c>
      <c r="D47" t="s">
        <v>264</v>
      </c>
      <c r="E47" t="s">
        <v>265</v>
      </c>
      <c r="F47">
        <v>1407</v>
      </c>
      <c r="G47" t="s">
        <v>266</v>
      </c>
      <c r="H47" t="s">
        <v>265</v>
      </c>
      <c r="I47">
        <v>516</v>
      </c>
      <c r="J47" t="s">
        <v>395</v>
      </c>
      <c r="K47" t="s">
        <v>396</v>
      </c>
      <c r="L47">
        <v>78013</v>
      </c>
      <c r="M47" t="s">
        <v>384</v>
      </c>
      <c r="N47" t="s">
        <v>385</v>
      </c>
      <c r="O47">
        <v>78013</v>
      </c>
      <c r="P47" t="s">
        <v>384</v>
      </c>
      <c r="Q47" t="s">
        <v>385</v>
      </c>
      <c r="R47" t="s">
        <v>283</v>
      </c>
      <c r="S47" s="29">
        <v>-492.16</v>
      </c>
      <c r="U47" s="29">
        <v>15</v>
      </c>
      <c r="IF47">
        <v>78013</v>
      </c>
      <c r="IG47" t="s">
        <v>384</v>
      </c>
      <c r="IH47" t="s">
        <v>269</v>
      </c>
      <c r="IK47">
        <v>-2</v>
      </c>
      <c r="IL47" t="s">
        <v>270</v>
      </c>
      <c r="IM47" t="s">
        <v>271</v>
      </c>
      <c r="IN47" t="s">
        <v>369</v>
      </c>
      <c r="IP47" t="s">
        <v>384</v>
      </c>
    </row>
    <row r="48" spans="1:250" x14ac:dyDescent="0.4">
      <c r="A48">
        <v>1244</v>
      </c>
      <c r="B48">
        <v>-1856479488</v>
      </c>
      <c r="C48">
        <v>1403</v>
      </c>
      <c r="D48" t="s">
        <v>264</v>
      </c>
      <c r="E48" t="s">
        <v>265</v>
      </c>
      <c r="F48">
        <v>1407</v>
      </c>
      <c r="G48" t="s">
        <v>266</v>
      </c>
      <c r="H48" t="s">
        <v>265</v>
      </c>
      <c r="I48">
        <v>514</v>
      </c>
      <c r="J48" t="s">
        <v>397</v>
      </c>
      <c r="K48" t="s">
        <v>398</v>
      </c>
      <c r="L48">
        <v>78013</v>
      </c>
      <c r="M48" t="s">
        <v>384</v>
      </c>
      <c r="N48" t="s">
        <v>385</v>
      </c>
      <c r="O48">
        <v>78013</v>
      </c>
      <c r="P48" t="s">
        <v>384</v>
      </c>
      <c r="Q48" t="s">
        <v>385</v>
      </c>
      <c r="R48" t="s">
        <v>283</v>
      </c>
      <c r="S48" s="29">
        <v>-428.73</v>
      </c>
      <c r="U48" s="29">
        <v>15</v>
      </c>
      <c r="IF48">
        <v>78013</v>
      </c>
      <c r="IG48" t="s">
        <v>384</v>
      </c>
      <c r="IH48" t="s">
        <v>269</v>
      </c>
      <c r="IK48">
        <v>-2</v>
      </c>
      <c r="IL48" t="s">
        <v>270</v>
      </c>
      <c r="IM48" t="s">
        <v>271</v>
      </c>
      <c r="IN48" t="s">
        <v>369</v>
      </c>
      <c r="IP48" t="s">
        <v>384</v>
      </c>
    </row>
    <row r="49" spans="1:250" x14ac:dyDescent="0.4">
      <c r="A49">
        <v>1245</v>
      </c>
      <c r="B49">
        <v>-1856479488</v>
      </c>
      <c r="C49">
        <v>1403</v>
      </c>
      <c r="D49" t="s">
        <v>264</v>
      </c>
      <c r="E49" t="s">
        <v>265</v>
      </c>
      <c r="F49">
        <v>1407</v>
      </c>
      <c r="G49" t="s">
        <v>266</v>
      </c>
      <c r="H49" t="s">
        <v>265</v>
      </c>
      <c r="I49">
        <v>508</v>
      </c>
      <c r="J49" t="s">
        <v>399</v>
      </c>
      <c r="K49" t="s">
        <v>400</v>
      </c>
      <c r="L49">
        <v>78013</v>
      </c>
      <c r="M49" t="s">
        <v>384</v>
      </c>
      <c r="N49" t="s">
        <v>385</v>
      </c>
      <c r="O49">
        <v>78013</v>
      </c>
      <c r="P49" t="s">
        <v>384</v>
      </c>
      <c r="Q49" t="s">
        <v>385</v>
      </c>
      <c r="R49" t="s">
        <v>283</v>
      </c>
      <c r="S49" s="29">
        <v>-579.41999999999996</v>
      </c>
      <c r="U49" s="29">
        <v>15</v>
      </c>
      <c r="IF49">
        <v>78013</v>
      </c>
      <c r="IG49" t="s">
        <v>384</v>
      </c>
      <c r="IH49" t="s">
        <v>269</v>
      </c>
      <c r="IK49">
        <v>-2</v>
      </c>
      <c r="IL49" t="s">
        <v>270</v>
      </c>
      <c r="IM49" t="s">
        <v>271</v>
      </c>
      <c r="IN49" t="s">
        <v>369</v>
      </c>
      <c r="IP49" t="s">
        <v>384</v>
      </c>
    </row>
    <row r="50" spans="1:250" x14ac:dyDescent="0.4">
      <c r="A50">
        <v>1246</v>
      </c>
      <c r="B50">
        <v>-1856479488</v>
      </c>
      <c r="C50">
        <v>1403</v>
      </c>
      <c r="D50" t="s">
        <v>264</v>
      </c>
      <c r="E50" t="s">
        <v>265</v>
      </c>
      <c r="F50">
        <v>1407</v>
      </c>
      <c r="G50" t="s">
        <v>266</v>
      </c>
      <c r="H50" t="s">
        <v>265</v>
      </c>
      <c r="I50">
        <v>526</v>
      </c>
      <c r="J50" t="s">
        <v>401</v>
      </c>
      <c r="K50" t="s">
        <v>402</v>
      </c>
      <c r="L50">
        <v>50297</v>
      </c>
      <c r="M50" t="s">
        <v>380</v>
      </c>
      <c r="N50" t="s">
        <v>381</v>
      </c>
      <c r="O50">
        <v>50297</v>
      </c>
      <c r="P50" t="s">
        <v>380</v>
      </c>
      <c r="Q50" t="s">
        <v>381</v>
      </c>
      <c r="R50" t="s">
        <v>283</v>
      </c>
      <c r="S50" s="29">
        <v>-1909.28</v>
      </c>
      <c r="U50" s="29">
        <v>15</v>
      </c>
      <c r="IF50">
        <v>50297</v>
      </c>
      <c r="IG50" t="s">
        <v>380</v>
      </c>
      <c r="IH50" t="s">
        <v>269</v>
      </c>
      <c r="IK50">
        <v>-2</v>
      </c>
      <c r="IL50" t="s">
        <v>270</v>
      </c>
      <c r="IM50" t="s">
        <v>271</v>
      </c>
      <c r="IN50" t="s">
        <v>369</v>
      </c>
      <c r="IP50" t="s">
        <v>380</v>
      </c>
    </row>
    <row r="51" spans="1:250" x14ac:dyDescent="0.4">
      <c r="A51">
        <v>1247</v>
      </c>
      <c r="B51">
        <v>-1856479488</v>
      </c>
      <c r="C51">
        <v>1403</v>
      </c>
      <c r="D51" t="s">
        <v>264</v>
      </c>
      <c r="E51" t="s">
        <v>265</v>
      </c>
      <c r="F51">
        <v>1407</v>
      </c>
      <c r="G51" t="s">
        <v>266</v>
      </c>
      <c r="H51" t="s">
        <v>265</v>
      </c>
      <c r="I51">
        <v>522</v>
      </c>
      <c r="J51" t="s">
        <v>389</v>
      </c>
      <c r="K51" t="s">
        <v>390</v>
      </c>
      <c r="L51">
        <v>50297</v>
      </c>
      <c r="M51" t="s">
        <v>380</v>
      </c>
      <c r="N51" t="s">
        <v>381</v>
      </c>
      <c r="O51">
        <v>50297</v>
      </c>
      <c r="P51" t="s">
        <v>380</v>
      </c>
      <c r="Q51" t="s">
        <v>381</v>
      </c>
      <c r="R51" t="s">
        <v>283</v>
      </c>
      <c r="S51" s="29">
        <v>-1565.77</v>
      </c>
      <c r="U51" s="29">
        <v>15</v>
      </c>
      <c r="IF51">
        <v>50297</v>
      </c>
      <c r="IG51" t="s">
        <v>380</v>
      </c>
      <c r="IH51" t="s">
        <v>269</v>
      </c>
      <c r="IK51">
        <v>-2</v>
      </c>
      <c r="IL51" t="s">
        <v>270</v>
      </c>
      <c r="IM51" t="s">
        <v>271</v>
      </c>
      <c r="IN51" t="s">
        <v>369</v>
      </c>
      <c r="IP51" t="s">
        <v>380</v>
      </c>
    </row>
    <row r="52" spans="1:250" x14ac:dyDescent="0.4">
      <c r="A52">
        <v>1248</v>
      </c>
      <c r="B52">
        <v>-1856479488</v>
      </c>
      <c r="C52">
        <v>1403</v>
      </c>
      <c r="D52" t="s">
        <v>264</v>
      </c>
      <c r="E52" t="s">
        <v>265</v>
      </c>
      <c r="F52">
        <v>1407</v>
      </c>
      <c r="G52" t="s">
        <v>266</v>
      </c>
      <c r="H52" t="s">
        <v>265</v>
      </c>
      <c r="I52">
        <v>520</v>
      </c>
      <c r="J52" t="s">
        <v>393</v>
      </c>
      <c r="K52" t="s">
        <v>394</v>
      </c>
      <c r="L52">
        <v>50297</v>
      </c>
      <c r="M52" t="s">
        <v>380</v>
      </c>
      <c r="N52" t="s">
        <v>381</v>
      </c>
      <c r="O52">
        <v>50297</v>
      </c>
      <c r="P52" t="s">
        <v>380</v>
      </c>
      <c r="Q52" t="s">
        <v>381</v>
      </c>
      <c r="R52" t="s">
        <v>283</v>
      </c>
      <c r="S52" s="29">
        <v>-1565.6</v>
      </c>
      <c r="U52" s="29">
        <v>15</v>
      </c>
      <c r="IF52">
        <v>50297</v>
      </c>
      <c r="IG52" t="s">
        <v>380</v>
      </c>
      <c r="IH52" t="s">
        <v>269</v>
      </c>
      <c r="IK52">
        <v>-2</v>
      </c>
      <c r="IL52" t="s">
        <v>270</v>
      </c>
      <c r="IM52" t="s">
        <v>271</v>
      </c>
      <c r="IN52" t="s">
        <v>369</v>
      </c>
      <c r="IP52" t="s">
        <v>380</v>
      </c>
    </row>
    <row r="53" spans="1:250" x14ac:dyDescent="0.4">
      <c r="A53">
        <v>1249</v>
      </c>
      <c r="B53">
        <v>-1856479488</v>
      </c>
      <c r="C53">
        <v>1403</v>
      </c>
      <c r="D53" t="s">
        <v>264</v>
      </c>
      <c r="E53" t="s">
        <v>265</v>
      </c>
      <c r="F53">
        <v>1407</v>
      </c>
      <c r="G53" t="s">
        <v>266</v>
      </c>
      <c r="H53" t="s">
        <v>265</v>
      </c>
      <c r="I53">
        <v>516</v>
      </c>
      <c r="J53" t="s">
        <v>395</v>
      </c>
      <c r="K53" t="s">
        <v>396</v>
      </c>
      <c r="L53">
        <v>50297</v>
      </c>
      <c r="M53" t="s">
        <v>380</v>
      </c>
      <c r="N53" t="s">
        <v>381</v>
      </c>
      <c r="O53">
        <v>50297</v>
      </c>
      <c r="P53" t="s">
        <v>380</v>
      </c>
      <c r="Q53" t="s">
        <v>381</v>
      </c>
      <c r="R53" t="s">
        <v>283</v>
      </c>
      <c r="S53" s="29">
        <v>-1670.44</v>
      </c>
      <c r="U53" s="29">
        <v>15</v>
      </c>
      <c r="IF53">
        <v>50297</v>
      </c>
      <c r="IG53" t="s">
        <v>380</v>
      </c>
      <c r="IH53" t="s">
        <v>269</v>
      </c>
      <c r="IK53">
        <v>-2</v>
      </c>
      <c r="IL53" t="s">
        <v>270</v>
      </c>
      <c r="IM53" t="s">
        <v>271</v>
      </c>
      <c r="IN53" t="s">
        <v>369</v>
      </c>
      <c r="IP53" t="s">
        <v>380</v>
      </c>
    </row>
    <row r="54" spans="1:250" x14ac:dyDescent="0.4">
      <c r="A54">
        <v>1250</v>
      </c>
      <c r="B54">
        <v>-1856479488</v>
      </c>
      <c r="C54">
        <v>1403</v>
      </c>
      <c r="D54" t="s">
        <v>264</v>
      </c>
      <c r="E54" t="s">
        <v>265</v>
      </c>
      <c r="F54">
        <v>1407</v>
      </c>
      <c r="G54" t="s">
        <v>266</v>
      </c>
      <c r="H54" t="s">
        <v>265</v>
      </c>
      <c r="I54">
        <v>514</v>
      </c>
      <c r="J54" t="s">
        <v>397</v>
      </c>
      <c r="K54" t="s">
        <v>398</v>
      </c>
      <c r="L54">
        <v>50297</v>
      </c>
      <c r="M54" t="s">
        <v>380</v>
      </c>
      <c r="N54" t="s">
        <v>381</v>
      </c>
      <c r="O54">
        <v>50297</v>
      </c>
      <c r="P54" t="s">
        <v>380</v>
      </c>
      <c r="Q54" t="s">
        <v>381</v>
      </c>
      <c r="R54" t="s">
        <v>283</v>
      </c>
      <c r="S54" s="29">
        <v>-1455.16</v>
      </c>
      <c r="U54" s="29">
        <v>15</v>
      </c>
      <c r="IF54">
        <v>50297</v>
      </c>
      <c r="IG54" t="s">
        <v>380</v>
      </c>
      <c r="IH54" t="s">
        <v>269</v>
      </c>
      <c r="IK54">
        <v>-2</v>
      </c>
      <c r="IL54" t="s">
        <v>270</v>
      </c>
      <c r="IM54" t="s">
        <v>271</v>
      </c>
      <c r="IN54" t="s">
        <v>369</v>
      </c>
      <c r="IP54" t="s">
        <v>380</v>
      </c>
    </row>
    <row r="55" spans="1:250" x14ac:dyDescent="0.4">
      <c r="A55">
        <v>1251</v>
      </c>
      <c r="B55">
        <v>-1856479488</v>
      </c>
      <c r="C55">
        <v>1403</v>
      </c>
      <c r="D55" t="s">
        <v>264</v>
      </c>
      <c r="E55" t="s">
        <v>265</v>
      </c>
      <c r="F55">
        <v>1407</v>
      </c>
      <c r="G55" t="s">
        <v>266</v>
      </c>
      <c r="H55" t="s">
        <v>265</v>
      </c>
      <c r="I55">
        <v>508</v>
      </c>
      <c r="J55" t="s">
        <v>399</v>
      </c>
      <c r="K55" t="s">
        <v>400</v>
      </c>
      <c r="L55">
        <v>50297</v>
      </c>
      <c r="M55" t="s">
        <v>380</v>
      </c>
      <c r="N55" t="s">
        <v>381</v>
      </c>
      <c r="O55">
        <v>50297</v>
      </c>
      <c r="P55" t="s">
        <v>380</v>
      </c>
      <c r="Q55" t="s">
        <v>381</v>
      </c>
      <c r="R55" t="s">
        <v>283</v>
      </c>
      <c r="S55" s="29">
        <v>-1966.64</v>
      </c>
      <c r="U55" s="29">
        <v>15</v>
      </c>
      <c r="IF55">
        <v>50297</v>
      </c>
      <c r="IG55" t="s">
        <v>380</v>
      </c>
      <c r="IH55" t="s">
        <v>269</v>
      </c>
      <c r="IK55">
        <v>-2</v>
      </c>
      <c r="IL55" t="s">
        <v>270</v>
      </c>
      <c r="IM55" t="s">
        <v>271</v>
      </c>
      <c r="IN55" t="s">
        <v>369</v>
      </c>
      <c r="IP55" t="s">
        <v>380</v>
      </c>
    </row>
    <row r="56" spans="1:250" x14ac:dyDescent="0.4">
      <c r="A56">
        <v>1252</v>
      </c>
      <c r="B56">
        <v>-1856479488</v>
      </c>
      <c r="C56">
        <v>1403</v>
      </c>
      <c r="D56" t="s">
        <v>264</v>
      </c>
      <c r="E56" t="s">
        <v>265</v>
      </c>
      <c r="F56">
        <v>1407</v>
      </c>
      <c r="G56" t="s">
        <v>266</v>
      </c>
      <c r="H56" t="s">
        <v>265</v>
      </c>
      <c r="I56">
        <v>526</v>
      </c>
      <c r="J56" t="s">
        <v>401</v>
      </c>
      <c r="K56" t="s">
        <v>402</v>
      </c>
      <c r="L56">
        <v>1736</v>
      </c>
      <c r="M56" t="s">
        <v>272</v>
      </c>
      <c r="N56" t="s">
        <v>273</v>
      </c>
      <c r="O56">
        <v>1736</v>
      </c>
      <c r="P56" t="s">
        <v>272</v>
      </c>
      <c r="Q56" t="s">
        <v>273</v>
      </c>
      <c r="R56" t="s">
        <v>283</v>
      </c>
      <c r="S56" s="29">
        <v>-2291.56</v>
      </c>
      <c r="U56" s="29">
        <v>15</v>
      </c>
      <c r="IF56">
        <v>1736</v>
      </c>
      <c r="IG56" t="s">
        <v>272</v>
      </c>
      <c r="IH56" t="s">
        <v>269</v>
      </c>
      <c r="IK56">
        <v>-2</v>
      </c>
      <c r="IL56" t="s">
        <v>270</v>
      </c>
      <c r="IM56" t="s">
        <v>271</v>
      </c>
      <c r="IN56" t="s">
        <v>369</v>
      </c>
      <c r="IP56" t="s">
        <v>370</v>
      </c>
    </row>
    <row r="57" spans="1:250" x14ac:dyDescent="0.4">
      <c r="A57">
        <v>1253</v>
      </c>
      <c r="B57">
        <v>-1856479488</v>
      </c>
      <c r="C57">
        <v>1403</v>
      </c>
      <c r="D57" t="s">
        <v>264</v>
      </c>
      <c r="E57" t="s">
        <v>265</v>
      </c>
      <c r="F57">
        <v>1407</v>
      </c>
      <c r="G57" t="s">
        <v>266</v>
      </c>
      <c r="H57" t="s">
        <v>265</v>
      </c>
      <c r="I57">
        <v>522</v>
      </c>
      <c r="J57" t="s">
        <v>389</v>
      </c>
      <c r="K57" t="s">
        <v>390</v>
      </c>
      <c r="L57">
        <v>1736</v>
      </c>
      <c r="M57" t="s">
        <v>272</v>
      </c>
      <c r="N57" t="s">
        <v>273</v>
      </c>
      <c r="O57">
        <v>1736</v>
      </c>
      <c r="P57" t="s">
        <v>272</v>
      </c>
      <c r="Q57" t="s">
        <v>273</v>
      </c>
      <c r="R57" t="s">
        <v>283</v>
      </c>
      <c r="S57" s="29">
        <v>-1879.3</v>
      </c>
      <c r="U57" s="29">
        <v>15</v>
      </c>
      <c r="IF57">
        <v>1736</v>
      </c>
      <c r="IG57" t="s">
        <v>272</v>
      </c>
      <c r="IH57" t="s">
        <v>269</v>
      </c>
      <c r="IK57">
        <v>-2</v>
      </c>
      <c r="IL57" t="s">
        <v>270</v>
      </c>
      <c r="IM57" t="s">
        <v>271</v>
      </c>
      <c r="IN57" t="s">
        <v>369</v>
      </c>
      <c r="IP57" t="s">
        <v>370</v>
      </c>
    </row>
    <row r="58" spans="1:250" x14ac:dyDescent="0.4">
      <c r="A58">
        <v>1254</v>
      </c>
      <c r="B58">
        <v>-1856479488</v>
      </c>
      <c r="C58">
        <v>1403</v>
      </c>
      <c r="D58" t="s">
        <v>264</v>
      </c>
      <c r="E58" t="s">
        <v>265</v>
      </c>
      <c r="F58">
        <v>1407</v>
      </c>
      <c r="G58" t="s">
        <v>266</v>
      </c>
      <c r="H58" t="s">
        <v>265</v>
      </c>
      <c r="I58">
        <v>520</v>
      </c>
      <c r="J58" t="s">
        <v>393</v>
      </c>
      <c r="K58" t="s">
        <v>394</v>
      </c>
      <c r="L58">
        <v>1736</v>
      </c>
      <c r="M58" t="s">
        <v>272</v>
      </c>
      <c r="N58" t="s">
        <v>273</v>
      </c>
      <c r="O58">
        <v>1736</v>
      </c>
      <c r="P58" t="s">
        <v>272</v>
      </c>
      <c r="Q58" t="s">
        <v>273</v>
      </c>
      <c r="R58" t="s">
        <v>283</v>
      </c>
      <c r="S58" s="29">
        <v>-1879.07</v>
      </c>
      <c r="U58" s="29">
        <v>15</v>
      </c>
      <c r="IF58">
        <v>1736</v>
      </c>
      <c r="IG58" t="s">
        <v>272</v>
      </c>
      <c r="IH58" t="s">
        <v>269</v>
      </c>
      <c r="IK58">
        <v>-2</v>
      </c>
      <c r="IL58" t="s">
        <v>270</v>
      </c>
      <c r="IM58" t="s">
        <v>271</v>
      </c>
      <c r="IN58" t="s">
        <v>369</v>
      </c>
      <c r="IP58" t="s">
        <v>370</v>
      </c>
    </row>
    <row r="59" spans="1:250" x14ac:dyDescent="0.4">
      <c r="A59">
        <v>1255</v>
      </c>
      <c r="B59">
        <v>-1856479488</v>
      </c>
      <c r="C59">
        <v>1403</v>
      </c>
      <c r="D59" t="s">
        <v>264</v>
      </c>
      <c r="E59" t="s">
        <v>265</v>
      </c>
      <c r="F59">
        <v>1407</v>
      </c>
      <c r="G59" t="s">
        <v>266</v>
      </c>
      <c r="H59" t="s">
        <v>265</v>
      </c>
      <c r="I59">
        <v>516</v>
      </c>
      <c r="J59" t="s">
        <v>395</v>
      </c>
      <c r="K59" t="s">
        <v>396</v>
      </c>
      <c r="L59">
        <v>1736</v>
      </c>
      <c r="M59" t="s">
        <v>272</v>
      </c>
      <c r="N59" t="s">
        <v>273</v>
      </c>
      <c r="O59">
        <v>1736</v>
      </c>
      <c r="P59" t="s">
        <v>272</v>
      </c>
      <c r="Q59" t="s">
        <v>273</v>
      </c>
      <c r="R59" t="s">
        <v>283</v>
      </c>
      <c r="S59" s="29">
        <v>-2004.88</v>
      </c>
      <c r="U59" s="29">
        <v>15</v>
      </c>
      <c r="IF59">
        <v>1736</v>
      </c>
      <c r="IG59" t="s">
        <v>272</v>
      </c>
      <c r="IH59" t="s">
        <v>269</v>
      </c>
      <c r="IK59">
        <v>-2</v>
      </c>
      <c r="IL59" t="s">
        <v>270</v>
      </c>
      <c r="IM59" t="s">
        <v>271</v>
      </c>
      <c r="IN59" t="s">
        <v>369</v>
      </c>
      <c r="IP59" t="s">
        <v>370</v>
      </c>
    </row>
    <row r="60" spans="1:250" x14ac:dyDescent="0.4">
      <c r="A60">
        <v>1256</v>
      </c>
      <c r="B60">
        <v>-1856479488</v>
      </c>
      <c r="C60">
        <v>1403</v>
      </c>
      <c r="D60" t="s">
        <v>264</v>
      </c>
      <c r="E60" t="s">
        <v>265</v>
      </c>
      <c r="F60">
        <v>1407</v>
      </c>
      <c r="G60" t="s">
        <v>266</v>
      </c>
      <c r="H60" t="s">
        <v>265</v>
      </c>
      <c r="I60">
        <v>514</v>
      </c>
      <c r="J60" t="s">
        <v>397</v>
      </c>
      <c r="K60" t="s">
        <v>398</v>
      </c>
      <c r="L60">
        <v>1736</v>
      </c>
      <c r="M60" t="s">
        <v>272</v>
      </c>
      <c r="N60" t="s">
        <v>273</v>
      </c>
      <c r="O60">
        <v>1736</v>
      </c>
      <c r="P60" t="s">
        <v>272</v>
      </c>
      <c r="Q60" t="s">
        <v>273</v>
      </c>
      <c r="R60" t="s">
        <v>283</v>
      </c>
      <c r="S60" s="29">
        <v>-1746.52</v>
      </c>
      <c r="U60" s="29">
        <v>15</v>
      </c>
      <c r="IF60">
        <v>1736</v>
      </c>
      <c r="IG60" t="s">
        <v>272</v>
      </c>
      <c r="IH60" t="s">
        <v>269</v>
      </c>
      <c r="IK60">
        <v>-2</v>
      </c>
      <c r="IL60" t="s">
        <v>270</v>
      </c>
      <c r="IM60" t="s">
        <v>271</v>
      </c>
      <c r="IN60" t="s">
        <v>369</v>
      </c>
      <c r="IP60" t="s">
        <v>370</v>
      </c>
    </row>
    <row r="61" spans="1:250" x14ac:dyDescent="0.4">
      <c r="A61">
        <v>1257</v>
      </c>
      <c r="B61">
        <v>-1856479488</v>
      </c>
      <c r="C61">
        <v>1403</v>
      </c>
      <c r="D61" t="s">
        <v>264</v>
      </c>
      <c r="E61" t="s">
        <v>265</v>
      </c>
      <c r="F61">
        <v>1407</v>
      </c>
      <c r="G61" t="s">
        <v>266</v>
      </c>
      <c r="H61" t="s">
        <v>265</v>
      </c>
      <c r="I61">
        <v>508</v>
      </c>
      <c r="J61" t="s">
        <v>399</v>
      </c>
      <c r="K61" t="s">
        <v>400</v>
      </c>
      <c r="L61">
        <v>1736</v>
      </c>
      <c r="M61" t="s">
        <v>272</v>
      </c>
      <c r="N61" t="s">
        <v>273</v>
      </c>
      <c r="O61">
        <v>1736</v>
      </c>
      <c r="P61" t="s">
        <v>272</v>
      </c>
      <c r="Q61" t="s">
        <v>273</v>
      </c>
      <c r="R61" t="s">
        <v>283</v>
      </c>
      <c r="S61" s="29">
        <v>-2360.4</v>
      </c>
      <c r="U61" s="29">
        <v>15</v>
      </c>
      <c r="IF61">
        <v>1736</v>
      </c>
      <c r="IG61" t="s">
        <v>272</v>
      </c>
      <c r="IH61" t="s">
        <v>269</v>
      </c>
      <c r="IK61">
        <v>-2</v>
      </c>
      <c r="IL61" t="s">
        <v>270</v>
      </c>
      <c r="IM61" t="s">
        <v>271</v>
      </c>
      <c r="IN61" t="s">
        <v>369</v>
      </c>
      <c r="IP61" t="s">
        <v>370</v>
      </c>
    </row>
    <row r="62" spans="1:250" x14ac:dyDescent="0.4">
      <c r="A62">
        <v>1258</v>
      </c>
      <c r="B62">
        <v>-1856479488</v>
      </c>
      <c r="C62">
        <v>1403</v>
      </c>
      <c r="D62" t="s">
        <v>264</v>
      </c>
      <c r="E62" t="s">
        <v>265</v>
      </c>
      <c r="F62">
        <v>1407</v>
      </c>
      <c r="G62" t="s">
        <v>266</v>
      </c>
      <c r="H62" t="s">
        <v>265</v>
      </c>
      <c r="I62">
        <v>526</v>
      </c>
      <c r="J62" t="s">
        <v>401</v>
      </c>
      <c r="K62" t="s">
        <v>402</v>
      </c>
      <c r="L62">
        <v>1471</v>
      </c>
      <c r="M62" t="s">
        <v>267</v>
      </c>
      <c r="N62" t="s">
        <v>386</v>
      </c>
      <c r="O62">
        <v>1471</v>
      </c>
      <c r="P62" t="s">
        <v>267</v>
      </c>
      <c r="Q62" t="s">
        <v>386</v>
      </c>
      <c r="R62" t="s">
        <v>283</v>
      </c>
      <c r="S62" s="29">
        <v>-9.98</v>
      </c>
      <c r="U62" s="29">
        <v>15</v>
      </c>
      <c r="IF62">
        <v>1471</v>
      </c>
      <c r="IG62" t="s">
        <v>267</v>
      </c>
      <c r="IH62" t="s">
        <v>269</v>
      </c>
      <c r="IK62">
        <v>-2</v>
      </c>
      <c r="IL62" t="s">
        <v>270</v>
      </c>
      <c r="IM62" t="s">
        <v>271</v>
      </c>
      <c r="IN62" t="s">
        <v>369</v>
      </c>
      <c r="IP62" t="s">
        <v>371</v>
      </c>
    </row>
    <row r="63" spans="1:250" x14ac:dyDescent="0.4">
      <c r="A63">
        <v>1259</v>
      </c>
      <c r="B63">
        <v>-1856479488</v>
      </c>
      <c r="C63">
        <v>1403</v>
      </c>
      <c r="D63" t="s">
        <v>264</v>
      </c>
      <c r="E63" t="s">
        <v>265</v>
      </c>
      <c r="F63">
        <v>1407</v>
      </c>
      <c r="G63" t="s">
        <v>266</v>
      </c>
      <c r="H63" t="s">
        <v>265</v>
      </c>
      <c r="I63">
        <v>522</v>
      </c>
      <c r="J63" t="s">
        <v>389</v>
      </c>
      <c r="K63" t="s">
        <v>390</v>
      </c>
      <c r="L63">
        <v>1471</v>
      </c>
      <c r="M63" t="s">
        <v>267</v>
      </c>
      <c r="N63" t="s">
        <v>386</v>
      </c>
      <c r="O63">
        <v>1471</v>
      </c>
      <c r="P63" t="s">
        <v>267</v>
      </c>
      <c r="Q63" t="s">
        <v>386</v>
      </c>
      <c r="R63" t="s">
        <v>283</v>
      </c>
      <c r="S63" s="29">
        <v>-8.19</v>
      </c>
      <c r="U63" s="29">
        <v>15</v>
      </c>
      <c r="IF63">
        <v>1471</v>
      </c>
      <c r="IG63" t="s">
        <v>267</v>
      </c>
      <c r="IH63" t="s">
        <v>269</v>
      </c>
      <c r="IK63">
        <v>-2</v>
      </c>
      <c r="IL63" t="s">
        <v>270</v>
      </c>
      <c r="IM63" t="s">
        <v>271</v>
      </c>
      <c r="IN63" t="s">
        <v>369</v>
      </c>
      <c r="IP63" t="s">
        <v>371</v>
      </c>
    </row>
    <row r="64" spans="1:250" x14ac:dyDescent="0.4">
      <c r="A64">
        <v>1260</v>
      </c>
      <c r="B64">
        <v>-1856479488</v>
      </c>
      <c r="C64">
        <v>1403</v>
      </c>
      <c r="D64" t="s">
        <v>264</v>
      </c>
      <c r="E64" t="s">
        <v>265</v>
      </c>
      <c r="F64">
        <v>1407</v>
      </c>
      <c r="G64" t="s">
        <v>266</v>
      </c>
      <c r="H64" t="s">
        <v>265</v>
      </c>
      <c r="I64">
        <v>520</v>
      </c>
      <c r="J64" t="s">
        <v>393</v>
      </c>
      <c r="K64" t="s">
        <v>394</v>
      </c>
      <c r="L64">
        <v>1471</v>
      </c>
      <c r="M64" t="s">
        <v>267</v>
      </c>
      <c r="N64" t="s">
        <v>386</v>
      </c>
      <c r="O64">
        <v>1471</v>
      </c>
      <c r="P64" t="s">
        <v>267</v>
      </c>
      <c r="Q64" t="s">
        <v>386</v>
      </c>
      <c r="R64" t="s">
        <v>283</v>
      </c>
      <c r="S64" s="29">
        <v>-8.19</v>
      </c>
      <c r="U64" s="29">
        <v>15</v>
      </c>
      <c r="IF64">
        <v>1471</v>
      </c>
      <c r="IG64" t="s">
        <v>267</v>
      </c>
      <c r="IH64" t="s">
        <v>269</v>
      </c>
      <c r="IK64">
        <v>-2</v>
      </c>
      <c r="IL64" t="s">
        <v>270</v>
      </c>
      <c r="IM64" t="s">
        <v>271</v>
      </c>
      <c r="IN64" t="s">
        <v>369</v>
      </c>
      <c r="IP64" t="s">
        <v>371</v>
      </c>
    </row>
    <row r="65" spans="1:250" x14ac:dyDescent="0.4">
      <c r="A65">
        <v>1261</v>
      </c>
      <c r="B65">
        <v>-1856479488</v>
      </c>
      <c r="C65">
        <v>1403</v>
      </c>
      <c r="D65" t="s">
        <v>264</v>
      </c>
      <c r="E65" t="s">
        <v>265</v>
      </c>
      <c r="F65">
        <v>1407</v>
      </c>
      <c r="G65" t="s">
        <v>266</v>
      </c>
      <c r="H65" t="s">
        <v>265</v>
      </c>
      <c r="I65">
        <v>516</v>
      </c>
      <c r="J65" t="s">
        <v>395</v>
      </c>
      <c r="K65" t="s">
        <v>396</v>
      </c>
      <c r="L65">
        <v>1471</v>
      </c>
      <c r="M65" t="s">
        <v>267</v>
      </c>
      <c r="N65" t="s">
        <v>386</v>
      </c>
      <c r="O65">
        <v>1471</v>
      </c>
      <c r="P65" t="s">
        <v>267</v>
      </c>
      <c r="Q65" t="s">
        <v>386</v>
      </c>
      <c r="R65" t="s">
        <v>283</v>
      </c>
      <c r="S65" s="29">
        <v>-8.73</v>
      </c>
      <c r="U65" s="29">
        <v>15</v>
      </c>
      <c r="IF65">
        <v>1471</v>
      </c>
      <c r="IG65" t="s">
        <v>267</v>
      </c>
      <c r="IH65" t="s">
        <v>269</v>
      </c>
      <c r="IK65">
        <v>-2</v>
      </c>
      <c r="IL65" t="s">
        <v>270</v>
      </c>
      <c r="IM65" t="s">
        <v>271</v>
      </c>
      <c r="IN65" t="s">
        <v>369</v>
      </c>
      <c r="IP65" t="s">
        <v>371</v>
      </c>
    </row>
    <row r="66" spans="1:250" x14ac:dyDescent="0.4">
      <c r="A66">
        <v>1262</v>
      </c>
      <c r="B66">
        <v>-1856479488</v>
      </c>
      <c r="C66">
        <v>1403</v>
      </c>
      <c r="D66" t="s">
        <v>264</v>
      </c>
      <c r="E66" t="s">
        <v>265</v>
      </c>
      <c r="F66">
        <v>1407</v>
      </c>
      <c r="G66" t="s">
        <v>266</v>
      </c>
      <c r="H66" t="s">
        <v>265</v>
      </c>
      <c r="I66">
        <v>514</v>
      </c>
      <c r="J66" t="s">
        <v>397</v>
      </c>
      <c r="K66" t="s">
        <v>398</v>
      </c>
      <c r="L66">
        <v>1471</v>
      </c>
      <c r="M66" t="s">
        <v>267</v>
      </c>
      <c r="N66" t="s">
        <v>386</v>
      </c>
      <c r="O66">
        <v>1471</v>
      </c>
      <c r="P66" t="s">
        <v>267</v>
      </c>
      <c r="Q66" t="s">
        <v>386</v>
      </c>
      <c r="R66" t="s">
        <v>283</v>
      </c>
      <c r="S66" s="29">
        <v>-7.61</v>
      </c>
      <c r="U66" s="29">
        <v>15</v>
      </c>
      <c r="IF66">
        <v>1471</v>
      </c>
      <c r="IG66" t="s">
        <v>267</v>
      </c>
      <c r="IH66" t="s">
        <v>269</v>
      </c>
      <c r="IK66">
        <v>-2</v>
      </c>
      <c r="IL66" t="s">
        <v>270</v>
      </c>
      <c r="IM66" t="s">
        <v>271</v>
      </c>
      <c r="IN66" t="s">
        <v>369</v>
      </c>
      <c r="IP66" t="s">
        <v>371</v>
      </c>
    </row>
    <row r="67" spans="1:250" x14ac:dyDescent="0.4">
      <c r="A67">
        <v>1263</v>
      </c>
      <c r="B67">
        <v>-1856479488</v>
      </c>
      <c r="C67">
        <v>1403</v>
      </c>
      <c r="D67" t="s">
        <v>264</v>
      </c>
      <c r="E67" t="s">
        <v>265</v>
      </c>
      <c r="F67">
        <v>1407</v>
      </c>
      <c r="G67" t="s">
        <v>266</v>
      </c>
      <c r="H67" t="s">
        <v>265</v>
      </c>
      <c r="I67">
        <v>508</v>
      </c>
      <c r="J67" t="s">
        <v>399</v>
      </c>
      <c r="K67" t="s">
        <v>400</v>
      </c>
      <c r="L67">
        <v>1471</v>
      </c>
      <c r="M67" t="s">
        <v>267</v>
      </c>
      <c r="N67" t="s">
        <v>386</v>
      </c>
      <c r="O67">
        <v>1471</v>
      </c>
      <c r="P67" t="s">
        <v>267</v>
      </c>
      <c r="Q67" t="s">
        <v>386</v>
      </c>
      <c r="R67" t="s">
        <v>283</v>
      </c>
      <c r="S67" s="29">
        <v>-10.28</v>
      </c>
      <c r="U67" s="29">
        <v>15</v>
      </c>
      <c r="IF67">
        <v>1471</v>
      </c>
      <c r="IG67" t="s">
        <v>267</v>
      </c>
      <c r="IH67" t="s">
        <v>269</v>
      </c>
      <c r="IK67">
        <v>-2</v>
      </c>
      <c r="IL67" t="s">
        <v>270</v>
      </c>
      <c r="IM67" t="s">
        <v>271</v>
      </c>
      <c r="IN67" t="s">
        <v>369</v>
      </c>
      <c r="IP67" t="s">
        <v>371</v>
      </c>
    </row>
    <row r="68" spans="1:250" x14ac:dyDescent="0.4">
      <c r="S68" s="29"/>
      <c r="U68" s="29"/>
    </row>
    <row r="69" spans="1:250" x14ac:dyDescent="0.4">
      <c r="S69" s="29"/>
      <c r="U69" s="29"/>
    </row>
    <row r="70" spans="1:250" x14ac:dyDescent="0.4">
      <c r="S70" s="29"/>
      <c r="U70" s="29"/>
    </row>
    <row r="71" spans="1:250" x14ac:dyDescent="0.4">
      <c r="S71" s="29"/>
      <c r="U71" s="29"/>
    </row>
    <row r="72" spans="1:250" x14ac:dyDescent="0.4">
      <c r="S72" s="29"/>
      <c r="U72" s="29"/>
    </row>
    <row r="73" spans="1:250" x14ac:dyDescent="0.4">
      <c r="S73" s="29"/>
      <c r="U73" s="29"/>
    </row>
    <row r="74" spans="1:250" x14ac:dyDescent="0.4">
      <c r="S74" s="29"/>
      <c r="U74" s="29"/>
    </row>
    <row r="75" spans="1:250" x14ac:dyDescent="0.4">
      <c r="S75" s="29"/>
      <c r="U75" s="29"/>
    </row>
    <row r="76" spans="1:250" x14ac:dyDescent="0.4">
      <c r="S76" s="29"/>
      <c r="U76" s="29"/>
    </row>
    <row r="77" spans="1:250" x14ac:dyDescent="0.4">
      <c r="S77" s="29"/>
      <c r="U77" s="29"/>
    </row>
    <row r="78" spans="1:250" x14ac:dyDescent="0.4">
      <c r="S78" s="29"/>
      <c r="U78" s="29"/>
    </row>
    <row r="79" spans="1:250" x14ac:dyDescent="0.4">
      <c r="S79" s="29"/>
      <c r="U79" s="29"/>
    </row>
    <row r="80" spans="1:250" x14ac:dyDescent="0.4">
      <c r="S80" s="29"/>
      <c r="U80" s="29"/>
    </row>
    <row r="81" spans="19:21" x14ac:dyDescent="0.4">
      <c r="S81" s="29"/>
      <c r="U81" s="29"/>
    </row>
    <row r="82" spans="19:21" x14ac:dyDescent="0.4">
      <c r="S82" s="29"/>
      <c r="U82" s="29"/>
    </row>
    <row r="83" spans="19:21" x14ac:dyDescent="0.4">
      <c r="S83" s="29"/>
      <c r="U83" s="29"/>
    </row>
    <row r="84" spans="19:21" x14ac:dyDescent="0.4">
      <c r="S84" s="29"/>
      <c r="U84" s="29"/>
    </row>
    <row r="85" spans="19:21" x14ac:dyDescent="0.4">
      <c r="S85" s="29"/>
      <c r="U85" s="29"/>
    </row>
    <row r="86" spans="19:21" x14ac:dyDescent="0.4">
      <c r="S86" s="29"/>
      <c r="U86" s="29"/>
    </row>
    <row r="87" spans="19:21" x14ac:dyDescent="0.4">
      <c r="S87" s="29"/>
      <c r="U87" s="29"/>
    </row>
    <row r="88" spans="19:21" x14ac:dyDescent="0.4">
      <c r="S88" s="29"/>
      <c r="U88" s="29"/>
    </row>
    <row r="89" spans="19:21" x14ac:dyDescent="0.4">
      <c r="S89" s="29"/>
      <c r="U89" s="29"/>
    </row>
    <row r="90" spans="19:21" x14ac:dyDescent="0.4">
      <c r="S90" s="29"/>
      <c r="U90" s="29"/>
    </row>
    <row r="91" spans="19:21" x14ac:dyDescent="0.4">
      <c r="S91" s="29"/>
      <c r="U91" s="29"/>
    </row>
    <row r="92" spans="19:21" x14ac:dyDescent="0.4">
      <c r="S92" s="29"/>
      <c r="U92" s="29"/>
    </row>
    <row r="93" spans="19:21" x14ac:dyDescent="0.4">
      <c r="S93" s="29"/>
      <c r="U93" s="29"/>
    </row>
    <row r="94" spans="19:21" x14ac:dyDescent="0.4">
      <c r="S94" s="29"/>
      <c r="U94" s="29"/>
    </row>
    <row r="95" spans="19:21" x14ac:dyDescent="0.4">
      <c r="S95" s="29"/>
      <c r="U95" s="29"/>
    </row>
    <row r="96" spans="19:21" x14ac:dyDescent="0.4">
      <c r="S96" s="29"/>
      <c r="U96" s="29"/>
    </row>
    <row r="97" spans="19:21" x14ac:dyDescent="0.4">
      <c r="S97" s="29"/>
      <c r="U97" s="29"/>
    </row>
    <row r="98" spans="19:21" x14ac:dyDescent="0.4">
      <c r="S98" s="29"/>
      <c r="U98" s="29"/>
    </row>
    <row r="99" spans="19:21" x14ac:dyDescent="0.4">
      <c r="S99" s="29"/>
      <c r="U99" s="29"/>
    </row>
    <row r="100" spans="19:21" x14ac:dyDescent="0.4">
      <c r="S100" s="29"/>
      <c r="U100" s="29"/>
    </row>
    <row r="101" spans="19:21" x14ac:dyDescent="0.4">
      <c r="S101" s="29"/>
      <c r="U101" s="29"/>
    </row>
    <row r="102" spans="19:21" x14ac:dyDescent="0.4">
      <c r="S102" s="29"/>
      <c r="U102" s="29"/>
    </row>
    <row r="103" spans="19:21" x14ac:dyDescent="0.4">
      <c r="S103" s="29"/>
      <c r="U103" s="29"/>
    </row>
    <row r="104" spans="19:21" x14ac:dyDescent="0.4">
      <c r="S104" s="29"/>
      <c r="U104" s="29"/>
    </row>
    <row r="105" spans="19:21" x14ac:dyDescent="0.4">
      <c r="S105" s="29"/>
      <c r="U105" s="29"/>
    </row>
    <row r="106" spans="19:21" x14ac:dyDescent="0.4">
      <c r="S106" s="29"/>
      <c r="U106" s="29"/>
    </row>
    <row r="107" spans="19:21" x14ac:dyDescent="0.4">
      <c r="S107" s="29"/>
      <c r="U107" s="29"/>
    </row>
    <row r="108" spans="19:21" x14ac:dyDescent="0.4">
      <c r="S108" s="29"/>
      <c r="U108" s="29"/>
    </row>
    <row r="109" spans="19:21" x14ac:dyDescent="0.4">
      <c r="S109" s="29"/>
      <c r="U109" s="29"/>
    </row>
    <row r="110" spans="19:21" x14ac:dyDescent="0.4">
      <c r="S110" s="29"/>
      <c r="U110" s="29"/>
    </row>
    <row r="111" spans="19:21" x14ac:dyDescent="0.4">
      <c r="S111" s="29"/>
      <c r="U111" s="29"/>
    </row>
    <row r="112" spans="19:21" x14ac:dyDescent="0.4">
      <c r="S112" s="29"/>
      <c r="U112" s="29"/>
    </row>
    <row r="113" spans="19:21" x14ac:dyDescent="0.4">
      <c r="S113" s="29"/>
      <c r="U113" s="29"/>
    </row>
    <row r="114" spans="19:21" x14ac:dyDescent="0.4">
      <c r="S114" s="29"/>
      <c r="U114" s="29"/>
    </row>
    <row r="115" spans="19:21" x14ac:dyDescent="0.4">
      <c r="S115" s="29"/>
      <c r="U115" s="29"/>
    </row>
    <row r="116" spans="19:21" x14ac:dyDescent="0.4">
      <c r="S116" s="29"/>
      <c r="U116" s="29"/>
    </row>
    <row r="117" spans="19:21" x14ac:dyDescent="0.4">
      <c r="S117" s="29"/>
      <c r="U117" s="29"/>
    </row>
    <row r="118" spans="19:21" x14ac:dyDescent="0.4">
      <c r="S118" s="29"/>
      <c r="U118" s="29"/>
    </row>
    <row r="119" spans="19:21" x14ac:dyDescent="0.4">
      <c r="S119" s="29"/>
      <c r="U119" s="29"/>
    </row>
    <row r="120" spans="19:21" x14ac:dyDescent="0.4">
      <c r="S120" s="29"/>
      <c r="U120" s="29"/>
    </row>
    <row r="121" spans="19:21" x14ac:dyDescent="0.4">
      <c r="S121" s="29"/>
      <c r="U121" s="29"/>
    </row>
    <row r="122" spans="19:21" x14ac:dyDescent="0.4">
      <c r="S122" s="29"/>
      <c r="U122" s="29"/>
    </row>
    <row r="123" spans="19:21" x14ac:dyDescent="0.4">
      <c r="S123" s="29"/>
      <c r="U123" s="29"/>
    </row>
    <row r="124" spans="19:21" x14ac:dyDescent="0.4">
      <c r="S124" s="29"/>
      <c r="U124" s="29"/>
    </row>
    <row r="125" spans="19:21" x14ac:dyDescent="0.4">
      <c r="S125" s="29"/>
      <c r="U125" s="29"/>
    </row>
    <row r="126" spans="19:21" x14ac:dyDescent="0.4">
      <c r="S126" s="29"/>
      <c r="U126" s="29"/>
    </row>
    <row r="127" spans="19:21" x14ac:dyDescent="0.4">
      <c r="S127" s="29"/>
      <c r="U127" s="29"/>
    </row>
    <row r="128" spans="19:21" x14ac:dyDescent="0.4">
      <c r="S128" s="29"/>
      <c r="U128" s="29"/>
    </row>
    <row r="129" spans="19:21" x14ac:dyDescent="0.4">
      <c r="S129" s="29"/>
      <c r="U129" s="29"/>
    </row>
    <row r="130" spans="19:21" x14ac:dyDescent="0.4">
      <c r="S130" s="29"/>
      <c r="U130" s="29"/>
    </row>
    <row r="131" spans="19:21" x14ac:dyDescent="0.4">
      <c r="S131" s="29"/>
      <c r="U131" s="29"/>
    </row>
    <row r="132" spans="19:21" x14ac:dyDescent="0.4">
      <c r="S132" s="29"/>
      <c r="U132" s="29"/>
    </row>
    <row r="133" spans="19:21" x14ac:dyDescent="0.4">
      <c r="S133" s="29"/>
      <c r="U133" s="29"/>
    </row>
    <row r="134" spans="19:21" x14ac:dyDescent="0.4">
      <c r="S134" s="29"/>
      <c r="U134" s="29"/>
    </row>
    <row r="135" spans="19:21" x14ac:dyDescent="0.4">
      <c r="S135" s="29"/>
      <c r="U135" s="29"/>
    </row>
    <row r="136" spans="19:21" x14ac:dyDescent="0.4">
      <c r="S136" s="29"/>
      <c r="U136" s="29"/>
    </row>
    <row r="137" spans="19:21" x14ac:dyDescent="0.4">
      <c r="S137" s="29"/>
      <c r="U137" s="29"/>
    </row>
    <row r="138" spans="19:21" x14ac:dyDescent="0.4">
      <c r="S138" s="29"/>
      <c r="U138" s="29"/>
    </row>
    <row r="139" spans="19:21" x14ac:dyDescent="0.4">
      <c r="S139" s="29"/>
      <c r="U139" s="29"/>
    </row>
    <row r="140" spans="19:21" x14ac:dyDescent="0.4">
      <c r="S140" s="29"/>
      <c r="U140" s="29"/>
    </row>
    <row r="141" spans="19:21" x14ac:dyDescent="0.4">
      <c r="S141" s="29"/>
      <c r="U141" s="29"/>
    </row>
    <row r="142" spans="19:21" x14ac:dyDescent="0.4">
      <c r="S142" s="29"/>
      <c r="U142" s="29"/>
    </row>
    <row r="143" spans="19:21" x14ac:dyDescent="0.4">
      <c r="S143" s="29"/>
      <c r="U143" s="29"/>
    </row>
    <row r="144" spans="19:21" x14ac:dyDescent="0.4">
      <c r="S144" s="29"/>
      <c r="U144" s="29"/>
    </row>
    <row r="145" spans="19:21" x14ac:dyDescent="0.4">
      <c r="S145" s="29"/>
      <c r="U145" s="29"/>
    </row>
    <row r="146" spans="19:21" x14ac:dyDescent="0.4">
      <c r="S146" s="29"/>
      <c r="U146" s="29"/>
    </row>
    <row r="147" spans="19:21" x14ac:dyDescent="0.4">
      <c r="S147" s="29"/>
      <c r="U147" s="29"/>
    </row>
    <row r="148" spans="19:21" x14ac:dyDescent="0.4">
      <c r="S148" s="29"/>
      <c r="U148" s="29"/>
    </row>
    <row r="149" spans="19:21" x14ac:dyDescent="0.4">
      <c r="S149" s="29"/>
      <c r="U149" s="29"/>
    </row>
    <row r="150" spans="19:21" x14ac:dyDescent="0.4">
      <c r="S150" s="29"/>
      <c r="U150" s="29"/>
    </row>
    <row r="151" spans="19:21" x14ac:dyDescent="0.4">
      <c r="S151" s="29"/>
      <c r="U151" s="29"/>
    </row>
    <row r="152" spans="19:21" x14ac:dyDescent="0.4">
      <c r="S152" s="29"/>
      <c r="U152" s="29"/>
    </row>
    <row r="153" spans="19:21" x14ac:dyDescent="0.4">
      <c r="S153" s="29"/>
      <c r="U153" s="29"/>
    </row>
    <row r="154" spans="19:21" x14ac:dyDescent="0.4">
      <c r="S154" s="29"/>
      <c r="U154" s="29"/>
    </row>
    <row r="155" spans="19:21" x14ac:dyDescent="0.4">
      <c r="S155" s="29"/>
      <c r="U155" s="29"/>
    </row>
    <row r="156" spans="19:21" x14ac:dyDescent="0.4">
      <c r="S156" s="29"/>
      <c r="U156" s="29"/>
    </row>
    <row r="157" spans="19:21" x14ac:dyDescent="0.4">
      <c r="S157" s="29"/>
      <c r="U157" s="29"/>
    </row>
    <row r="158" spans="19:21" x14ac:dyDescent="0.4">
      <c r="S158" s="29"/>
      <c r="U158" s="29"/>
    </row>
    <row r="159" spans="19:21" x14ac:dyDescent="0.4">
      <c r="S159" s="29"/>
      <c r="U159" s="29"/>
    </row>
    <row r="160" spans="19:21" x14ac:dyDescent="0.4">
      <c r="S160" s="29"/>
      <c r="U160" s="29"/>
    </row>
    <row r="161" spans="19:21" x14ac:dyDescent="0.4">
      <c r="S161" s="29"/>
      <c r="U161" s="29"/>
    </row>
    <row r="162" spans="19:21" x14ac:dyDescent="0.4">
      <c r="S162" s="29"/>
      <c r="U162" s="29"/>
    </row>
    <row r="163" spans="19:21" x14ac:dyDescent="0.4">
      <c r="S163" s="29"/>
      <c r="U163" s="29"/>
    </row>
    <row r="164" spans="19:21" x14ac:dyDescent="0.4">
      <c r="S164" s="29"/>
      <c r="U164" s="29"/>
    </row>
    <row r="165" spans="19:21" x14ac:dyDescent="0.4">
      <c r="S165" s="29"/>
      <c r="U165" s="29"/>
    </row>
    <row r="166" spans="19:21" x14ac:dyDescent="0.4">
      <c r="S166" s="29"/>
      <c r="U166" s="29"/>
    </row>
    <row r="167" spans="19:21" x14ac:dyDescent="0.4">
      <c r="S167" s="29"/>
      <c r="U167" s="29"/>
    </row>
    <row r="168" spans="19:21" x14ac:dyDescent="0.4">
      <c r="S168" s="29"/>
      <c r="U168" s="29"/>
    </row>
    <row r="169" spans="19:21" x14ac:dyDescent="0.4">
      <c r="S169" s="29"/>
      <c r="U169" s="29"/>
    </row>
    <row r="170" spans="19:21" x14ac:dyDescent="0.4">
      <c r="S170" s="29"/>
      <c r="U170" s="29"/>
    </row>
    <row r="171" spans="19:21" x14ac:dyDescent="0.4">
      <c r="S171" s="29"/>
      <c r="U171" s="29"/>
    </row>
    <row r="172" spans="19:21" x14ac:dyDescent="0.4">
      <c r="S172" s="29"/>
      <c r="U172" s="29"/>
    </row>
    <row r="173" spans="19:21" x14ac:dyDescent="0.4">
      <c r="S173" s="29"/>
      <c r="U173" s="29"/>
    </row>
    <row r="174" spans="19:21" x14ac:dyDescent="0.4">
      <c r="S174" s="29"/>
      <c r="U174" s="29"/>
    </row>
    <row r="175" spans="19:21" x14ac:dyDescent="0.4">
      <c r="S175" s="29"/>
      <c r="U175" s="29"/>
    </row>
    <row r="176" spans="19:21" x14ac:dyDescent="0.4">
      <c r="S176" s="29"/>
      <c r="U176" s="29"/>
    </row>
    <row r="177" spans="19:21" x14ac:dyDescent="0.4">
      <c r="S177" s="29"/>
      <c r="U177" s="29"/>
    </row>
    <row r="178" spans="19:21" x14ac:dyDescent="0.4">
      <c r="S178" s="29"/>
      <c r="U178" s="29"/>
    </row>
    <row r="179" spans="19:21" x14ac:dyDescent="0.4">
      <c r="S179" s="29"/>
      <c r="U179" s="29"/>
    </row>
    <row r="180" spans="19:21" x14ac:dyDescent="0.4">
      <c r="S180" s="29"/>
      <c r="U180" s="29"/>
    </row>
    <row r="181" spans="19:21" x14ac:dyDescent="0.4">
      <c r="S181" s="29"/>
      <c r="U181" s="29"/>
    </row>
    <row r="182" spans="19:21" x14ac:dyDescent="0.4">
      <c r="S182" s="29"/>
      <c r="U182" s="29"/>
    </row>
    <row r="183" spans="19:21" x14ac:dyDescent="0.4">
      <c r="S183" s="29"/>
      <c r="U183" s="29"/>
    </row>
    <row r="184" spans="19:21" x14ac:dyDescent="0.4">
      <c r="S184" s="29"/>
      <c r="U184" s="29"/>
    </row>
    <row r="185" spans="19:21" x14ac:dyDescent="0.4">
      <c r="S185" s="29"/>
      <c r="U185" s="29"/>
    </row>
    <row r="186" spans="19:21" x14ac:dyDescent="0.4">
      <c r="S186" s="29"/>
      <c r="U186" s="29"/>
    </row>
    <row r="187" spans="19:21" x14ac:dyDescent="0.4">
      <c r="S187" s="29"/>
      <c r="U187" s="29"/>
    </row>
    <row r="188" spans="19:21" x14ac:dyDescent="0.4">
      <c r="S188" s="29"/>
      <c r="U188" s="29"/>
    </row>
    <row r="189" spans="19:21" x14ac:dyDescent="0.4">
      <c r="S189" s="29"/>
      <c r="U189" s="29"/>
    </row>
    <row r="190" spans="19:21" x14ac:dyDescent="0.4">
      <c r="S190" s="29"/>
      <c r="U190" s="29"/>
    </row>
    <row r="191" spans="19:21" x14ac:dyDescent="0.4">
      <c r="S191" s="29"/>
      <c r="U191" s="29"/>
    </row>
    <row r="192" spans="19:21" x14ac:dyDescent="0.4">
      <c r="S192" s="29"/>
      <c r="U192" s="29"/>
    </row>
    <row r="193" spans="19:21" x14ac:dyDescent="0.4">
      <c r="S193" s="29"/>
      <c r="U193" s="29"/>
    </row>
    <row r="194" spans="19:21" x14ac:dyDescent="0.4">
      <c r="S194" s="29"/>
      <c r="U194" s="29"/>
    </row>
    <row r="195" spans="19:21" x14ac:dyDescent="0.4">
      <c r="S195" s="29"/>
      <c r="U195" s="29"/>
    </row>
    <row r="196" spans="19:21" x14ac:dyDescent="0.4">
      <c r="S196" s="29"/>
      <c r="U196" s="29"/>
    </row>
    <row r="197" spans="19:21" x14ac:dyDescent="0.4">
      <c r="S197" s="29"/>
      <c r="U197" s="29"/>
    </row>
    <row r="198" spans="19:21" x14ac:dyDescent="0.4">
      <c r="S198" s="29"/>
      <c r="U198" s="29"/>
    </row>
    <row r="199" spans="19:21" x14ac:dyDescent="0.4">
      <c r="S199" s="29"/>
      <c r="U199" s="29"/>
    </row>
    <row r="200" spans="19:21" x14ac:dyDescent="0.4">
      <c r="S200" s="29"/>
      <c r="U200" s="29"/>
    </row>
    <row r="201" spans="19:21" x14ac:dyDescent="0.4">
      <c r="S201" s="29"/>
      <c r="U201" s="29"/>
    </row>
    <row r="202" spans="19:21" x14ac:dyDescent="0.4">
      <c r="S202" s="29"/>
      <c r="U202" s="29"/>
    </row>
    <row r="203" spans="19:21" x14ac:dyDescent="0.4">
      <c r="S203" s="29"/>
      <c r="U203" s="29"/>
    </row>
    <row r="204" spans="19:21" x14ac:dyDescent="0.4">
      <c r="S204" s="29"/>
      <c r="U204" s="29"/>
    </row>
    <row r="205" spans="19:21" x14ac:dyDescent="0.4">
      <c r="S205" s="29"/>
      <c r="U205" s="29"/>
    </row>
    <row r="206" spans="19:21" x14ac:dyDescent="0.4">
      <c r="S206" s="29"/>
      <c r="U206" s="29"/>
    </row>
    <row r="207" spans="19:21" x14ac:dyDescent="0.4">
      <c r="S207" s="29"/>
      <c r="U207" s="29"/>
    </row>
    <row r="208" spans="19:21" x14ac:dyDescent="0.4">
      <c r="S208" s="29"/>
      <c r="U208" s="29"/>
    </row>
    <row r="209" spans="19:21" x14ac:dyDescent="0.4">
      <c r="S209" s="29"/>
      <c r="U209" s="29"/>
    </row>
    <row r="210" spans="19:21" x14ac:dyDescent="0.4">
      <c r="S210" s="29"/>
      <c r="U210" s="29"/>
    </row>
    <row r="211" spans="19:21" x14ac:dyDescent="0.4">
      <c r="S211" s="29"/>
      <c r="U211" s="29"/>
    </row>
    <row r="212" spans="19:21" x14ac:dyDescent="0.4">
      <c r="S212" s="29"/>
      <c r="U212" s="29"/>
    </row>
    <row r="213" spans="19:21" x14ac:dyDescent="0.4">
      <c r="S213" s="29"/>
      <c r="U213" s="29"/>
    </row>
    <row r="214" spans="19:21" x14ac:dyDescent="0.4">
      <c r="S214" s="29"/>
      <c r="U214" s="29"/>
    </row>
    <row r="215" spans="19:21" x14ac:dyDescent="0.4">
      <c r="S215" s="29"/>
      <c r="U215" s="29"/>
    </row>
    <row r="216" spans="19:21" x14ac:dyDescent="0.4">
      <c r="S216" s="29"/>
      <c r="U216" s="29"/>
    </row>
    <row r="217" spans="19:21" x14ac:dyDescent="0.4">
      <c r="S217" s="29"/>
      <c r="U217" s="29"/>
    </row>
    <row r="218" spans="19:21" x14ac:dyDescent="0.4">
      <c r="S218" s="29"/>
      <c r="U218" s="29"/>
    </row>
    <row r="219" spans="19:21" x14ac:dyDescent="0.4">
      <c r="S219" s="29"/>
      <c r="U219" s="29"/>
    </row>
    <row r="220" spans="19:21" x14ac:dyDescent="0.4">
      <c r="S220" s="29"/>
      <c r="U220" s="29"/>
    </row>
    <row r="221" spans="19:21" x14ac:dyDescent="0.4">
      <c r="S221" s="29"/>
      <c r="U221" s="29"/>
    </row>
    <row r="222" spans="19:21" x14ac:dyDescent="0.4">
      <c r="S222" s="29"/>
      <c r="U222" s="29"/>
    </row>
    <row r="223" spans="19:21" x14ac:dyDescent="0.4">
      <c r="S223" s="29"/>
      <c r="U223" s="29"/>
    </row>
    <row r="224" spans="19:21" x14ac:dyDescent="0.4">
      <c r="S224" s="29"/>
      <c r="U224" s="29"/>
    </row>
    <row r="225" spans="19:21" x14ac:dyDescent="0.4">
      <c r="S225" s="29"/>
      <c r="U225" s="29"/>
    </row>
    <row r="226" spans="19:21" x14ac:dyDescent="0.4">
      <c r="S226" s="29"/>
      <c r="U226" s="29"/>
    </row>
    <row r="227" spans="19:21" x14ac:dyDescent="0.4">
      <c r="S227" s="29"/>
      <c r="U227" s="29"/>
    </row>
    <row r="228" spans="19:21" x14ac:dyDescent="0.4">
      <c r="S228" s="29"/>
      <c r="U228" s="29"/>
    </row>
    <row r="229" spans="19:21" x14ac:dyDescent="0.4">
      <c r="S229" s="29"/>
      <c r="U229" s="29"/>
    </row>
    <row r="230" spans="19:21" x14ac:dyDescent="0.4">
      <c r="S230" s="29"/>
      <c r="U230" s="29"/>
    </row>
    <row r="231" spans="19:21" x14ac:dyDescent="0.4">
      <c r="S231" s="29"/>
      <c r="U231" s="29"/>
    </row>
    <row r="232" spans="19:21" x14ac:dyDescent="0.4">
      <c r="S232" s="29"/>
      <c r="U232" s="29"/>
    </row>
    <row r="233" spans="19:21" x14ac:dyDescent="0.4">
      <c r="S233" s="29"/>
      <c r="U233" s="29"/>
    </row>
    <row r="234" spans="19:21" x14ac:dyDescent="0.4">
      <c r="S234" s="29"/>
      <c r="U234" s="29"/>
    </row>
    <row r="235" spans="19:21" x14ac:dyDescent="0.4">
      <c r="S235" s="29"/>
      <c r="U235" s="29"/>
    </row>
    <row r="236" spans="19:21" x14ac:dyDescent="0.4">
      <c r="S236" s="29"/>
      <c r="U236" s="29"/>
    </row>
    <row r="237" spans="19:21" x14ac:dyDescent="0.4">
      <c r="S237" s="29"/>
      <c r="U237" s="29"/>
    </row>
    <row r="238" spans="19:21" x14ac:dyDescent="0.4">
      <c r="S238" s="29"/>
      <c r="U238" s="29"/>
    </row>
    <row r="239" spans="19:21" x14ac:dyDescent="0.4">
      <c r="S239" s="29"/>
      <c r="U239" s="29"/>
    </row>
    <row r="240" spans="19:21" x14ac:dyDescent="0.4">
      <c r="S240" s="29"/>
      <c r="U240" s="29"/>
    </row>
    <row r="241" spans="19:21" x14ac:dyDescent="0.4">
      <c r="S241" s="29"/>
      <c r="U241" s="29"/>
    </row>
    <row r="242" spans="19:21" x14ac:dyDescent="0.4">
      <c r="S242" s="29"/>
      <c r="U242" s="29"/>
    </row>
    <row r="243" spans="19:21" x14ac:dyDescent="0.4">
      <c r="S243" s="29"/>
      <c r="U243" s="29"/>
    </row>
    <row r="244" spans="19:21" x14ac:dyDescent="0.4">
      <c r="S244" s="29"/>
      <c r="U244" s="29"/>
    </row>
    <row r="245" spans="19:21" x14ac:dyDescent="0.4">
      <c r="S245" s="29"/>
      <c r="U245" s="29"/>
    </row>
    <row r="246" spans="19:21" x14ac:dyDescent="0.4">
      <c r="S246" s="29"/>
      <c r="U246" s="29"/>
    </row>
    <row r="247" spans="19:21" x14ac:dyDescent="0.4">
      <c r="S247" s="29"/>
      <c r="U247" s="29"/>
    </row>
    <row r="248" spans="19:21" x14ac:dyDescent="0.4">
      <c r="S248" s="29"/>
      <c r="U248" s="29"/>
    </row>
    <row r="249" spans="19:21" x14ac:dyDescent="0.4">
      <c r="S249" s="29"/>
      <c r="U249" s="29"/>
    </row>
    <row r="250" spans="19:21" x14ac:dyDescent="0.4">
      <c r="S250" s="29"/>
      <c r="U250" s="29"/>
    </row>
    <row r="251" spans="19:21" x14ac:dyDescent="0.4">
      <c r="S251" s="29"/>
      <c r="U251" s="29"/>
    </row>
    <row r="252" spans="19:21" x14ac:dyDescent="0.4">
      <c r="S252" s="29"/>
      <c r="U252" s="29"/>
    </row>
    <row r="253" spans="19:21" x14ac:dyDescent="0.4">
      <c r="S253" s="29"/>
      <c r="U253" s="29"/>
    </row>
    <row r="254" spans="19:21" x14ac:dyDescent="0.4">
      <c r="S254" s="29"/>
      <c r="U254" s="29"/>
    </row>
    <row r="255" spans="19:21" x14ac:dyDescent="0.4">
      <c r="S255" s="29"/>
      <c r="U255" s="29"/>
    </row>
    <row r="256" spans="19:21" x14ac:dyDescent="0.4">
      <c r="S256" s="29"/>
      <c r="U256" s="29"/>
    </row>
    <row r="257" spans="19:21" x14ac:dyDescent="0.4">
      <c r="S257" s="29"/>
      <c r="U257" s="29"/>
    </row>
    <row r="258" spans="19:21" x14ac:dyDescent="0.4">
      <c r="S258" s="29"/>
      <c r="U258" s="29"/>
    </row>
    <row r="259" spans="19:21" x14ac:dyDescent="0.4">
      <c r="S259" s="29"/>
      <c r="U259" s="29"/>
    </row>
    <row r="260" spans="19:21" x14ac:dyDescent="0.4">
      <c r="S260" s="29"/>
      <c r="U260" s="29"/>
    </row>
    <row r="261" spans="19:21" x14ac:dyDescent="0.4">
      <c r="S261" s="29"/>
      <c r="U261" s="29"/>
    </row>
    <row r="262" spans="19:21" x14ac:dyDescent="0.4">
      <c r="S262" s="29"/>
      <c r="U262" s="29"/>
    </row>
    <row r="263" spans="19:21" x14ac:dyDescent="0.4">
      <c r="S263" s="29"/>
      <c r="U263" s="29"/>
    </row>
    <row r="264" spans="19:21" x14ac:dyDescent="0.4">
      <c r="S264" s="29"/>
      <c r="U264" s="29"/>
    </row>
    <row r="265" spans="19:21" x14ac:dyDescent="0.4">
      <c r="S265" s="29"/>
      <c r="U265" s="29"/>
    </row>
    <row r="266" spans="19:21" x14ac:dyDescent="0.4">
      <c r="S266" s="29"/>
      <c r="U266" s="29"/>
    </row>
    <row r="267" spans="19:21" x14ac:dyDescent="0.4">
      <c r="S267" s="29"/>
      <c r="U267" s="29"/>
    </row>
    <row r="268" spans="19:21" x14ac:dyDescent="0.4">
      <c r="S268" s="29"/>
      <c r="U268" s="29"/>
    </row>
    <row r="269" spans="19:21" x14ac:dyDescent="0.4">
      <c r="S269" s="29"/>
      <c r="U269" s="29"/>
    </row>
    <row r="270" spans="19:21" x14ac:dyDescent="0.4">
      <c r="S270" s="29"/>
      <c r="U270" s="29"/>
    </row>
    <row r="271" spans="19:21" x14ac:dyDescent="0.4">
      <c r="S271" s="29"/>
      <c r="U271" s="29"/>
    </row>
    <row r="272" spans="19:21" x14ac:dyDescent="0.4">
      <c r="S272" s="29"/>
      <c r="U272" s="29"/>
    </row>
    <row r="273" spans="19:21" x14ac:dyDescent="0.4">
      <c r="S273" s="29"/>
      <c r="U273" s="29"/>
    </row>
    <row r="274" spans="19:21" x14ac:dyDescent="0.4">
      <c r="S274" s="29"/>
      <c r="U274" s="29"/>
    </row>
    <row r="275" spans="19:21" x14ac:dyDescent="0.4">
      <c r="S275" s="29"/>
      <c r="U275" s="29"/>
    </row>
    <row r="276" spans="19:21" x14ac:dyDescent="0.4">
      <c r="S276" s="29"/>
      <c r="U276" s="29"/>
    </row>
    <row r="277" spans="19:21" x14ac:dyDescent="0.4">
      <c r="S277" s="29"/>
      <c r="U277" s="29"/>
    </row>
    <row r="278" spans="19:21" x14ac:dyDescent="0.4">
      <c r="S278" s="29"/>
      <c r="U278" s="29"/>
    </row>
    <row r="279" spans="19:21" x14ac:dyDescent="0.4">
      <c r="S279" s="29"/>
      <c r="U279" s="29"/>
    </row>
    <row r="280" spans="19:21" x14ac:dyDescent="0.4">
      <c r="S280" s="29"/>
      <c r="U280" s="29"/>
    </row>
    <row r="281" spans="19:21" x14ac:dyDescent="0.4">
      <c r="S281" s="29"/>
      <c r="U281" s="29"/>
    </row>
    <row r="282" spans="19:21" x14ac:dyDescent="0.4">
      <c r="S282" s="29"/>
      <c r="U282" s="29"/>
    </row>
    <row r="283" spans="19:21" x14ac:dyDescent="0.4">
      <c r="S283" s="29"/>
      <c r="U283" s="29"/>
    </row>
    <row r="284" spans="19:21" x14ac:dyDescent="0.4">
      <c r="S284" s="29"/>
      <c r="U284" s="29"/>
    </row>
    <row r="285" spans="19:21" x14ac:dyDescent="0.4">
      <c r="S285" s="29"/>
      <c r="U285" s="29"/>
    </row>
    <row r="286" spans="19:21" x14ac:dyDescent="0.4">
      <c r="S286" s="29"/>
      <c r="U286" s="29"/>
    </row>
  </sheetData>
  <autoFilter ref="A1:IP183" xr:uid="{AC5D8F64-7758-4342-A0B0-0018B3338494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169A3-C202-44F6-80DE-E2D22FA19A83}">
  <dimension ref="A1:IP456"/>
  <sheetViews>
    <sheetView zoomScale="80" zoomScaleNormal="80" workbookViewId="0">
      <selection sqref="A1:IP133"/>
    </sheetView>
  </sheetViews>
  <sheetFormatPr defaultRowHeight="14.6" x14ac:dyDescent="0.4"/>
  <cols>
    <col min="11" max="11" width="28.23046875" bestFit="1" customWidth="1"/>
  </cols>
  <sheetData>
    <row r="1" spans="1:250" x14ac:dyDescent="0.4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</row>
    <row r="2" spans="1:250" x14ac:dyDescent="0.4">
      <c r="A2">
        <v>1066</v>
      </c>
      <c r="B2">
        <v>-1856479488</v>
      </c>
      <c r="C2">
        <v>1403</v>
      </c>
      <c r="D2" t="s">
        <v>264</v>
      </c>
      <c r="E2" t="s">
        <v>265</v>
      </c>
      <c r="F2">
        <v>1407</v>
      </c>
      <c r="G2" t="s">
        <v>266</v>
      </c>
      <c r="H2" t="s">
        <v>265</v>
      </c>
      <c r="I2">
        <v>526</v>
      </c>
      <c r="J2" t="s">
        <v>401</v>
      </c>
      <c r="K2" t="s">
        <v>402</v>
      </c>
      <c r="L2">
        <v>84786</v>
      </c>
      <c r="M2" t="s">
        <v>391</v>
      </c>
      <c r="N2" t="s">
        <v>392</v>
      </c>
      <c r="O2">
        <v>84786</v>
      </c>
      <c r="P2" t="s">
        <v>391</v>
      </c>
      <c r="Q2" t="s">
        <v>392</v>
      </c>
      <c r="R2" t="s">
        <v>268</v>
      </c>
      <c r="S2" s="29">
        <v>-579.07000000000005</v>
      </c>
      <c r="U2" s="29">
        <v>10</v>
      </c>
      <c r="IF2">
        <v>84786</v>
      </c>
      <c r="IG2" t="s">
        <v>391</v>
      </c>
      <c r="IH2" t="s">
        <v>269</v>
      </c>
      <c r="IK2">
        <v>-2</v>
      </c>
      <c r="IL2" t="s">
        <v>270</v>
      </c>
      <c r="IM2" t="s">
        <v>271</v>
      </c>
      <c r="IN2" t="s">
        <v>369</v>
      </c>
      <c r="IP2" t="s">
        <v>391</v>
      </c>
    </row>
    <row r="3" spans="1:250" x14ac:dyDescent="0.4">
      <c r="A3">
        <v>1067</v>
      </c>
      <c r="B3">
        <v>-1856479488</v>
      </c>
      <c r="C3">
        <v>1403</v>
      </c>
      <c r="D3" t="s">
        <v>264</v>
      </c>
      <c r="E3" t="s">
        <v>265</v>
      </c>
      <c r="F3">
        <v>1407</v>
      </c>
      <c r="G3" t="s">
        <v>266</v>
      </c>
      <c r="H3" t="s">
        <v>265</v>
      </c>
      <c r="I3">
        <v>522</v>
      </c>
      <c r="J3" t="s">
        <v>389</v>
      </c>
      <c r="K3" t="s">
        <v>390</v>
      </c>
      <c r="L3">
        <v>84786</v>
      </c>
      <c r="M3" t="s">
        <v>391</v>
      </c>
      <c r="N3" t="s">
        <v>392</v>
      </c>
      <c r="O3">
        <v>84786</v>
      </c>
      <c r="P3" t="s">
        <v>391</v>
      </c>
      <c r="Q3" t="s">
        <v>392</v>
      </c>
      <c r="R3" t="s">
        <v>268</v>
      </c>
      <c r="S3" s="29">
        <v>-477.75</v>
      </c>
      <c r="U3" s="29">
        <v>10</v>
      </c>
      <c r="IF3">
        <v>84786</v>
      </c>
      <c r="IG3" t="s">
        <v>391</v>
      </c>
      <c r="IH3" t="s">
        <v>269</v>
      </c>
      <c r="IK3">
        <v>-2</v>
      </c>
      <c r="IL3" t="s">
        <v>270</v>
      </c>
      <c r="IM3" t="s">
        <v>271</v>
      </c>
      <c r="IN3" t="s">
        <v>369</v>
      </c>
      <c r="IP3" t="s">
        <v>391</v>
      </c>
    </row>
    <row r="4" spans="1:250" x14ac:dyDescent="0.4">
      <c r="A4">
        <v>1068</v>
      </c>
      <c r="B4">
        <v>-1856479488</v>
      </c>
      <c r="C4">
        <v>1403</v>
      </c>
      <c r="D4" t="s">
        <v>264</v>
      </c>
      <c r="E4" t="s">
        <v>265</v>
      </c>
      <c r="F4">
        <v>1407</v>
      </c>
      <c r="G4" t="s">
        <v>266</v>
      </c>
      <c r="H4" t="s">
        <v>265</v>
      </c>
      <c r="I4">
        <v>520</v>
      </c>
      <c r="J4" t="s">
        <v>393</v>
      </c>
      <c r="K4" t="s">
        <v>394</v>
      </c>
      <c r="L4">
        <v>84786</v>
      </c>
      <c r="M4" t="s">
        <v>391</v>
      </c>
      <c r="N4" t="s">
        <v>392</v>
      </c>
      <c r="O4">
        <v>84786</v>
      </c>
      <c r="P4" t="s">
        <v>391</v>
      </c>
      <c r="Q4" t="s">
        <v>392</v>
      </c>
      <c r="R4" t="s">
        <v>268</v>
      </c>
      <c r="S4" s="29">
        <v>-477.75</v>
      </c>
      <c r="U4" s="29">
        <v>10</v>
      </c>
      <c r="IF4">
        <v>84786</v>
      </c>
      <c r="IG4" t="s">
        <v>391</v>
      </c>
      <c r="IH4" t="s">
        <v>269</v>
      </c>
      <c r="IK4">
        <v>-2</v>
      </c>
      <c r="IL4" t="s">
        <v>270</v>
      </c>
      <c r="IM4" t="s">
        <v>271</v>
      </c>
      <c r="IN4" t="s">
        <v>369</v>
      </c>
      <c r="IP4" t="s">
        <v>391</v>
      </c>
    </row>
    <row r="5" spans="1:250" x14ac:dyDescent="0.4">
      <c r="A5">
        <v>1069</v>
      </c>
      <c r="B5">
        <v>-1856479488</v>
      </c>
      <c r="C5">
        <v>1403</v>
      </c>
      <c r="D5" t="s">
        <v>264</v>
      </c>
      <c r="E5" t="s">
        <v>265</v>
      </c>
      <c r="F5">
        <v>1407</v>
      </c>
      <c r="G5" t="s">
        <v>266</v>
      </c>
      <c r="H5" t="s">
        <v>265</v>
      </c>
      <c r="I5">
        <v>526</v>
      </c>
      <c r="J5" t="s">
        <v>401</v>
      </c>
      <c r="K5" t="s">
        <v>402</v>
      </c>
      <c r="L5">
        <v>79514</v>
      </c>
      <c r="M5" t="s">
        <v>382</v>
      </c>
      <c r="N5" t="s">
        <v>383</v>
      </c>
      <c r="O5">
        <v>79514</v>
      </c>
      <c r="P5" t="s">
        <v>382</v>
      </c>
      <c r="Q5" t="s">
        <v>383</v>
      </c>
      <c r="R5" t="s">
        <v>268</v>
      </c>
      <c r="S5" s="29">
        <v>-239.74</v>
      </c>
      <c r="U5" s="29">
        <v>10</v>
      </c>
      <c r="IF5">
        <v>79514</v>
      </c>
      <c r="IG5" t="s">
        <v>382</v>
      </c>
      <c r="IH5" t="s">
        <v>269</v>
      </c>
      <c r="IK5">
        <v>-2</v>
      </c>
      <c r="IL5" t="s">
        <v>270</v>
      </c>
      <c r="IM5" t="s">
        <v>271</v>
      </c>
      <c r="IN5" t="s">
        <v>369</v>
      </c>
      <c r="IP5" t="s">
        <v>382</v>
      </c>
    </row>
    <row r="6" spans="1:250" x14ac:dyDescent="0.4">
      <c r="A6">
        <v>1070</v>
      </c>
      <c r="B6">
        <v>-1856479488</v>
      </c>
      <c r="C6">
        <v>1403</v>
      </c>
      <c r="D6" t="s">
        <v>264</v>
      </c>
      <c r="E6" t="s">
        <v>265</v>
      </c>
      <c r="F6">
        <v>1407</v>
      </c>
      <c r="G6" t="s">
        <v>266</v>
      </c>
      <c r="H6" t="s">
        <v>265</v>
      </c>
      <c r="I6">
        <v>522</v>
      </c>
      <c r="J6" t="s">
        <v>389</v>
      </c>
      <c r="K6" t="s">
        <v>390</v>
      </c>
      <c r="L6">
        <v>79514</v>
      </c>
      <c r="M6" t="s">
        <v>382</v>
      </c>
      <c r="N6" t="s">
        <v>383</v>
      </c>
      <c r="O6">
        <v>79514</v>
      </c>
      <c r="P6" t="s">
        <v>382</v>
      </c>
      <c r="Q6" t="s">
        <v>383</v>
      </c>
      <c r="R6" t="s">
        <v>268</v>
      </c>
      <c r="S6" s="29">
        <v>-197.78</v>
      </c>
      <c r="U6" s="29">
        <v>10</v>
      </c>
      <c r="IF6">
        <v>79514</v>
      </c>
      <c r="IG6" t="s">
        <v>382</v>
      </c>
      <c r="IH6" t="s">
        <v>269</v>
      </c>
      <c r="IK6">
        <v>-2</v>
      </c>
      <c r="IL6" t="s">
        <v>270</v>
      </c>
      <c r="IM6" t="s">
        <v>271</v>
      </c>
      <c r="IN6" t="s">
        <v>369</v>
      </c>
      <c r="IP6" t="s">
        <v>382</v>
      </c>
    </row>
    <row r="7" spans="1:250" x14ac:dyDescent="0.4">
      <c r="A7">
        <v>1071</v>
      </c>
      <c r="B7">
        <v>-1856479488</v>
      </c>
      <c r="C7">
        <v>1403</v>
      </c>
      <c r="D7" t="s">
        <v>264</v>
      </c>
      <c r="E7" t="s">
        <v>265</v>
      </c>
      <c r="F7">
        <v>1407</v>
      </c>
      <c r="G7" t="s">
        <v>266</v>
      </c>
      <c r="H7" t="s">
        <v>265</v>
      </c>
      <c r="I7">
        <v>520</v>
      </c>
      <c r="J7" t="s">
        <v>393</v>
      </c>
      <c r="K7" t="s">
        <v>394</v>
      </c>
      <c r="L7">
        <v>79514</v>
      </c>
      <c r="M7" t="s">
        <v>382</v>
      </c>
      <c r="N7" t="s">
        <v>383</v>
      </c>
      <c r="O7">
        <v>79514</v>
      </c>
      <c r="P7" t="s">
        <v>382</v>
      </c>
      <c r="Q7" t="s">
        <v>383</v>
      </c>
      <c r="R7" t="s">
        <v>268</v>
      </c>
      <c r="S7" s="29">
        <v>-197.78</v>
      </c>
      <c r="U7" s="29">
        <v>10</v>
      </c>
      <c r="IF7">
        <v>79514</v>
      </c>
      <c r="IG7" t="s">
        <v>382</v>
      </c>
      <c r="IH7" t="s">
        <v>269</v>
      </c>
      <c r="IK7">
        <v>-2</v>
      </c>
      <c r="IL7" t="s">
        <v>270</v>
      </c>
      <c r="IM7" t="s">
        <v>271</v>
      </c>
      <c r="IN7" t="s">
        <v>369</v>
      </c>
      <c r="IP7" t="s">
        <v>382</v>
      </c>
    </row>
    <row r="8" spans="1:250" x14ac:dyDescent="0.4">
      <c r="A8">
        <v>1072</v>
      </c>
      <c r="B8">
        <v>-1856479488</v>
      </c>
      <c r="C8">
        <v>1403</v>
      </c>
      <c r="D8" t="s">
        <v>264</v>
      </c>
      <c r="E8" t="s">
        <v>265</v>
      </c>
      <c r="F8">
        <v>1407</v>
      </c>
      <c r="G8" t="s">
        <v>266</v>
      </c>
      <c r="H8" t="s">
        <v>265</v>
      </c>
      <c r="I8">
        <v>516</v>
      </c>
      <c r="J8" t="s">
        <v>395</v>
      </c>
      <c r="K8" t="s">
        <v>396</v>
      </c>
      <c r="L8">
        <v>79514</v>
      </c>
      <c r="M8" t="s">
        <v>382</v>
      </c>
      <c r="N8" t="s">
        <v>383</v>
      </c>
      <c r="O8">
        <v>79514</v>
      </c>
      <c r="P8" t="s">
        <v>382</v>
      </c>
      <c r="Q8" t="s">
        <v>383</v>
      </c>
      <c r="R8" t="s">
        <v>268</v>
      </c>
      <c r="S8" s="29">
        <v>-255.07</v>
      </c>
      <c r="U8" s="29">
        <v>10</v>
      </c>
      <c r="IF8">
        <v>79514</v>
      </c>
      <c r="IG8" t="s">
        <v>382</v>
      </c>
      <c r="IH8" t="s">
        <v>269</v>
      </c>
      <c r="IK8">
        <v>-2</v>
      </c>
      <c r="IL8" t="s">
        <v>270</v>
      </c>
      <c r="IM8" t="s">
        <v>271</v>
      </c>
      <c r="IN8" t="s">
        <v>369</v>
      </c>
      <c r="IP8" t="s">
        <v>382</v>
      </c>
    </row>
    <row r="9" spans="1:250" x14ac:dyDescent="0.4">
      <c r="A9">
        <v>1073</v>
      </c>
      <c r="B9">
        <v>-1856479488</v>
      </c>
      <c r="C9">
        <v>1403</v>
      </c>
      <c r="D9" t="s">
        <v>264</v>
      </c>
      <c r="E9" t="s">
        <v>265</v>
      </c>
      <c r="F9">
        <v>1407</v>
      </c>
      <c r="G9" t="s">
        <v>266</v>
      </c>
      <c r="H9" t="s">
        <v>265</v>
      </c>
      <c r="I9">
        <v>514</v>
      </c>
      <c r="J9" t="s">
        <v>397</v>
      </c>
      <c r="K9" t="s">
        <v>398</v>
      </c>
      <c r="L9">
        <v>79514</v>
      </c>
      <c r="M9" t="s">
        <v>382</v>
      </c>
      <c r="N9" t="s">
        <v>383</v>
      </c>
      <c r="O9">
        <v>79514</v>
      </c>
      <c r="P9" t="s">
        <v>382</v>
      </c>
      <c r="Q9" t="s">
        <v>383</v>
      </c>
      <c r="R9" t="s">
        <v>268</v>
      </c>
      <c r="S9" s="29">
        <v>-221.06</v>
      </c>
      <c r="U9" s="29">
        <v>10</v>
      </c>
      <c r="IF9">
        <v>79514</v>
      </c>
      <c r="IG9" t="s">
        <v>382</v>
      </c>
      <c r="IH9" t="s">
        <v>269</v>
      </c>
      <c r="IK9">
        <v>-2</v>
      </c>
      <c r="IL9" t="s">
        <v>270</v>
      </c>
      <c r="IM9" t="s">
        <v>271</v>
      </c>
      <c r="IN9" t="s">
        <v>369</v>
      </c>
      <c r="IP9" t="s">
        <v>382</v>
      </c>
    </row>
    <row r="10" spans="1:250" x14ac:dyDescent="0.4">
      <c r="A10">
        <v>1074</v>
      </c>
      <c r="B10">
        <v>-1856479488</v>
      </c>
      <c r="C10">
        <v>1403</v>
      </c>
      <c r="D10" t="s">
        <v>264</v>
      </c>
      <c r="E10" t="s">
        <v>265</v>
      </c>
      <c r="F10">
        <v>1407</v>
      </c>
      <c r="G10" t="s">
        <v>266</v>
      </c>
      <c r="H10" t="s">
        <v>265</v>
      </c>
      <c r="I10">
        <v>508</v>
      </c>
      <c r="J10" t="s">
        <v>399</v>
      </c>
      <c r="K10" t="s">
        <v>400</v>
      </c>
      <c r="L10">
        <v>79514</v>
      </c>
      <c r="M10" t="s">
        <v>382</v>
      </c>
      <c r="N10" t="s">
        <v>383</v>
      </c>
      <c r="O10">
        <v>79514</v>
      </c>
      <c r="P10" t="s">
        <v>382</v>
      </c>
      <c r="Q10" t="s">
        <v>383</v>
      </c>
      <c r="R10" t="s">
        <v>268</v>
      </c>
      <c r="S10" s="29">
        <v>-62.3</v>
      </c>
      <c r="U10" s="29">
        <v>10</v>
      </c>
      <c r="IF10">
        <v>79514</v>
      </c>
      <c r="IG10" t="s">
        <v>382</v>
      </c>
      <c r="IH10" t="s">
        <v>269</v>
      </c>
      <c r="IK10">
        <v>-2</v>
      </c>
      <c r="IL10" t="s">
        <v>270</v>
      </c>
      <c r="IM10" t="s">
        <v>271</v>
      </c>
      <c r="IN10" t="s">
        <v>369</v>
      </c>
      <c r="IP10" t="s">
        <v>382</v>
      </c>
    </row>
    <row r="11" spans="1:250" x14ac:dyDescent="0.4">
      <c r="A11">
        <v>1075</v>
      </c>
      <c r="B11">
        <v>-1856479488</v>
      </c>
      <c r="C11">
        <v>1403</v>
      </c>
      <c r="D11" t="s">
        <v>264</v>
      </c>
      <c r="E11" t="s">
        <v>265</v>
      </c>
      <c r="F11">
        <v>1407</v>
      </c>
      <c r="G11" t="s">
        <v>266</v>
      </c>
      <c r="H11" t="s">
        <v>265</v>
      </c>
      <c r="I11">
        <v>526</v>
      </c>
      <c r="J11" t="s">
        <v>401</v>
      </c>
      <c r="K11" t="s">
        <v>402</v>
      </c>
      <c r="L11">
        <v>78013</v>
      </c>
      <c r="M11" t="s">
        <v>384</v>
      </c>
      <c r="N11" t="s">
        <v>385</v>
      </c>
      <c r="O11">
        <v>78013</v>
      </c>
      <c r="P11" t="s">
        <v>384</v>
      </c>
      <c r="Q11" t="s">
        <v>385</v>
      </c>
      <c r="R11" t="s">
        <v>268</v>
      </c>
      <c r="S11" s="29">
        <v>-70.75</v>
      </c>
      <c r="U11" s="29">
        <v>10</v>
      </c>
      <c r="IF11">
        <v>78013</v>
      </c>
      <c r="IG11" t="s">
        <v>384</v>
      </c>
      <c r="IH11" t="s">
        <v>269</v>
      </c>
      <c r="IK11">
        <v>-2</v>
      </c>
      <c r="IL11" t="s">
        <v>270</v>
      </c>
      <c r="IM11" t="s">
        <v>271</v>
      </c>
      <c r="IN11" t="s">
        <v>369</v>
      </c>
      <c r="IP11" t="s">
        <v>384</v>
      </c>
    </row>
    <row r="12" spans="1:250" x14ac:dyDescent="0.4">
      <c r="A12">
        <v>1076</v>
      </c>
      <c r="B12">
        <v>-1856479488</v>
      </c>
      <c r="C12">
        <v>1403</v>
      </c>
      <c r="D12" t="s">
        <v>264</v>
      </c>
      <c r="E12" t="s">
        <v>265</v>
      </c>
      <c r="F12">
        <v>1407</v>
      </c>
      <c r="G12" t="s">
        <v>266</v>
      </c>
      <c r="H12" t="s">
        <v>265</v>
      </c>
      <c r="I12">
        <v>522</v>
      </c>
      <c r="J12" t="s">
        <v>389</v>
      </c>
      <c r="K12" t="s">
        <v>390</v>
      </c>
      <c r="L12">
        <v>78013</v>
      </c>
      <c r="M12" t="s">
        <v>384</v>
      </c>
      <c r="N12" t="s">
        <v>385</v>
      </c>
      <c r="O12">
        <v>78013</v>
      </c>
      <c r="P12" t="s">
        <v>384</v>
      </c>
      <c r="Q12" t="s">
        <v>385</v>
      </c>
      <c r="R12" t="s">
        <v>268</v>
      </c>
      <c r="S12" s="29">
        <v>-58.12</v>
      </c>
      <c r="U12" s="29">
        <v>10</v>
      </c>
      <c r="IF12">
        <v>78013</v>
      </c>
      <c r="IG12" t="s">
        <v>384</v>
      </c>
      <c r="IH12" t="s">
        <v>269</v>
      </c>
      <c r="IK12">
        <v>-2</v>
      </c>
      <c r="IL12" t="s">
        <v>270</v>
      </c>
      <c r="IM12" t="s">
        <v>271</v>
      </c>
      <c r="IN12" t="s">
        <v>369</v>
      </c>
      <c r="IP12" t="s">
        <v>384</v>
      </c>
    </row>
    <row r="13" spans="1:250" x14ac:dyDescent="0.4">
      <c r="A13">
        <v>1077</v>
      </c>
      <c r="B13">
        <v>-1856479488</v>
      </c>
      <c r="C13">
        <v>1403</v>
      </c>
      <c r="D13" t="s">
        <v>264</v>
      </c>
      <c r="E13" t="s">
        <v>265</v>
      </c>
      <c r="F13">
        <v>1407</v>
      </c>
      <c r="G13" t="s">
        <v>266</v>
      </c>
      <c r="H13" t="s">
        <v>265</v>
      </c>
      <c r="I13">
        <v>520</v>
      </c>
      <c r="J13" t="s">
        <v>393</v>
      </c>
      <c r="K13" t="s">
        <v>394</v>
      </c>
      <c r="L13">
        <v>78013</v>
      </c>
      <c r="M13" t="s">
        <v>384</v>
      </c>
      <c r="N13" t="s">
        <v>385</v>
      </c>
      <c r="O13">
        <v>78013</v>
      </c>
      <c r="P13" t="s">
        <v>384</v>
      </c>
      <c r="Q13" t="s">
        <v>385</v>
      </c>
      <c r="R13" t="s">
        <v>268</v>
      </c>
      <c r="S13" s="29">
        <v>-58.12</v>
      </c>
      <c r="U13" s="29">
        <v>10</v>
      </c>
      <c r="IF13">
        <v>78013</v>
      </c>
      <c r="IG13" t="s">
        <v>384</v>
      </c>
      <c r="IH13" t="s">
        <v>269</v>
      </c>
      <c r="IK13">
        <v>-2</v>
      </c>
      <c r="IL13" t="s">
        <v>270</v>
      </c>
      <c r="IM13" t="s">
        <v>271</v>
      </c>
      <c r="IN13" t="s">
        <v>369</v>
      </c>
      <c r="IP13" t="s">
        <v>384</v>
      </c>
    </row>
    <row r="14" spans="1:250" x14ac:dyDescent="0.4">
      <c r="A14">
        <v>1078</v>
      </c>
      <c r="B14">
        <v>-1856479488</v>
      </c>
      <c r="C14">
        <v>1403</v>
      </c>
      <c r="D14" t="s">
        <v>264</v>
      </c>
      <c r="E14" t="s">
        <v>265</v>
      </c>
      <c r="F14">
        <v>1407</v>
      </c>
      <c r="G14" t="s">
        <v>266</v>
      </c>
      <c r="H14" t="s">
        <v>265</v>
      </c>
      <c r="I14">
        <v>516</v>
      </c>
      <c r="J14" t="s">
        <v>395</v>
      </c>
      <c r="K14" t="s">
        <v>396</v>
      </c>
      <c r="L14">
        <v>78013</v>
      </c>
      <c r="M14" t="s">
        <v>384</v>
      </c>
      <c r="N14" t="s">
        <v>385</v>
      </c>
      <c r="O14">
        <v>78013</v>
      </c>
      <c r="P14" t="s">
        <v>384</v>
      </c>
      <c r="Q14" t="s">
        <v>385</v>
      </c>
      <c r="R14" t="s">
        <v>268</v>
      </c>
      <c r="S14" s="29">
        <v>-74.64</v>
      </c>
      <c r="U14" s="29">
        <v>10</v>
      </c>
      <c r="IF14">
        <v>78013</v>
      </c>
      <c r="IG14" t="s">
        <v>384</v>
      </c>
      <c r="IH14" t="s">
        <v>269</v>
      </c>
      <c r="IK14">
        <v>-2</v>
      </c>
      <c r="IL14" t="s">
        <v>270</v>
      </c>
      <c r="IM14" t="s">
        <v>271</v>
      </c>
      <c r="IN14" t="s">
        <v>369</v>
      </c>
      <c r="IP14" t="s">
        <v>384</v>
      </c>
    </row>
    <row r="15" spans="1:250" x14ac:dyDescent="0.4">
      <c r="A15">
        <v>1079</v>
      </c>
      <c r="B15">
        <v>-1856479488</v>
      </c>
      <c r="C15">
        <v>1403</v>
      </c>
      <c r="D15" t="s">
        <v>264</v>
      </c>
      <c r="E15" t="s">
        <v>265</v>
      </c>
      <c r="F15">
        <v>1407</v>
      </c>
      <c r="G15" t="s">
        <v>266</v>
      </c>
      <c r="H15" t="s">
        <v>265</v>
      </c>
      <c r="I15">
        <v>514</v>
      </c>
      <c r="J15" t="s">
        <v>397</v>
      </c>
      <c r="K15" t="s">
        <v>398</v>
      </c>
      <c r="L15">
        <v>78013</v>
      </c>
      <c r="M15" t="s">
        <v>384</v>
      </c>
      <c r="N15" t="s">
        <v>385</v>
      </c>
      <c r="O15">
        <v>78013</v>
      </c>
      <c r="P15" t="s">
        <v>384</v>
      </c>
      <c r="Q15" t="s">
        <v>385</v>
      </c>
      <c r="R15" t="s">
        <v>268</v>
      </c>
      <c r="S15" s="29">
        <v>-64.69</v>
      </c>
      <c r="U15" s="29">
        <v>10</v>
      </c>
      <c r="IF15">
        <v>78013</v>
      </c>
      <c r="IG15" t="s">
        <v>384</v>
      </c>
      <c r="IH15" t="s">
        <v>269</v>
      </c>
      <c r="IK15">
        <v>-2</v>
      </c>
      <c r="IL15" t="s">
        <v>270</v>
      </c>
      <c r="IM15" t="s">
        <v>271</v>
      </c>
      <c r="IN15" t="s">
        <v>369</v>
      </c>
      <c r="IP15" t="s">
        <v>384</v>
      </c>
    </row>
    <row r="16" spans="1:250" x14ac:dyDescent="0.4">
      <c r="A16">
        <v>1080</v>
      </c>
      <c r="B16">
        <v>-1856479488</v>
      </c>
      <c r="C16">
        <v>1403</v>
      </c>
      <c r="D16" t="s">
        <v>264</v>
      </c>
      <c r="E16" t="s">
        <v>265</v>
      </c>
      <c r="F16">
        <v>1407</v>
      </c>
      <c r="G16" t="s">
        <v>266</v>
      </c>
      <c r="H16" t="s">
        <v>265</v>
      </c>
      <c r="I16">
        <v>508</v>
      </c>
      <c r="J16" t="s">
        <v>399</v>
      </c>
      <c r="K16" t="s">
        <v>400</v>
      </c>
      <c r="L16">
        <v>78013</v>
      </c>
      <c r="M16" t="s">
        <v>384</v>
      </c>
      <c r="N16" t="s">
        <v>385</v>
      </c>
      <c r="O16">
        <v>78013</v>
      </c>
      <c r="P16" t="s">
        <v>384</v>
      </c>
      <c r="Q16" t="s">
        <v>385</v>
      </c>
      <c r="R16" t="s">
        <v>268</v>
      </c>
      <c r="S16" s="29">
        <v>-18.13</v>
      </c>
      <c r="U16" s="29">
        <v>10</v>
      </c>
      <c r="IF16">
        <v>78013</v>
      </c>
      <c r="IG16" t="s">
        <v>384</v>
      </c>
      <c r="IH16" t="s">
        <v>269</v>
      </c>
      <c r="IK16">
        <v>-2</v>
      </c>
      <c r="IL16" t="s">
        <v>270</v>
      </c>
      <c r="IM16" t="s">
        <v>271</v>
      </c>
      <c r="IN16" t="s">
        <v>369</v>
      </c>
      <c r="IP16" t="s">
        <v>384</v>
      </c>
    </row>
    <row r="17" spans="1:250" x14ac:dyDescent="0.4">
      <c r="A17">
        <v>1081</v>
      </c>
      <c r="B17">
        <v>-1856479488</v>
      </c>
      <c r="C17">
        <v>1403</v>
      </c>
      <c r="D17" t="s">
        <v>264</v>
      </c>
      <c r="E17" t="s">
        <v>265</v>
      </c>
      <c r="F17">
        <v>1407</v>
      </c>
      <c r="G17" t="s">
        <v>266</v>
      </c>
      <c r="H17" t="s">
        <v>265</v>
      </c>
      <c r="I17">
        <v>526</v>
      </c>
      <c r="J17" t="s">
        <v>401</v>
      </c>
      <c r="K17" t="s">
        <v>402</v>
      </c>
      <c r="L17">
        <v>50297</v>
      </c>
      <c r="M17" t="s">
        <v>380</v>
      </c>
      <c r="N17" t="s">
        <v>381</v>
      </c>
      <c r="O17">
        <v>50297</v>
      </c>
      <c r="P17" t="s">
        <v>380</v>
      </c>
      <c r="Q17" t="s">
        <v>381</v>
      </c>
      <c r="R17" t="s">
        <v>268</v>
      </c>
      <c r="S17" s="29">
        <v>-240.13</v>
      </c>
      <c r="U17" s="29">
        <v>10</v>
      </c>
      <c r="IF17">
        <v>50297</v>
      </c>
      <c r="IG17" t="s">
        <v>380</v>
      </c>
      <c r="IH17" t="s">
        <v>269</v>
      </c>
      <c r="IK17">
        <v>-2</v>
      </c>
      <c r="IL17" t="s">
        <v>270</v>
      </c>
      <c r="IM17" t="s">
        <v>271</v>
      </c>
      <c r="IN17" t="s">
        <v>369</v>
      </c>
      <c r="IP17" t="s">
        <v>380</v>
      </c>
    </row>
    <row r="18" spans="1:250" x14ac:dyDescent="0.4">
      <c r="A18">
        <v>1082</v>
      </c>
      <c r="B18">
        <v>-1856479488</v>
      </c>
      <c r="C18">
        <v>1403</v>
      </c>
      <c r="D18" t="s">
        <v>264</v>
      </c>
      <c r="E18" t="s">
        <v>265</v>
      </c>
      <c r="F18">
        <v>1407</v>
      </c>
      <c r="G18" t="s">
        <v>266</v>
      </c>
      <c r="H18" t="s">
        <v>265</v>
      </c>
      <c r="I18">
        <v>522</v>
      </c>
      <c r="J18" t="s">
        <v>389</v>
      </c>
      <c r="K18" t="s">
        <v>390</v>
      </c>
      <c r="L18">
        <v>50297</v>
      </c>
      <c r="M18" t="s">
        <v>380</v>
      </c>
      <c r="N18" t="s">
        <v>381</v>
      </c>
      <c r="O18">
        <v>50297</v>
      </c>
      <c r="P18" t="s">
        <v>380</v>
      </c>
      <c r="Q18" t="s">
        <v>381</v>
      </c>
      <c r="R18" t="s">
        <v>268</v>
      </c>
      <c r="S18" s="29">
        <v>-197.27</v>
      </c>
      <c r="U18" s="29">
        <v>10</v>
      </c>
      <c r="IF18">
        <v>50297</v>
      </c>
      <c r="IG18" t="s">
        <v>380</v>
      </c>
      <c r="IH18" t="s">
        <v>269</v>
      </c>
      <c r="IK18">
        <v>-2</v>
      </c>
      <c r="IL18" t="s">
        <v>270</v>
      </c>
      <c r="IM18" t="s">
        <v>271</v>
      </c>
      <c r="IN18" t="s">
        <v>369</v>
      </c>
      <c r="IP18" t="s">
        <v>380</v>
      </c>
    </row>
    <row r="19" spans="1:250" x14ac:dyDescent="0.4">
      <c r="A19">
        <v>1083</v>
      </c>
      <c r="B19">
        <v>-1856479488</v>
      </c>
      <c r="C19">
        <v>1403</v>
      </c>
      <c r="D19" t="s">
        <v>264</v>
      </c>
      <c r="E19" t="s">
        <v>265</v>
      </c>
      <c r="F19">
        <v>1407</v>
      </c>
      <c r="G19" t="s">
        <v>266</v>
      </c>
      <c r="H19" t="s">
        <v>265</v>
      </c>
      <c r="I19">
        <v>520</v>
      </c>
      <c r="J19" t="s">
        <v>393</v>
      </c>
      <c r="K19" t="s">
        <v>394</v>
      </c>
      <c r="L19">
        <v>50297</v>
      </c>
      <c r="M19" t="s">
        <v>380</v>
      </c>
      <c r="N19" t="s">
        <v>381</v>
      </c>
      <c r="O19">
        <v>50297</v>
      </c>
      <c r="P19" t="s">
        <v>380</v>
      </c>
      <c r="Q19" t="s">
        <v>381</v>
      </c>
      <c r="R19" t="s">
        <v>268</v>
      </c>
      <c r="S19" s="29">
        <v>-197.27</v>
      </c>
      <c r="U19" s="29">
        <v>10</v>
      </c>
      <c r="IF19">
        <v>50297</v>
      </c>
      <c r="IG19" t="s">
        <v>380</v>
      </c>
      <c r="IH19" t="s">
        <v>269</v>
      </c>
      <c r="IK19">
        <v>-2</v>
      </c>
      <c r="IL19" t="s">
        <v>270</v>
      </c>
      <c r="IM19" t="s">
        <v>271</v>
      </c>
      <c r="IN19" t="s">
        <v>369</v>
      </c>
      <c r="IP19" t="s">
        <v>380</v>
      </c>
    </row>
    <row r="20" spans="1:250" x14ac:dyDescent="0.4">
      <c r="A20">
        <v>1084</v>
      </c>
      <c r="B20">
        <v>-1856479488</v>
      </c>
      <c r="C20">
        <v>1403</v>
      </c>
      <c r="D20" t="s">
        <v>264</v>
      </c>
      <c r="E20" t="s">
        <v>265</v>
      </c>
      <c r="F20">
        <v>1407</v>
      </c>
      <c r="G20" t="s">
        <v>266</v>
      </c>
      <c r="H20" t="s">
        <v>265</v>
      </c>
      <c r="I20">
        <v>516</v>
      </c>
      <c r="J20" t="s">
        <v>395</v>
      </c>
      <c r="K20" t="s">
        <v>396</v>
      </c>
      <c r="L20">
        <v>50297</v>
      </c>
      <c r="M20" t="s">
        <v>380</v>
      </c>
      <c r="N20" t="s">
        <v>381</v>
      </c>
      <c r="O20">
        <v>50297</v>
      </c>
      <c r="P20" t="s">
        <v>380</v>
      </c>
      <c r="Q20" t="s">
        <v>381</v>
      </c>
      <c r="R20" t="s">
        <v>268</v>
      </c>
      <c r="S20" s="29">
        <v>-253.34</v>
      </c>
      <c r="U20" s="29">
        <v>10</v>
      </c>
      <c r="IF20">
        <v>50297</v>
      </c>
      <c r="IG20" t="s">
        <v>380</v>
      </c>
      <c r="IH20" t="s">
        <v>269</v>
      </c>
      <c r="IK20">
        <v>-2</v>
      </c>
      <c r="IL20" t="s">
        <v>270</v>
      </c>
      <c r="IM20" t="s">
        <v>271</v>
      </c>
      <c r="IN20" t="s">
        <v>369</v>
      </c>
      <c r="IP20" t="s">
        <v>380</v>
      </c>
    </row>
    <row r="21" spans="1:250" x14ac:dyDescent="0.4">
      <c r="A21">
        <v>1085</v>
      </c>
      <c r="B21">
        <v>-1856479488</v>
      </c>
      <c r="C21">
        <v>1403</v>
      </c>
      <c r="D21" t="s">
        <v>264</v>
      </c>
      <c r="E21" t="s">
        <v>265</v>
      </c>
      <c r="F21">
        <v>1407</v>
      </c>
      <c r="G21" t="s">
        <v>266</v>
      </c>
      <c r="H21" t="s">
        <v>265</v>
      </c>
      <c r="I21">
        <v>514</v>
      </c>
      <c r="J21" t="s">
        <v>397</v>
      </c>
      <c r="K21" t="s">
        <v>398</v>
      </c>
      <c r="L21">
        <v>50297</v>
      </c>
      <c r="M21" t="s">
        <v>380</v>
      </c>
      <c r="N21" t="s">
        <v>381</v>
      </c>
      <c r="O21">
        <v>50297</v>
      </c>
      <c r="P21" t="s">
        <v>380</v>
      </c>
      <c r="Q21" t="s">
        <v>381</v>
      </c>
      <c r="R21" t="s">
        <v>268</v>
      </c>
      <c r="S21" s="29">
        <v>-219.56</v>
      </c>
      <c r="U21" s="29">
        <v>10</v>
      </c>
      <c r="IF21">
        <v>50297</v>
      </c>
      <c r="IG21" t="s">
        <v>380</v>
      </c>
      <c r="IH21" t="s">
        <v>269</v>
      </c>
      <c r="IK21">
        <v>-2</v>
      </c>
      <c r="IL21" t="s">
        <v>270</v>
      </c>
      <c r="IM21" t="s">
        <v>271</v>
      </c>
      <c r="IN21" t="s">
        <v>369</v>
      </c>
      <c r="IP21" t="s">
        <v>380</v>
      </c>
    </row>
    <row r="22" spans="1:250" x14ac:dyDescent="0.4">
      <c r="A22">
        <v>1086</v>
      </c>
      <c r="B22">
        <v>-1856479488</v>
      </c>
      <c r="C22">
        <v>1403</v>
      </c>
      <c r="D22" t="s">
        <v>264</v>
      </c>
      <c r="E22" t="s">
        <v>265</v>
      </c>
      <c r="F22">
        <v>1407</v>
      </c>
      <c r="G22" t="s">
        <v>266</v>
      </c>
      <c r="H22" t="s">
        <v>265</v>
      </c>
      <c r="I22">
        <v>508</v>
      </c>
      <c r="J22" t="s">
        <v>399</v>
      </c>
      <c r="K22" t="s">
        <v>400</v>
      </c>
      <c r="L22">
        <v>50297</v>
      </c>
      <c r="M22" t="s">
        <v>380</v>
      </c>
      <c r="N22" t="s">
        <v>381</v>
      </c>
      <c r="O22">
        <v>50297</v>
      </c>
      <c r="P22" t="s">
        <v>380</v>
      </c>
      <c r="Q22" t="s">
        <v>381</v>
      </c>
      <c r="R22" t="s">
        <v>268</v>
      </c>
      <c r="S22" s="29">
        <v>-61.55</v>
      </c>
      <c r="U22" s="29">
        <v>10</v>
      </c>
      <c r="IF22">
        <v>50297</v>
      </c>
      <c r="IG22" t="s">
        <v>380</v>
      </c>
      <c r="IH22" t="s">
        <v>269</v>
      </c>
      <c r="IK22">
        <v>-2</v>
      </c>
      <c r="IL22" t="s">
        <v>270</v>
      </c>
      <c r="IM22" t="s">
        <v>271</v>
      </c>
      <c r="IN22" t="s">
        <v>369</v>
      </c>
      <c r="IP22" t="s">
        <v>380</v>
      </c>
    </row>
    <row r="23" spans="1:250" x14ac:dyDescent="0.4">
      <c r="A23">
        <v>1087</v>
      </c>
      <c r="B23">
        <v>-1856479488</v>
      </c>
      <c r="C23">
        <v>1403</v>
      </c>
      <c r="D23" t="s">
        <v>264</v>
      </c>
      <c r="E23" t="s">
        <v>265</v>
      </c>
      <c r="F23">
        <v>1407</v>
      </c>
      <c r="G23" t="s">
        <v>266</v>
      </c>
      <c r="H23" t="s">
        <v>265</v>
      </c>
      <c r="I23">
        <v>526</v>
      </c>
      <c r="J23" t="s">
        <v>401</v>
      </c>
      <c r="K23" t="s">
        <v>402</v>
      </c>
      <c r="L23">
        <v>1736</v>
      </c>
      <c r="M23" t="s">
        <v>272</v>
      </c>
      <c r="N23" t="s">
        <v>273</v>
      </c>
      <c r="O23">
        <v>1736</v>
      </c>
      <c r="P23" t="s">
        <v>272</v>
      </c>
      <c r="Q23" t="s">
        <v>273</v>
      </c>
      <c r="R23" t="s">
        <v>268</v>
      </c>
      <c r="S23" s="29">
        <v>-288.20999999999998</v>
      </c>
      <c r="U23" s="29">
        <v>10</v>
      </c>
      <c r="IF23">
        <v>1736</v>
      </c>
      <c r="IG23" t="s">
        <v>272</v>
      </c>
      <c r="IH23" t="s">
        <v>269</v>
      </c>
      <c r="IK23">
        <v>-2</v>
      </c>
      <c r="IL23" t="s">
        <v>270</v>
      </c>
      <c r="IM23" t="s">
        <v>271</v>
      </c>
      <c r="IN23" t="s">
        <v>369</v>
      </c>
      <c r="IP23" t="s">
        <v>370</v>
      </c>
    </row>
    <row r="24" spans="1:250" x14ac:dyDescent="0.4">
      <c r="A24">
        <v>1088</v>
      </c>
      <c r="B24">
        <v>-1856479488</v>
      </c>
      <c r="C24">
        <v>1403</v>
      </c>
      <c r="D24" t="s">
        <v>264</v>
      </c>
      <c r="E24" t="s">
        <v>265</v>
      </c>
      <c r="F24">
        <v>1407</v>
      </c>
      <c r="G24" t="s">
        <v>266</v>
      </c>
      <c r="H24" t="s">
        <v>265</v>
      </c>
      <c r="I24">
        <v>522</v>
      </c>
      <c r="J24" t="s">
        <v>389</v>
      </c>
      <c r="K24" t="s">
        <v>390</v>
      </c>
      <c r="L24">
        <v>1736</v>
      </c>
      <c r="M24" t="s">
        <v>272</v>
      </c>
      <c r="N24" t="s">
        <v>273</v>
      </c>
      <c r="O24">
        <v>1736</v>
      </c>
      <c r="P24" t="s">
        <v>272</v>
      </c>
      <c r="Q24" t="s">
        <v>273</v>
      </c>
      <c r="R24" t="s">
        <v>268</v>
      </c>
      <c r="S24" s="29">
        <v>-236.77</v>
      </c>
      <c r="U24" s="29">
        <v>10</v>
      </c>
      <c r="IF24">
        <v>1736</v>
      </c>
      <c r="IG24" t="s">
        <v>272</v>
      </c>
      <c r="IH24" t="s">
        <v>269</v>
      </c>
      <c r="IK24">
        <v>-2</v>
      </c>
      <c r="IL24" t="s">
        <v>270</v>
      </c>
      <c r="IM24" t="s">
        <v>271</v>
      </c>
      <c r="IN24" t="s">
        <v>369</v>
      </c>
      <c r="IP24" t="s">
        <v>370</v>
      </c>
    </row>
    <row r="25" spans="1:250" x14ac:dyDescent="0.4">
      <c r="A25">
        <v>1089</v>
      </c>
      <c r="B25">
        <v>-1856479488</v>
      </c>
      <c r="C25">
        <v>1403</v>
      </c>
      <c r="D25" t="s">
        <v>264</v>
      </c>
      <c r="E25" t="s">
        <v>265</v>
      </c>
      <c r="F25">
        <v>1407</v>
      </c>
      <c r="G25" t="s">
        <v>266</v>
      </c>
      <c r="H25" t="s">
        <v>265</v>
      </c>
      <c r="I25">
        <v>520</v>
      </c>
      <c r="J25" t="s">
        <v>393</v>
      </c>
      <c r="K25" t="s">
        <v>394</v>
      </c>
      <c r="L25">
        <v>1736</v>
      </c>
      <c r="M25" t="s">
        <v>272</v>
      </c>
      <c r="N25" t="s">
        <v>273</v>
      </c>
      <c r="O25">
        <v>1736</v>
      </c>
      <c r="P25" t="s">
        <v>272</v>
      </c>
      <c r="Q25" t="s">
        <v>273</v>
      </c>
      <c r="R25" t="s">
        <v>268</v>
      </c>
      <c r="S25" s="29">
        <v>-236.77</v>
      </c>
      <c r="U25" s="29">
        <v>10</v>
      </c>
      <c r="IF25">
        <v>1736</v>
      </c>
      <c r="IG25" t="s">
        <v>272</v>
      </c>
      <c r="IH25" t="s">
        <v>269</v>
      </c>
      <c r="IK25">
        <v>-2</v>
      </c>
      <c r="IL25" t="s">
        <v>270</v>
      </c>
      <c r="IM25" t="s">
        <v>271</v>
      </c>
      <c r="IN25" t="s">
        <v>369</v>
      </c>
      <c r="IP25" t="s">
        <v>370</v>
      </c>
    </row>
    <row r="26" spans="1:250" x14ac:dyDescent="0.4">
      <c r="A26">
        <v>1090</v>
      </c>
      <c r="B26">
        <v>-1856479488</v>
      </c>
      <c r="C26">
        <v>1403</v>
      </c>
      <c r="D26" t="s">
        <v>264</v>
      </c>
      <c r="E26" t="s">
        <v>265</v>
      </c>
      <c r="F26">
        <v>1407</v>
      </c>
      <c r="G26" t="s">
        <v>266</v>
      </c>
      <c r="H26" t="s">
        <v>265</v>
      </c>
      <c r="I26">
        <v>516</v>
      </c>
      <c r="J26" t="s">
        <v>395</v>
      </c>
      <c r="K26" t="s">
        <v>396</v>
      </c>
      <c r="L26">
        <v>1736</v>
      </c>
      <c r="M26" t="s">
        <v>272</v>
      </c>
      <c r="N26" t="s">
        <v>273</v>
      </c>
      <c r="O26">
        <v>1736</v>
      </c>
      <c r="P26" t="s">
        <v>272</v>
      </c>
      <c r="Q26" t="s">
        <v>273</v>
      </c>
      <c r="R26" t="s">
        <v>268</v>
      </c>
      <c r="S26" s="29">
        <v>-304.08</v>
      </c>
      <c r="U26" s="29">
        <v>10</v>
      </c>
      <c r="IF26">
        <v>1736</v>
      </c>
      <c r="IG26" t="s">
        <v>272</v>
      </c>
      <c r="IH26" t="s">
        <v>269</v>
      </c>
      <c r="IK26">
        <v>-2</v>
      </c>
      <c r="IL26" t="s">
        <v>270</v>
      </c>
      <c r="IM26" t="s">
        <v>271</v>
      </c>
      <c r="IN26" t="s">
        <v>369</v>
      </c>
      <c r="IP26" t="s">
        <v>370</v>
      </c>
    </row>
    <row r="27" spans="1:250" x14ac:dyDescent="0.4">
      <c r="A27">
        <v>1091</v>
      </c>
      <c r="B27">
        <v>-1856479488</v>
      </c>
      <c r="C27">
        <v>1403</v>
      </c>
      <c r="D27" t="s">
        <v>264</v>
      </c>
      <c r="E27" t="s">
        <v>265</v>
      </c>
      <c r="F27">
        <v>1407</v>
      </c>
      <c r="G27" t="s">
        <v>266</v>
      </c>
      <c r="H27" t="s">
        <v>265</v>
      </c>
      <c r="I27">
        <v>514</v>
      </c>
      <c r="J27" t="s">
        <v>397</v>
      </c>
      <c r="K27" t="s">
        <v>398</v>
      </c>
      <c r="L27">
        <v>1736</v>
      </c>
      <c r="M27" t="s">
        <v>272</v>
      </c>
      <c r="N27" t="s">
        <v>273</v>
      </c>
      <c r="O27">
        <v>1736</v>
      </c>
      <c r="P27" t="s">
        <v>272</v>
      </c>
      <c r="Q27" t="s">
        <v>273</v>
      </c>
      <c r="R27" t="s">
        <v>268</v>
      </c>
      <c r="S27" s="29">
        <v>-263.52999999999997</v>
      </c>
      <c r="U27" s="29">
        <v>10</v>
      </c>
      <c r="IF27">
        <v>1736</v>
      </c>
      <c r="IG27" t="s">
        <v>272</v>
      </c>
      <c r="IH27" t="s">
        <v>269</v>
      </c>
      <c r="IK27">
        <v>-2</v>
      </c>
      <c r="IL27" t="s">
        <v>270</v>
      </c>
      <c r="IM27" t="s">
        <v>271</v>
      </c>
      <c r="IN27" t="s">
        <v>369</v>
      </c>
      <c r="IP27" t="s">
        <v>370</v>
      </c>
    </row>
    <row r="28" spans="1:250" x14ac:dyDescent="0.4">
      <c r="A28">
        <v>1092</v>
      </c>
      <c r="B28">
        <v>-1856479488</v>
      </c>
      <c r="C28">
        <v>1403</v>
      </c>
      <c r="D28" t="s">
        <v>264</v>
      </c>
      <c r="E28" t="s">
        <v>265</v>
      </c>
      <c r="F28">
        <v>1407</v>
      </c>
      <c r="G28" t="s">
        <v>266</v>
      </c>
      <c r="H28" t="s">
        <v>265</v>
      </c>
      <c r="I28">
        <v>508</v>
      </c>
      <c r="J28" t="s">
        <v>399</v>
      </c>
      <c r="K28" t="s">
        <v>400</v>
      </c>
      <c r="L28">
        <v>1736</v>
      </c>
      <c r="M28" t="s">
        <v>272</v>
      </c>
      <c r="N28" t="s">
        <v>273</v>
      </c>
      <c r="O28">
        <v>1736</v>
      </c>
      <c r="P28" t="s">
        <v>272</v>
      </c>
      <c r="Q28" t="s">
        <v>273</v>
      </c>
      <c r="R28" t="s">
        <v>268</v>
      </c>
      <c r="S28" s="29">
        <v>-73.88</v>
      </c>
      <c r="U28" s="29">
        <v>10</v>
      </c>
      <c r="IF28">
        <v>1736</v>
      </c>
      <c r="IG28" t="s">
        <v>272</v>
      </c>
      <c r="IH28" t="s">
        <v>269</v>
      </c>
      <c r="IK28">
        <v>-2</v>
      </c>
      <c r="IL28" t="s">
        <v>270</v>
      </c>
      <c r="IM28" t="s">
        <v>271</v>
      </c>
      <c r="IN28" t="s">
        <v>369</v>
      </c>
      <c r="IP28" t="s">
        <v>370</v>
      </c>
    </row>
    <row r="29" spans="1:250" x14ac:dyDescent="0.4">
      <c r="A29">
        <v>1093</v>
      </c>
      <c r="B29">
        <v>-1856479488</v>
      </c>
      <c r="C29">
        <v>1403</v>
      </c>
      <c r="D29" t="s">
        <v>264</v>
      </c>
      <c r="E29" t="s">
        <v>265</v>
      </c>
      <c r="F29">
        <v>1407</v>
      </c>
      <c r="G29" t="s">
        <v>266</v>
      </c>
      <c r="H29" t="s">
        <v>265</v>
      </c>
      <c r="I29">
        <v>526</v>
      </c>
      <c r="J29" t="s">
        <v>401</v>
      </c>
      <c r="K29" t="s">
        <v>402</v>
      </c>
      <c r="L29">
        <v>1471</v>
      </c>
      <c r="M29" t="s">
        <v>267</v>
      </c>
      <c r="N29" t="s">
        <v>386</v>
      </c>
      <c r="O29">
        <v>1471</v>
      </c>
      <c r="P29" t="s">
        <v>267</v>
      </c>
      <c r="Q29" t="s">
        <v>386</v>
      </c>
      <c r="R29" t="s">
        <v>268</v>
      </c>
      <c r="S29" s="29">
        <v>-1.26</v>
      </c>
      <c r="U29" s="29">
        <v>10</v>
      </c>
      <c r="IF29">
        <v>1471</v>
      </c>
      <c r="IG29" t="s">
        <v>267</v>
      </c>
      <c r="IH29" t="s">
        <v>269</v>
      </c>
      <c r="IK29">
        <v>-2</v>
      </c>
      <c r="IL29" t="s">
        <v>270</v>
      </c>
      <c r="IM29" t="s">
        <v>271</v>
      </c>
      <c r="IN29" t="s">
        <v>369</v>
      </c>
      <c r="IP29" t="s">
        <v>371</v>
      </c>
    </row>
    <row r="30" spans="1:250" x14ac:dyDescent="0.4">
      <c r="A30">
        <v>1094</v>
      </c>
      <c r="B30">
        <v>-1856479488</v>
      </c>
      <c r="C30">
        <v>1403</v>
      </c>
      <c r="D30" t="s">
        <v>264</v>
      </c>
      <c r="E30" t="s">
        <v>265</v>
      </c>
      <c r="F30">
        <v>1407</v>
      </c>
      <c r="G30" t="s">
        <v>266</v>
      </c>
      <c r="H30" t="s">
        <v>265</v>
      </c>
      <c r="I30">
        <v>522</v>
      </c>
      <c r="J30" t="s">
        <v>389</v>
      </c>
      <c r="K30" t="s">
        <v>390</v>
      </c>
      <c r="L30">
        <v>1471</v>
      </c>
      <c r="M30" t="s">
        <v>267</v>
      </c>
      <c r="N30" t="s">
        <v>386</v>
      </c>
      <c r="O30">
        <v>1471</v>
      </c>
      <c r="P30" t="s">
        <v>267</v>
      </c>
      <c r="Q30" t="s">
        <v>386</v>
      </c>
      <c r="R30" t="s">
        <v>268</v>
      </c>
      <c r="S30" s="29">
        <v>-1.03</v>
      </c>
      <c r="U30" s="29">
        <v>10</v>
      </c>
      <c r="IF30">
        <v>1471</v>
      </c>
      <c r="IG30" t="s">
        <v>267</v>
      </c>
      <c r="IH30" t="s">
        <v>269</v>
      </c>
      <c r="IK30">
        <v>-2</v>
      </c>
      <c r="IL30" t="s">
        <v>270</v>
      </c>
      <c r="IM30" t="s">
        <v>271</v>
      </c>
      <c r="IN30" t="s">
        <v>369</v>
      </c>
      <c r="IP30" t="s">
        <v>371</v>
      </c>
    </row>
    <row r="31" spans="1:250" x14ac:dyDescent="0.4">
      <c r="A31">
        <v>1095</v>
      </c>
      <c r="B31">
        <v>-1856479488</v>
      </c>
      <c r="C31">
        <v>1403</v>
      </c>
      <c r="D31" t="s">
        <v>264</v>
      </c>
      <c r="E31" t="s">
        <v>265</v>
      </c>
      <c r="F31">
        <v>1407</v>
      </c>
      <c r="G31" t="s">
        <v>266</v>
      </c>
      <c r="H31" t="s">
        <v>265</v>
      </c>
      <c r="I31">
        <v>520</v>
      </c>
      <c r="J31" t="s">
        <v>393</v>
      </c>
      <c r="K31" t="s">
        <v>394</v>
      </c>
      <c r="L31">
        <v>1471</v>
      </c>
      <c r="M31" t="s">
        <v>267</v>
      </c>
      <c r="N31" t="s">
        <v>386</v>
      </c>
      <c r="O31">
        <v>1471</v>
      </c>
      <c r="P31" t="s">
        <v>267</v>
      </c>
      <c r="Q31" t="s">
        <v>386</v>
      </c>
      <c r="R31" t="s">
        <v>268</v>
      </c>
      <c r="S31" s="29">
        <v>-1.03</v>
      </c>
      <c r="U31" s="29">
        <v>10</v>
      </c>
      <c r="IF31">
        <v>1471</v>
      </c>
      <c r="IG31" t="s">
        <v>267</v>
      </c>
      <c r="IH31" t="s">
        <v>269</v>
      </c>
      <c r="IK31">
        <v>-2</v>
      </c>
      <c r="IL31" t="s">
        <v>270</v>
      </c>
      <c r="IM31" t="s">
        <v>271</v>
      </c>
      <c r="IN31" t="s">
        <v>369</v>
      </c>
      <c r="IP31" t="s">
        <v>371</v>
      </c>
    </row>
    <row r="32" spans="1:250" x14ac:dyDescent="0.4">
      <c r="A32">
        <v>1096</v>
      </c>
      <c r="B32">
        <v>-1856479488</v>
      </c>
      <c r="C32">
        <v>1403</v>
      </c>
      <c r="D32" t="s">
        <v>264</v>
      </c>
      <c r="E32" t="s">
        <v>265</v>
      </c>
      <c r="F32">
        <v>1407</v>
      </c>
      <c r="G32" t="s">
        <v>266</v>
      </c>
      <c r="H32" t="s">
        <v>265</v>
      </c>
      <c r="I32">
        <v>516</v>
      </c>
      <c r="J32" t="s">
        <v>395</v>
      </c>
      <c r="K32" t="s">
        <v>396</v>
      </c>
      <c r="L32">
        <v>1471</v>
      </c>
      <c r="M32" t="s">
        <v>267</v>
      </c>
      <c r="N32" t="s">
        <v>386</v>
      </c>
      <c r="O32">
        <v>1471</v>
      </c>
      <c r="P32" t="s">
        <v>267</v>
      </c>
      <c r="Q32" t="s">
        <v>386</v>
      </c>
      <c r="R32" t="s">
        <v>268</v>
      </c>
      <c r="S32" s="29">
        <v>-1.32</v>
      </c>
      <c r="U32" s="29">
        <v>10</v>
      </c>
      <c r="IF32">
        <v>1471</v>
      </c>
      <c r="IG32" t="s">
        <v>267</v>
      </c>
      <c r="IH32" t="s">
        <v>269</v>
      </c>
      <c r="IK32">
        <v>-2</v>
      </c>
      <c r="IL32" t="s">
        <v>270</v>
      </c>
      <c r="IM32" t="s">
        <v>271</v>
      </c>
      <c r="IN32" t="s">
        <v>369</v>
      </c>
      <c r="IP32" t="s">
        <v>371</v>
      </c>
    </row>
    <row r="33" spans="1:250" x14ac:dyDescent="0.4">
      <c r="A33">
        <v>1097</v>
      </c>
      <c r="B33">
        <v>-1856479488</v>
      </c>
      <c r="C33">
        <v>1403</v>
      </c>
      <c r="D33" t="s">
        <v>264</v>
      </c>
      <c r="E33" t="s">
        <v>265</v>
      </c>
      <c r="F33">
        <v>1407</v>
      </c>
      <c r="G33" t="s">
        <v>266</v>
      </c>
      <c r="H33" t="s">
        <v>265</v>
      </c>
      <c r="I33">
        <v>514</v>
      </c>
      <c r="J33" t="s">
        <v>397</v>
      </c>
      <c r="K33" t="s">
        <v>398</v>
      </c>
      <c r="L33">
        <v>1471</v>
      </c>
      <c r="M33" t="s">
        <v>267</v>
      </c>
      <c r="N33" t="s">
        <v>386</v>
      </c>
      <c r="O33">
        <v>1471</v>
      </c>
      <c r="P33" t="s">
        <v>267</v>
      </c>
      <c r="Q33" t="s">
        <v>386</v>
      </c>
      <c r="R33" t="s">
        <v>268</v>
      </c>
      <c r="S33" s="29">
        <v>-1.1499999999999999</v>
      </c>
      <c r="U33" s="29">
        <v>10</v>
      </c>
      <c r="IF33">
        <v>1471</v>
      </c>
      <c r="IG33" t="s">
        <v>267</v>
      </c>
      <c r="IH33" t="s">
        <v>269</v>
      </c>
      <c r="IK33">
        <v>-2</v>
      </c>
      <c r="IL33" t="s">
        <v>270</v>
      </c>
      <c r="IM33" t="s">
        <v>271</v>
      </c>
      <c r="IN33" t="s">
        <v>369</v>
      </c>
      <c r="IP33" t="s">
        <v>371</v>
      </c>
    </row>
    <row r="34" spans="1:250" x14ac:dyDescent="0.4">
      <c r="A34">
        <v>1098</v>
      </c>
      <c r="B34">
        <v>-1856479488</v>
      </c>
      <c r="C34">
        <v>1403</v>
      </c>
      <c r="D34" t="s">
        <v>264</v>
      </c>
      <c r="E34" t="s">
        <v>265</v>
      </c>
      <c r="F34">
        <v>1407</v>
      </c>
      <c r="G34" t="s">
        <v>266</v>
      </c>
      <c r="H34" t="s">
        <v>265</v>
      </c>
      <c r="I34">
        <v>508</v>
      </c>
      <c r="J34" t="s">
        <v>399</v>
      </c>
      <c r="K34" t="s">
        <v>400</v>
      </c>
      <c r="L34">
        <v>1471</v>
      </c>
      <c r="M34" t="s">
        <v>267</v>
      </c>
      <c r="N34" t="s">
        <v>386</v>
      </c>
      <c r="O34">
        <v>1471</v>
      </c>
      <c r="P34" t="s">
        <v>267</v>
      </c>
      <c r="Q34" t="s">
        <v>386</v>
      </c>
      <c r="R34" t="s">
        <v>268</v>
      </c>
      <c r="S34" s="29">
        <v>-0.32</v>
      </c>
      <c r="U34" s="29">
        <v>10</v>
      </c>
      <c r="IF34">
        <v>1471</v>
      </c>
      <c r="IG34" t="s">
        <v>267</v>
      </c>
      <c r="IH34" t="s">
        <v>269</v>
      </c>
      <c r="IK34">
        <v>-2</v>
      </c>
      <c r="IL34" t="s">
        <v>270</v>
      </c>
      <c r="IM34" t="s">
        <v>271</v>
      </c>
      <c r="IN34" t="s">
        <v>369</v>
      </c>
      <c r="IP34" t="s">
        <v>371</v>
      </c>
    </row>
    <row r="35" spans="1:250" x14ac:dyDescent="0.4">
      <c r="A35">
        <v>1099</v>
      </c>
      <c r="B35">
        <v>-1856479488</v>
      </c>
      <c r="C35">
        <v>1403</v>
      </c>
      <c r="D35" t="s">
        <v>264</v>
      </c>
      <c r="E35" t="s">
        <v>265</v>
      </c>
      <c r="F35">
        <v>1407</v>
      </c>
      <c r="G35" t="s">
        <v>266</v>
      </c>
      <c r="H35" t="s">
        <v>265</v>
      </c>
      <c r="I35">
        <v>526</v>
      </c>
      <c r="J35" t="s">
        <v>401</v>
      </c>
      <c r="K35" t="s">
        <v>402</v>
      </c>
      <c r="L35">
        <v>84786</v>
      </c>
      <c r="M35" t="s">
        <v>391</v>
      </c>
      <c r="N35" t="s">
        <v>392</v>
      </c>
      <c r="O35">
        <v>84786</v>
      </c>
      <c r="P35" t="s">
        <v>391</v>
      </c>
      <c r="Q35" t="s">
        <v>392</v>
      </c>
      <c r="R35" t="s">
        <v>274</v>
      </c>
      <c r="S35" s="29">
        <v>-1660.15</v>
      </c>
      <c r="U35" s="29">
        <v>11</v>
      </c>
      <c r="IF35">
        <v>84786</v>
      </c>
      <c r="IG35" t="s">
        <v>391</v>
      </c>
      <c r="IH35" t="s">
        <v>269</v>
      </c>
      <c r="IK35">
        <v>-2</v>
      </c>
      <c r="IL35" t="s">
        <v>270</v>
      </c>
      <c r="IM35" t="s">
        <v>271</v>
      </c>
      <c r="IN35" t="s">
        <v>369</v>
      </c>
      <c r="IP35" t="s">
        <v>391</v>
      </c>
    </row>
    <row r="36" spans="1:250" x14ac:dyDescent="0.4">
      <c r="A36">
        <v>1100</v>
      </c>
      <c r="B36">
        <v>-1856479488</v>
      </c>
      <c r="C36">
        <v>1403</v>
      </c>
      <c r="D36" t="s">
        <v>264</v>
      </c>
      <c r="E36" t="s">
        <v>265</v>
      </c>
      <c r="F36">
        <v>1407</v>
      </c>
      <c r="G36" t="s">
        <v>266</v>
      </c>
      <c r="H36" t="s">
        <v>265</v>
      </c>
      <c r="I36">
        <v>522</v>
      </c>
      <c r="J36" t="s">
        <v>389</v>
      </c>
      <c r="K36" t="s">
        <v>390</v>
      </c>
      <c r="L36">
        <v>84786</v>
      </c>
      <c r="M36" t="s">
        <v>391</v>
      </c>
      <c r="N36" t="s">
        <v>392</v>
      </c>
      <c r="O36">
        <v>84786</v>
      </c>
      <c r="P36" t="s">
        <v>391</v>
      </c>
      <c r="Q36" t="s">
        <v>392</v>
      </c>
      <c r="R36" t="s">
        <v>274</v>
      </c>
      <c r="S36" s="29">
        <v>2648.88</v>
      </c>
      <c r="U36" s="29">
        <v>11</v>
      </c>
      <c r="IF36">
        <v>84786</v>
      </c>
      <c r="IG36" t="s">
        <v>391</v>
      </c>
      <c r="IH36" t="s">
        <v>269</v>
      </c>
      <c r="IK36">
        <v>-2</v>
      </c>
      <c r="IL36" t="s">
        <v>270</v>
      </c>
      <c r="IM36" t="s">
        <v>271</v>
      </c>
      <c r="IN36" t="s">
        <v>369</v>
      </c>
      <c r="IP36" t="s">
        <v>391</v>
      </c>
    </row>
    <row r="37" spans="1:250" x14ac:dyDescent="0.4">
      <c r="A37">
        <v>1101</v>
      </c>
      <c r="B37">
        <v>-1856479488</v>
      </c>
      <c r="C37">
        <v>1403</v>
      </c>
      <c r="D37" t="s">
        <v>264</v>
      </c>
      <c r="E37" t="s">
        <v>265</v>
      </c>
      <c r="F37">
        <v>1407</v>
      </c>
      <c r="G37" t="s">
        <v>266</v>
      </c>
      <c r="H37" t="s">
        <v>265</v>
      </c>
      <c r="I37">
        <v>520</v>
      </c>
      <c r="J37" t="s">
        <v>393</v>
      </c>
      <c r="K37" t="s">
        <v>394</v>
      </c>
      <c r="L37">
        <v>84786</v>
      </c>
      <c r="M37" t="s">
        <v>391</v>
      </c>
      <c r="N37" t="s">
        <v>392</v>
      </c>
      <c r="O37">
        <v>84786</v>
      </c>
      <c r="P37" t="s">
        <v>391</v>
      </c>
      <c r="Q37" t="s">
        <v>392</v>
      </c>
      <c r="R37" t="s">
        <v>274</v>
      </c>
      <c r="S37" s="29">
        <v>-4243.59</v>
      </c>
      <c r="U37" s="29">
        <v>11</v>
      </c>
      <c r="IF37">
        <v>84786</v>
      </c>
      <c r="IG37" t="s">
        <v>391</v>
      </c>
      <c r="IH37" t="s">
        <v>269</v>
      </c>
      <c r="IK37">
        <v>-2</v>
      </c>
      <c r="IL37" t="s">
        <v>270</v>
      </c>
      <c r="IM37" t="s">
        <v>271</v>
      </c>
      <c r="IN37" t="s">
        <v>369</v>
      </c>
      <c r="IP37" t="s">
        <v>391</v>
      </c>
    </row>
    <row r="38" spans="1:250" x14ac:dyDescent="0.4">
      <c r="A38">
        <v>1102</v>
      </c>
      <c r="B38">
        <v>-1856479488</v>
      </c>
      <c r="C38">
        <v>1403</v>
      </c>
      <c r="D38" t="s">
        <v>264</v>
      </c>
      <c r="E38" t="s">
        <v>265</v>
      </c>
      <c r="F38">
        <v>1407</v>
      </c>
      <c r="G38" t="s">
        <v>266</v>
      </c>
      <c r="H38" t="s">
        <v>265</v>
      </c>
      <c r="I38">
        <v>526</v>
      </c>
      <c r="J38" t="s">
        <v>401</v>
      </c>
      <c r="K38" t="s">
        <v>402</v>
      </c>
      <c r="L38">
        <v>79514</v>
      </c>
      <c r="M38" t="s">
        <v>382</v>
      </c>
      <c r="N38" t="s">
        <v>383</v>
      </c>
      <c r="O38">
        <v>79514</v>
      </c>
      <c r="P38" t="s">
        <v>382</v>
      </c>
      <c r="Q38" t="s">
        <v>383</v>
      </c>
      <c r="R38" t="s">
        <v>274</v>
      </c>
      <c r="S38" s="29">
        <v>-687.3</v>
      </c>
      <c r="U38" s="29">
        <v>11</v>
      </c>
      <c r="IF38">
        <v>79514</v>
      </c>
      <c r="IG38" t="s">
        <v>382</v>
      </c>
      <c r="IH38" t="s">
        <v>269</v>
      </c>
      <c r="IK38">
        <v>-2</v>
      </c>
      <c r="IL38" t="s">
        <v>270</v>
      </c>
      <c r="IM38" t="s">
        <v>271</v>
      </c>
      <c r="IN38" t="s">
        <v>369</v>
      </c>
      <c r="IP38" t="s">
        <v>382</v>
      </c>
    </row>
    <row r="39" spans="1:250" x14ac:dyDescent="0.4">
      <c r="A39">
        <v>1103</v>
      </c>
      <c r="B39">
        <v>-1856479488</v>
      </c>
      <c r="C39">
        <v>1403</v>
      </c>
      <c r="D39" t="s">
        <v>264</v>
      </c>
      <c r="E39" t="s">
        <v>265</v>
      </c>
      <c r="F39">
        <v>1407</v>
      </c>
      <c r="G39" t="s">
        <v>266</v>
      </c>
      <c r="H39" t="s">
        <v>265</v>
      </c>
      <c r="I39">
        <v>522</v>
      </c>
      <c r="J39" t="s">
        <v>389</v>
      </c>
      <c r="K39" t="s">
        <v>390</v>
      </c>
      <c r="L39">
        <v>79514</v>
      </c>
      <c r="M39" t="s">
        <v>382</v>
      </c>
      <c r="N39" t="s">
        <v>383</v>
      </c>
      <c r="O39">
        <v>79514</v>
      </c>
      <c r="P39" t="s">
        <v>382</v>
      </c>
      <c r="Q39" t="s">
        <v>383</v>
      </c>
      <c r="R39" t="s">
        <v>274</v>
      </c>
      <c r="S39" s="29">
        <v>1096.6400000000001</v>
      </c>
      <c r="U39" s="29">
        <v>11</v>
      </c>
      <c r="IF39">
        <v>79514</v>
      </c>
      <c r="IG39" t="s">
        <v>382</v>
      </c>
      <c r="IH39" t="s">
        <v>269</v>
      </c>
      <c r="IK39">
        <v>-2</v>
      </c>
      <c r="IL39" t="s">
        <v>270</v>
      </c>
      <c r="IM39" t="s">
        <v>271</v>
      </c>
      <c r="IN39" t="s">
        <v>369</v>
      </c>
      <c r="IP39" t="s">
        <v>382</v>
      </c>
    </row>
    <row r="40" spans="1:250" x14ac:dyDescent="0.4">
      <c r="A40">
        <v>1104</v>
      </c>
      <c r="B40">
        <v>-1856479488</v>
      </c>
      <c r="C40">
        <v>1403</v>
      </c>
      <c r="D40" t="s">
        <v>264</v>
      </c>
      <c r="E40" t="s">
        <v>265</v>
      </c>
      <c r="F40">
        <v>1407</v>
      </c>
      <c r="G40" t="s">
        <v>266</v>
      </c>
      <c r="H40" t="s">
        <v>265</v>
      </c>
      <c r="I40">
        <v>520</v>
      </c>
      <c r="J40" t="s">
        <v>393</v>
      </c>
      <c r="K40" t="s">
        <v>394</v>
      </c>
      <c r="L40">
        <v>79514</v>
      </c>
      <c r="M40" t="s">
        <v>382</v>
      </c>
      <c r="N40" t="s">
        <v>383</v>
      </c>
      <c r="O40">
        <v>79514</v>
      </c>
      <c r="P40" t="s">
        <v>382</v>
      </c>
      <c r="Q40" t="s">
        <v>383</v>
      </c>
      <c r="R40" t="s">
        <v>274</v>
      </c>
      <c r="S40" s="29">
        <v>-1756.85</v>
      </c>
      <c r="U40" s="29">
        <v>11</v>
      </c>
      <c r="IF40">
        <v>79514</v>
      </c>
      <c r="IG40" t="s">
        <v>382</v>
      </c>
      <c r="IH40" t="s">
        <v>269</v>
      </c>
      <c r="IK40">
        <v>-2</v>
      </c>
      <c r="IL40" t="s">
        <v>270</v>
      </c>
      <c r="IM40" t="s">
        <v>271</v>
      </c>
      <c r="IN40" t="s">
        <v>369</v>
      </c>
      <c r="IP40" t="s">
        <v>382</v>
      </c>
    </row>
    <row r="41" spans="1:250" x14ac:dyDescent="0.4">
      <c r="A41">
        <v>1105</v>
      </c>
      <c r="B41">
        <v>-1856479488</v>
      </c>
      <c r="C41">
        <v>1403</v>
      </c>
      <c r="D41" t="s">
        <v>264</v>
      </c>
      <c r="E41" t="s">
        <v>265</v>
      </c>
      <c r="F41">
        <v>1407</v>
      </c>
      <c r="G41" t="s">
        <v>266</v>
      </c>
      <c r="H41" t="s">
        <v>265</v>
      </c>
      <c r="I41">
        <v>516</v>
      </c>
      <c r="J41" t="s">
        <v>395</v>
      </c>
      <c r="K41" t="s">
        <v>396</v>
      </c>
      <c r="L41">
        <v>79514</v>
      </c>
      <c r="M41" t="s">
        <v>382</v>
      </c>
      <c r="N41" t="s">
        <v>383</v>
      </c>
      <c r="O41">
        <v>79514</v>
      </c>
      <c r="P41" t="s">
        <v>382</v>
      </c>
      <c r="Q41" t="s">
        <v>383</v>
      </c>
      <c r="R41" t="s">
        <v>274</v>
      </c>
      <c r="S41" s="29">
        <v>-600.02</v>
      </c>
      <c r="U41" s="29">
        <v>11</v>
      </c>
      <c r="IF41">
        <v>79514</v>
      </c>
      <c r="IG41" t="s">
        <v>382</v>
      </c>
      <c r="IH41" t="s">
        <v>269</v>
      </c>
      <c r="IK41">
        <v>-2</v>
      </c>
      <c r="IL41" t="s">
        <v>270</v>
      </c>
      <c r="IM41" t="s">
        <v>271</v>
      </c>
      <c r="IN41" t="s">
        <v>369</v>
      </c>
      <c r="IP41" t="s">
        <v>382</v>
      </c>
    </row>
    <row r="42" spans="1:250" x14ac:dyDescent="0.4">
      <c r="A42">
        <v>1106</v>
      </c>
      <c r="B42">
        <v>-1856479488</v>
      </c>
      <c r="C42">
        <v>1403</v>
      </c>
      <c r="D42" t="s">
        <v>264</v>
      </c>
      <c r="E42" t="s">
        <v>265</v>
      </c>
      <c r="F42">
        <v>1407</v>
      </c>
      <c r="G42" t="s">
        <v>266</v>
      </c>
      <c r="H42" t="s">
        <v>265</v>
      </c>
      <c r="I42">
        <v>514</v>
      </c>
      <c r="J42" t="s">
        <v>397</v>
      </c>
      <c r="K42" t="s">
        <v>398</v>
      </c>
      <c r="L42">
        <v>79514</v>
      </c>
      <c r="M42" t="s">
        <v>382</v>
      </c>
      <c r="N42" t="s">
        <v>383</v>
      </c>
      <c r="O42">
        <v>79514</v>
      </c>
      <c r="P42" t="s">
        <v>382</v>
      </c>
      <c r="Q42" t="s">
        <v>383</v>
      </c>
      <c r="R42" t="s">
        <v>274</v>
      </c>
      <c r="S42" s="29">
        <v>-520.02</v>
      </c>
      <c r="U42" s="29">
        <v>11</v>
      </c>
      <c r="IF42">
        <v>79514</v>
      </c>
      <c r="IG42" t="s">
        <v>382</v>
      </c>
      <c r="IH42" t="s">
        <v>269</v>
      </c>
      <c r="IK42">
        <v>-2</v>
      </c>
      <c r="IL42" t="s">
        <v>270</v>
      </c>
      <c r="IM42" t="s">
        <v>271</v>
      </c>
      <c r="IN42" t="s">
        <v>369</v>
      </c>
      <c r="IP42" t="s">
        <v>382</v>
      </c>
    </row>
    <row r="43" spans="1:250" x14ac:dyDescent="0.4">
      <c r="A43">
        <v>1107</v>
      </c>
      <c r="B43">
        <v>-1856479488</v>
      </c>
      <c r="C43">
        <v>1403</v>
      </c>
      <c r="D43" t="s">
        <v>264</v>
      </c>
      <c r="E43" t="s">
        <v>265</v>
      </c>
      <c r="F43">
        <v>1407</v>
      </c>
      <c r="G43" t="s">
        <v>266</v>
      </c>
      <c r="H43" t="s">
        <v>265</v>
      </c>
      <c r="I43">
        <v>508</v>
      </c>
      <c r="J43" t="s">
        <v>399</v>
      </c>
      <c r="K43" t="s">
        <v>400</v>
      </c>
      <c r="L43">
        <v>79514</v>
      </c>
      <c r="M43" t="s">
        <v>382</v>
      </c>
      <c r="N43" t="s">
        <v>383</v>
      </c>
      <c r="O43">
        <v>79514</v>
      </c>
      <c r="P43" t="s">
        <v>382</v>
      </c>
      <c r="Q43" t="s">
        <v>383</v>
      </c>
      <c r="R43" t="s">
        <v>274</v>
      </c>
      <c r="S43" s="29">
        <v>-724.51</v>
      </c>
      <c r="U43" s="29">
        <v>11</v>
      </c>
      <c r="IF43">
        <v>79514</v>
      </c>
      <c r="IG43" t="s">
        <v>382</v>
      </c>
      <c r="IH43" t="s">
        <v>269</v>
      </c>
      <c r="IK43">
        <v>-2</v>
      </c>
      <c r="IL43" t="s">
        <v>270</v>
      </c>
      <c r="IM43" t="s">
        <v>271</v>
      </c>
      <c r="IN43" t="s">
        <v>369</v>
      </c>
      <c r="IP43" t="s">
        <v>382</v>
      </c>
    </row>
    <row r="44" spans="1:250" x14ac:dyDescent="0.4">
      <c r="A44">
        <v>1108</v>
      </c>
      <c r="B44">
        <v>-1856479488</v>
      </c>
      <c r="C44">
        <v>1403</v>
      </c>
      <c r="D44" t="s">
        <v>264</v>
      </c>
      <c r="E44" t="s">
        <v>265</v>
      </c>
      <c r="F44">
        <v>1407</v>
      </c>
      <c r="G44" t="s">
        <v>266</v>
      </c>
      <c r="H44" t="s">
        <v>265</v>
      </c>
      <c r="I44">
        <v>526</v>
      </c>
      <c r="J44" t="s">
        <v>401</v>
      </c>
      <c r="K44" t="s">
        <v>402</v>
      </c>
      <c r="L44">
        <v>78013</v>
      </c>
      <c r="M44" t="s">
        <v>384</v>
      </c>
      <c r="N44" t="s">
        <v>385</v>
      </c>
      <c r="O44">
        <v>78013</v>
      </c>
      <c r="P44" t="s">
        <v>384</v>
      </c>
      <c r="Q44" t="s">
        <v>385</v>
      </c>
      <c r="R44" t="s">
        <v>274</v>
      </c>
      <c r="S44" s="29">
        <v>-202.83</v>
      </c>
      <c r="U44" s="29">
        <v>11</v>
      </c>
      <c r="IF44">
        <v>78013</v>
      </c>
      <c r="IG44" t="s">
        <v>384</v>
      </c>
      <c r="IH44" t="s">
        <v>269</v>
      </c>
      <c r="IK44">
        <v>-2</v>
      </c>
      <c r="IL44" t="s">
        <v>270</v>
      </c>
      <c r="IM44" t="s">
        <v>271</v>
      </c>
      <c r="IN44" t="s">
        <v>369</v>
      </c>
      <c r="IP44" t="s">
        <v>384</v>
      </c>
    </row>
    <row r="45" spans="1:250" x14ac:dyDescent="0.4">
      <c r="A45">
        <v>1109</v>
      </c>
      <c r="B45">
        <v>-1856479488</v>
      </c>
      <c r="C45">
        <v>1403</v>
      </c>
      <c r="D45" t="s">
        <v>264</v>
      </c>
      <c r="E45" t="s">
        <v>265</v>
      </c>
      <c r="F45">
        <v>1407</v>
      </c>
      <c r="G45" t="s">
        <v>266</v>
      </c>
      <c r="H45" t="s">
        <v>265</v>
      </c>
      <c r="I45">
        <v>522</v>
      </c>
      <c r="J45" t="s">
        <v>389</v>
      </c>
      <c r="K45" t="s">
        <v>390</v>
      </c>
      <c r="L45">
        <v>78013</v>
      </c>
      <c r="M45" t="s">
        <v>384</v>
      </c>
      <c r="N45" t="s">
        <v>385</v>
      </c>
      <c r="O45">
        <v>78013</v>
      </c>
      <c r="P45" t="s">
        <v>384</v>
      </c>
      <c r="Q45" t="s">
        <v>385</v>
      </c>
      <c r="R45" t="s">
        <v>274</v>
      </c>
      <c r="S45" s="29">
        <v>322.27</v>
      </c>
      <c r="U45" s="29">
        <v>11</v>
      </c>
      <c r="IF45">
        <v>78013</v>
      </c>
      <c r="IG45" t="s">
        <v>384</v>
      </c>
      <c r="IH45" t="s">
        <v>269</v>
      </c>
      <c r="IK45">
        <v>-2</v>
      </c>
      <c r="IL45" t="s">
        <v>270</v>
      </c>
      <c r="IM45" t="s">
        <v>271</v>
      </c>
      <c r="IN45" t="s">
        <v>369</v>
      </c>
      <c r="IP45" t="s">
        <v>384</v>
      </c>
    </row>
    <row r="46" spans="1:250" x14ac:dyDescent="0.4">
      <c r="A46">
        <v>1110</v>
      </c>
      <c r="B46">
        <v>-1856479488</v>
      </c>
      <c r="C46">
        <v>1403</v>
      </c>
      <c r="D46" t="s">
        <v>264</v>
      </c>
      <c r="E46" t="s">
        <v>265</v>
      </c>
      <c r="F46">
        <v>1407</v>
      </c>
      <c r="G46" t="s">
        <v>266</v>
      </c>
      <c r="H46" t="s">
        <v>265</v>
      </c>
      <c r="I46">
        <v>520</v>
      </c>
      <c r="J46" t="s">
        <v>393</v>
      </c>
      <c r="K46" t="s">
        <v>394</v>
      </c>
      <c r="L46">
        <v>78013</v>
      </c>
      <c r="M46" t="s">
        <v>384</v>
      </c>
      <c r="N46" t="s">
        <v>385</v>
      </c>
      <c r="O46">
        <v>78013</v>
      </c>
      <c r="P46" t="s">
        <v>384</v>
      </c>
      <c r="Q46" t="s">
        <v>385</v>
      </c>
      <c r="R46" t="s">
        <v>274</v>
      </c>
      <c r="S46" s="29">
        <v>-516.28</v>
      </c>
      <c r="U46" s="29">
        <v>11</v>
      </c>
      <c r="IF46">
        <v>78013</v>
      </c>
      <c r="IG46" t="s">
        <v>384</v>
      </c>
      <c r="IH46" t="s">
        <v>269</v>
      </c>
      <c r="IK46">
        <v>-2</v>
      </c>
      <c r="IL46" t="s">
        <v>270</v>
      </c>
      <c r="IM46" t="s">
        <v>271</v>
      </c>
      <c r="IN46" t="s">
        <v>369</v>
      </c>
      <c r="IP46" t="s">
        <v>384</v>
      </c>
    </row>
    <row r="47" spans="1:250" x14ac:dyDescent="0.4">
      <c r="A47">
        <v>1111</v>
      </c>
      <c r="B47">
        <v>-1856479488</v>
      </c>
      <c r="C47">
        <v>1403</v>
      </c>
      <c r="D47" t="s">
        <v>264</v>
      </c>
      <c r="E47" t="s">
        <v>265</v>
      </c>
      <c r="F47">
        <v>1407</v>
      </c>
      <c r="G47" t="s">
        <v>266</v>
      </c>
      <c r="H47" t="s">
        <v>265</v>
      </c>
      <c r="I47">
        <v>516</v>
      </c>
      <c r="J47" t="s">
        <v>395</v>
      </c>
      <c r="K47" t="s">
        <v>396</v>
      </c>
      <c r="L47">
        <v>78013</v>
      </c>
      <c r="M47" t="s">
        <v>384</v>
      </c>
      <c r="N47" t="s">
        <v>385</v>
      </c>
      <c r="O47">
        <v>78013</v>
      </c>
      <c r="P47" t="s">
        <v>384</v>
      </c>
      <c r="Q47" t="s">
        <v>385</v>
      </c>
      <c r="R47" t="s">
        <v>274</v>
      </c>
      <c r="S47" s="29">
        <v>-175.58</v>
      </c>
      <c r="U47" s="29">
        <v>11</v>
      </c>
      <c r="IF47">
        <v>78013</v>
      </c>
      <c r="IG47" t="s">
        <v>384</v>
      </c>
      <c r="IH47" t="s">
        <v>269</v>
      </c>
      <c r="IK47">
        <v>-2</v>
      </c>
      <c r="IL47" t="s">
        <v>270</v>
      </c>
      <c r="IM47" t="s">
        <v>271</v>
      </c>
      <c r="IN47" t="s">
        <v>369</v>
      </c>
      <c r="IP47" t="s">
        <v>384</v>
      </c>
    </row>
    <row r="48" spans="1:250" x14ac:dyDescent="0.4">
      <c r="A48">
        <v>1112</v>
      </c>
      <c r="B48">
        <v>-1856479488</v>
      </c>
      <c r="C48">
        <v>1403</v>
      </c>
      <c r="D48" t="s">
        <v>264</v>
      </c>
      <c r="E48" t="s">
        <v>265</v>
      </c>
      <c r="F48">
        <v>1407</v>
      </c>
      <c r="G48" t="s">
        <v>266</v>
      </c>
      <c r="H48" t="s">
        <v>265</v>
      </c>
      <c r="I48">
        <v>514</v>
      </c>
      <c r="J48" t="s">
        <v>397</v>
      </c>
      <c r="K48" t="s">
        <v>398</v>
      </c>
      <c r="L48">
        <v>78013</v>
      </c>
      <c r="M48" t="s">
        <v>384</v>
      </c>
      <c r="N48" t="s">
        <v>385</v>
      </c>
      <c r="O48">
        <v>78013</v>
      </c>
      <c r="P48" t="s">
        <v>384</v>
      </c>
      <c r="Q48" t="s">
        <v>385</v>
      </c>
      <c r="R48" t="s">
        <v>274</v>
      </c>
      <c r="S48" s="29">
        <v>-152.16999999999999</v>
      </c>
      <c r="U48" s="29">
        <v>11</v>
      </c>
      <c r="IF48">
        <v>78013</v>
      </c>
      <c r="IG48" t="s">
        <v>384</v>
      </c>
      <c r="IH48" t="s">
        <v>269</v>
      </c>
      <c r="IK48">
        <v>-2</v>
      </c>
      <c r="IL48" t="s">
        <v>270</v>
      </c>
      <c r="IM48" t="s">
        <v>271</v>
      </c>
      <c r="IN48" t="s">
        <v>369</v>
      </c>
      <c r="IP48" t="s">
        <v>384</v>
      </c>
    </row>
    <row r="49" spans="1:250" x14ac:dyDescent="0.4">
      <c r="A49">
        <v>1113</v>
      </c>
      <c r="B49">
        <v>-1856479488</v>
      </c>
      <c r="C49">
        <v>1403</v>
      </c>
      <c r="D49" t="s">
        <v>264</v>
      </c>
      <c r="E49" t="s">
        <v>265</v>
      </c>
      <c r="F49">
        <v>1407</v>
      </c>
      <c r="G49" t="s">
        <v>266</v>
      </c>
      <c r="H49" t="s">
        <v>265</v>
      </c>
      <c r="I49">
        <v>508</v>
      </c>
      <c r="J49" t="s">
        <v>399</v>
      </c>
      <c r="K49" t="s">
        <v>400</v>
      </c>
      <c r="L49">
        <v>78013</v>
      </c>
      <c r="M49" t="s">
        <v>384</v>
      </c>
      <c r="N49" t="s">
        <v>385</v>
      </c>
      <c r="O49">
        <v>78013</v>
      </c>
      <c r="P49" t="s">
        <v>384</v>
      </c>
      <c r="Q49" t="s">
        <v>385</v>
      </c>
      <c r="R49" t="s">
        <v>274</v>
      </c>
      <c r="S49" s="29">
        <v>-210.89</v>
      </c>
      <c r="U49" s="29">
        <v>11</v>
      </c>
      <c r="IF49">
        <v>78013</v>
      </c>
      <c r="IG49" t="s">
        <v>384</v>
      </c>
      <c r="IH49" t="s">
        <v>269</v>
      </c>
      <c r="IK49">
        <v>-2</v>
      </c>
      <c r="IL49" t="s">
        <v>270</v>
      </c>
      <c r="IM49" t="s">
        <v>271</v>
      </c>
      <c r="IN49" t="s">
        <v>369</v>
      </c>
      <c r="IP49" t="s">
        <v>384</v>
      </c>
    </row>
    <row r="50" spans="1:250" x14ac:dyDescent="0.4">
      <c r="A50">
        <v>1114</v>
      </c>
      <c r="B50">
        <v>-1856479488</v>
      </c>
      <c r="C50">
        <v>1403</v>
      </c>
      <c r="D50" t="s">
        <v>264</v>
      </c>
      <c r="E50" t="s">
        <v>265</v>
      </c>
      <c r="F50">
        <v>1407</v>
      </c>
      <c r="G50" t="s">
        <v>266</v>
      </c>
      <c r="H50" t="s">
        <v>265</v>
      </c>
      <c r="I50">
        <v>526</v>
      </c>
      <c r="J50" t="s">
        <v>401</v>
      </c>
      <c r="K50" t="s">
        <v>402</v>
      </c>
      <c r="L50">
        <v>50297</v>
      </c>
      <c r="M50" t="s">
        <v>380</v>
      </c>
      <c r="N50" t="s">
        <v>381</v>
      </c>
      <c r="O50">
        <v>50297</v>
      </c>
      <c r="P50" t="s">
        <v>380</v>
      </c>
      <c r="Q50" t="s">
        <v>381</v>
      </c>
      <c r="R50" t="s">
        <v>274</v>
      </c>
      <c r="S50" s="29">
        <v>-688.44</v>
      </c>
      <c r="U50" s="29">
        <v>11</v>
      </c>
      <c r="IF50">
        <v>50297</v>
      </c>
      <c r="IG50" t="s">
        <v>380</v>
      </c>
      <c r="IH50" t="s">
        <v>269</v>
      </c>
      <c r="IK50">
        <v>-2</v>
      </c>
      <c r="IL50" t="s">
        <v>270</v>
      </c>
      <c r="IM50" t="s">
        <v>271</v>
      </c>
      <c r="IN50" t="s">
        <v>369</v>
      </c>
      <c r="IP50" t="s">
        <v>380</v>
      </c>
    </row>
    <row r="51" spans="1:250" x14ac:dyDescent="0.4">
      <c r="A51">
        <v>1115</v>
      </c>
      <c r="B51">
        <v>-1856479488</v>
      </c>
      <c r="C51">
        <v>1403</v>
      </c>
      <c r="D51" t="s">
        <v>264</v>
      </c>
      <c r="E51" t="s">
        <v>265</v>
      </c>
      <c r="F51">
        <v>1407</v>
      </c>
      <c r="G51" t="s">
        <v>266</v>
      </c>
      <c r="H51" t="s">
        <v>265</v>
      </c>
      <c r="I51">
        <v>522</v>
      </c>
      <c r="J51" t="s">
        <v>389</v>
      </c>
      <c r="K51" t="s">
        <v>390</v>
      </c>
      <c r="L51">
        <v>50297</v>
      </c>
      <c r="M51" t="s">
        <v>380</v>
      </c>
      <c r="N51" t="s">
        <v>381</v>
      </c>
      <c r="O51">
        <v>50297</v>
      </c>
      <c r="P51" t="s">
        <v>380</v>
      </c>
      <c r="Q51" t="s">
        <v>381</v>
      </c>
      <c r="R51" t="s">
        <v>274</v>
      </c>
      <c r="S51" s="29">
        <v>1093.82</v>
      </c>
      <c r="U51" s="29">
        <v>11</v>
      </c>
      <c r="IF51">
        <v>50297</v>
      </c>
      <c r="IG51" t="s">
        <v>380</v>
      </c>
      <c r="IH51" t="s">
        <v>269</v>
      </c>
      <c r="IK51">
        <v>-2</v>
      </c>
      <c r="IL51" t="s">
        <v>270</v>
      </c>
      <c r="IM51" t="s">
        <v>271</v>
      </c>
      <c r="IN51" t="s">
        <v>369</v>
      </c>
      <c r="IP51" t="s">
        <v>380</v>
      </c>
    </row>
    <row r="52" spans="1:250" x14ac:dyDescent="0.4">
      <c r="A52">
        <v>1116</v>
      </c>
      <c r="B52">
        <v>-1856479488</v>
      </c>
      <c r="C52">
        <v>1403</v>
      </c>
      <c r="D52" t="s">
        <v>264</v>
      </c>
      <c r="E52" t="s">
        <v>265</v>
      </c>
      <c r="F52">
        <v>1407</v>
      </c>
      <c r="G52" t="s">
        <v>266</v>
      </c>
      <c r="H52" t="s">
        <v>265</v>
      </c>
      <c r="I52">
        <v>520</v>
      </c>
      <c r="J52" t="s">
        <v>393</v>
      </c>
      <c r="K52" t="s">
        <v>394</v>
      </c>
      <c r="L52">
        <v>50297</v>
      </c>
      <c r="M52" t="s">
        <v>380</v>
      </c>
      <c r="N52" t="s">
        <v>381</v>
      </c>
      <c r="O52">
        <v>50297</v>
      </c>
      <c r="P52" t="s">
        <v>380</v>
      </c>
      <c r="Q52" t="s">
        <v>381</v>
      </c>
      <c r="R52" t="s">
        <v>274</v>
      </c>
      <c r="S52" s="29">
        <v>-1752.33</v>
      </c>
      <c r="U52" s="29">
        <v>11</v>
      </c>
      <c r="IF52">
        <v>50297</v>
      </c>
      <c r="IG52" t="s">
        <v>380</v>
      </c>
      <c r="IH52" t="s">
        <v>269</v>
      </c>
      <c r="IK52">
        <v>-2</v>
      </c>
      <c r="IL52" t="s">
        <v>270</v>
      </c>
      <c r="IM52" t="s">
        <v>271</v>
      </c>
      <c r="IN52" t="s">
        <v>369</v>
      </c>
      <c r="IP52" t="s">
        <v>380</v>
      </c>
    </row>
    <row r="53" spans="1:250" x14ac:dyDescent="0.4">
      <c r="A53">
        <v>1117</v>
      </c>
      <c r="B53">
        <v>-1856479488</v>
      </c>
      <c r="C53">
        <v>1403</v>
      </c>
      <c r="D53" t="s">
        <v>264</v>
      </c>
      <c r="E53" t="s">
        <v>265</v>
      </c>
      <c r="F53">
        <v>1407</v>
      </c>
      <c r="G53" t="s">
        <v>266</v>
      </c>
      <c r="H53" t="s">
        <v>265</v>
      </c>
      <c r="I53">
        <v>516</v>
      </c>
      <c r="J53" t="s">
        <v>395</v>
      </c>
      <c r="K53" t="s">
        <v>396</v>
      </c>
      <c r="L53">
        <v>50297</v>
      </c>
      <c r="M53" t="s">
        <v>380</v>
      </c>
      <c r="N53" t="s">
        <v>381</v>
      </c>
      <c r="O53">
        <v>50297</v>
      </c>
      <c r="P53" t="s">
        <v>380</v>
      </c>
      <c r="Q53" t="s">
        <v>381</v>
      </c>
      <c r="R53" t="s">
        <v>274</v>
      </c>
      <c r="S53" s="29">
        <v>-595.95000000000005</v>
      </c>
      <c r="U53" s="29">
        <v>11</v>
      </c>
      <c r="IF53">
        <v>50297</v>
      </c>
      <c r="IG53" t="s">
        <v>380</v>
      </c>
      <c r="IH53" t="s">
        <v>269</v>
      </c>
      <c r="IK53">
        <v>-2</v>
      </c>
      <c r="IL53" t="s">
        <v>270</v>
      </c>
      <c r="IM53" t="s">
        <v>271</v>
      </c>
      <c r="IN53" t="s">
        <v>369</v>
      </c>
      <c r="IP53" t="s">
        <v>380</v>
      </c>
    </row>
    <row r="54" spans="1:250" x14ac:dyDescent="0.4">
      <c r="A54">
        <v>1118</v>
      </c>
      <c r="B54">
        <v>-1856479488</v>
      </c>
      <c r="C54">
        <v>1403</v>
      </c>
      <c r="D54" t="s">
        <v>264</v>
      </c>
      <c r="E54" t="s">
        <v>265</v>
      </c>
      <c r="F54">
        <v>1407</v>
      </c>
      <c r="G54" t="s">
        <v>266</v>
      </c>
      <c r="H54" t="s">
        <v>265</v>
      </c>
      <c r="I54">
        <v>514</v>
      </c>
      <c r="J54" t="s">
        <v>397</v>
      </c>
      <c r="K54" t="s">
        <v>398</v>
      </c>
      <c r="L54">
        <v>50297</v>
      </c>
      <c r="M54" t="s">
        <v>380</v>
      </c>
      <c r="N54" t="s">
        <v>381</v>
      </c>
      <c r="O54">
        <v>50297</v>
      </c>
      <c r="P54" t="s">
        <v>380</v>
      </c>
      <c r="Q54" t="s">
        <v>381</v>
      </c>
      <c r="R54" t="s">
        <v>274</v>
      </c>
      <c r="S54" s="29">
        <v>-516.49</v>
      </c>
      <c r="U54" s="29">
        <v>11</v>
      </c>
      <c r="IF54">
        <v>50297</v>
      </c>
      <c r="IG54" t="s">
        <v>380</v>
      </c>
      <c r="IH54" t="s">
        <v>269</v>
      </c>
      <c r="IK54">
        <v>-2</v>
      </c>
      <c r="IL54" t="s">
        <v>270</v>
      </c>
      <c r="IM54" t="s">
        <v>271</v>
      </c>
      <c r="IN54" t="s">
        <v>369</v>
      </c>
      <c r="IP54" t="s">
        <v>380</v>
      </c>
    </row>
    <row r="55" spans="1:250" x14ac:dyDescent="0.4">
      <c r="A55">
        <v>1119</v>
      </c>
      <c r="B55">
        <v>-1856479488</v>
      </c>
      <c r="C55">
        <v>1403</v>
      </c>
      <c r="D55" t="s">
        <v>264</v>
      </c>
      <c r="E55" t="s">
        <v>265</v>
      </c>
      <c r="F55">
        <v>1407</v>
      </c>
      <c r="G55" t="s">
        <v>266</v>
      </c>
      <c r="H55" t="s">
        <v>265</v>
      </c>
      <c r="I55">
        <v>508</v>
      </c>
      <c r="J55" t="s">
        <v>399</v>
      </c>
      <c r="K55" t="s">
        <v>400</v>
      </c>
      <c r="L55">
        <v>50297</v>
      </c>
      <c r="M55" t="s">
        <v>380</v>
      </c>
      <c r="N55" t="s">
        <v>381</v>
      </c>
      <c r="O55">
        <v>50297</v>
      </c>
      <c r="P55" t="s">
        <v>380</v>
      </c>
      <c r="Q55" t="s">
        <v>381</v>
      </c>
      <c r="R55" t="s">
        <v>274</v>
      </c>
      <c r="S55" s="29">
        <v>-715.8</v>
      </c>
      <c r="U55" s="29">
        <v>11</v>
      </c>
      <c r="IF55">
        <v>50297</v>
      </c>
      <c r="IG55" t="s">
        <v>380</v>
      </c>
      <c r="IH55" t="s">
        <v>269</v>
      </c>
      <c r="IK55">
        <v>-2</v>
      </c>
      <c r="IL55" t="s">
        <v>270</v>
      </c>
      <c r="IM55" t="s">
        <v>271</v>
      </c>
      <c r="IN55" t="s">
        <v>369</v>
      </c>
      <c r="IP55" t="s">
        <v>380</v>
      </c>
    </row>
    <row r="56" spans="1:250" x14ac:dyDescent="0.4">
      <c r="A56">
        <v>1120</v>
      </c>
      <c r="B56">
        <v>-1856479488</v>
      </c>
      <c r="C56">
        <v>1403</v>
      </c>
      <c r="D56" t="s">
        <v>264</v>
      </c>
      <c r="E56" t="s">
        <v>265</v>
      </c>
      <c r="F56">
        <v>1407</v>
      </c>
      <c r="G56" t="s">
        <v>266</v>
      </c>
      <c r="H56" t="s">
        <v>265</v>
      </c>
      <c r="I56">
        <v>526</v>
      </c>
      <c r="J56" t="s">
        <v>401</v>
      </c>
      <c r="K56" t="s">
        <v>402</v>
      </c>
      <c r="L56">
        <v>1736</v>
      </c>
      <c r="M56" t="s">
        <v>272</v>
      </c>
      <c r="N56" t="s">
        <v>273</v>
      </c>
      <c r="O56">
        <v>1736</v>
      </c>
      <c r="P56" t="s">
        <v>272</v>
      </c>
      <c r="Q56" t="s">
        <v>273</v>
      </c>
      <c r="R56" t="s">
        <v>274</v>
      </c>
      <c r="S56" s="29">
        <v>-826.29</v>
      </c>
      <c r="U56" s="29">
        <v>11</v>
      </c>
      <c r="IF56">
        <v>1736</v>
      </c>
      <c r="IG56" t="s">
        <v>272</v>
      </c>
      <c r="IH56" t="s">
        <v>269</v>
      </c>
      <c r="IK56">
        <v>-2</v>
      </c>
      <c r="IL56" t="s">
        <v>270</v>
      </c>
      <c r="IM56" t="s">
        <v>271</v>
      </c>
      <c r="IN56" t="s">
        <v>369</v>
      </c>
      <c r="IP56" t="s">
        <v>370</v>
      </c>
    </row>
    <row r="57" spans="1:250" x14ac:dyDescent="0.4">
      <c r="A57">
        <v>1121</v>
      </c>
      <c r="B57">
        <v>-1856479488</v>
      </c>
      <c r="C57">
        <v>1403</v>
      </c>
      <c r="D57" t="s">
        <v>264</v>
      </c>
      <c r="E57" t="s">
        <v>265</v>
      </c>
      <c r="F57">
        <v>1407</v>
      </c>
      <c r="G57" t="s">
        <v>266</v>
      </c>
      <c r="H57" t="s">
        <v>265</v>
      </c>
      <c r="I57">
        <v>522</v>
      </c>
      <c r="J57" t="s">
        <v>389</v>
      </c>
      <c r="K57" t="s">
        <v>390</v>
      </c>
      <c r="L57">
        <v>1736</v>
      </c>
      <c r="M57" t="s">
        <v>272</v>
      </c>
      <c r="N57" t="s">
        <v>273</v>
      </c>
      <c r="O57">
        <v>1736</v>
      </c>
      <c r="P57" t="s">
        <v>272</v>
      </c>
      <c r="Q57" t="s">
        <v>273</v>
      </c>
      <c r="R57" t="s">
        <v>274</v>
      </c>
      <c r="S57" s="29">
        <v>1312.83</v>
      </c>
      <c r="U57" s="29">
        <v>11</v>
      </c>
      <c r="IF57">
        <v>1736</v>
      </c>
      <c r="IG57" t="s">
        <v>272</v>
      </c>
      <c r="IH57" t="s">
        <v>269</v>
      </c>
      <c r="IK57">
        <v>-2</v>
      </c>
      <c r="IL57" t="s">
        <v>270</v>
      </c>
      <c r="IM57" t="s">
        <v>271</v>
      </c>
      <c r="IN57" t="s">
        <v>369</v>
      </c>
      <c r="IP57" t="s">
        <v>370</v>
      </c>
    </row>
    <row r="58" spans="1:250" x14ac:dyDescent="0.4">
      <c r="A58">
        <v>1122</v>
      </c>
      <c r="B58">
        <v>-1856479488</v>
      </c>
      <c r="C58">
        <v>1403</v>
      </c>
      <c r="D58" t="s">
        <v>264</v>
      </c>
      <c r="E58" t="s">
        <v>265</v>
      </c>
      <c r="F58">
        <v>1407</v>
      </c>
      <c r="G58" t="s">
        <v>266</v>
      </c>
      <c r="H58" t="s">
        <v>265</v>
      </c>
      <c r="I58">
        <v>520</v>
      </c>
      <c r="J58" t="s">
        <v>393</v>
      </c>
      <c r="K58" t="s">
        <v>394</v>
      </c>
      <c r="L58">
        <v>1736</v>
      </c>
      <c r="M58" t="s">
        <v>272</v>
      </c>
      <c r="N58" t="s">
        <v>273</v>
      </c>
      <c r="O58">
        <v>1736</v>
      </c>
      <c r="P58" t="s">
        <v>272</v>
      </c>
      <c r="Q58" t="s">
        <v>273</v>
      </c>
      <c r="R58" t="s">
        <v>274</v>
      </c>
      <c r="S58" s="29">
        <v>-2103.19</v>
      </c>
      <c r="U58" s="29">
        <v>11</v>
      </c>
      <c r="IF58">
        <v>1736</v>
      </c>
      <c r="IG58" t="s">
        <v>272</v>
      </c>
      <c r="IH58" t="s">
        <v>269</v>
      </c>
      <c r="IK58">
        <v>-2</v>
      </c>
      <c r="IL58" t="s">
        <v>270</v>
      </c>
      <c r="IM58" t="s">
        <v>271</v>
      </c>
      <c r="IN58" t="s">
        <v>369</v>
      </c>
      <c r="IP58" t="s">
        <v>370</v>
      </c>
    </row>
    <row r="59" spans="1:250" x14ac:dyDescent="0.4">
      <c r="A59">
        <v>1123</v>
      </c>
      <c r="B59">
        <v>-1856479488</v>
      </c>
      <c r="C59">
        <v>1403</v>
      </c>
      <c r="D59" t="s">
        <v>264</v>
      </c>
      <c r="E59" t="s">
        <v>265</v>
      </c>
      <c r="F59">
        <v>1407</v>
      </c>
      <c r="G59" t="s">
        <v>266</v>
      </c>
      <c r="H59" t="s">
        <v>265</v>
      </c>
      <c r="I59">
        <v>516</v>
      </c>
      <c r="J59" t="s">
        <v>395</v>
      </c>
      <c r="K59" t="s">
        <v>396</v>
      </c>
      <c r="L59">
        <v>1736</v>
      </c>
      <c r="M59" t="s">
        <v>272</v>
      </c>
      <c r="N59" t="s">
        <v>273</v>
      </c>
      <c r="O59">
        <v>1736</v>
      </c>
      <c r="P59" t="s">
        <v>272</v>
      </c>
      <c r="Q59" t="s">
        <v>273</v>
      </c>
      <c r="R59" t="s">
        <v>274</v>
      </c>
      <c r="S59" s="29">
        <v>-715.28</v>
      </c>
      <c r="U59" s="29">
        <v>11</v>
      </c>
      <c r="IF59">
        <v>1736</v>
      </c>
      <c r="IG59" t="s">
        <v>272</v>
      </c>
      <c r="IH59" t="s">
        <v>269</v>
      </c>
      <c r="IK59">
        <v>-2</v>
      </c>
      <c r="IL59" t="s">
        <v>270</v>
      </c>
      <c r="IM59" t="s">
        <v>271</v>
      </c>
      <c r="IN59" t="s">
        <v>369</v>
      </c>
      <c r="IP59" t="s">
        <v>370</v>
      </c>
    </row>
    <row r="60" spans="1:250" x14ac:dyDescent="0.4">
      <c r="A60">
        <v>1124</v>
      </c>
      <c r="B60">
        <v>-1856479488</v>
      </c>
      <c r="C60">
        <v>1403</v>
      </c>
      <c r="D60" t="s">
        <v>264</v>
      </c>
      <c r="E60" t="s">
        <v>265</v>
      </c>
      <c r="F60">
        <v>1407</v>
      </c>
      <c r="G60" t="s">
        <v>266</v>
      </c>
      <c r="H60" t="s">
        <v>265</v>
      </c>
      <c r="I60">
        <v>514</v>
      </c>
      <c r="J60" t="s">
        <v>397</v>
      </c>
      <c r="K60" t="s">
        <v>398</v>
      </c>
      <c r="L60">
        <v>1736</v>
      </c>
      <c r="M60" t="s">
        <v>272</v>
      </c>
      <c r="N60" t="s">
        <v>273</v>
      </c>
      <c r="O60">
        <v>1736</v>
      </c>
      <c r="P60" t="s">
        <v>272</v>
      </c>
      <c r="Q60" t="s">
        <v>273</v>
      </c>
      <c r="R60" t="s">
        <v>274</v>
      </c>
      <c r="S60" s="29">
        <v>-619.91</v>
      </c>
      <c r="U60" s="29">
        <v>11</v>
      </c>
      <c r="IF60">
        <v>1736</v>
      </c>
      <c r="IG60" t="s">
        <v>272</v>
      </c>
      <c r="IH60" t="s">
        <v>269</v>
      </c>
      <c r="IK60">
        <v>-2</v>
      </c>
      <c r="IL60" t="s">
        <v>270</v>
      </c>
      <c r="IM60" t="s">
        <v>271</v>
      </c>
      <c r="IN60" t="s">
        <v>369</v>
      </c>
      <c r="IP60" t="s">
        <v>370</v>
      </c>
    </row>
    <row r="61" spans="1:250" x14ac:dyDescent="0.4">
      <c r="A61">
        <v>1125</v>
      </c>
      <c r="B61">
        <v>-1856479488</v>
      </c>
      <c r="C61">
        <v>1403</v>
      </c>
      <c r="D61" t="s">
        <v>264</v>
      </c>
      <c r="E61" t="s">
        <v>265</v>
      </c>
      <c r="F61">
        <v>1407</v>
      </c>
      <c r="G61" t="s">
        <v>266</v>
      </c>
      <c r="H61" t="s">
        <v>265</v>
      </c>
      <c r="I61">
        <v>508</v>
      </c>
      <c r="J61" t="s">
        <v>399</v>
      </c>
      <c r="K61" t="s">
        <v>400</v>
      </c>
      <c r="L61">
        <v>1736</v>
      </c>
      <c r="M61" t="s">
        <v>272</v>
      </c>
      <c r="N61" t="s">
        <v>273</v>
      </c>
      <c r="O61">
        <v>1736</v>
      </c>
      <c r="P61" t="s">
        <v>272</v>
      </c>
      <c r="Q61" t="s">
        <v>273</v>
      </c>
      <c r="R61" t="s">
        <v>274</v>
      </c>
      <c r="S61" s="29">
        <v>-859.12</v>
      </c>
      <c r="U61" s="29">
        <v>11</v>
      </c>
      <c r="IF61">
        <v>1736</v>
      </c>
      <c r="IG61" t="s">
        <v>272</v>
      </c>
      <c r="IH61" t="s">
        <v>269</v>
      </c>
      <c r="IK61">
        <v>-2</v>
      </c>
      <c r="IL61" t="s">
        <v>270</v>
      </c>
      <c r="IM61" t="s">
        <v>271</v>
      </c>
      <c r="IN61" t="s">
        <v>369</v>
      </c>
      <c r="IP61" t="s">
        <v>370</v>
      </c>
    </row>
    <row r="62" spans="1:250" x14ac:dyDescent="0.4">
      <c r="A62">
        <v>1126</v>
      </c>
      <c r="B62">
        <v>-1856479488</v>
      </c>
      <c r="C62">
        <v>1403</v>
      </c>
      <c r="D62" t="s">
        <v>264</v>
      </c>
      <c r="E62" t="s">
        <v>265</v>
      </c>
      <c r="F62">
        <v>1407</v>
      </c>
      <c r="G62" t="s">
        <v>266</v>
      </c>
      <c r="H62" t="s">
        <v>265</v>
      </c>
      <c r="I62">
        <v>526</v>
      </c>
      <c r="J62" t="s">
        <v>401</v>
      </c>
      <c r="K62" t="s">
        <v>402</v>
      </c>
      <c r="L62">
        <v>1471</v>
      </c>
      <c r="M62" t="s">
        <v>267</v>
      </c>
      <c r="N62" t="s">
        <v>386</v>
      </c>
      <c r="O62">
        <v>1471</v>
      </c>
      <c r="P62" t="s">
        <v>267</v>
      </c>
      <c r="Q62" t="s">
        <v>386</v>
      </c>
      <c r="R62" t="s">
        <v>274</v>
      </c>
      <c r="S62" s="29">
        <v>-3.6</v>
      </c>
      <c r="U62" s="29">
        <v>11</v>
      </c>
      <c r="IF62">
        <v>1471</v>
      </c>
      <c r="IG62" t="s">
        <v>267</v>
      </c>
      <c r="IH62" t="s">
        <v>269</v>
      </c>
      <c r="IK62">
        <v>-2</v>
      </c>
      <c r="IL62" t="s">
        <v>270</v>
      </c>
      <c r="IM62" t="s">
        <v>271</v>
      </c>
      <c r="IN62" t="s">
        <v>369</v>
      </c>
      <c r="IP62" t="s">
        <v>371</v>
      </c>
    </row>
    <row r="63" spans="1:250" x14ac:dyDescent="0.4">
      <c r="A63">
        <v>1127</v>
      </c>
      <c r="B63">
        <v>-1856479488</v>
      </c>
      <c r="C63">
        <v>1403</v>
      </c>
      <c r="D63" t="s">
        <v>264</v>
      </c>
      <c r="E63" t="s">
        <v>265</v>
      </c>
      <c r="F63">
        <v>1407</v>
      </c>
      <c r="G63" t="s">
        <v>266</v>
      </c>
      <c r="H63" t="s">
        <v>265</v>
      </c>
      <c r="I63">
        <v>522</v>
      </c>
      <c r="J63" t="s">
        <v>389</v>
      </c>
      <c r="K63" t="s">
        <v>390</v>
      </c>
      <c r="L63">
        <v>1471</v>
      </c>
      <c r="M63" t="s">
        <v>267</v>
      </c>
      <c r="N63" t="s">
        <v>386</v>
      </c>
      <c r="O63">
        <v>1471</v>
      </c>
      <c r="P63" t="s">
        <v>267</v>
      </c>
      <c r="Q63" t="s">
        <v>386</v>
      </c>
      <c r="R63" t="s">
        <v>274</v>
      </c>
      <c r="S63" s="29">
        <v>5.72</v>
      </c>
      <c r="U63" s="29">
        <v>11</v>
      </c>
      <c r="IF63">
        <v>1471</v>
      </c>
      <c r="IG63" t="s">
        <v>267</v>
      </c>
      <c r="IH63" t="s">
        <v>269</v>
      </c>
      <c r="IK63">
        <v>-2</v>
      </c>
      <c r="IL63" t="s">
        <v>270</v>
      </c>
      <c r="IM63" t="s">
        <v>271</v>
      </c>
      <c r="IN63" t="s">
        <v>369</v>
      </c>
      <c r="IP63" t="s">
        <v>371</v>
      </c>
    </row>
    <row r="64" spans="1:250" x14ac:dyDescent="0.4">
      <c r="A64">
        <v>1128</v>
      </c>
      <c r="B64">
        <v>-1856479488</v>
      </c>
      <c r="C64">
        <v>1403</v>
      </c>
      <c r="D64" t="s">
        <v>264</v>
      </c>
      <c r="E64" t="s">
        <v>265</v>
      </c>
      <c r="F64">
        <v>1407</v>
      </c>
      <c r="G64" t="s">
        <v>266</v>
      </c>
      <c r="H64" t="s">
        <v>265</v>
      </c>
      <c r="I64">
        <v>520</v>
      </c>
      <c r="J64" t="s">
        <v>393</v>
      </c>
      <c r="K64" t="s">
        <v>394</v>
      </c>
      <c r="L64">
        <v>1471</v>
      </c>
      <c r="M64" t="s">
        <v>267</v>
      </c>
      <c r="N64" t="s">
        <v>386</v>
      </c>
      <c r="O64">
        <v>1471</v>
      </c>
      <c r="P64" t="s">
        <v>267</v>
      </c>
      <c r="Q64" t="s">
        <v>386</v>
      </c>
      <c r="R64" t="s">
        <v>274</v>
      </c>
      <c r="S64" s="29">
        <v>-9.16</v>
      </c>
      <c r="U64" s="29">
        <v>11</v>
      </c>
      <c r="IF64">
        <v>1471</v>
      </c>
      <c r="IG64" t="s">
        <v>267</v>
      </c>
      <c r="IH64" t="s">
        <v>269</v>
      </c>
      <c r="IK64">
        <v>-2</v>
      </c>
      <c r="IL64" t="s">
        <v>270</v>
      </c>
      <c r="IM64" t="s">
        <v>271</v>
      </c>
      <c r="IN64" t="s">
        <v>369</v>
      </c>
      <c r="IP64" t="s">
        <v>371</v>
      </c>
    </row>
    <row r="65" spans="1:250" x14ac:dyDescent="0.4">
      <c r="A65">
        <v>1129</v>
      </c>
      <c r="B65">
        <v>-1856479488</v>
      </c>
      <c r="C65">
        <v>1403</v>
      </c>
      <c r="D65" t="s">
        <v>264</v>
      </c>
      <c r="E65" t="s">
        <v>265</v>
      </c>
      <c r="F65">
        <v>1407</v>
      </c>
      <c r="G65" t="s">
        <v>266</v>
      </c>
      <c r="H65" t="s">
        <v>265</v>
      </c>
      <c r="I65">
        <v>516</v>
      </c>
      <c r="J65" t="s">
        <v>395</v>
      </c>
      <c r="K65" t="s">
        <v>396</v>
      </c>
      <c r="L65">
        <v>1471</v>
      </c>
      <c r="M65" t="s">
        <v>267</v>
      </c>
      <c r="N65" t="s">
        <v>386</v>
      </c>
      <c r="O65">
        <v>1471</v>
      </c>
      <c r="P65" t="s">
        <v>267</v>
      </c>
      <c r="Q65" t="s">
        <v>386</v>
      </c>
      <c r="R65" t="s">
        <v>274</v>
      </c>
      <c r="S65" s="29">
        <v>-3.12</v>
      </c>
      <c r="U65" s="29">
        <v>11</v>
      </c>
      <c r="IF65">
        <v>1471</v>
      </c>
      <c r="IG65" t="s">
        <v>267</v>
      </c>
      <c r="IH65" t="s">
        <v>269</v>
      </c>
      <c r="IK65">
        <v>-2</v>
      </c>
      <c r="IL65" t="s">
        <v>270</v>
      </c>
      <c r="IM65" t="s">
        <v>271</v>
      </c>
      <c r="IN65" t="s">
        <v>369</v>
      </c>
      <c r="IP65" t="s">
        <v>371</v>
      </c>
    </row>
    <row r="66" spans="1:250" x14ac:dyDescent="0.4">
      <c r="A66">
        <v>1130</v>
      </c>
      <c r="B66">
        <v>-1856479488</v>
      </c>
      <c r="C66">
        <v>1403</v>
      </c>
      <c r="D66" t="s">
        <v>264</v>
      </c>
      <c r="E66" t="s">
        <v>265</v>
      </c>
      <c r="F66">
        <v>1407</v>
      </c>
      <c r="G66" t="s">
        <v>266</v>
      </c>
      <c r="H66" t="s">
        <v>265</v>
      </c>
      <c r="I66">
        <v>514</v>
      </c>
      <c r="J66" t="s">
        <v>397</v>
      </c>
      <c r="K66" t="s">
        <v>398</v>
      </c>
      <c r="L66">
        <v>1471</v>
      </c>
      <c r="M66" t="s">
        <v>267</v>
      </c>
      <c r="N66" t="s">
        <v>386</v>
      </c>
      <c r="O66">
        <v>1471</v>
      </c>
      <c r="P66" t="s">
        <v>267</v>
      </c>
      <c r="Q66" t="s">
        <v>386</v>
      </c>
      <c r="R66" t="s">
        <v>274</v>
      </c>
      <c r="S66" s="29">
        <v>-2.7</v>
      </c>
      <c r="U66" s="29">
        <v>11</v>
      </c>
      <c r="IF66">
        <v>1471</v>
      </c>
      <c r="IG66" t="s">
        <v>267</v>
      </c>
      <c r="IH66" t="s">
        <v>269</v>
      </c>
      <c r="IK66">
        <v>-2</v>
      </c>
      <c r="IL66" t="s">
        <v>270</v>
      </c>
      <c r="IM66" t="s">
        <v>271</v>
      </c>
      <c r="IN66" t="s">
        <v>369</v>
      </c>
      <c r="IP66" t="s">
        <v>371</v>
      </c>
    </row>
    <row r="67" spans="1:250" x14ac:dyDescent="0.4">
      <c r="A67">
        <v>1131</v>
      </c>
      <c r="B67">
        <v>-1856479488</v>
      </c>
      <c r="C67">
        <v>1403</v>
      </c>
      <c r="D67" t="s">
        <v>264</v>
      </c>
      <c r="E67" t="s">
        <v>265</v>
      </c>
      <c r="F67">
        <v>1407</v>
      </c>
      <c r="G67" t="s">
        <v>266</v>
      </c>
      <c r="H67" t="s">
        <v>265</v>
      </c>
      <c r="I67">
        <v>508</v>
      </c>
      <c r="J67" t="s">
        <v>399</v>
      </c>
      <c r="K67" t="s">
        <v>400</v>
      </c>
      <c r="L67">
        <v>1471</v>
      </c>
      <c r="M67" t="s">
        <v>267</v>
      </c>
      <c r="N67" t="s">
        <v>386</v>
      </c>
      <c r="O67">
        <v>1471</v>
      </c>
      <c r="P67" t="s">
        <v>267</v>
      </c>
      <c r="Q67" t="s">
        <v>386</v>
      </c>
      <c r="R67" t="s">
        <v>274</v>
      </c>
      <c r="S67" s="29">
        <v>-3.74</v>
      </c>
      <c r="U67" s="29">
        <v>11</v>
      </c>
      <c r="IF67">
        <v>1471</v>
      </c>
      <c r="IG67" t="s">
        <v>267</v>
      </c>
      <c r="IH67" t="s">
        <v>269</v>
      </c>
      <c r="IK67">
        <v>-2</v>
      </c>
      <c r="IL67" t="s">
        <v>270</v>
      </c>
      <c r="IM67" t="s">
        <v>271</v>
      </c>
      <c r="IN67" t="s">
        <v>369</v>
      </c>
      <c r="IP67" t="s">
        <v>371</v>
      </c>
    </row>
    <row r="68" spans="1:250" x14ac:dyDescent="0.4">
      <c r="A68">
        <v>1132</v>
      </c>
      <c r="B68">
        <v>-1856479488</v>
      </c>
      <c r="C68">
        <v>1403</v>
      </c>
      <c r="D68" t="s">
        <v>264</v>
      </c>
      <c r="E68" t="s">
        <v>265</v>
      </c>
      <c r="F68">
        <v>1407</v>
      </c>
      <c r="G68" t="s">
        <v>266</v>
      </c>
      <c r="H68" t="s">
        <v>265</v>
      </c>
      <c r="I68">
        <v>526</v>
      </c>
      <c r="J68" t="s">
        <v>401</v>
      </c>
      <c r="K68" t="s">
        <v>402</v>
      </c>
      <c r="L68">
        <v>84786</v>
      </c>
      <c r="M68" t="s">
        <v>391</v>
      </c>
      <c r="N68" t="s">
        <v>392</v>
      </c>
      <c r="O68">
        <v>84786</v>
      </c>
      <c r="P68" t="s">
        <v>391</v>
      </c>
      <c r="Q68" t="s">
        <v>392</v>
      </c>
      <c r="R68" t="s">
        <v>275</v>
      </c>
      <c r="S68" s="29">
        <v>-942.77</v>
      </c>
      <c r="U68" s="29">
        <v>12</v>
      </c>
      <c r="IF68">
        <v>84786</v>
      </c>
      <c r="IG68" t="s">
        <v>391</v>
      </c>
      <c r="IH68" t="s">
        <v>269</v>
      </c>
      <c r="IK68">
        <v>-2</v>
      </c>
      <c r="IL68" t="s">
        <v>270</v>
      </c>
      <c r="IM68" t="s">
        <v>271</v>
      </c>
      <c r="IN68" t="s">
        <v>369</v>
      </c>
      <c r="IP68" t="s">
        <v>391</v>
      </c>
    </row>
    <row r="69" spans="1:250" x14ac:dyDescent="0.4">
      <c r="A69">
        <v>1133</v>
      </c>
      <c r="B69">
        <v>-1856479488</v>
      </c>
      <c r="C69">
        <v>1403</v>
      </c>
      <c r="D69" t="s">
        <v>264</v>
      </c>
      <c r="E69" t="s">
        <v>265</v>
      </c>
      <c r="F69">
        <v>1407</v>
      </c>
      <c r="G69" t="s">
        <v>266</v>
      </c>
      <c r="H69" t="s">
        <v>265</v>
      </c>
      <c r="I69">
        <v>522</v>
      </c>
      <c r="J69" t="s">
        <v>389</v>
      </c>
      <c r="K69" t="s">
        <v>390</v>
      </c>
      <c r="L69">
        <v>84786</v>
      </c>
      <c r="M69" t="s">
        <v>391</v>
      </c>
      <c r="N69" t="s">
        <v>392</v>
      </c>
      <c r="O69">
        <v>84786</v>
      </c>
      <c r="P69" t="s">
        <v>391</v>
      </c>
      <c r="Q69" t="s">
        <v>392</v>
      </c>
      <c r="R69" t="s">
        <v>275</v>
      </c>
      <c r="S69" s="29">
        <v>-777.78</v>
      </c>
      <c r="U69" s="29">
        <v>12</v>
      </c>
      <c r="IF69">
        <v>84786</v>
      </c>
      <c r="IG69" t="s">
        <v>391</v>
      </c>
      <c r="IH69" t="s">
        <v>269</v>
      </c>
      <c r="IK69">
        <v>-2</v>
      </c>
      <c r="IL69" t="s">
        <v>270</v>
      </c>
      <c r="IM69" t="s">
        <v>271</v>
      </c>
      <c r="IN69" t="s">
        <v>369</v>
      </c>
      <c r="IP69" t="s">
        <v>391</v>
      </c>
    </row>
    <row r="70" spans="1:250" x14ac:dyDescent="0.4">
      <c r="A70">
        <v>1134</v>
      </c>
      <c r="B70">
        <v>-1856479488</v>
      </c>
      <c r="C70">
        <v>1403</v>
      </c>
      <c r="D70" t="s">
        <v>264</v>
      </c>
      <c r="E70" t="s">
        <v>265</v>
      </c>
      <c r="F70">
        <v>1407</v>
      </c>
      <c r="G70" t="s">
        <v>266</v>
      </c>
      <c r="H70" t="s">
        <v>265</v>
      </c>
      <c r="I70">
        <v>520</v>
      </c>
      <c r="J70" t="s">
        <v>393</v>
      </c>
      <c r="K70" t="s">
        <v>394</v>
      </c>
      <c r="L70">
        <v>84786</v>
      </c>
      <c r="M70" t="s">
        <v>391</v>
      </c>
      <c r="N70" t="s">
        <v>392</v>
      </c>
      <c r="O70">
        <v>84786</v>
      </c>
      <c r="P70" t="s">
        <v>391</v>
      </c>
      <c r="Q70" t="s">
        <v>392</v>
      </c>
      <c r="R70" t="s">
        <v>275</v>
      </c>
      <c r="S70" s="29">
        <v>-777.78</v>
      </c>
      <c r="U70" s="29">
        <v>12</v>
      </c>
      <c r="IF70">
        <v>84786</v>
      </c>
      <c r="IG70" t="s">
        <v>391</v>
      </c>
      <c r="IH70" t="s">
        <v>269</v>
      </c>
      <c r="IK70">
        <v>-2</v>
      </c>
      <c r="IL70" t="s">
        <v>270</v>
      </c>
      <c r="IM70" t="s">
        <v>271</v>
      </c>
      <c r="IN70" t="s">
        <v>369</v>
      </c>
      <c r="IP70" t="s">
        <v>391</v>
      </c>
    </row>
    <row r="71" spans="1:250" x14ac:dyDescent="0.4">
      <c r="A71">
        <v>1135</v>
      </c>
      <c r="B71">
        <v>-1856479488</v>
      </c>
      <c r="C71">
        <v>1403</v>
      </c>
      <c r="D71" t="s">
        <v>264</v>
      </c>
      <c r="E71" t="s">
        <v>265</v>
      </c>
      <c r="F71">
        <v>1407</v>
      </c>
      <c r="G71" t="s">
        <v>266</v>
      </c>
      <c r="H71" t="s">
        <v>265</v>
      </c>
      <c r="I71">
        <v>526</v>
      </c>
      <c r="J71" t="s">
        <v>401</v>
      </c>
      <c r="K71" t="s">
        <v>402</v>
      </c>
      <c r="L71">
        <v>79514</v>
      </c>
      <c r="M71" t="s">
        <v>382</v>
      </c>
      <c r="N71" t="s">
        <v>383</v>
      </c>
      <c r="O71">
        <v>79514</v>
      </c>
      <c r="P71" t="s">
        <v>382</v>
      </c>
      <c r="Q71" t="s">
        <v>383</v>
      </c>
      <c r="R71" t="s">
        <v>275</v>
      </c>
      <c r="S71" s="29">
        <v>-390.3</v>
      </c>
      <c r="U71" s="29">
        <v>12</v>
      </c>
      <c r="IF71">
        <v>79514</v>
      </c>
      <c r="IG71" t="s">
        <v>382</v>
      </c>
      <c r="IH71" t="s">
        <v>269</v>
      </c>
      <c r="IK71">
        <v>-2</v>
      </c>
      <c r="IL71" t="s">
        <v>270</v>
      </c>
      <c r="IM71" t="s">
        <v>271</v>
      </c>
      <c r="IN71" t="s">
        <v>369</v>
      </c>
      <c r="IP71" t="s">
        <v>382</v>
      </c>
    </row>
    <row r="72" spans="1:250" x14ac:dyDescent="0.4">
      <c r="A72">
        <v>1136</v>
      </c>
      <c r="B72">
        <v>-1856479488</v>
      </c>
      <c r="C72">
        <v>1403</v>
      </c>
      <c r="D72" t="s">
        <v>264</v>
      </c>
      <c r="E72" t="s">
        <v>265</v>
      </c>
      <c r="F72">
        <v>1407</v>
      </c>
      <c r="G72" t="s">
        <v>266</v>
      </c>
      <c r="H72" t="s">
        <v>265</v>
      </c>
      <c r="I72">
        <v>522</v>
      </c>
      <c r="J72" t="s">
        <v>389</v>
      </c>
      <c r="K72" t="s">
        <v>390</v>
      </c>
      <c r="L72">
        <v>79514</v>
      </c>
      <c r="M72" t="s">
        <v>382</v>
      </c>
      <c r="N72" t="s">
        <v>383</v>
      </c>
      <c r="O72">
        <v>79514</v>
      </c>
      <c r="P72" t="s">
        <v>382</v>
      </c>
      <c r="Q72" t="s">
        <v>383</v>
      </c>
      <c r="R72" t="s">
        <v>275</v>
      </c>
      <c r="S72" s="29">
        <v>-322</v>
      </c>
      <c r="U72" s="29">
        <v>12</v>
      </c>
      <c r="IF72">
        <v>79514</v>
      </c>
      <c r="IG72" t="s">
        <v>382</v>
      </c>
      <c r="IH72" t="s">
        <v>269</v>
      </c>
      <c r="IK72">
        <v>-2</v>
      </c>
      <c r="IL72" t="s">
        <v>270</v>
      </c>
      <c r="IM72" t="s">
        <v>271</v>
      </c>
      <c r="IN72" t="s">
        <v>369</v>
      </c>
      <c r="IP72" t="s">
        <v>382</v>
      </c>
    </row>
    <row r="73" spans="1:250" x14ac:dyDescent="0.4">
      <c r="A73">
        <v>1137</v>
      </c>
      <c r="B73">
        <v>-1856479488</v>
      </c>
      <c r="C73">
        <v>1403</v>
      </c>
      <c r="D73" t="s">
        <v>264</v>
      </c>
      <c r="E73" t="s">
        <v>265</v>
      </c>
      <c r="F73">
        <v>1407</v>
      </c>
      <c r="G73" t="s">
        <v>266</v>
      </c>
      <c r="H73" t="s">
        <v>265</v>
      </c>
      <c r="I73">
        <v>520</v>
      </c>
      <c r="J73" t="s">
        <v>393</v>
      </c>
      <c r="K73" t="s">
        <v>394</v>
      </c>
      <c r="L73">
        <v>79514</v>
      </c>
      <c r="M73" t="s">
        <v>382</v>
      </c>
      <c r="N73" t="s">
        <v>383</v>
      </c>
      <c r="O73">
        <v>79514</v>
      </c>
      <c r="P73" t="s">
        <v>382</v>
      </c>
      <c r="Q73" t="s">
        <v>383</v>
      </c>
      <c r="R73" t="s">
        <v>275</v>
      </c>
      <c r="S73" s="29">
        <v>-322</v>
      </c>
      <c r="U73" s="29">
        <v>12</v>
      </c>
      <c r="IF73">
        <v>79514</v>
      </c>
      <c r="IG73" t="s">
        <v>382</v>
      </c>
      <c r="IH73" t="s">
        <v>269</v>
      </c>
      <c r="IK73">
        <v>-2</v>
      </c>
      <c r="IL73" t="s">
        <v>270</v>
      </c>
      <c r="IM73" t="s">
        <v>271</v>
      </c>
      <c r="IN73" t="s">
        <v>369</v>
      </c>
      <c r="IP73" t="s">
        <v>382</v>
      </c>
    </row>
    <row r="74" spans="1:250" x14ac:dyDescent="0.4">
      <c r="A74">
        <v>1138</v>
      </c>
      <c r="B74">
        <v>-1856479488</v>
      </c>
      <c r="C74">
        <v>1403</v>
      </c>
      <c r="D74" t="s">
        <v>264</v>
      </c>
      <c r="E74" t="s">
        <v>265</v>
      </c>
      <c r="F74">
        <v>1407</v>
      </c>
      <c r="G74" t="s">
        <v>266</v>
      </c>
      <c r="H74" t="s">
        <v>265</v>
      </c>
      <c r="I74">
        <v>516</v>
      </c>
      <c r="J74" t="s">
        <v>395</v>
      </c>
      <c r="K74" t="s">
        <v>396</v>
      </c>
      <c r="L74">
        <v>79514</v>
      </c>
      <c r="M74" t="s">
        <v>382</v>
      </c>
      <c r="N74" t="s">
        <v>383</v>
      </c>
      <c r="O74">
        <v>79514</v>
      </c>
      <c r="P74" t="s">
        <v>382</v>
      </c>
      <c r="Q74" t="s">
        <v>383</v>
      </c>
      <c r="R74" t="s">
        <v>275</v>
      </c>
      <c r="S74" s="29">
        <v>-431.25</v>
      </c>
      <c r="U74" s="29">
        <v>12</v>
      </c>
      <c r="IF74">
        <v>79514</v>
      </c>
      <c r="IG74" t="s">
        <v>382</v>
      </c>
      <c r="IH74" t="s">
        <v>269</v>
      </c>
      <c r="IK74">
        <v>-2</v>
      </c>
      <c r="IL74" t="s">
        <v>270</v>
      </c>
      <c r="IM74" t="s">
        <v>271</v>
      </c>
      <c r="IN74" t="s">
        <v>369</v>
      </c>
      <c r="IP74" t="s">
        <v>382</v>
      </c>
    </row>
    <row r="75" spans="1:250" x14ac:dyDescent="0.4">
      <c r="A75">
        <v>1139</v>
      </c>
      <c r="B75">
        <v>-1856479488</v>
      </c>
      <c r="C75">
        <v>1403</v>
      </c>
      <c r="D75" t="s">
        <v>264</v>
      </c>
      <c r="E75" t="s">
        <v>265</v>
      </c>
      <c r="F75">
        <v>1407</v>
      </c>
      <c r="G75" t="s">
        <v>266</v>
      </c>
      <c r="H75" t="s">
        <v>265</v>
      </c>
      <c r="I75">
        <v>514</v>
      </c>
      <c r="J75" t="s">
        <v>397</v>
      </c>
      <c r="K75" t="s">
        <v>398</v>
      </c>
      <c r="L75">
        <v>79514</v>
      </c>
      <c r="M75" t="s">
        <v>382</v>
      </c>
      <c r="N75" t="s">
        <v>383</v>
      </c>
      <c r="O75">
        <v>79514</v>
      </c>
      <c r="P75" t="s">
        <v>382</v>
      </c>
      <c r="Q75" t="s">
        <v>383</v>
      </c>
      <c r="R75" t="s">
        <v>275</v>
      </c>
      <c r="S75" s="29">
        <v>-373.75</v>
      </c>
      <c r="U75" s="29">
        <v>12</v>
      </c>
      <c r="IF75">
        <v>79514</v>
      </c>
      <c r="IG75" t="s">
        <v>382</v>
      </c>
      <c r="IH75" t="s">
        <v>269</v>
      </c>
      <c r="IK75">
        <v>-2</v>
      </c>
      <c r="IL75" t="s">
        <v>270</v>
      </c>
      <c r="IM75" t="s">
        <v>271</v>
      </c>
      <c r="IN75" t="s">
        <v>369</v>
      </c>
      <c r="IP75" t="s">
        <v>382</v>
      </c>
    </row>
    <row r="76" spans="1:250" x14ac:dyDescent="0.4">
      <c r="A76">
        <v>1140</v>
      </c>
      <c r="B76">
        <v>-1856479488</v>
      </c>
      <c r="C76">
        <v>1403</v>
      </c>
      <c r="D76" t="s">
        <v>264</v>
      </c>
      <c r="E76" t="s">
        <v>265</v>
      </c>
      <c r="F76">
        <v>1407</v>
      </c>
      <c r="G76" t="s">
        <v>266</v>
      </c>
      <c r="H76" t="s">
        <v>265</v>
      </c>
      <c r="I76">
        <v>508</v>
      </c>
      <c r="J76" t="s">
        <v>399</v>
      </c>
      <c r="K76" t="s">
        <v>400</v>
      </c>
      <c r="L76">
        <v>79514</v>
      </c>
      <c r="M76" t="s">
        <v>382</v>
      </c>
      <c r="N76" t="s">
        <v>383</v>
      </c>
      <c r="O76">
        <v>79514</v>
      </c>
      <c r="P76" t="s">
        <v>382</v>
      </c>
      <c r="Q76" t="s">
        <v>383</v>
      </c>
      <c r="R76" t="s">
        <v>275</v>
      </c>
      <c r="S76" s="29">
        <v>-724.51</v>
      </c>
      <c r="U76" s="29">
        <v>12</v>
      </c>
      <c r="IF76">
        <v>79514</v>
      </c>
      <c r="IG76" t="s">
        <v>382</v>
      </c>
      <c r="IH76" t="s">
        <v>269</v>
      </c>
      <c r="IK76">
        <v>-2</v>
      </c>
      <c r="IL76" t="s">
        <v>270</v>
      </c>
      <c r="IM76" t="s">
        <v>271</v>
      </c>
      <c r="IN76" t="s">
        <v>369</v>
      </c>
      <c r="IP76" t="s">
        <v>382</v>
      </c>
    </row>
    <row r="77" spans="1:250" x14ac:dyDescent="0.4">
      <c r="A77">
        <v>1141</v>
      </c>
      <c r="B77">
        <v>-1856479488</v>
      </c>
      <c r="C77">
        <v>1403</v>
      </c>
      <c r="D77" t="s">
        <v>264</v>
      </c>
      <c r="E77" t="s">
        <v>265</v>
      </c>
      <c r="F77">
        <v>1407</v>
      </c>
      <c r="G77" t="s">
        <v>266</v>
      </c>
      <c r="H77" t="s">
        <v>265</v>
      </c>
      <c r="I77">
        <v>526</v>
      </c>
      <c r="J77" t="s">
        <v>401</v>
      </c>
      <c r="K77" t="s">
        <v>402</v>
      </c>
      <c r="L77">
        <v>78013</v>
      </c>
      <c r="M77" t="s">
        <v>384</v>
      </c>
      <c r="N77" t="s">
        <v>385</v>
      </c>
      <c r="O77">
        <v>78013</v>
      </c>
      <c r="P77" t="s">
        <v>384</v>
      </c>
      <c r="Q77" t="s">
        <v>385</v>
      </c>
      <c r="R77" t="s">
        <v>275</v>
      </c>
      <c r="S77" s="29">
        <v>-115.18</v>
      </c>
      <c r="U77" s="29">
        <v>12</v>
      </c>
      <c r="IF77">
        <v>78013</v>
      </c>
      <c r="IG77" t="s">
        <v>384</v>
      </c>
      <c r="IH77" t="s">
        <v>269</v>
      </c>
      <c r="IK77">
        <v>-2</v>
      </c>
      <c r="IL77" t="s">
        <v>270</v>
      </c>
      <c r="IM77" t="s">
        <v>271</v>
      </c>
      <c r="IN77" t="s">
        <v>369</v>
      </c>
      <c r="IP77" t="s">
        <v>384</v>
      </c>
    </row>
    <row r="78" spans="1:250" x14ac:dyDescent="0.4">
      <c r="A78">
        <v>1142</v>
      </c>
      <c r="B78">
        <v>-1856479488</v>
      </c>
      <c r="C78">
        <v>1403</v>
      </c>
      <c r="D78" t="s">
        <v>264</v>
      </c>
      <c r="E78" t="s">
        <v>265</v>
      </c>
      <c r="F78">
        <v>1407</v>
      </c>
      <c r="G78" t="s">
        <v>266</v>
      </c>
      <c r="H78" t="s">
        <v>265</v>
      </c>
      <c r="I78">
        <v>522</v>
      </c>
      <c r="J78" t="s">
        <v>389</v>
      </c>
      <c r="K78" t="s">
        <v>390</v>
      </c>
      <c r="L78">
        <v>78013</v>
      </c>
      <c r="M78" t="s">
        <v>384</v>
      </c>
      <c r="N78" t="s">
        <v>385</v>
      </c>
      <c r="O78">
        <v>78013</v>
      </c>
      <c r="P78" t="s">
        <v>384</v>
      </c>
      <c r="Q78" t="s">
        <v>385</v>
      </c>
      <c r="R78" t="s">
        <v>275</v>
      </c>
      <c r="S78" s="29">
        <v>-94.63</v>
      </c>
      <c r="U78" s="29">
        <v>12</v>
      </c>
      <c r="IF78">
        <v>78013</v>
      </c>
      <c r="IG78" t="s">
        <v>384</v>
      </c>
      <c r="IH78" t="s">
        <v>269</v>
      </c>
      <c r="IK78">
        <v>-2</v>
      </c>
      <c r="IL78" t="s">
        <v>270</v>
      </c>
      <c r="IM78" t="s">
        <v>271</v>
      </c>
      <c r="IN78" t="s">
        <v>369</v>
      </c>
      <c r="IP78" t="s">
        <v>384</v>
      </c>
    </row>
    <row r="79" spans="1:250" x14ac:dyDescent="0.4">
      <c r="A79">
        <v>1143</v>
      </c>
      <c r="B79">
        <v>-1856479488</v>
      </c>
      <c r="C79">
        <v>1403</v>
      </c>
      <c r="D79" t="s">
        <v>264</v>
      </c>
      <c r="E79" t="s">
        <v>265</v>
      </c>
      <c r="F79">
        <v>1407</v>
      </c>
      <c r="G79" t="s">
        <v>266</v>
      </c>
      <c r="H79" t="s">
        <v>265</v>
      </c>
      <c r="I79">
        <v>520</v>
      </c>
      <c r="J79" t="s">
        <v>393</v>
      </c>
      <c r="K79" t="s">
        <v>394</v>
      </c>
      <c r="L79">
        <v>78013</v>
      </c>
      <c r="M79" t="s">
        <v>384</v>
      </c>
      <c r="N79" t="s">
        <v>385</v>
      </c>
      <c r="O79">
        <v>78013</v>
      </c>
      <c r="P79" t="s">
        <v>384</v>
      </c>
      <c r="Q79" t="s">
        <v>385</v>
      </c>
      <c r="R79" t="s">
        <v>275</v>
      </c>
      <c r="S79" s="29">
        <v>-94.63</v>
      </c>
      <c r="U79" s="29">
        <v>12</v>
      </c>
      <c r="IF79">
        <v>78013</v>
      </c>
      <c r="IG79" t="s">
        <v>384</v>
      </c>
      <c r="IH79" t="s">
        <v>269</v>
      </c>
      <c r="IK79">
        <v>-2</v>
      </c>
      <c r="IL79" t="s">
        <v>270</v>
      </c>
      <c r="IM79" t="s">
        <v>271</v>
      </c>
      <c r="IN79" t="s">
        <v>369</v>
      </c>
      <c r="IP79" t="s">
        <v>384</v>
      </c>
    </row>
    <row r="80" spans="1:250" x14ac:dyDescent="0.4">
      <c r="A80">
        <v>1144</v>
      </c>
      <c r="B80">
        <v>-1856479488</v>
      </c>
      <c r="C80">
        <v>1403</v>
      </c>
      <c r="D80" t="s">
        <v>264</v>
      </c>
      <c r="E80" t="s">
        <v>265</v>
      </c>
      <c r="F80">
        <v>1407</v>
      </c>
      <c r="G80" t="s">
        <v>266</v>
      </c>
      <c r="H80" t="s">
        <v>265</v>
      </c>
      <c r="I80">
        <v>516</v>
      </c>
      <c r="J80" t="s">
        <v>395</v>
      </c>
      <c r="K80" t="s">
        <v>396</v>
      </c>
      <c r="L80">
        <v>78013</v>
      </c>
      <c r="M80" t="s">
        <v>384</v>
      </c>
      <c r="N80" t="s">
        <v>385</v>
      </c>
      <c r="O80">
        <v>78013</v>
      </c>
      <c r="P80" t="s">
        <v>384</v>
      </c>
      <c r="Q80" t="s">
        <v>385</v>
      </c>
      <c r="R80" t="s">
        <v>275</v>
      </c>
      <c r="S80" s="29">
        <v>-126.2</v>
      </c>
      <c r="U80" s="29">
        <v>12</v>
      </c>
      <c r="IF80">
        <v>78013</v>
      </c>
      <c r="IG80" t="s">
        <v>384</v>
      </c>
      <c r="IH80" t="s">
        <v>269</v>
      </c>
      <c r="IK80">
        <v>-2</v>
      </c>
      <c r="IL80" t="s">
        <v>270</v>
      </c>
      <c r="IM80" t="s">
        <v>271</v>
      </c>
      <c r="IN80" t="s">
        <v>369</v>
      </c>
      <c r="IP80" t="s">
        <v>384</v>
      </c>
    </row>
    <row r="81" spans="1:250" x14ac:dyDescent="0.4">
      <c r="A81">
        <v>1145</v>
      </c>
      <c r="B81">
        <v>-1856479488</v>
      </c>
      <c r="C81">
        <v>1403</v>
      </c>
      <c r="D81" t="s">
        <v>264</v>
      </c>
      <c r="E81" t="s">
        <v>265</v>
      </c>
      <c r="F81">
        <v>1407</v>
      </c>
      <c r="G81" t="s">
        <v>266</v>
      </c>
      <c r="H81" t="s">
        <v>265</v>
      </c>
      <c r="I81">
        <v>514</v>
      </c>
      <c r="J81" t="s">
        <v>397</v>
      </c>
      <c r="K81" t="s">
        <v>398</v>
      </c>
      <c r="L81">
        <v>78013</v>
      </c>
      <c r="M81" t="s">
        <v>384</v>
      </c>
      <c r="N81" t="s">
        <v>385</v>
      </c>
      <c r="O81">
        <v>78013</v>
      </c>
      <c r="P81" t="s">
        <v>384</v>
      </c>
      <c r="Q81" t="s">
        <v>385</v>
      </c>
      <c r="R81" t="s">
        <v>275</v>
      </c>
      <c r="S81" s="29">
        <v>-109.37</v>
      </c>
      <c r="U81" s="29">
        <v>12</v>
      </c>
      <c r="IF81">
        <v>78013</v>
      </c>
      <c r="IG81" t="s">
        <v>384</v>
      </c>
      <c r="IH81" t="s">
        <v>269</v>
      </c>
      <c r="IK81">
        <v>-2</v>
      </c>
      <c r="IL81" t="s">
        <v>270</v>
      </c>
      <c r="IM81" t="s">
        <v>271</v>
      </c>
      <c r="IN81" t="s">
        <v>369</v>
      </c>
      <c r="IP81" t="s">
        <v>384</v>
      </c>
    </row>
    <row r="82" spans="1:250" x14ac:dyDescent="0.4">
      <c r="A82">
        <v>1146</v>
      </c>
      <c r="B82">
        <v>-1856479488</v>
      </c>
      <c r="C82">
        <v>1403</v>
      </c>
      <c r="D82" t="s">
        <v>264</v>
      </c>
      <c r="E82" t="s">
        <v>265</v>
      </c>
      <c r="F82">
        <v>1407</v>
      </c>
      <c r="G82" t="s">
        <v>266</v>
      </c>
      <c r="H82" t="s">
        <v>265</v>
      </c>
      <c r="I82">
        <v>508</v>
      </c>
      <c r="J82" t="s">
        <v>399</v>
      </c>
      <c r="K82" t="s">
        <v>400</v>
      </c>
      <c r="L82">
        <v>78013</v>
      </c>
      <c r="M82" t="s">
        <v>384</v>
      </c>
      <c r="N82" t="s">
        <v>385</v>
      </c>
      <c r="O82">
        <v>78013</v>
      </c>
      <c r="P82" t="s">
        <v>384</v>
      </c>
      <c r="Q82" t="s">
        <v>385</v>
      </c>
      <c r="R82" t="s">
        <v>275</v>
      </c>
      <c r="S82" s="29">
        <v>-210.89</v>
      </c>
      <c r="U82" s="29">
        <v>12</v>
      </c>
      <c r="IF82">
        <v>78013</v>
      </c>
      <c r="IG82" t="s">
        <v>384</v>
      </c>
      <c r="IH82" t="s">
        <v>269</v>
      </c>
      <c r="IK82">
        <v>-2</v>
      </c>
      <c r="IL82" t="s">
        <v>270</v>
      </c>
      <c r="IM82" t="s">
        <v>271</v>
      </c>
      <c r="IN82" t="s">
        <v>369</v>
      </c>
      <c r="IP82" t="s">
        <v>384</v>
      </c>
    </row>
    <row r="83" spans="1:250" x14ac:dyDescent="0.4">
      <c r="A83">
        <v>1147</v>
      </c>
      <c r="B83">
        <v>-1856479488</v>
      </c>
      <c r="C83">
        <v>1403</v>
      </c>
      <c r="D83" t="s">
        <v>264</v>
      </c>
      <c r="E83" t="s">
        <v>265</v>
      </c>
      <c r="F83">
        <v>1407</v>
      </c>
      <c r="G83" t="s">
        <v>266</v>
      </c>
      <c r="H83" t="s">
        <v>265</v>
      </c>
      <c r="I83">
        <v>526</v>
      </c>
      <c r="J83" t="s">
        <v>401</v>
      </c>
      <c r="K83" t="s">
        <v>402</v>
      </c>
      <c r="L83">
        <v>50297</v>
      </c>
      <c r="M83" t="s">
        <v>380</v>
      </c>
      <c r="N83" t="s">
        <v>381</v>
      </c>
      <c r="O83">
        <v>50297</v>
      </c>
      <c r="P83" t="s">
        <v>380</v>
      </c>
      <c r="Q83" t="s">
        <v>381</v>
      </c>
      <c r="R83" t="s">
        <v>275</v>
      </c>
      <c r="S83" s="29">
        <v>-390.95</v>
      </c>
      <c r="U83" s="29">
        <v>12</v>
      </c>
      <c r="IF83">
        <v>50297</v>
      </c>
      <c r="IG83" t="s">
        <v>380</v>
      </c>
      <c r="IH83" t="s">
        <v>269</v>
      </c>
      <c r="IK83">
        <v>-2</v>
      </c>
      <c r="IL83" t="s">
        <v>270</v>
      </c>
      <c r="IM83" t="s">
        <v>271</v>
      </c>
      <c r="IN83" t="s">
        <v>369</v>
      </c>
      <c r="IP83" t="s">
        <v>380</v>
      </c>
    </row>
    <row r="84" spans="1:250" x14ac:dyDescent="0.4">
      <c r="A84">
        <v>1148</v>
      </c>
      <c r="B84">
        <v>-1856479488</v>
      </c>
      <c r="C84">
        <v>1403</v>
      </c>
      <c r="D84" t="s">
        <v>264</v>
      </c>
      <c r="E84" t="s">
        <v>265</v>
      </c>
      <c r="F84">
        <v>1407</v>
      </c>
      <c r="G84" t="s">
        <v>266</v>
      </c>
      <c r="H84" t="s">
        <v>265</v>
      </c>
      <c r="I84">
        <v>522</v>
      </c>
      <c r="J84" t="s">
        <v>389</v>
      </c>
      <c r="K84" t="s">
        <v>390</v>
      </c>
      <c r="L84">
        <v>50297</v>
      </c>
      <c r="M84" t="s">
        <v>380</v>
      </c>
      <c r="N84" t="s">
        <v>381</v>
      </c>
      <c r="O84">
        <v>50297</v>
      </c>
      <c r="P84" t="s">
        <v>380</v>
      </c>
      <c r="Q84" t="s">
        <v>381</v>
      </c>
      <c r="R84" t="s">
        <v>275</v>
      </c>
      <c r="S84" s="29">
        <v>-321.17</v>
      </c>
      <c r="U84" s="29">
        <v>12</v>
      </c>
      <c r="IF84">
        <v>50297</v>
      </c>
      <c r="IG84" t="s">
        <v>380</v>
      </c>
      <c r="IH84" t="s">
        <v>269</v>
      </c>
      <c r="IK84">
        <v>-2</v>
      </c>
      <c r="IL84" t="s">
        <v>270</v>
      </c>
      <c r="IM84" t="s">
        <v>271</v>
      </c>
      <c r="IN84" t="s">
        <v>369</v>
      </c>
      <c r="IP84" t="s">
        <v>380</v>
      </c>
    </row>
    <row r="85" spans="1:250" x14ac:dyDescent="0.4">
      <c r="A85">
        <v>1149</v>
      </c>
      <c r="B85">
        <v>-1856479488</v>
      </c>
      <c r="C85">
        <v>1403</v>
      </c>
      <c r="D85" t="s">
        <v>264</v>
      </c>
      <c r="E85" t="s">
        <v>265</v>
      </c>
      <c r="F85">
        <v>1407</v>
      </c>
      <c r="G85" t="s">
        <v>266</v>
      </c>
      <c r="H85" t="s">
        <v>265</v>
      </c>
      <c r="I85">
        <v>520</v>
      </c>
      <c r="J85" t="s">
        <v>393</v>
      </c>
      <c r="K85" t="s">
        <v>394</v>
      </c>
      <c r="L85">
        <v>50297</v>
      </c>
      <c r="M85" t="s">
        <v>380</v>
      </c>
      <c r="N85" t="s">
        <v>381</v>
      </c>
      <c r="O85">
        <v>50297</v>
      </c>
      <c r="P85" t="s">
        <v>380</v>
      </c>
      <c r="Q85" t="s">
        <v>381</v>
      </c>
      <c r="R85" t="s">
        <v>275</v>
      </c>
      <c r="S85" s="29">
        <v>-321.17</v>
      </c>
      <c r="U85" s="29">
        <v>12</v>
      </c>
      <c r="IF85">
        <v>50297</v>
      </c>
      <c r="IG85" t="s">
        <v>380</v>
      </c>
      <c r="IH85" t="s">
        <v>269</v>
      </c>
      <c r="IK85">
        <v>-2</v>
      </c>
      <c r="IL85" t="s">
        <v>270</v>
      </c>
      <c r="IM85" t="s">
        <v>271</v>
      </c>
      <c r="IN85" t="s">
        <v>369</v>
      </c>
      <c r="IP85" t="s">
        <v>380</v>
      </c>
    </row>
    <row r="86" spans="1:250" x14ac:dyDescent="0.4">
      <c r="A86">
        <v>1150</v>
      </c>
      <c r="B86">
        <v>-1856479488</v>
      </c>
      <c r="C86">
        <v>1403</v>
      </c>
      <c r="D86" t="s">
        <v>264</v>
      </c>
      <c r="E86" t="s">
        <v>265</v>
      </c>
      <c r="F86">
        <v>1407</v>
      </c>
      <c r="G86" t="s">
        <v>266</v>
      </c>
      <c r="H86" t="s">
        <v>265</v>
      </c>
      <c r="I86">
        <v>516</v>
      </c>
      <c r="J86" t="s">
        <v>395</v>
      </c>
      <c r="K86" t="s">
        <v>396</v>
      </c>
      <c r="L86">
        <v>50297</v>
      </c>
      <c r="M86" t="s">
        <v>380</v>
      </c>
      <c r="N86" t="s">
        <v>381</v>
      </c>
      <c r="O86">
        <v>50297</v>
      </c>
      <c r="P86" t="s">
        <v>380</v>
      </c>
      <c r="Q86" t="s">
        <v>381</v>
      </c>
      <c r="R86" t="s">
        <v>275</v>
      </c>
      <c r="S86" s="29">
        <v>-428.33</v>
      </c>
      <c r="U86" s="29">
        <v>12</v>
      </c>
      <c r="IF86">
        <v>50297</v>
      </c>
      <c r="IG86" t="s">
        <v>380</v>
      </c>
      <c r="IH86" t="s">
        <v>269</v>
      </c>
      <c r="IK86">
        <v>-2</v>
      </c>
      <c r="IL86" t="s">
        <v>270</v>
      </c>
      <c r="IM86" t="s">
        <v>271</v>
      </c>
      <c r="IN86" t="s">
        <v>369</v>
      </c>
      <c r="IP86" t="s">
        <v>380</v>
      </c>
    </row>
    <row r="87" spans="1:250" x14ac:dyDescent="0.4">
      <c r="A87">
        <v>1151</v>
      </c>
      <c r="B87">
        <v>-1856479488</v>
      </c>
      <c r="C87">
        <v>1403</v>
      </c>
      <c r="D87" t="s">
        <v>264</v>
      </c>
      <c r="E87" t="s">
        <v>265</v>
      </c>
      <c r="F87">
        <v>1407</v>
      </c>
      <c r="G87" t="s">
        <v>266</v>
      </c>
      <c r="H87" t="s">
        <v>265</v>
      </c>
      <c r="I87">
        <v>514</v>
      </c>
      <c r="J87" t="s">
        <v>397</v>
      </c>
      <c r="K87" t="s">
        <v>398</v>
      </c>
      <c r="L87">
        <v>50297</v>
      </c>
      <c r="M87" t="s">
        <v>380</v>
      </c>
      <c r="N87" t="s">
        <v>381</v>
      </c>
      <c r="O87">
        <v>50297</v>
      </c>
      <c r="P87" t="s">
        <v>380</v>
      </c>
      <c r="Q87" t="s">
        <v>381</v>
      </c>
      <c r="R87" t="s">
        <v>275</v>
      </c>
      <c r="S87" s="29">
        <v>-371.22</v>
      </c>
      <c r="U87" s="29">
        <v>12</v>
      </c>
      <c r="IF87">
        <v>50297</v>
      </c>
      <c r="IG87" t="s">
        <v>380</v>
      </c>
      <c r="IH87" t="s">
        <v>269</v>
      </c>
      <c r="IK87">
        <v>-2</v>
      </c>
      <c r="IL87" t="s">
        <v>270</v>
      </c>
      <c r="IM87" t="s">
        <v>271</v>
      </c>
      <c r="IN87" t="s">
        <v>369</v>
      </c>
      <c r="IP87" t="s">
        <v>380</v>
      </c>
    </row>
    <row r="88" spans="1:250" x14ac:dyDescent="0.4">
      <c r="A88">
        <v>1152</v>
      </c>
      <c r="B88">
        <v>-1856479488</v>
      </c>
      <c r="C88">
        <v>1403</v>
      </c>
      <c r="D88" t="s">
        <v>264</v>
      </c>
      <c r="E88" t="s">
        <v>265</v>
      </c>
      <c r="F88">
        <v>1407</v>
      </c>
      <c r="G88" t="s">
        <v>266</v>
      </c>
      <c r="H88" t="s">
        <v>265</v>
      </c>
      <c r="I88">
        <v>508</v>
      </c>
      <c r="J88" t="s">
        <v>399</v>
      </c>
      <c r="K88" t="s">
        <v>400</v>
      </c>
      <c r="L88">
        <v>50297</v>
      </c>
      <c r="M88" t="s">
        <v>380</v>
      </c>
      <c r="N88" t="s">
        <v>381</v>
      </c>
      <c r="O88">
        <v>50297</v>
      </c>
      <c r="P88" t="s">
        <v>380</v>
      </c>
      <c r="Q88" t="s">
        <v>381</v>
      </c>
      <c r="R88" t="s">
        <v>275</v>
      </c>
      <c r="S88" s="29">
        <v>-715.8</v>
      </c>
      <c r="U88" s="29">
        <v>12</v>
      </c>
      <c r="IF88">
        <v>50297</v>
      </c>
      <c r="IG88" t="s">
        <v>380</v>
      </c>
      <c r="IH88" t="s">
        <v>269</v>
      </c>
      <c r="IK88">
        <v>-2</v>
      </c>
      <c r="IL88" t="s">
        <v>270</v>
      </c>
      <c r="IM88" t="s">
        <v>271</v>
      </c>
      <c r="IN88" t="s">
        <v>369</v>
      </c>
      <c r="IP88" t="s">
        <v>380</v>
      </c>
    </row>
    <row r="89" spans="1:250" x14ac:dyDescent="0.4">
      <c r="A89">
        <v>1153</v>
      </c>
      <c r="B89">
        <v>-1856479488</v>
      </c>
      <c r="C89">
        <v>1403</v>
      </c>
      <c r="D89" t="s">
        <v>264</v>
      </c>
      <c r="E89" t="s">
        <v>265</v>
      </c>
      <c r="F89">
        <v>1407</v>
      </c>
      <c r="G89" t="s">
        <v>266</v>
      </c>
      <c r="H89" t="s">
        <v>265</v>
      </c>
      <c r="I89">
        <v>526</v>
      </c>
      <c r="J89" t="s">
        <v>401</v>
      </c>
      <c r="K89" t="s">
        <v>402</v>
      </c>
      <c r="L89">
        <v>1736</v>
      </c>
      <c r="M89" t="s">
        <v>272</v>
      </c>
      <c r="N89" t="s">
        <v>273</v>
      </c>
      <c r="O89">
        <v>1736</v>
      </c>
      <c r="P89" t="s">
        <v>272</v>
      </c>
      <c r="Q89" t="s">
        <v>273</v>
      </c>
      <c r="R89" t="s">
        <v>275</v>
      </c>
      <c r="S89" s="29">
        <v>-469.23</v>
      </c>
      <c r="U89" s="29">
        <v>12</v>
      </c>
      <c r="IF89">
        <v>1736</v>
      </c>
      <c r="IG89" t="s">
        <v>272</v>
      </c>
      <c r="IH89" t="s">
        <v>269</v>
      </c>
      <c r="IK89">
        <v>-2</v>
      </c>
      <c r="IL89" t="s">
        <v>270</v>
      </c>
      <c r="IM89" t="s">
        <v>271</v>
      </c>
      <c r="IN89" t="s">
        <v>369</v>
      </c>
      <c r="IP89" t="s">
        <v>370</v>
      </c>
    </row>
    <row r="90" spans="1:250" x14ac:dyDescent="0.4">
      <c r="A90">
        <v>1154</v>
      </c>
      <c r="B90">
        <v>-1856479488</v>
      </c>
      <c r="C90">
        <v>1403</v>
      </c>
      <c r="D90" t="s">
        <v>264</v>
      </c>
      <c r="E90" t="s">
        <v>265</v>
      </c>
      <c r="F90">
        <v>1407</v>
      </c>
      <c r="G90" t="s">
        <v>266</v>
      </c>
      <c r="H90" t="s">
        <v>265</v>
      </c>
      <c r="I90">
        <v>522</v>
      </c>
      <c r="J90" t="s">
        <v>389</v>
      </c>
      <c r="K90" t="s">
        <v>390</v>
      </c>
      <c r="L90">
        <v>1736</v>
      </c>
      <c r="M90" t="s">
        <v>272</v>
      </c>
      <c r="N90" t="s">
        <v>273</v>
      </c>
      <c r="O90">
        <v>1736</v>
      </c>
      <c r="P90" t="s">
        <v>272</v>
      </c>
      <c r="Q90" t="s">
        <v>273</v>
      </c>
      <c r="R90" t="s">
        <v>275</v>
      </c>
      <c r="S90" s="29">
        <v>-385.48</v>
      </c>
      <c r="U90" s="29">
        <v>12</v>
      </c>
      <c r="IF90">
        <v>1736</v>
      </c>
      <c r="IG90" t="s">
        <v>272</v>
      </c>
      <c r="IH90" t="s">
        <v>269</v>
      </c>
      <c r="IK90">
        <v>-2</v>
      </c>
      <c r="IL90" t="s">
        <v>270</v>
      </c>
      <c r="IM90" t="s">
        <v>271</v>
      </c>
      <c r="IN90" t="s">
        <v>369</v>
      </c>
      <c r="IP90" t="s">
        <v>370</v>
      </c>
    </row>
    <row r="91" spans="1:250" x14ac:dyDescent="0.4">
      <c r="A91">
        <v>1155</v>
      </c>
      <c r="B91">
        <v>-1856479488</v>
      </c>
      <c r="C91">
        <v>1403</v>
      </c>
      <c r="D91" t="s">
        <v>264</v>
      </c>
      <c r="E91" t="s">
        <v>265</v>
      </c>
      <c r="F91">
        <v>1407</v>
      </c>
      <c r="G91" t="s">
        <v>266</v>
      </c>
      <c r="H91" t="s">
        <v>265</v>
      </c>
      <c r="I91">
        <v>520</v>
      </c>
      <c r="J91" t="s">
        <v>393</v>
      </c>
      <c r="K91" t="s">
        <v>394</v>
      </c>
      <c r="L91">
        <v>1736</v>
      </c>
      <c r="M91" t="s">
        <v>272</v>
      </c>
      <c r="N91" t="s">
        <v>273</v>
      </c>
      <c r="O91">
        <v>1736</v>
      </c>
      <c r="P91" t="s">
        <v>272</v>
      </c>
      <c r="Q91" t="s">
        <v>273</v>
      </c>
      <c r="R91" t="s">
        <v>275</v>
      </c>
      <c r="S91" s="29">
        <v>-385.48</v>
      </c>
      <c r="U91" s="29">
        <v>12</v>
      </c>
      <c r="IF91">
        <v>1736</v>
      </c>
      <c r="IG91" t="s">
        <v>272</v>
      </c>
      <c r="IH91" t="s">
        <v>269</v>
      </c>
      <c r="IK91">
        <v>-2</v>
      </c>
      <c r="IL91" t="s">
        <v>270</v>
      </c>
      <c r="IM91" t="s">
        <v>271</v>
      </c>
      <c r="IN91" t="s">
        <v>369</v>
      </c>
      <c r="IP91" t="s">
        <v>370</v>
      </c>
    </row>
    <row r="92" spans="1:250" x14ac:dyDescent="0.4">
      <c r="A92">
        <v>1156</v>
      </c>
      <c r="B92">
        <v>-1856479488</v>
      </c>
      <c r="C92">
        <v>1403</v>
      </c>
      <c r="D92" t="s">
        <v>264</v>
      </c>
      <c r="E92" t="s">
        <v>265</v>
      </c>
      <c r="F92">
        <v>1407</v>
      </c>
      <c r="G92" t="s">
        <v>266</v>
      </c>
      <c r="H92" t="s">
        <v>265</v>
      </c>
      <c r="I92">
        <v>516</v>
      </c>
      <c r="J92" t="s">
        <v>395</v>
      </c>
      <c r="K92" t="s">
        <v>396</v>
      </c>
      <c r="L92">
        <v>1736</v>
      </c>
      <c r="M92" t="s">
        <v>272</v>
      </c>
      <c r="N92" t="s">
        <v>273</v>
      </c>
      <c r="O92">
        <v>1736</v>
      </c>
      <c r="P92" t="s">
        <v>272</v>
      </c>
      <c r="Q92" t="s">
        <v>273</v>
      </c>
      <c r="R92" t="s">
        <v>275</v>
      </c>
      <c r="S92" s="29">
        <v>-514.08000000000004</v>
      </c>
      <c r="U92" s="29">
        <v>12</v>
      </c>
      <c r="IF92">
        <v>1736</v>
      </c>
      <c r="IG92" t="s">
        <v>272</v>
      </c>
      <c r="IH92" t="s">
        <v>269</v>
      </c>
      <c r="IK92">
        <v>-2</v>
      </c>
      <c r="IL92" t="s">
        <v>270</v>
      </c>
      <c r="IM92" t="s">
        <v>271</v>
      </c>
      <c r="IN92" t="s">
        <v>369</v>
      </c>
      <c r="IP92" t="s">
        <v>370</v>
      </c>
    </row>
    <row r="93" spans="1:250" x14ac:dyDescent="0.4">
      <c r="A93">
        <v>1157</v>
      </c>
      <c r="B93">
        <v>-1856479488</v>
      </c>
      <c r="C93">
        <v>1403</v>
      </c>
      <c r="D93" t="s">
        <v>264</v>
      </c>
      <c r="E93" t="s">
        <v>265</v>
      </c>
      <c r="F93">
        <v>1407</v>
      </c>
      <c r="G93" t="s">
        <v>266</v>
      </c>
      <c r="H93" t="s">
        <v>265</v>
      </c>
      <c r="I93">
        <v>514</v>
      </c>
      <c r="J93" t="s">
        <v>397</v>
      </c>
      <c r="K93" t="s">
        <v>398</v>
      </c>
      <c r="L93">
        <v>1736</v>
      </c>
      <c r="M93" t="s">
        <v>272</v>
      </c>
      <c r="N93" t="s">
        <v>273</v>
      </c>
      <c r="O93">
        <v>1736</v>
      </c>
      <c r="P93" t="s">
        <v>272</v>
      </c>
      <c r="Q93" t="s">
        <v>273</v>
      </c>
      <c r="R93" t="s">
        <v>275</v>
      </c>
      <c r="S93" s="29">
        <v>-445.54</v>
      </c>
      <c r="U93" s="29">
        <v>12</v>
      </c>
      <c r="IF93">
        <v>1736</v>
      </c>
      <c r="IG93" t="s">
        <v>272</v>
      </c>
      <c r="IH93" t="s">
        <v>269</v>
      </c>
      <c r="IK93">
        <v>-2</v>
      </c>
      <c r="IL93" t="s">
        <v>270</v>
      </c>
      <c r="IM93" t="s">
        <v>271</v>
      </c>
      <c r="IN93" t="s">
        <v>369</v>
      </c>
      <c r="IP93" t="s">
        <v>370</v>
      </c>
    </row>
    <row r="94" spans="1:250" x14ac:dyDescent="0.4">
      <c r="A94">
        <v>1158</v>
      </c>
      <c r="B94">
        <v>-1856479488</v>
      </c>
      <c r="C94">
        <v>1403</v>
      </c>
      <c r="D94" t="s">
        <v>264</v>
      </c>
      <c r="E94" t="s">
        <v>265</v>
      </c>
      <c r="F94">
        <v>1407</v>
      </c>
      <c r="G94" t="s">
        <v>266</v>
      </c>
      <c r="H94" t="s">
        <v>265</v>
      </c>
      <c r="I94">
        <v>508</v>
      </c>
      <c r="J94" t="s">
        <v>399</v>
      </c>
      <c r="K94" t="s">
        <v>400</v>
      </c>
      <c r="L94">
        <v>1736</v>
      </c>
      <c r="M94" t="s">
        <v>272</v>
      </c>
      <c r="N94" t="s">
        <v>273</v>
      </c>
      <c r="O94">
        <v>1736</v>
      </c>
      <c r="P94" t="s">
        <v>272</v>
      </c>
      <c r="Q94" t="s">
        <v>273</v>
      </c>
      <c r="R94" t="s">
        <v>275</v>
      </c>
      <c r="S94" s="29">
        <v>-859.12</v>
      </c>
      <c r="U94" s="29">
        <v>12</v>
      </c>
      <c r="IF94">
        <v>1736</v>
      </c>
      <c r="IG94" t="s">
        <v>272</v>
      </c>
      <c r="IH94" t="s">
        <v>269</v>
      </c>
      <c r="IK94">
        <v>-2</v>
      </c>
      <c r="IL94" t="s">
        <v>270</v>
      </c>
      <c r="IM94" t="s">
        <v>271</v>
      </c>
      <c r="IN94" t="s">
        <v>369</v>
      </c>
      <c r="IP94" t="s">
        <v>370</v>
      </c>
    </row>
    <row r="95" spans="1:250" x14ac:dyDescent="0.4">
      <c r="A95">
        <v>1159</v>
      </c>
      <c r="B95">
        <v>-1856479488</v>
      </c>
      <c r="C95">
        <v>1403</v>
      </c>
      <c r="D95" t="s">
        <v>264</v>
      </c>
      <c r="E95" t="s">
        <v>265</v>
      </c>
      <c r="F95">
        <v>1407</v>
      </c>
      <c r="G95" t="s">
        <v>266</v>
      </c>
      <c r="H95" t="s">
        <v>265</v>
      </c>
      <c r="I95">
        <v>526</v>
      </c>
      <c r="J95" t="s">
        <v>401</v>
      </c>
      <c r="K95" t="s">
        <v>402</v>
      </c>
      <c r="L95">
        <v>1471</v>
      </c>
      <c r="M95" t="s">
        <v>267</v>
      </c>
      <c r="N95" t="s">
        <v>386</v>
      </c>
      <c r="O95">
        <v>1471</v>
      </c>
      <c r="P95" t="s">
        <v>267</v>
      </c>
      <c r="Q95" t="s">
        <v>386</v>
      </c>
      <c r="R95" t="s">
        <v>275</v>
      </c>
      <c r="S95" s="29">
        <v>-2.04</v>
      </c>
      <c r="U95" s="29">
        <v>12</v>
      </c>
      <c r="IF95">
        <v>1471</v>
      </c>
      <c r="IG95" t="s">
        <v>267</v>
      </c>
      <c r="IH95" t="s">
        <v>269</v>
      </c>
      <c r="IK95">
        <v>-2</v>
      </c>
      <c r="IL95" t="s">
        <v>270</v>
      </c>
      <c r="IM95" t="s">
        <v>271</v>
      </c>
      <c r="IN95" t="s">
        <v>369</v>
      </c>
      <c r="IP95" t="s">
        <v>371</v>
      </c>
    </row>
    <row r="96" spans="1:250" x14ac:dyDescent="0.4">
      <c r="A96">
        <v>1160</v>
      </c>
      <c r="B96">
        <v>-1856479488</v>
      </c>
      <c r="C96">
        <v>1403</v>
      </c>
      <c r="D96" t="s">
        <v>264</v>
      </c>
      <c r="E96" t="s">
        <v>265</v>
      </c>
      <c r="F96">
        <v>1407</v>
      </c>
      <c r="G96" t="s">
        <v>266</v>
      </c>
      <c r="H96" t="s">
        <v>265</v>
      </c>
      <c r="I96">
        <v>522</v>
      </c>
      <c r="J96" t="s">
        <v>389</v>
      </c>
      <c r="K96" t="s">
        <v>390</v>
      </c>
      <c r="L96">
        <v>1471</v>
      </c>
      <c r="M96" t="s">
        <v>267</v>
      </c>
      <c r="N96" t="s">
        <v>386</v>
      </c>
      <c r="O96">
        <v>1471</v>
      </c>
      <c r="P96" t="s">
        <v>267</v>
      </c>
      <c r="Q96" t="s">
        <v>386</v>
      </c>
      <c r="R96" t="s">
        <v>275</v>
      </c>
      <c r="S96" s="29">
        <v>-1.68</v>
      </c>
      <c r="U96" s="29">
        <v>12</v>
      </c>
      <c r="IF96">
        <v>1471</v>
      </c>
      <c r="IG96" t="s">
        <v>267</v>
      </c>
      <c r="IH96" t="s">
        <v>269</v>
      </c>
      <c r="IK96">
        <v>-2</v>
      </c>
      <c r="IL96" t="s">
        <v>270</v>
      </c>
      <c r="IM96" t="s">
        <v>271</v>
      </c>
      <c r="IN96" t="s">
        <v>369</v>
      </c>
      <c r="IP96" t="s">
        <v>371</v>
      </c>
    </row>
    <row r="97" spans="1:250" x14ac:dyDescent="0.4">
      <c r="A97">
        <v>1161</v>
      </c>
      <c r="B97">
        <v>-1856479488</v>
      </c>
      <c r="C97">
        <v>1403</v>
      </c>
      <c r="D97" t="s">
        <v>264</v>
      </c>
      <c r="E97" t="s">
        <v>265</v>
      </c>
      <c r="F97">
        <v>1407</v>
      </c>
      <c r="G97" t="s">
        <v>266</v>
      </c>
      <c r="H97" t="s">
        <v>265</v>
      </c>
      <c r="I97">
        <v>520</v>
      </c>
      <c r="J97" t="s">
        <v>393</v>
      </c>
      <c r="K97" t="s">
        <v>394</v>
      </c>
      <c r="L97">
        <v>1471</v>
      </c>
      <c r="M97" t="s">
        <v>267</v>
      </c>
      <c r="N97" t="s">
        <v>386</v>
      </c>
      <c r="O97">
        <v>1471</v>
      </c>
      <c r="P97" t="s">
        <v>267</v>
      </c>
      <c r="Q97" t="s">
        <v>386</v>
      </c>
      <c r="R97" t="s">
        <v>275</v>
      </c>
      <c r="S97" s="29">
        <v>-1.68</v>
      </c>
      <c r="U97" s="29">
        <v>12</v>
      </c>
      <c r="IF97">
        <v>1471</v>
      </c>
      <c r="IG97" t="s">
        <v>267</v>
      </c>
      <c r="IH97" t="s">
        <v>269</v>
      </c>
      <c r="IK97">
        <v>-2</v>
      </c>
      <c r="IL97" t="s">
        <v>270</v>
      </c>
      <c r="IM97" t="s">
        <v>271</v>
      </c>
      <c r="IN97" t="s">
        <v>369</v>
      </c>
      <c r="IP97" t="s">
        <v>371</v>
      </c>
    </row>
    <row r="98" spans="1:250" x14ac:dyDescent="0.4">
      <c r="A98">
        <v>1162</v>
      </c>
      <c r="B98">
        <v>-1856479488</v>
      </c>
      <c r="C98">
        <v>1403</v>
      </c>
      <c r="D98" t="s">
        <v>264</v>
      </c>
      <c r="E98" t="s">
        <v>265</v>
      </c>
      <c r="F98">
        <v>1407</v>
      </c>
      <c r="G98" t="s">
        <v>266</v>
      </c>
      <c r="H98" t="s">
        <v>265</v>
      </c>
      <c r="I98">
        <v>516</v>
      </c>
      <c r="J98" t="s">
        <v>395</v>
      </c>
      <c r="K98" t="s">
        <v>396</v>
      </c>
      <c r="L98">
        <v>1471</v>
      </c>
      <c r="M98" t="s">
        <v>267</v>
      </c>
      <c r="N98" t="s">
        <v>386</v>
      </c>
      <c r="O98">
        <v>1471</v>
      </c>
      <c r="P98" t="s">
        <v>267</v>
      </c>
      <c r="Q98" t="s">
        <v>386</v>
      </c>
      <c r="R98" t="s">
        <v>275</v>
      </c>
      <c r="S98" s="29">
        <v>-2.2400000000000002</v>
      </c>
      <c r="U98" s="29">
        <v>12</v>
      </c>
      <c r="IF98">
        <v>1471</v>
      </c>
      <c r="IG98" t="s">
        <v>267</v>
      </c>
      <c r="IH98" t="s">
        <v>269</v>
      </c>
      <c r="IK98">
        <v>-2</v>
      </c>
      <c r="IL98" t="s">
        <v>270</v>
      </c>
      <c r="IM98" t="s">
        <v>271</v>
      </c>
      <c r="IN98" t="s">
        <v>369</v>
      </c>
      <c r="IP98" t="s">
        <v>371</v>
      </c>
    </row>
    <row r="99" spans="1:250" x14ac:dyDescent="0.4">
      <c r="A99">
        <v>1163</v>
      </c>
      <c r="B99">
        <v>-1856479488</v>
      </c>
      <c r="C99">
        <v>1403</v>
      </c>
      <c r="D99" t="s">
        <v>264</v>
      </c>
      <c r="E99" t="s">
        <v>265</v>
      </c>
      <c r="F99">
        <v>1407</v>
      </c>
      <c r="G99" t="s">
        <v>266</v>
      </c>
      <c r="H99" t="s">
        <v>265</v>
      </c>
      <c r="I99">
        <v>514</v>
      </c>
      <c r="J99" t="s">
        <v>397</v>
      </c>
      <c r="K99" t="s">
        <v>398</v>
      </c>
      <c r="L99">
        <v>1471</v>
      </c>
      <c r="M99" t="s">
        <v>267</v>
      </c>
      <c r="N99" t="s">
        <v>386</v>
      </c>
      <c r="O99">
        <v>1471</v>
      </c>
      <c r="P99" t="s">
        <v>267</v>
      </c>
      <c r="Q99" t="s">
        <v>386</v>
      </c>
      <c r="R99" t="s">
        <v>275</v>
      </c>
      <c r="S99" s="29">
        <v>-1.94</v>
      </c>
      <c r="U99" s="29">
        <v>12</v>
      </c>
      <c r="IF99">
        <v>1471</v>
      </c>
      <c r="IG99" t="s">
        <v>267</v>
      </c>
      <c r="IH99" t="s">
        <v>269</v>
      </c>
      <c r="IK99">
        <v>-2</v>
      </c>
      <c r="IL99" t="s">
        <v>270</v>
      </c>
      <c r="IM99" t="s">
        <v>271</v>
      </c>
      <c r="IN99" t="s">
        <v>369</v>
      </c>
      <c r="IP99" t="s">
        <v>371</v>
      </c>
    </row>
    <row r="100" spans="1:250" x14ac:dyDescent="0.4">
      <c r="A100">
        <v>1164</v>
      </c>
      <c r="B100">
        <v>-1856479488</v>
      </c>
      <c r="C100">
        <v>1403</v>
      </c>
      <c r="D100" t="s">
        <v>264</v>
      </c>
      <c r="E100" t="s">
        <v>265</v>
      </c>
      <c r="F100">
        <v>1407</v>
      </c>
      <c r="G100" t="s">
        <v>266</v>
      </c>
      <c r="H100" t="s">
        <v>265</v>
      </c>
      <c r="I100">
        <v>508</v>
      </c>
      <c r="J100" t="s">
        <v>399</v>
      </c>
      <c r="K100" t="s">
        <v>400</v>
      </c>
      <c r="L100">
        <v>1471</v>
      </c>
      <c r="M100" t="s">
        <v>267</v>
      </c>
      <c r="N100" t="s">
        <v>386</v>
      </c>
      <c r="O100">
        <v>1471</v>
      </c>
      <c r="P100" t="s">
        <v>267</v>
      </c>
      <c r="Q100" t="s">
        <v>386</v>
      </c>
      <c r="R100" t="s">
        <v>275</v>
      </c>
      <c r="S100" s="29">
        <v>-3.74</v>
      </c>
      <c r="U100" s="29">
        <v>12</v>
      </c>
      <c r="IF100">
        <v>1471</v>
      </c>
      <c r="IG100" t="s">
        <v>267</v>
      </c>
      <c r="IH100" t="s">
        <v>269</v>
      </c>
      <c r="IK100">
        <v>-2</v>
      </c>
      <c r="IL100" t="s">
        <v>270</v>
      </c>
      <c r="IM100" t="s">
        <v>271</v>
      </c>
      <c r="IN100" t="s">
        <v>369</v>
      </c>
      <c r="IP100" t="s">
        <v>371</v>
      </c>
    </row>
    <row r="101" spans="1:250" x14ac:dyDescent="0.4">
      <c r="A101">
        <v>1165</v>
      </c>
      <c r="B101">
        <v>-1856479488</v>
      </c>
      <c r="C101">
        <v>1403</v>
      </c>
      <c r="D101" t="s">
        <v>264</v>
      </c>
      <c r="E101" t="s">
        <v>265</v>
      </c>
      <c r="F101">
        <v>1407</v>
      </c>
      <c r="G101" t="s">
        <v>266</v>
      </c>
      <c r="H101" t="s">
        <v>265</v>
      </c>
      <c r="I101">
        <v>526</v>
      </c>
      <c r="J101" t="s">
        <v>401</v>
      </c>
      <c r="K101" t="s">
        <v>402</v>
      </c>
      <c r="L101">
        <v>84786</v>
      </c>
      <c r="M101" t="s">
        <v>391</v>
      </c>
      <c r="N101" t="s">
        <v>392</v>
      </c>
      <c r="O101">
        <v>84786</v>
      </c>
      <c r="P101" t="s">
        <v>391</v>
      </c>
      <c r="Q101" t="s">
        <v>392</v>
      </c>
      <c r="R101" t="s">
        <v>276</v>
      </c>
      <c r="S101" s="29">
        <v>-138.72999999999999</v>
      </c>
      <c r="U101" s="29">
        <v>13</v>
      </c>
      <c r="IF101">
        <v>84786</v>
      </c>
      <c r="IG101" t="s">
        <v>391</v>
      </c>
      <c r="IH101" t="s">
        <v>269</v>
      </c>
      <c r="IK101">
        <v>-2</v>
      </c>
      <c r="IL101" t="s">
        <v>270</v>
      </c>
      <c r="IM101" t="s">
        <v>271</v>
      </c>
      <c r="IN101" t="s">
        <v>369</v>
      </c>
      <c r="IP101" t="s">
        <v>391</v>
      </c>
    </row>
    <row r="102" spans="1:250" x14ac:dyDescent="0.4">
      <c r="A102">
        <v>1166</v>
      </c>
      <c r="B102">
        <v>-1856479488</v>
      </c>
      <c r="C102">
        <v>1403</v>
      </c>
      <c r="D102" t="s">
        <v>264</v>
      </c>
      <c r="E102" t="s">
        <v>265</v>
      </c>
      <c r="F102">
        <v>1407</v>
      </c>
      <c r="G102" t="s">
        <v>266</v>
      </c>
      <c r="H102" t="s">
        <v>265</v>
      </c>
      <c r="I102">
        <v>522</v>
      </c>
      <c r="J102" t="s">
        <v>389</v>
      </c>
      <c r="K102" t="s">
        <v>390</v>
      </c>
      <c r="L102">
        <v>84786</v>
      </c>
      <c r="M102" t="s">
        <v>391</v>
      </c>
      <c r="N102" t="s">
        <v>392</v>
      </c>
      <c r="O102">
        <v>84786</v>
      </c>
      <c r="P102" t="s">
        <v>391</v>
      </c>
      <c r="Q102" t="s">
        <v>392</v>
      </c>
      <c r="R102" t="s">
        <v>276</v>
      </c>
      <c r="S102" s="29">
        <v>-114.46</v>
      </c>
      <c r="U102" s="29">
        <v>13</v>
      </c>
      <c r="IF102">
        <v>84786</v>
      </c>
      <c r="IG102" t="s">
        <v>391</v>
      </c>
      <c r="IH102" t="s">
        <v>269</v>
      </c>
      <c r="IK102">
        <v>-2</v>
      </c>
      <c r="IL102" t="s">
        <v>270</v>
      </c>
      <c r="IM102" t="s">
        <v>271</v>
      </c>
      <c r="IN102" t="s">
        <v>369</v>
      </c>
      <c r="IP102" t="s">
        <v>391</v>
      </c>
    </row>
    <row r="103" spans="1:250" x14ac:dyDescent="0.4">
      <c r="A103">
        <v>1167</v>
      </c>
      <c r="B103">
        <v>-1856479488</v>
      </c>
      <c r="C103">
        <v>1403</v>
      </c>
      <c r="D103" t="s">
        <v>264</v>
      </c>
      <c r="E103" t="s">
        <v>265</v>
      </c>
      <c r="F103">
        <v>1407</v>
      </c>
      <c r="G103" t="s">
        <v>266</v>
      </c>
      <c r="H103" t="s">
        <v>265</v>
      </c>
      <c r="I103">
        <v>520</v>
      </c>
      <c r="J103" t="s">
        <v>393</v>
      </c>
      <c r="K103" t="s">
        <v>394</v>
      </c>
      <c r="L103">
        <v>84786</v>
      </c>
      <c r="M103" t="s">
        <v>391</v>
      </c>
      <c r="N103" t="s">
        <v>392</v>
      </c>
      <c r="O103">
        <v>84786</v>
      </c>
      <c r="P103" t="s">
        <v>391</v>
      </c>
      <c r="Q103" t="s">
        <v>392</v>
      </c>
      <c r="R103" t="s">
        <v>276</v>
      </c>
      <c r="S103" s="29">
        <v>-114.46</v>
      </c>
      <c r="U103" s="29">
        <v>13</v>
      </c>
      <c r="IF103">
        <v>84786</v>
      </c>
      <c r="IG103" t="s">
        <v>391</v>
      </c>
      <c r="IH103" t="s">
        <v>269</v>
      </c>
      <c r="IK103">
        <v>-2</v>
      </c>
      <c r="IL103" t="s">
        <v>270</v>
      </c>
      <c r="IM103" t="s">
        <v>271</v>
      </c>
      <c r="IN103" t="s">
        <v>369</v>
      </c>
      <c r="IP103" t="s">
        <v>391</v>
      </c>
    </row>
    <row r="104" spans="1:250" x14ac:dyDescent="0.4">
      <c r="A104">
        <v>1168</v>
      </c>
      <c r="B104">
        <v>-1856479488</v>
      </c>
      <c r="C104">
        <v>1403</v>
      </c>
      <c r="D104" t="s">
        <v>264</v>
      </c>
      <c r="E104" t="s">
        <v>265</v>
      </c>
      <c r="F104">
        <v>1407</v>
      </c>
      <c r="G104" t="s">
        <v>266</v>
      </c>
      <c r="H104" t="s">
        <v>265</v>
      </c>
      <c r="I104">
        <v>526</v>
      </c>
      <c r="J104" t="s">
        <v>401</v>
      </c>
      <c r="K104" t="s">
        <v>402</v>
      </c>
      <c r="L104">
        <v>79514</v>
      </c>
      <c r="M104" t="s">
        <v>382</v>
      </c>
      <c r="N104" t="s">
        <v>383</v>
      </c>
      <c r="O104">
        <v>79514</v>
      </c>
      <c r="P104" t="s">
        <v>382</v>
      </c>
      <c r="Q104" t="s">
        <v>383</v>
      </c>
      <c r="R104" t="s">
        <v>276</v>
      </c>
      <c r="S104" s="29">
        <v>-57.44</v>
      </c>
      <c r="U104" s="29">
        <v>13</v>
      </c>
      <c r="IF104">
        <v>79514</v>
      </c>
      <c r="IG104" t="s">
        <v>382</v>
      </c>
      <c r="IH104" t="s">
        <v>269</v>
      </c>
      <c r="IK104">
        <v>-2</v>
      </c>
      <c r="IL104" t="s">
        <v>270</v>
      </c>
      <c r="IM104" t="s">
        <v>271</v>
      </c>
      <c r="IN104" t="s">
        <v>369</v>
      </c>
      <c r="IP104" t="s">
        <v>382</v>
      </c>
    </row>
    <row r="105" spans="1:250" x14ac:dyDescent="0.4">
      <c r="A105">
        <v>1169</v>
      </c>
      <c r="B105">
        <v>-1856479488</v>
      </c>
      <c r="C105">
        <v>1403</v>
      </c>
      <c r="D105" t="s">
        <v>264</v>
      </c>
      <c r="E105" t="s">
        <v>265</v>
      </c>
      <c r="F105">
        <v>1407</v>
      </c>
      <c r="G105" t="s">
        <v>266</v>
      </c>
      <c r="H105" t="s">
        <v>265</v>
      </c>
      <c r="I105">
        <v>522</v>
      </c>
      <c r="J105" t="s">
        <v>389</v>
      </c>
      <c r="K105" t="s">
        <v>390</v>
      </c>
      <c r="L105">
        <v>79514</v>
      </c>
      <c r="M105" t="s">
        <v>382</v>
      </c>
      <c r="N105" t="s">
        <v>383</v>
      </c>
      <c r="O105">
        <v>79514</v>
      </c>
      <c r="P105" t="s">
        <v>382</v>
      </c>
      <c r="Q105" t="s">
        <v>383</v>
      </c>
      <c r="R105" t="s">
        <v>276</v>
      </c>
      <c r="S105" s="29">
        <v>-47.38</v>
      </c>
      <c r="U105" s="29">
        <v>13</v>
      </c>
      <c r="IF105">
        <v>79514</v>
      </c>
      <c r="IG105" t="s">
        <v>382</v>
      </c>
      <c r="IH105" t="s">
        <v>269</v>
      </c>
      <c r="IK105">
        <v>-2</v>
      </c>
      <c r="IL105" t="s">
        <v>270</v>
      </c>
      <c r="IM105" t="s">
        <v>271</v>
      </c>
      <c r="IN105" t="s">
        <v>369</v>
      </c>
      <c r="IP105" t="s">
        <v>382</v>
      </c>
    </row>
    <row r="106" spans="1:250" x14ac:dyDescent="0.4">
      <c r="A106">
        <v>1170</v>
      </c>
      <c r="B106">
        <v>-1856479488</v>
      </c>
      <c r="C106">
        <v>1403</v>
      </c>
      <c r="D106" t="s">
        <v>264</v>
      </c>
      <c r="E106" t="s">
        <v>265</v>
      </c>
      <c r="F106">
        <v>1407</v>
      </c>
      <c r="G106" t="s">
        <v>266</v>
      </c>
      <c r="H106" t="s">
        <v>265</v>
      </c>
      <c r="I106">
        <v>520</v>
      </c>
      <c r="J106" t="s">
        <v>393</v>
      </c>
      <c r="K106" t="s">
        <v>394</v>
      </c>
      <c r="L106">
        <v>79514</v>
      </c>
      <c r="M106" t="s">
        <v>382</v>
      </c>
      <c r="N106" t="s">
        <v>383</v>
      </c>
      <c r="O106">
        <v>79514</v>
      </c>
      <c r="P106" t="s">
        <v>382</v>
      </c>
      <c r="Q106" t="s">
        <v>383</v>
      </c>
      <c r="R106" t="s">
        <v>276</v>
      </c>
      <c r="S106" s="29">
        <v>-47.38</v>
      </c>
      <c r="U106" s="29">
        <v>13</v>
      </c>
      <c r="IF106">
        <v>79514</v>
      </c>
      <c r="IG106" t="s">
        <v>382</v>
      </c>
      <c r="IH106" t="s">
        <v>269</v>
      </c>
      <c r="IK106">
        <v>-2</v>
      </c>
      <c r="IL106" t="s">
        <v>270</v>
      </c>
      <c r="IM106" t="s">
        <v>271</v>
      </c>
      <c r="IN106" t="s">
        <v>369</v>
      </c>
      <c r="IP106" t="s">
        <v>382</v>
      </c>
    </row>
    <row r="107" spans="1:250" x14ac:dyDescent="0.4">
      <c r="A107">
        <v>1171</v>
      </c>
      <c r="B107">
        <v>-1856479488</v>
      </c>
      <c r="C107">
        <v>1403</v>
      </c>
      <c r="D107" t="s">
        <v>264</v>
      </c>
      <c r="E107" t="s">
        <v>265</v>
      </c>
      <c r="F107">
        <v>1407</v>
      </c>
      <c r="G107" t="s">
        <v>266</v>
      </c>
      <c r="H107" t="s">
        <v>265</v>
      </c>
      <c r="I107">
        <v>516</v>
      </c>
      <c r="J107" t="s">
        <v>395</v>
      </c>
      <c r="K107" t="s">
        <v>396</v>
      </c>
      <c r="L107">
        <v>79514</v>
      </c>
      <c r="M107" t="s">
        <v>382</v>
      </c>
      <c r="N107" t="s">
        <v>383</v>
      </c>
      <c r="O107">
        <v>79514</v>
      </c>
      <c r="P107" t="s">
        <v>382</v>
      </c>
      <c r="Q107" t="s">
        <v>383</v>
      </c>
      <c r="R107" t="s">
        <v>276</v>
      </c>
      <c r="S107" s="29">
        <v>-86.13</v>
      </c>
      <c r="U107" s="29">
        <v>13</v>
      </c>
      <c r="IF107">
        <v>79514</v>
      </c>
      <c r="IG107" t="s">
        <v>382</v>
      </c>
      <c r="IH107" t="s">
        <v>269</v>
      </c>
      <c r="IK107">
        <v>-2</v>
      </c>
      <c r="IL107" t="s">
        <v>270</v>
      </c>
      <c r="IM107" t="s">
        <v>271</v>
      </c>
      <c r="IN107" t="s">
        <v>369</v>
      </c>
      <c r="IP107" t="s">
        <v>382</v>
      </c>
    </row>
    <row r="108" spans="1:250" x14ac:dyDescent="0.4">
      <c r="A108">
        <v>1172</v>
      </c>
      <c r="B108">
        <v>-1856479488</v>
      </c>
      <c r="C108">
        <v>1403</v>
      </c>
      <c r="D108" t="s">
        <v>264</v>
      </c>
      <c r="E108" t="s">
        <v>265</v>
      </c>
      <c r="F108">
        <v>1407</v>
      </c>
      <c r="G108" t="s">
        <v>266</v>
      </c>
      <c r="H108" t="s">
        <v>265</v>
      </c>
      <c r="I108">
        <v>514</v>
      </c>
      <c r="J108" t="s">
        <v>397</v>
      </c>
      <c r="K108" t="s">
        <v>398</v>
      </c>
      <c r="L108">
        <v>79514</v>
      </c>
      <c r="M108" t="s">
        <v>382</v>
      </c>
      <c r="N108" t="s">
        <v>383</v>
      </c>
      <c r="O108">
        <v>79514</v>
      </c>
      <c r="P108" t="s">
        <v>382</v>
      </c>
      <c r="Q108" t="s">
        <v>383</v>
      </c>
      <c r="R108" t="s">
        <v>276</v>
      </c>
      <c r="S108" s="29">
        <v>-74.650000000000006</v>
      </c>
      <c r="U108" s="29">
        <v>13</v>
      </c>
      <c r="IF108">
        <v>79514</v>
      </c>
      <c r="IG108" t="s">
        <v>382</v>
      </c>
      <c r="IH108" t="s">
        <v>269</v>
      </c>
      <c r="IK108">
        <v>-2</v>
      </c>
      <c r="IL108" t="s">
        <v>270</v>
      </c>
      <c r="IM108" t="s">
        <v>271</v>
      </c>
      <c r="IN108" t="s">
        <v>369</v>
      </c>
      <c r="IP108" t="s">
        <v>382</v>
      </c>
    </row>
    <row r="109" spans="1:250" x14ac:dyDescent="0.4">
      <c r="A109">
        <v>1173</v>
      </c>
      <c r="B109">
        <v>-1856479488</v>
      </c>
      <c r="C109">
        <v>1403</v>
      </c>
      <c r="D109" t="s">
        <v>264</v>
      </c>
      <c r="E109" t="s">
        <v>265</v>
      </c>
      <c r="F109">
        <v>1407</v>
      </c>
      <c r="G109" t="s">
        <v>266</v>
      </c>
      <c r="H109" t="s">
        <v>265</v>
      </c>
      <c r="I109">
        <v>508</v>
      </c>
      <c r="J109" t="s">
        <v>399</v>
      </c>
      <c r="K109" t="s">
        <v>400</v>
      </c>
      <c r="L109">
        <v>79514</v>
      </c>
      <c r="M109" t="s">
        <v>382</v>
      </c>
      <c r="N109" t="s">
        <v>383</v>
      </c>
      <c r="O109">
        <v>79514</v>
      </c>
      <c r="P109" t="s">
        <v>382</v>
      </c>
      <c r="Q109" t="s">
        <v>383</v>
      </c>
      <c r="R109" t="s">
        <v>276</v>
      </c>
      <c r="S109" s="29">
        <v>-103.75</v>
      </c>
      <c r="U109" s="29">
        <v>13</v>
      </c>
      <c r="IF109">
        <v>79514</v>
      </c>
      <c r="IG109" t="s">
        <v>382</v>
      </c>
      <c r="IH109" t="s">
        <v>269</v>
      </c>
      <c r="IK109">
        <v>-2</v>
      </c>
      <c r="IL109" t="s">
        <v>270</v>
      </c>
      <c r="IM109" t="s">
        <v>271</v>
      </c>
      <c r="IN109" t="s">
        <v>369</v>
      </c>
      <c r="IP109" t="s">
        <v>382</v>
      </c>
    </row>
    <row r="110" spans="1:250" x14ac:dyDescent="0.4">
      <c r="A110">
        <v>1174</v>
      </c>
      <c r="B110">
        <v>-1856479488</v>
      </c>
      <c r="C110">
        <v>1403</v>
      </c>
      <c r="D110" t="s">
        <v>264</v>
      </c>
      <c r="E110" t="s">
        <v>265</v>
      </c>
      <c r="F110">
        <v>1407</v>
      </c>
      <c r="G110" t="s">
        <v>266</v>
      </c>
      <c r="H110" t="s">
        <v>265</v>
      </c>
      <c r="I110">
        <v>526</v>
      </c>
      <c r="J110" t="s">
        <v>401</v>
      </c>
      <c r="K110" t="s">
        <v>402</v>
      </c>
      <c r="L110">
        <v>78013</v>
      </c>
      <c r="M110" t="s">
        <v>384</v>
      </c>
      <c r="N110" t="s">
        <v>385</v>
      </c>
      <c r="O110">
        <v>78013</v>
      </c>
      <c r="P110" t="s">
        <v>384</v>
      </c>
      <c r="Q110" t="s">
        <v>385</v>
      </c>
      <c r="R110" t="s">
        <v>276</v>
      </c>
      <c r="S110" s="29">
        <v>-16.95</v>
      </c>
      <c r="U110" s="29">
        <v>13</v>
      </c>
      <c r="IF110">
        <v>78013</v>
      </c>
      <c r="IG110" t="s">
        <v>384</v>
      </c>
      <c r="IH110" t="s">
        <v>269</v>
      </c>
      <c r="IK110">
        <v>-2</v>
      </c>
      <c r="IL110" t="s">
        <v>270</v>
      </c>
      <c r="IM110" t="s">
        <v>271</v>
      </c>
      <c r="IN110" t="s">
        <v>369</v>
      </c>
      <c r="IP110" t="s">
        <v>384</v>
      </c>
    </row>
    <row r="111" spans="1:250" x14ac:dyDescent="0.4">
      <c r="A111">
        <v>1175</v>
      </c>
      <c r="B111">
        <v>-1856479488</v>
      </c>
      <c r="C111">
        <v>1403</v>
      </c>
      <c r="D111" t="s">
        <v>264</v>
      </c>
      <c r="E111" t="s">
        <v>265</v>
      </c>
      <c r="F111">
        <v>1407</v>
      </c>
      <c r="G111" t="s">
        <v>266</v>
      </c>
      <c r="H111" t="s">
        <v>265</v>
      </c>
      <c r="I111">
        <v>522</v>
      </c>
      <c r="J111" t="s">
        <v>389</v>
      </c>
      <c r="K111" t="s">
        <v>390</v>
      </c>
      <c r="L111">
        <v>78013</v>
      </c>
      <c r="M111" t="s">
        <v>384</v>
      </c>
      <c r="N111" t="s">
        <v>385</v>
      </c>
      <c r="O111">
        <v>78013</v>
      </c>
      <c r="P111" t="s">
        <v>384</v>
      </c>
      <c r="Q111" t="s">
        <v>385</v>
      </c>
      <c r="R111" t="s">
        <v>276</v>
      </c>
      <c r="S111" s="29">
        <v>-13.92</v>
      </c>
      <c r="U111" s="29">
        <v>13</v>
      </c>
      <c r="IF111">
        <v>78013</v>
      </c>
      <c r="IG111" t="s">
        <v>384</v>
      </c>
      <c r="IH111" t="s">
        <v>269</v>
      </c>
      <c r="IK111">
        <v>-2</v>
      </c>
      <c r="IL111" t="s">
        <v>270</v>
      </c>
      <c r="IM111" t="s">
        <v>271</v>
      </c>
      <c r="IN111" t="s">
        <v>369</v>
      </c>
      <c r="IP111" t="s">
        <v>384</v>
      </c>
    </row>
    <row r="112" spans="1:250" x14ac:dyDescent="0.4">
      <c r="A112">
        <v>1176</v>
      </c>
      <c r="B112">
        <v>-1856479488</v>
      </c>
      <c r="C112">
        <v>1403</v>
      </c>
      <c r="D112" t="s">
        <v>264</v>
      </c>
      <c r="E112" t="s">
        <v>265</v>
      </c>
      <c r="F112">
        <v>1407</v>
      </c>
      <c r="G112" t="s">
        <v>266</v>
      </c>
      <c r="H112" t="s">
        <v>265</v>
      </c>
      <c r="I112">
        <v>520</v>
      </c>
      <c r="J112" t="s">
        <v>393</v>
      </c>
      <c r="K112" t="s">
        <v>394</v>
      </c>
      <c r="L112">
        <v>78013</v>
      </c>
      <c r="M112" t="s">
        <v>384</v>
      </c>
      <c r="N112" t="s">
        <v>385</v>
      </c>
      <c r="O112">
        <v>78013</v>
      </c>
      <c r="P112" t="s">
        <v>384</v>
      </c>
      <c r="Q112" t="s">
        <v>385</v>
      </c>
      <c r="R112" t="s">
        <v>276</v>
      </c>
      <c r="S112" s="29">
        <v>-13.92</v>
      </c>
      <c r="U112" s="29">
        <v>13</v>
      </c>
      <c r="IF112">
        <v>78013</v>
      </c>
      <c r="IG112" t="s">
        <v>384</v>
      </c>
      <c r="IH112" t="s">
        <v>269</v>
      </c>
      <c r="IK112">
        <v>-2</v>
      </c>
      <c r="IL112" t="s">
        <v>270</v>
      </c>
      <c r="IM112" t="s">
        <v>271</v>
      </c>
      <c r="IN112" t="s">
        <v>369</v>
      </c>
      <c r="IP112" t="s">
        <v>384</v>
      </c>
    </row>
    <row r="113" spans="1:250" x14ac:dyDescent="0.4">
      <c r="A113">
        <v>1177</v>
      </c>
      <c r="B113">
        <v>-1856479488</v>
      </c>
      <c r="C113">
        <v>1403</v>
      </c>
      <c r="D113" t="s">
        <v>264</v>
      </c>
      <c r="E113" t="s">
        <v>265</v>
      </c>
      <c r="F113">
        <v>1407</v>
      </c>
      <c r="G113" t="s">
        <v>266</v>
      </c>
      <c r="H113" t="s">
        <v>265</v>
      </c>
      <c r="I113">
        <v>516</v>
      </c>
      <c r="J113" t="s">
        <v>395</v>
      </c>
      <c r="K113" t="s">
        <v>396</v>
      </c>
      <c r="L113">
        <v>78013</v>
      </c>
      <c r="M113" t="s">
        <v>384</v>
      </c>
      <c r="N113" t="s">
        <v>385</v>
      </c>
      <c r="O113">
        <v>78013</v>
      </c>
      <c r="P113" t="s">
        <v>384</v>
      </c>
      <c r="Q113" t="s">
        <v>385</v>
      </c>
      <c r="R113" t="s">
        <v>276</v>
      </c>
      <c r="S113" s="29">
        <v>-25.2</v>
      </c>
      <c r="U113" s="29">
        <v>13</v>
      </c>
      <c r="IF113">
        <v>78013</v>
      </c>
      <c r="IG113" t="s">
        <v>384</v>
      </c>
      <c r="IH113" t="s">
        <v>269</v>
      </c>
      <c r="IK113">
        <v>-2</v>
      </c>
      <c r="IL113" t="s">
        <v>270</v>
      </c>
      <c r="IM113" t="s">
        <v>271</v>
      </c>
      <c r="IN113" t="s">
        <v>369</v>
      </c>
      <c r="IP113" t="s">
        <v>384</v>
      </c>
    </row>
    <row r="114" spans="1:250" x14ac:dyDescent="0.4">
      <c r="A114">
        <v>1178</v>
      </c>
      <c r="B114">
        <v>-1856479488</v>
      </c>
      <c r="C114">
        <v>1403</v>
      </c>
      <c r="D114" t="s">
        <v>264</v>
      </c>
      <c r="E114" t="s">
        <v>265</v>
      </c>
      <c r="F114">
        <v>1407</v>
      </c>
      <c r="G114" t="s">
        <v>266</v>
      </c>
      <c r="H114" t="s">
        <v>265</v>
      </c>
      <c r="I114">
        <v>514</v>
      </c>
      <c r="J114" t="s">
        <v>397</v>
      </c>
      <c r="K114" t="s">
        <v>398</v>
      </c>
      <c r="L114">
        <v>78013</v>
      </c>
      <c r="M114" t="s">
        <v>384</v>
      </c>
      <c r="N114" t="s">
        <v>385</v>
      </c>
      <c r="O114">
        <v>78013</v>
      </c>
      <c r="P114" t="s">
        <v>384</v>
      </c>
      <c r="Q114" t="s">
        <v>385</v>
      </c>
      <c r="R114" t="s">
        <v>276</v>
      </c>
      <c r="S114" s="29">
        <v>-21.84</v>
      </c>
      <c r="U114" s="29">
        <v>13</v>
      </c>
      <c r="IF114">
        <v>78013</v>
      </c>
      <c r="IG114" t="s">
        <v>384</v>
      </c>
      <c r="IH114" t="s">
        <v>269</v>
      </c>
      <c r="IK114">
        <v>-2</v>
      </c>
      <c r="IL114" t="s">
        <v>270</v>
      </c>
      <c r="IM114" t="s">
        <v>271</v>
      </c>
      <c r="IN114" t="s">
        <v>369</v>
      </c>
      <c r="IP114" t="s">
        <v>384</v>
      </c>
    </row>
    <row r="115" spans="1:250" x14ac:dyDescent="0.4">
      <c r="A115">
        <v>1179</v>
      </c>
      <c r="B115">
        <v>-1856479488</v>
      </c>
      <c r="C115">
        <v>1403</v>
      </c>
      <c r="D115" t="s">
        <v>264</v>
      </c>
      <c r="E115" t="s">
        <v>265</v>
      </c>
      <c r="F115">
        <v>1407</v>
      </c>
      <c r="G115" t="s">
        <v>266</v>
      </c>
      <c r="H115" t="s">
        <v>265</v>
      </c>
      <c r="I115">
        <v>508</v>
      </c>
      <c r="J115" t="s">
        <v>399</v>
      </c>
      <c r="K115" t="s">
        <v>400</v>
      </c>
      <c r="L115">
        <v>78013</v>
      </c>
      <c r="M115" t="s">
        <v>384</v>
      </c>
      <c r="N115" t="s">
        <v>385</v>
      </c>
      <c r="O115">
        <v>78013</v>
      </c>
      <c r="P115" t="s">
        <v>384</v>
      </c>
      <c r="Q115" t="s">
        <v>385</v>
      </c>
      <c r="R115" t="s">
        <v>276</v>
      </c>
      <c r="S115" s="29">
        <v>-30.2</v>
      </c>
      <c r="U115" s="29">
        <v>13</v>
      </c>
      <c r="IF115">
        <v>78013</v>
      </c>
      <c r="IG115" t="s">
        <v>384</v>
      </c>
      <c r="IH115" t="s">
        <v>269</v>
      </c>
      <c r="IK115">
        <v>-2</v>
      </c>
      <c r="IL115" t="s">
        <v>270</v>
      </c>
      <c r="IM115" t="s">
        <v>271</v>
      </c>
      <c r="IN115" t="s">
        <v>369</v>
      </c>
      <c r="IP115" t="s">
        <v>384</v>
      </c>
    </row>
    <row r="116" spans="1:250" x14ac:dyDescent="0.4">
      <c r="A116">
        <v>1180</v>
      </c>
      <c r="B116">
        <v>-1856479488</v>
      </c>
      <c r="C116">
        <v>1403</v>
      </c>
      <c r="D116" t="s">
        <v>264</v>
      </c>
      <c r="E116" t="s">
        <v>265</v>
      </c>
      <c r="F116">
        <v>1407</v>
      </c>
      <c r="G116" t="s">
        <v>266</v>
      </c>
      <c r="H116" t="s">
        <v>265</v>
      </c>
      <c r="I116">
        <v>526</v>
      </c>
      <c r="J116" t="s">
        <v>401</v>
      </c>
      <c r="K116" t="s">
        <v>402</v>
      </c>
      <c r="L116">
        <v>50297</v>
      </c>
      <c r="M116" t="s">
        <v>380</v>
      </c>
      <c r="N116" t="s">
        <v>381</v>
      </c>
      <c r="O116">
        <v>50297</v>
      </c>
      <c r="P116" t="s">
        <v>380</v>
      </c>
      <c r="Q116" t="s">
        <v>381</v>
      </c>
      <c r="R116" t="s">
        <v>276</v>
      </c>
      <c r="S116" s="29">
        <v>-57.53</v>
      </c>
      <c r="U116" s="29">
        <v>13</v>
      </c>
      <c r="IF116">
        <v>50297</v>
      </c>
      <c r="IG116" t="s">
        <v>380</v>
      </c>
      <c r="IH116" t="s">
        <v>269</v>
      </c>
      <c r="IK116">
        <v>-2</v>
      </c>
      <c r="IL116" t="s">
        <v>270</v>
      </c>
      <c r="IM116" t="s">
        <v>271</v>
      </c>
      <c r="IN116" t="s">
        <v>369</v>
      </c>
      <c r="IP116" t="s">
        <v>380</v>
      </c>
    </row>
    <row r="117" spans="1:250" x14ac:dyDescent="0.4">
      <c r="A117">
        <v>1181</v>
      </c>
      <c r="B117">
        <v>-1856479488</v>
      </c>
      <c r="C117">
        <v>1403</v>
      </c>
      <c r="D117" t="s">
        <v>264</v>
      </c>
      <c r="E117" t="s">
        <v>265</v>
      </c>
      <c r="F117">
        <v>1407</v>
      </c>
      <c r="G117" t="s">
        <v>266</v>
      </c>
      <c r="H117" t="s">
        <v>265</v>
      </c>
      <c r="I117">
        <v>522</v>
      </c>
      <c r="J117" t="s">
        <v>389</v>
      </c>
      <c r="K117" t="s">
        <v>390</v>
      </c>
      <c r="L117">
        <v>50297</v>
      </c>
      <c r="M117" t="s">
        <v>380</v>
      </c>
      <c r="N117" t="s">
        <v>381</v>
      </c>
      <c r="O117">
        <v>50297</v>
      </c>
      <c r="P117" t="s">
        <v>380</v>
      </c>
      <c r="Q117" t="s">
        <v>381</v>
      </c>
      <c r="R117" t="s">
        <v>276</v>
      </c>
      <c r="S117" s="29">
        <v>-47.26</v>
      </c>
      <c r="U117" s="29">
        <v>13</v>
      </c>
      <c r="IF117">
        <v>50297</v>
      </c>
      <c r="IG117" t="s">
        <v>380</v>
      </c>
      <c r="IH117" t="s">
        <v>269</v>
      </c>
      <c r="IK117">
        <v>-2</v>
      </c>
      <c r="IL117" t="s">
        <v>270</v>
      </c>
      <c r="IM117" t="s">
        <v>271</v>
      </c>
      <c r="IN117" t="s">
        <v>369</v>
      </c>
      <c r="IP117" t="s">
        <v>380</v>
      </c>
    </row>
    <row r="118" spans="1:250" x14ac:dyDescent="0.4">
      <c r="A118">
        <v>1182</v>
      </c>
      <c r="B118">
        <v>-1856479488</v>
      </c>
      <c r="C118">
        <v>1403</v>
      </c>
      <c r="D118" t="s">
        <v>264</v>
      </c>
      <c r="E118" t="s">
        <v>265</v>
      </c>
      <c r="F118">
        <v>1407</v>
      </c>
      <c r="G118" t="s">
        <v>266</v>
      </c>
      <c r="H118" t="s">
        <v>265</v>
      </c>
      <c r="I118">
        <v>520</v>
      </c>
      <c r="J118" t="s">
        <v>393</v>
      </c>
      <c r="K118" t="s">
        <v>394</v>
      </c>
      <c r="L118">
        <v>50297</v>
      </c>
      <c r="M118" t="s">
        <v>380</v>
      </c>
      <c r="N118" t="s">
        <v>381</v>
      </c>
      <c r="O118">
        <v>50297</v>
      </c>
      <c r="P118" t="s">
        <v>380</v>
      </c>
      <c r="Q118" t="s">
        <v>381</v>
      </c>
      <c r="R118" t="s">
        <v>276</v>
      </c>
      <c r="S118" s="29">
        <v>-47.26</v>
      </c>
      <c r="U118" s="29">
        <v>13</v>
      </c>
      <c r="IF118">
        <v>50297</v>
      </c>
      <c r="IG118" t="s">
        <v>380</v>
      </c>
      <c r="IH118" t="s">
        <v>269</v>
      </c>
      <c r="IK118">
        <v>-2</v>
      </c>
      <c r="IL118" t="s">
        <v>270</v>
      </c>
      <c r="IM118" t="s">
        <v>271</v>
      </c>
      <c r="IN118" t="s">
        <v>369</v>
      </c>
      <c r="IP118" t="s">
        <v>380</v>
      </c>
    </row>
    <row r="119" spans="1:250" x14ac:dyDescent="0.4">
      <c r="A119">
        <v>1183</v>
      </c>
      <c r="B119">
        <v>-1856479488</v>
      </c>
      <c r="C119">
        <v>1403</v>
      </c>
      <c r="D119" t="s">
        <v>264</v>
      </c>
      <c r="E119" t="s">
        <v>265</v>
      </c>
      <c r="F119">
        <v>1407</v>
      </c>
      <c r="G119" t="s">
        <v>266</v>
      </c>
      <c r="H119" t="s">
        <v>265</v>
      </c>
      <c r="I119">
        <v>516</v>
      </c>
      <c r="J119" t="s">
        <v>395</v>
      </c>
      <c r="K119" t="s">
        <v>396</v>
      </c>
      <c r="L119">
        <v>50297</v>
      </c>
      <c r="M119" t="s">
        <v>380</v>
      </c>
      <c r="N119" t="s">
        <v>381</v>
      </c>
      <c r="O119">
        <v>50297</v>
      </c>
      <c r="P119" t="s">
        <v>380</v>
      </c>
      <c r="Q119" t="s">
        <v>381</v>
      </c>
      <c r="R119" t="s">
        <v>276</v>
      </c>
      <c r="S119" s="29">
        <v>-85.55</v>
      </c>
      <c r="U119" s="29">
        <v>13</v>
      </c>
      <c r="IF119">
        <v>50297</v>
      </c>
      <c r="IG119" t="s">
        <v>380</v>
      </c>
      <c r="IH119" t="s">
        <v>269</v>
      </c>
      <c r="IK119">
        <v>-2</v>
      </c>
      <c r="IL119" t="s">
        <v>270</v>
      </c>
      <c r="IM119" t="s">
        <v>271</v>
      </c>
      <c r="IN119" t="s">
        <v>369</v>
      </c>
      <c r="IP119" t="s">
        <v>380</v>
      </c>
    </row>
    <row r="120" spans="1:250" x14ac:dyDescent="0.4">
      <c r="A120">
        <v>1184</v>
      </c>
      <c r="B120">
        <v>-1856479488</v>
      </c>
      <c r="C120">
        <v>1403</v>
      </c>
      <c r="D120" t="s">
        <v>264</v>
      </c>
      <c r="E120" t="s">
        <v>265</v>
      </c>
      <c r="F120">
        <v>1407</v>
      </c>
      <c r="G120" t="s">
        <v>266</v>
      </c>
      <c r="H120" t="s">
        <v>265</v>
      </c>
      <c r="I120">
        <v>514</v>
      </c>
      <c r="J120" t="s">
        <v>397</v>
      </c>
      <c r="K120" t="s">
        <v>398</v>
      </c>
      <c r="L120">
        <v>50297</v>
      </c>
      <c r="M120" t="s">
        <v>380</v>
      </c>
      <c r="N120" t="s">
        <v>381</v>
      </c>
      <c r="O120">
        <v>50297</v>
      </c>
      <c r="P120" t="s">
        <v>380</v>
      </c>
      <c r="Q120" t="s">
        <v>381</v>
      </c>
      <c r="R120" t="s">
        <v>276</v>
      </c>
      <c r="S120" s="29">
        <v>-74.14</v>
      </c>
      <c r="U120" s="29">
        <v>13</v>
      </c>
      <c r="IF120">
        <v>50297</v>
      </c>
      <c r="IG120" t="s">
        <v>380</v>
      </c>
      <c r="IH120" t="s">
        <v>269</v>
      </c>
      <c r="IK120">
        <v>-2</v>
      </c>
      <c r="IL120" t="s">
        <v>270</v>
      </c>
      <c r="IM120" t="s">
        <v>271</v>
      </c>
      <c r="IN120" t="s">
        <v>369</v>
      </c>
      <c r="IP120" t="s">
        <v>380</v>
      </c>
    </row>
    <row r="121" spans="1:250" x14ac:dyDescent="0.4">
      <c r="A121">
        <v>1185</v>
      </c>
      <c r="B121">
        <v>-1856479488</v>
      </c>
      <c r="C121">
        <v>1403</v>
      </c>
      <c r="D121" t="s">
        <v>264</v>
      </c>
      <c r="E121" t="s">
        <v>265</v>
      </c>
      <c r="F121">
        <v>1407</v>
      </c>
      <c r="G121" t="s">
        <v>266</v>
      </c>
      <c r="H121" t="s">
        <v>265</v>
      </c>
      <c r="I121">
        <v>508</v>
      </c>
      <c r="J121" t="s">
        <v>399</v>
      </c>
      <c r="K121" t="s">
        <v>400</v>
      </c>
      <c r="L121">
        <v>50297</v>
      </c>
      <c r="M121" t="s">
        <v>380</v>
      </c>
      <c r="N121" t="s">
        <v>381</v>
      </c>
      <c r="O121">
        <v>50297</v>
      </c>
      <c r="P121" t="s">
        <v>380</v>
      </c>
      <c r="Q121" t="s">
        <v>381</v>
      </c>
      <c r="R121" t="s">
        <v>276</v>
      </c>
      <c r="S121" s="29">
        <v>-102.5</v>
      </c>
      <c r="U121" s="29">
        <v>13</v>
      </c>
      <c r="IF121">
        <v>50297</v>
      </c>
      <c r="IG121" t="s">
        <v>380</v>
      </c>
      <c r="IH121" t="s">
        <v>269</v>
      </c>
      <c r="IK121">
        <v>-2</v>
      </c>
      <c r="IL121" t="s">
        <v>270</v>
      </c>
      <c r="IM121" t="s">
        <v>271</v>
      </c>
      <c r="IN121" t="s">
        <v>369</v>
      </c>
      <c r="IP121" t="s">
        <v>380</v>
      </c>
    </row>
    <row r="122" spans="1:250" x14ac:dyDescent="0.4">
      <c r="A122">
        <v>1186</v>
      </c>
      <c r="B122">
        <v>-1856479488</v>
      </c>
      <c r="C122">
        <v>1403</v>
      </c>
      <c r="D122" t="s">
        <v>264</v>
      </c>
      <c r="E122" t="s">
        <v>265</v>
      </c>
      <c r="F122">
        <v>1407</v>
      </c>
      <c r="G122" t="s">
        <v>266</v>
      </c>
      <c r="H122" t="s">
        <v>265</v>
      </c>
      <c r="I122">
        <v>526</v>
      </c>
      <c r="J122" t="s">
        <v>401</v>
      </c>
      <c r="K122" t="s">
        <v>402</v>
      </c>
      <c r="L122">
        <v>1736</v>
      </c>
      <c r="M122" t="s">
        <v>272</v>
      </c>
      <c r="N122" t="s">
        <v>273</v>
      </c>
      <c r="O122">
        <v>1736</v>
      </c>
      <c r="P122" t="s">
        <v>272</v>
      </c>
      <c r="Q122" t="s">
        <v>273</v>
      </c>
      <c r="R122" t="s">
        <v>276</v>
      </c>
      <c r="S122" s="29">
        <v>-69.05</v>
      </c>
      <c r="U122" s="29">
        <v>13</v>
      </c>
      <c r="IF122">
        <v>1736</v>
      </c>
      <c r="IG122" t="s">
        <v>272</v>
      </c>
      <c r="IH122" t="s">
        <v>269</v>
      </c>
      <c r="IK122">
        <v>-2</v>
      </c>
      <c r="IL122" t="s">
        <v>270</v>
      </c>
      <c r="IM122" t="s">
        <v>271</v>
      </c>
      <c r="IN122" t="s">
        <v>369</v>
      </c>
      <c r="IP122" t="s">
        <v>370</v>
      </c>
    </row>
    <row r="123" spans="1:250" x14ac:dyDescent="0.4">
      <c r="A123">
        <v>1187</v>
      </c>
      <c r="B123">
        <v>-1856479488</v>
      </c>
      <c r="C123">
        <v>1403</v>
      </c>
      <c r="D123" t="s">
        <v>264</v>
      </c>
      <c r="E123" t="s">
        <v>265</v>
      </c>
      <c r="F123">
        <v>1407</v>
      </c>
      <c r="G123" t="s">
        <v>266</v>
      </c>
      <c r="H123" t="s">
        <v>265</v>
      </c>
      <c r="I123">
        <v>522</v>
      </c>
      <c r="J123" t="s">
        <v>389</v>
      </c>
      <c r="K123" t="s">
        <v>390</v>
      </c>
      <c r="L123">
        <v>1736</v>
      </c>
      <c r="M123" t="s">
        <v>272</v>
      </c>
      <c r="N123" t="s">
        <v>273</v>
      </c>
      <c r="O123">
        <v>1736</v>
      </c>
      <c r="P123" t="s">
        <v>272</v>
      </c>
      <c r="Q123" t="s">
        <v>273</v>
      </c>
      <c r="R123" t="s">
        <v>276</v>
      </c>
      <c r="S123" s="29">
        <v>-56.73</v>
      </c>
      <c r="U123" s="29">
        <v>13</v>
      </c>
      <c r="IF123">
        <v>1736</v>
      </c>
      <c r="IG123" t="s">
        <v>272</v>
      </c>
      <c r="IH123" t="s">
        <v>269</v>
      </c>
      <c r="IK123">
        <v>-2</v>
      </c>
      <c r="IL123" t="s">
        <v>270</v>
      </c>
      <c r="IM123" t="s">
        <v>271</v>
      </c>
      <c r="IN123" t="s">
        <v>369</v>
      </c>
      <c r="IP123" t="s">
        <v>370</v>
      </c>
    </row>
    <row r="124" spans="1:250" x14ac:dyDescent="0.4">
      <c r="A124">
        <v>1188</v>
      </c>
      <c r="B124">
        <v>-1856479488</v>
      </c>
      <c r="C124">
        <v>1403</v>
      </c>
      <c r="D124" t="s">
        <v>264</v>
      </c>
      <c r="E124" t="s">
        <v>265</v>
      </c>
      <c r="F124">
        <v>1407</v>
      </c>
      <c r="G124" t="s">
        <v>266</v>
      </c>
      <c r="H124" t="s">
        <v>265</v>
      </c>
      <c r="I124">
        <v>520</v>
      </c>
      <c r="J124" t="s">
        <v>393</v>
      </c>
      <c r="K124" t="s">
        <v>394</v>
      </c>
      <c r="L124">
        <v>1736</v>
      </c>
      <c r="M124" t="s">
        <v>272</v>
      </c>
      <c r="N124" t="s">
        <v>273</v>
      </c>
      <c r="O124">
        <v>1736</v>
      </c>
      <c r="P124" t="s">
        <v>272</v>
      </c>
      <c r="Q124" t="s">
        <v>273</v>
      </c>
      <c r="R124" t="s">
        <v>276</v>
      </c>
      <c r="S124" s="29">
        <v>-56.73</v>
      </c>
      <c r="U124" s="29">
        <v>13</v>
      </c>
      <c r="IF124">
        <v>1736</v>
      </c>
      <c r="IG124" t="s">
        <v>272</v>
      </c>
      <c r="IH124" t="s">
        <v>269</v>
      </c>
      <c r="IK124">
        <v>-2</v>
      </c>
      <c r="IL124" t="s">
        <v>270</v>
      </c>
      <c r="IM124" t="s">
        <v>271</v>
      </c>
      <c r="IN124" t="s">
        <v>369</v>
      </c>
      <c r="IP124" t="s">
        <v>370</v>
      </c>
    </row>
    <row r="125" spans="1:250" x14ac:dyDescent="0.4">
      <c r="A125">
        <v>1189</v>
      </c>
      <c r="B125">
        <v>-1856479488</v>
      </c>
      <c r="C125">
        <v>1403</v>
      </c>
      <c r="D125" t="s">
        <v>264</v>
      </c>
      <c r="E125" t="s">
        <v>265</v>
      </c>
      <c r="F125">
        <v>1407</v>
      </c>
      <c r="G125" t="s">
        <v>266</v>
      </c>
      <c r="H125" t="s">
        <v>265</v>
      </c>
      <c r="I125">
        <v>516</v>
      </c>
      <c r="J125" t="s">
        <v>395</v>
      </c>
      <c r="K125" t="s">
        <v>396</v>
      </c>
      <c r="L125">
        <v>1736</v>
      </c>
      <c r="M125" t="s">
        <v>272</v>
      </c>
      <c r="N125" t="s">
        <v>273</v>
      </c>
      <c r="O125">
        <v>1736</v>
      </c>
      <c r="P125" t="s">
        <v>272</v>
      </c>
      <c r="Q125" t="s">
        <v>273</v>
      </c>
      <c r="R125" t="s">
        <v>276</v>
      </c>
      <c r="S125" s="29">
        <v>-102.67</v>
      </c>
      <c r="U125" s="29">
        <v>13</v>
      </c>
      <c r="IF125">
        <v>1736</v>
      </c>
      <c r="IG125" t="s">
        <v>272</v>
      </c>
      <c r="IH125" t="s">
        <v>269</v>
      </c>
      <c r="IK125">
        <v>-2</v>
      </c>
      <c r="IL125" t="s">
        <v>270</v>
      </c>
      <c r="IM125" t="s">
        <v>271</v>
      </c>
      <c r="IN125" t="s">
        <v>369</v>
      </c>
      <c r="IP125" t="s">
        <v>370</v>
      </c>
    </row>
    <row r="126" spans="1:250" x14ac:dyDescent="0.4">
      <c r="A126">
        <v>1190</v>
      </c>
      <c r="B126">
        <v>-1856479488</v>
      </c>
      <c r="C126">
        <v>1403</v>
      </c>
      <c r="D126" t="s">
        <v>264</v>
      </c>
      <c r="E126" t="s">
        <v>265</v>
      </c>
      <c r="F126">
        <v>1407</v>
      </c>
      <c r="G126" t="s">
        <v>266</v>
      </c>
      <c r="H126" t="s">
        <v>265</v>
      </c>
      <c r="I126">
        <v>514</v>
      </c>
      <c r="J126" t="s">
        <v>397</v>
      </c>
      <c r="K126" t="s">
        <v>398</v>
      </c>
      <c r="L126">
        <v>1736</v>
      </c>
      <c r="M126" t="s">
        <v>272</v>
      </c>
      <c r="N126" t="s">
        <v>273</v>
      </c>
      <c r="O126">
        <v>1736</v>
      </c>
      <c r="P126" t="s">
        <v>272</v>
      </c>
      <c r="Q126" t="s">
        <v>273</v>
      </c>
      <c r="R126" t="s">
        <v>276</v>
      </c>
      <c r="S126" s="29">
        <v>-88.98</v>
      </c>
      <c r="U126" s="29">
        <v>13</v>
      </c>
      <c r="IF126">
        <v>1736</v>
      </c>
      <c r="IG126" t="s">
        <v>272</v>
      </c>
      <c r="IH126" t="s">
        <v>269</v>
      </c>
      <c r="IK126">
        <v>-2</v>
      </c>
      <c r="IL126" t="s">
        <v>270</v>
      </c>
      <c r="IM126" t="s">
        <v>271</v>
      </c>
      <c r="IN126" t="s">
        <v>369</v>
      </c>
      <c r="IP126" t="s">
        <v>370</v>
      </c>
    </row>
    <row r="127" spans="1:250" x14ac:dyDescent="0.4">
      <c r="A127">
        <v>1191</v>
      </c>
      <c r="B127">
        <v>-1856479488</v>
      </c>
      <c r="C127">
        <v>1403</v>
      </c>
      <c r="D127" t="s">
        <v>264</v>
      </c>
      <c r="E127" t="s">
        <v>265</v>
      </c>
      <c r="F127">
        <v>1407</v>
      </c>
      <c r="G127" t="s">
        <v>266</v>
      </c>
      <c r="H127" t="s">
        <v>265</v>
      </c>
      <c r="I127">
        <v>508</v>
      </c>
      <c r="J127" t="s">
        <v>399</v>
      </c>
      <c r="K127" t="s">
        <v>400</v>
      </c>
      <c r="L127">
        <v>1736</v>
      </c>
      <c r="M127" t="s">
        <v>272</v>
      </c>
      <c r="N127" t="s">
        <v>273</v>
      </c>
      <c r="O127">
        <v>1736</v>
      </c>
      <c r="P127" t="s">
        <v>272</v>
      </c>
      <c r="Q127" t="s">
        <v>273</v>
      </c>
      <c r="R127" t="s">
        <v>276</v>
      </c>
      <c r="S127" s="29">
        <v>-123.01</v>
      </c>
      <c r="U127" s="29">
        <v>13</v>
      </c>
      <c r="IF127">
        <v>1736</v>
      </c>
      <c r="IG127" t="s">
        <v>272</v>
      </c>
      <c r="IH127" t="s">
        <v>269</v>
      </c>
      <c r="IK127">
        <v>-2</v>
      </c>
      <c r="IL127" t="s">
        <v>270</v>
      </c>
      <c r="IM127" t="s">
        <v>271</v>
      </c>
      <c r="IN127" t="s">
        <v>369</v>
      </c>
      <c r="IP127" t="s">
        <v>370</v>
      </c>
    </row>
    <row r="128" spans="1:250" x14ac:dyDescent="0.4">
      <c r="A128">
        <v>1192</v>
      </c>
      <c r="B128">
        <v>-1856479488</v>
      </c>
      <c r="C128">
        <v>1403</v>
      </c>
      <c r="D128" t="s">
        <v>264</v>
      </c>
      <c r="E128" t="s">
        <v>265</v>
      </c>
      <c r="F128">
        <v>1407</v>
      </c>
      <c r="G128" t="s">
        <v>266</v>
      </c>
      <c r="H128" t="s">
        <v>265</v>
      </c>
      <c r="I128">
        <v>526</v>
      </c>
      <c r="J128" t="s">
        <v>401</v>
      </c>
      <c r="K128" t="s">
        <v>402</v>
      </c>
      <c r="L128">
        <v>1471</v>
      </c>
      <c r="M128" t="s">
        <v>267</v>
      </c>
      <c r="N128" t="s">
        <v>386</v>
      </c>
      <c r="O128">
        <v>1471</v>
      </c>
      <c r="P128" t="s">
        <v>267</v>
      </c>
      <c r="Q128" t="s">
        <v>386</v>
      </c>
      <c r="R128" t="s">
        <v>276</v>
      </c>
      <c r="S128" s="29">
        <v>-0.3</v>
      </c>
      <c r="U128" s="29">
        <v>13</v>
      </c>
      <c r="IF128">
        <v>1471</v>
      </c>
      <c r="IG128" t="s">
        <v>267</v>
      </c>
      <c r="IH128" t="s">
        <v>269</v>
      </c>
      <c r="IK128">
        <v>-2</v>
      </c>
      <c r="IL128" t="s">
        <v>270</v>
      </c>
      <c r="IM128" t="s">
        <v>271</v>
      </c>
      <c r="IN128" t="s">
        <v>369</v>
      </c>
      <c r="IP128" t="s">
        <v>371</v>
      </c>
    </row>
    <row r="129" spans="1:250" x14ac:dyDescent="0.4">
      <c r="A129">
        <v>1193</v>
      </c>
      <c r="B129">
        <v>-1856479488</v>
      </c>
      <c r="C129">
        <v>1403</v>
      </c>
      <c r="D129" t="s">
        <v>264</v>
      </c>
      <c r="E129" t="s">
        <v>265</v>
      </c>
      <c r="F129">
        <v>1407</v>
      </c>
      <c r="G129" t="s">
        <v>266</v>
      </c>
      <c r="H129" t="s">
        <v>265</v>
      </c>
      <c r="I129">
        <v>522</v>
      </c>
      <c r="J129" t="s">
        <v>389</v>
      </c>
      <c r="K129" t="s">
        <v>390</v>
      </c>
      <c r="L129">
        <v>1471</v>
      </c>
      <c r="M129" t="s">
        <v>267</v>
      </c>
      <c r="N129" t="s">
        <v>386</v>
      </c>
      <c r="O129">
        <v>1471</v>
      </c>
      <c r="P129" t="s">
        <v>267</v>
      </c>
      <c r="Q129" t="s">
        <v>386</v>
      </c>
      <c r="R129" t="s">
        <v>276</v>
      </c>
      <c r="S129" s="29">
        <v>-0.25</v>
      </c>
      <c r="U129" s="29">
        <v>13</v>
      </c>
      <c r="IF129">
        <v>1471</v>
      </c>
      <c r="IG129" t="s">
        <v>267</v>
      </c>
      <c r="IH129" t="s">
        <v>269</v>
      </c>
      <c r="IK129">
        <v>-2</v>
      </c>
      <c r="IL129" t="s">
        <v>270</v>
      </c>
      <c r="IM129" t="s">
        <v>271</v>
      </c>
      <c r="IN129" t="s">
        <v>369</v>
      </c>
      <c r="IP129" t="s">
        <v>371</v>
      </c>
    </row>
    <row r="130" spans="1:250" x14ac:dyDescent="0.4">
      <c r="A130">
        <v>1194</v>
      </c>
      <c r="B130">
        <v>-1856479488</v>
      </c>
      <c r="C130">
        <v>1403</v>
      </c>
      <c r="D130" t="s">
        <v>264</v>
      </c>
      <c r="E130" t="s">
        <v>265</v>
      </c>
      <c r="F130">
        <v>1407</v>
      </c>
      <c r="G130" t="s">
        <v>266</v>
      </c>
      <c r="H130" t="s">
        <v>265</v>
      </c>
      <c r="I130">
        <v>520</v>
      </c>
      <c r="J130" t="s">
        <v>393</v>
      </c>
      <c r="K130" t="s">
        <v>394</v>
      </c>
      <c r="L130">
        <v>1471</v>
      </c>
      <c r="M130" t="s">
        <v>267</v>
      </c>
      <c r="N130" t="s">
        <v>386</v>
      </c>
      <c r="O130">
        <v>1471</v>
      </c>
      <c r="P130" t="s">
        <v>267</v>
      </c>
      <c r="Q130" t="s">
        <v>386</v>
      </c>
      <c r="R130" t="s">
        <v>276</v>
      </c>
      <c r="S130" s="29">
        <v>-0.25</v>
      </c>
      <c r="U130" s="29">
        <v>13</v>
      </c>
      <c r="IF130">
        <v>1471</v>
      </c>
      <c r="IG130" t="s">
        <v>267</v>
      </c>
      <c r="IH130" t="s">
        <v>269</v>
      </c>
      <c r="IK130">
        <v>-2</v>
      </c>
      <c r="IL130" t="s">
        <v>270</v>
      </c>
      <c r="IM130" t="s">
        <v>271</v>
      </c>
      <c r="IN130" t="s">
        <v>369</v>
      </c>
      <c r="IP130" t="s">
        <v>371</v>
      </c>
    </row>
    <row r="131" spans="1:250" x14ac:dyDescent="0.4">
      <c r="A131">
        <v>1195</v>
      </c>
      <c r="B131">
        <v>-1856479488</v>
      </c>
      <c r="C131">
        <v>1403</v>
      </c>
      <c r="D131" t="s">
        <v>264</v>
      </c>
      <c r="E131" t="s">
        <v>265</v>
      </c>
      <c r="F131">
        <v>1407</v>
      </c>
      <c r="G131" t="s">
        <v>266</v>
      </c>
      <c r="H131" t="s">
        <v>265</v>
      </c>
      <c r="I131">
        <v>516</v>
      </c>
      <c r="J131" t="s">
        <v>395</v>
      </c>
      <c r="K131" t="s">
        <v>396</v>
      </c>
      <c r="L131">
        <v>1471</v>
      </c>
      <c r="M131" t="s">
        <v>267</v>
      </c>
      <c r="N131" t="s">
        <v>386</v>
      </c>
      <c r="O131">
        <v>1471</v>
      </c>
      <c r="P131" t="s">
        <v>267</v>
      </c>
      <c r="Q131" t="s">
        <v>386</v>
      </c>
      <c r="R131" t="s">
        <v>276</v>
      </c>
      <c r="S131" s="29">
        <v>-0.45</v>
      </c>
      <c r="U131" s="29">
        <v>13</v>
      </c>
      <c r="IF131">
        <v>1471</v>
      </c>
      <c r="IG131" t="s">
        <v>267</v>
      </c>
      <c r="IH131" t="s">
        <v>269</v>
      </c>
      <c r="IK131">
        <v>-2</v>
      </c>
      <c r="IL131" t="s">
        <v>270</v>
      </c>
      <c r="IM131" t="s">
        <v>271</v>
      </c>
      <c r="IN131" t="s">
        <v>369</v>
      </c>
      <c r="IP131" t="s">
        <v>371</v>
      </c>
    </row>
    <row r="132" spans="1:250" x14ac:dyDescent="0.4">
      <c r="A132">
        <v>1196</v>
      </c>
      <c r="B132">
        <v>-1856479488</v>
      </c>
      <c r="C132">
        <v>1403</v>
      </c>
      <c r="D132" t="s">
        <v>264</v>
      </c>
      <c r="E132" t="s">
        <v>265</v>
      </c>
      <c r="F132">
        <v>1407</v>
      </c>
      <c r="G132" t="s">
        <v>266</v>
      </c>
      <c r="H132" t="s">
        <v>265</v>
      </c>
      <c r="I132">
        <v>514</v>
      </c>
      <c r="J132" t="s">
        <v>397</v>
      </c>
      <c r="K132" t="s">
        <v>398</v>
      </c>
      <c r="L132">
        <v>1471</v>
      </c>
      <c r="M132" t="s">
        <v>267</v>
      </c>
      <c r="N132" t="s">
        <v>386</v>
      </c>
      <c r="O132">
        <v>1471</v>
      </c>
      <c r="P132" t="s">
        <v>267</v>
      </c>
      <c r="Q132" t="s">
        <v>386</v>
      </c>
      <c r="R132" t="s">
        <v>276</v>
      </c>
      <c r="S132" s="29">
        <v>-0.39</v>
      </c>
      <c r="U132" s="29">
        <v>13</v>
      </c>
      <c r="IF132">
        <v>1471</v>
      </c>
      <c r="IG132" t="s">
        <v>267</v>
      </c>
      <c r="IH132" t="s">
        <v>269</v>
      </c>
      <c r="IK132">
        <v>-2</v>
      </c>
      <c r="IL132" t="s">
        <v>270</v>
      </c>
      <c r="IM132" t="s">
        <v>271</v>
      </c>
      <c r="IN132" t="s">
        <v>369</v>
      </c>
      <c r="IP132" t="s">
        <v>371</v>
      </c>
    </row>
    <row r="133" spans="1:250" x14ac:dyDescent="0.4">
      <c r="A133">
        <v>1197</v>
      </c>
      <c r="B133">
        <v>-1856479488</v>
      </c>
      <c r="C133">
        <v>1403</v>
      </c>
      <c r="D133" t="s">
        <v>264</v>
      </c>
      <c r="E133" t="s">
        <v>265</v>
      </c>
      <c r="F133">
        <v>1407</v>
      </c>
      <c r="G133" t="s">
        <v>266</v>
      </c>
      <c r="H133" t="s">
        <v>265</v>
      </c>
      <c r="I133">
        <v>508</v>
      </c>
      <c r="J133" t="s">
        <v>399</v>
      </c>
      <c r="K133" t="s">
        <v>400</v>
      </c>
      <c r="L133">
        <v>1471</v>
      </c>
      <c r="M133" t="s">
        <v>267</v>
      </c>
      <c r="N133" t="s">
        <v>386</v>
      </c>
      <c r="O133">
        <v>1471</v>
      </c>
      <c r="P133" t="s">
        <v>267</v>
      </c>
      <c r="Q133" t="s">
        <v>386</v>
      </c>
      <c r="R133" t="s">
        <v>276</v>
      </c>
      <c r="S133" s="29">
        <v>-0.54</v>
      </c>
      <c r="U133" s="29">
        <v>13</v>
      </c>
      <c r="IF133">
        <v>1471</v>
      </c>
      <c r="IG133" t="s">
        <v>267</v>
      </c>
      <c r="IH133" t="s">
        <v>269</v>
      </c>
      <c r="IK133">
        <v>-2</v>
      </c>
      <c r="IL133" t="s">
        <v>270</v>
      </c>
      <c r="IM133" t="s">
        <v>271</v>
      </c>
      <c r="IN133" t="s">
        <v>369</v>
      </c>
      <c r="IP133" t="s">
        <v>371</v>
      </c>
    </row>
    <row r="134" spans="1:250" x14ac:dyDescent="0.4">
      <c r="S134" s="29"/>
      <c r="U134" s="29"/>
    </row>
    <row r="135" spans="1:250" x14ac:dyDescent="0.4">
      <c r="S135" s="29"/>
      <c r="U135" s="29"/>
    </row>
    <row r="136" spans="1:250" x14ac:dyDescent="0.4">
      <c r="S136" s="29"/>
      <c r="U136" s="29"/>
    </row>
    <row r="137" spans="1:250" x14ac:dyDescent="0.4">
      <c r="S137" s="29"/>
      <c r="U137" s="29"/>
    </row>
    <row r="138" spans="1:250" x14ac:dyDescent="0.4">
      <c r="S138" s="29"/>
      <c r="U138" s="29"/>
    </row>
    <row r="139" spans="1:250" x14ac:dyDescent="0.4">
      <c r="S139" s="29"/>
      <c r="U139" s="29"/>
    </row>
    <row r="140" spans="1:250" x14ac:dyDescent="0.4">
      <c r="S140" s="29"/>
      <c r="U140" s="29"/>
    </row>
    <row r="141" spans="1:250" x14ac:dyDescent="0.4">
      <c r="S141" s="29"/>
      <c r="U141" s="29"/>
    </row>
    <row r="142" spans="1:250" x14ac:dyDescent="0.4">
      <c r="S142" s="29"/>
      <c r="U142" s="29"/>
    </row>
    <row r="143" spans="1:250" x14ac:dyDescent="0.4">
      <c r="S143" s="29"/>
      <c r="U143" s="29"/>
    </row>
    <row r="144" spans="1:250" x14ac:dyDescent="0.4">
      <c r="S144" s="29"/>
      <c r="U144" s="29"/>
    </row>
    <row r="145" spans="19:21" x14ac:dyDescent="0.4">
      <c r="S145" s="29"/>
      <c r="U145" s="29"/>
    </row>
    <row r="146" spans="19:21" x14ac:dyDescent="0.4">
      <c r="S146" s="29"/>
      <c r="U146" s="29"/>
    </row>
    <row r="147" spans="19:21" x14ac:dyDescent="0.4">
      <c r="S147" s="29"/>
      <c r="U147" s="29"/>
    </row>
    <row r="148" spans="19:21" x14ac:dyDescent="0.4">
      <c r="S148" s="29"/>
      <c r="U148" s="29"/>
    </row>
    <row r="149" spans="19:21" x14ac:dyDescent="0.4">
      <c r="S149" s="29"/>
      <c r="U149" s="29"/>
    </row>
    <row r="150" spans="19:21" x14ac:dyDescent="0.4">
      <c r="S150" s="29"/>
      <c r="U150" s="29"/>
    </row>
    <row r="151" spans="19:21" x14ac:dyDescent="0.4">
      <c r="S151" s="29"/>
      <c r="U151" s="29"/>
    </row>
    <row r="152" spans="19:21" x14ac:dyDescent="0.4">
      <c r="S152" s="29"/>
      <c r="U152" s="29"/>
    </row>
    <row r="153" spans="19:21" x14ac:dyDescent="0.4">
      <c r="S153" s="29"/>
      <c r="U153" s="29"/>
    </row>
    <row r="154" spans="19:21" x14ac:dyDescent="0.4">
      <c r="S154" s="29"/>
      <c r="U154" s="29"/>
    </row>
    <row r="155" spans="19:21" x14ac:dyDescent="0.4">
      <c r="S155" s="29"/>
      <c r="U155" s="29"/>
    </row>
    <row r="156" spans="19:21" x14ac:dyDescent="0.4">
      <c r="S156" s="29"/>
      <c r="U156" s="29"/>
    </row>
    <row r="157" spans="19:21" x14ac:dyDescent="0.4">
      <c r="S157" s="29"/>
      <c r="U157" s="29"/>
    </row>
    <row r="158" spans="19:21" x14ac:dyDescent="0.4">
      <c r="S158" s="29"/>
      <c r="U158" s="29"/>
    </row>
    <row r="159" spans="19:21" x14ac:dyDescent="0.4">
      <c r="S159" s="29"/>
      <c r="U159" s="29"/>
    </row>
    <row r="160" spans="19:21" x14ac:dyDescent="0.4">
      <c r="S160" s="29"/>
      <c r="U160" s="29"/>
    </row>
    <row r="161" spans="19:21" x14ac:dyDescent="0.4">
      <c r="S161" s="29"/>
      <c r="U161" s="29"/>
    </row>
    <row r="162" spans="19:21" x14ac:dyDescent="0.4">
      <c r="S162" s="29"/>
      <c r="U162" s="29"/>
    </row>
    <row r="163" spans="19:21" x14ac:dyDescent="0.4">
      <c r="S163" s="29"/>
      <c r="U163" s="29"/>
    </row>
    <row r="164" spans="19:21" x14ac:dyDescent="0.4">
      <c r="S164" s="29"/>
      <c r="U164" s="29"/>
    </row>
    <row r="165" spans="19:21" x14ac:dyDescent="0.4">
      <c r="S165" s="29"/>
      <c r="U165" s="29"/>
    </row>
    <row r="166" spans="19:21" x14ac:dyDescent="0.4">
      <c r="S166" s="29"/>
      <c r="U166" s="29"/>
    </row>
    <row r="167" spans="19:21" x14ac:dyDescent="0.4">
      <c r="S167" s="29"/>
      <c r="U167" s="29"/>
    </row>
    <row r="168" spans="19:21" x14ac:dyDescent="0.4">
      <c r="S168" s="29"/>
      <c r="U168" s="29"/>
    </row>
    <row r="169" spans="19:21" x14ac:dyDescent="0.4">
      <c r="S169" s="29"/>
      <c r="U169" s="29"/>
    </row>
    <row r="170" spans="19:21" x14ac:dyDescent="0.4">
      <c r="S170" s="29"/>
      <c r="U170" s="29"/>
    </row>
    <row r="171" spans="19:21" x14ac:dyDescent="0.4">
      <c r="S171" s="29"/>
      <c r="U171" s="29"/>
    </row>
    <row r="172" spans="19:21" x14ac:dyDescent="0.4">
      <c r="S172" s="29"/>
      <c r="U172" s="29"/>
    </row>
    <row r="173" spans="19:21" x14ac:dyDescent="0.4">
      <c r="S173" s="29"/>
      <c r="U173" s="29"/>
    </row>
    <row r="174" spans="19:21" x14ac:dyDescent="0.4">
      <c r="S174" s="29"/>
      <c r="U174" s="29"/>
    </row>
    <row r="175" spans="19:21" x14ac:dyDescent="0.4">
      <c r="S175" s="29"/>
      <c r="U175" s="29"/>
    </row>
    <row r="176" spans="19:21" x14ac:dyDescent="0.4">
      <c r="S176" s="29"/>
      <c r="U176" s="29"/>
    </row>
    <row r="177" spans="19:21" x14ac:dyDescent="0.4">
      <c r="S177" s="29"/>
      <c r="U177" s="29"/>
    </row>
    <row r="178" spans="19:21" x14ac:dyDescent="0.4">
      <c r="S178" s="29"/>
      <c r="U178" s="29"/>
    </row>
    <row r="179" spans="19:21" x14ac:dyDescent="0.4">
      <c r="S179" s="29"/>
      <c r="U179" s="29"/>
    </row>
    <row r="180" spans="19:21" x14ac:dyDescent="0.4">
      <c r="S180" s="29"/>
      <c r="U180" s="29"/>
    </row>
    <row r="181" spans="19:21" x14ac:dyDescent="0.4">
      <c r="S181" s="29"/>
      <c r="U181" s="29"/>
    </row>
    <row r="182" spans="19:21" x14ac:dyDescent="0.4">
      <c r="S182" s="29"/>
      <c r="U182" s="29"/>
    </row>
    <row r="183" spans="19:21" x14ac:dyDescent="0.4">
      <c r="S183" s="29"/>
      <c r="U183" s="29"/>
    </row>
    <row r="184" spans="19:21" x14ac:dyDescent="0.4">
      <c r="S184" s="29"/>
      <c r="U184" s="29"/>
    </row>
    <row r="185" spans="19:21" x14ac:dyDescent="0.4">
      <c r="S185" s="29"/>
      <c r="U185" s="29"/>
    </row>
    <row r="186" spans="19:21" x14ac:dyDescent="0.4">
      <c r="S186" s="29"/>
      <c r="U186" s="29"/>
    </row>
    <row r="187" spans="19:21" x14ac:dyDescent="0.4">
      <c r="S187" s="29"/>
      <c r="U187" s="29"/>
    </row>
    <row r="188" spans="19:21" x14ac:dyDescent="0.4">
      <c r="S188" s="29"/>
      <c r="U188" s="29"/>
    </row>
    <row r="189" spans="19:21" x14ac:dyDescent="0.4">
      <c r="S189" s="29"/>
      <c r="U189" s="29"/>
    </row>
    <row r="190" spans="19:21" x14ac:dyDescent="0.4">
      <c r="S190" s="29"/>
      <c r="U190" s="29"/>
    </row>
    <row r="191" spans="19:21" x14ac:dyDescent="0.4">
      <c r="S191" s="29"/>
      <c r="U191" s="29"/>
    </row>
    <row r="192" spans="19:21" x14ac:dyDescent="0.4">
      <c r="S192" s="29"/>
      <c r="U192" s="29"/>
    </row>
    <row r="193" spans="19:21" x14ac:dyDescent="0.4">
      <c r="S193" s="29"/>
      <c r="U193" s="29"/>
    </row>
    <row r="194" spans="19:21" x14ac:dyDescent="0.4">
      <c r="S194" s="29"/>
      <c r="U194" s="29"/>
    </row>
    <row r="195" spans="19:21" x14ac:dyDescent="0.4">
      <c r="S195" s="29"/>
      <c r="U195" s="29"/>
    </row>
    <row r="196" spans="19:21" x14ac:dyDescent="0.4">
      <c r="S196" s="29"/>
      <c r="U196" s="29"/>
    </row>
    <row r="197" spans="19:21" x14ac:dyDescent="0.4">
      <c r="S197" s="29"/>
      <c r="U197" s="29"/>
    </row>
    <row r="198" spans="19:21" x14ac:dyDescent="0.4">
      <c r="S198" s="29"/>
      <c r="U198" s="29"/>
    </row>
    <row r="199" spans="19:21" x14ac:dyDescent="0.4">
      <c r="S199" s="29"/>
      <c r="U199" s="29"/>
    </row>
    <row r="200" spans="19:21" x14ac:dyDescent="0.4">
      <c r="S200" s="29"/>
      <c r="U200" s="29"/>
    </row>
    <row r="201" spans="19:21" x14ac:dyDescent="0.4">
      <c r="S201" s="29"/>
      <c r="U201" s="29"/>
    </row>
    <row r="202" spans="19:21" x14ac:dyDescent="0.4">
      <c r="S202" s="29"/>
      <c r="U202" s="29"/>
    </row>
    <row r="203" spans="19:21" x14ac:dyDescent="0.4">
      <c r="S203" s="29"/>
      <c r="U203" s="29"/>
    </row>
    <row r="204" spans="19:21" x14ac:dyDescent="0.4">
      <c r="S204" s="29"/>
      <c r="U204" s="29"/>
    </row>
    <row r="205" spans="19:21" x14ac:dyDescent="0.4">
      <c r="S205" s="29"/>
      <c r="U205" s="29"/>
    </row>
    <row r="206" spans="19:21" x14ac:dyDescent="0.4">
      <c r="S206" s="29"/>
      <c r="U206" s="29"/>
    </row>
    <row r="207" spans="19:21" x14ac:dyDescent="0.4">
      <c r="S207" s="29"/>
      <c r="U207" s="29"/>
    </row>
    <row r="208" spans="19:21" x14ac:dyDescent="0.4">
      <c r="S208" s="29"/>
      <c r="U208" s="29"/>
    </row>
    <row r="209" spans="19:21" x14ac:dyDescent="0.4">
      <c r="S209" s="29"/>
      <c r="U209" s="29"/>
    </row>
    <row r="210" spans="19:21" x14ac:dyDescent="0.4">
      <c r="S210" s="29"/>
      <c r="U210" s="29"/>
    </row>
    <row r="211" spans="19:21" x14ac:dyDescent="0.4">
      <c r="S211" s="29"/>
      <c r="U211" s="29"/>
    </row>
    <row r="212" spans="19:21" x14ac:dyDescent="0.4">
      <c r="S212" s="29"/>
      <c r="U212" s="29"/>
    </row>
    <row r="213" spans="19:21" x14ac:dyDescent="0.4">
      <c r="S213" s="29"/>
      <c r="U213" s="29"/>
    </row>
    <row r="214" spans="19:21" x14ac:dyDescent="0.4">
      <c r="S214" s="29"/>
      <c r="U214" s="29"/>
    </row>
    <row r="215" spans="19:21" x14ac:dyDescent="0.4">
      <c r="S215" s="29"/>
      <c r="U215" s="29"/>
    </row>
    <row r="216" spans="19:21" x14ac:dyDescent="0.4">
      <c r="S216" s="29"/>
      <c r="U216" s="29"/>
    </row>
    <row r="217" spans="19:21" x14ac:dyDescent="0.4">
      <c r="S217" s="29"/>
      <c r="U217" s="29"/>
    </row>
    <row r="218" spans="19:21" x14ac:dyDescent="0.4">
      <c r="S218" s="29"/>
      <c r="U218" s="29"/>
    </row>
    <row r="219" spans="19:21" x14ac:dyDescent="0.4">
      <c r="S219" s="29"/>
      <c r="U219" s="29"/>
    </row>
    <row r="220" spans="19:21" x14ac:dyDescent="0.4">
      <c r="S220" s="29"/>
      <c r="U220" s="29"/>
    </row>
    <row r="221" spans="19:21" x14ac:dyDescent="0.4">
      <c r="S221" s="29"/>
      <c r="U221" s="29"/>
    </row>
    <row r="222" spans="19:21" x14ac:dyDescent="0.4">
      <c r="S222" s="29"/>
      <c r="U222" s="29"/>
    </row>
    <row r="223" spans="19:21" x14ac:dyDescent="0.4">
      <c r="S223" s="29"/>
      <c r="U223" s="29"/>
    </row>
    <row r="224" spans="19:21" x14ac:dyDescent="0.4">
      <c r="S224" s="29"/>
      <c r="U224" s="29"/>
    </row>
    <row r="225" spans="19:21" x14ac:dyDescent="0.4">
      <c r="S225" s="29"/>
      <c r="U225" s="29"/>
    </row>
    <row r="226" spans="19:21" x14ac:dyDescent="0.4">
      <c r="S226" s="29"/>
      <c r="U226" s="29"/>
    </row>
    <row r="227" spans="19:21" x14ac:dyDescent="0.4">
      <c r="S227" s="29"/>
      <c r="U227" s="29"/>
    </row>
    <row r="228" spans="19:21" x14ac:dyDescent="0.4">
      <c r="S228" s="29"/>
      <c r="U228" s="29"/>
    </row>
    <row r="229" spans="19:21" x14ac:dyDescent="0.4">
      <c r="S229" s="29"/>
      <c r="U229" s="29"/>
    </row>
    <row r="230" spans="19:21" x14ac:dyDescent="0.4">
      <c r="S230" s="29"/>
      <c r="U230" s="29"/>
    </row>
    <row r="231" spans="19:21" x14ac:dyDescent="0.4">
      <c r="S231" s="29"/>
      <c r="U231" s="29"/>
    </row>
    <row r="232" spans="19:21" x14ac:dyDescent="0.4">
      <c r="S232" s="29"/>
      <c r="U232" s="29"/>
    </row>
    <row r="233" spans="19:21" x14ac:dyDescent="0.4">
      <c r="S233" s="29"/>
      <c r="U233" s="29"/>
    </row>
    <row r="234" spans="19:21" x14ac:dyDescent="0.4">
      <c r="S234" s="29"/>
      <c r="U234" s="29"/>
    </row>
    <row r="235" spans="19:21" x14ac:dyDescent="0.4">
      <c r="S235" s="29"/>
      <c r="U235" s="29"/>
    </row>
    <row r="236" spans="19:21" x14ac:dyDescent="0.4">
      <c r="S236" s="29"/>
      <c r="U236" s="29"/>
    </row>
    <row r="237" spans="19:21" x14ac:dyDescent="0.4">
      <c r="S237" s="29"/>
      <c r="U237" s="29"/>
    </row>
    <row r="238" spans="19:21" x14ac:dyDescent="0.4">
      <c r="S238" s="29"/>
      <c r="U238" s="29"/>
    </row>
    <row r="239" spans="19:21" x14ac:dyDescent="0.4">
      <c r="S239" s="29"/>
      <c r="U239" s="29"/>
    </row>
    <row r="240" spans="19:21" x14ac:dyDescent="0.4">
      <c r="S240" s="29"/>
      <c r="U240" s="29"/>
    </row>
    <row r="241" spans="19:21" x14ac:dyDescent="0.4">
      <c r="S241" s="29"/>
      <c r="U241" s="29"/>
    </row>
    <row r="242" spans="19:21" x14ac:dyDescent="0.4">
      <c r="S242" s="29"/>
      <c r="U242" s="29"/>
    </row>
    <row r="243" spans="19:21" x14ac:dyDescent="0.4">
      <c r="S243" s="29"/>
      <c r="U243" s="29"/>
    </row>
    <row r="244" spans="19:21" x14ac:dyDescent="0.4">
      <c r="S244" s="29"/>
      <c r="U244" s="29"/>
    </row>
    <row r="245" spans="19:21" x14ac:dyDescent="0.4">
      <c r="S245" s="29"/>
      <c r="U245" s="29"/>
    </row>
    <row r="246" spans="19:21" x14ac:dyDescent="0.4">
      <c r="S246" s="29"/>
      <c r="U246" s="29"/>
    </row>
    <row r="247" spans="19:21" x14ac:dyDescent="0.4">
      <c r="S247" s="29"/>
      <c r="U247" s="29"/>
    </row>
    <row r="248" spans="19:21" x14ac:dyDescent="0.4">
      <c r="S248" s="29"/>
      <c r="U248" s="29"/>
    </row>
    <row r="249" spans="19:21" x14ac:dyDescent="0.4">
      <c r="S249" s="29"/>
      <c r="U249" s="29"/>
    </row>
    <row r="250" spans="19:21" x14ac:dyDescent="0.4">
      <c r="S250" s="29"/>
      <c r="U250" s="29"/>
    </row>
    <row r="251" spans="19:21" x14ac:dyDescent="0.4">
      <c r="S251" s="29"/>
      <c r="U251" s="29"/>
    </row>
    <row r="252" spans="19:21" x14ac:dyDescent="0.4">
      <c r="S252" s="29"/>
      <c r="U252" s="29"/>
    </row>
    <row r="253" spans="19:21" x14ac:dyDescent="0.4">
      <c r="S253" s="29"/>
      <c r="U253" s="29"/>
    </row>
    <row r="254" spans="19:21" x14ac:dyDescent="0.4">
      <c r="S254" s="29"/>
      <c r="U254" s="29"/>
    </row>
    <row r="255" spans="19:21" x14ac:dyDescent="0.4">
      <c r="S255" s="29"/>
      <c r="U255" s="29"/>
    </row>
    <row r="256" spans="19:21" x14ac:dyDescent="0.4">
      <c r="S256" s="29"/>
      <c r="U256" s="29"/>
    </row>
    <row r="257" spans="19:21" x14ac:dyDescent="0.4">
      <c r="S257" s="29"/>
      <c r="U257" s="29"/>
    </row>
    <row r="258" spans="19:21" x14ac:dyDescent="0.4">
      <c r="S258" s="29"/>
      <c r="U258" s="29"/>
    </row>
    <row r="259" spans="19:21" x14ac:dyDescent="0.4">
      <c r="S259" s="29"/>
      <c r="U259" s="29"/>
    </row>
    <row r="260" spans="19:21" x14ac:dyDescent="0.4">
      <c r="S260" s="29"/>
      <c r="U260" s="29"/>
    </row>
    <row r="261" spans="19:21" x14ac:dyDescent="0.4">
      <c r="S261" s="29"/>
      <c r="U261" s="29"/>
    </row>
    <row r="262" spans="19:21" x14ac:dyDescent="0.4">
      <c r="S262" s="29"/>
      <c r="U262" s="29"/>
    </row>
    <row r="263" spans="19:21" x14ac:dyDescent="0.4">
      <c r="S263" s="29"/>
      <c r="U263" s="29"/>
    </row>
    <row r="264" spans="19:21" x14ac:dyDescent="0.4">
      <c r="S264" s="29"/>
      <c r="U264" s="29"/>
    </row>
    <row r="265" spans="19:21" x14ac:dyDescent="0.4">
      <c r="S265" s="29"/>
      <c r="U265" s="29"/>
    </row>
    <row r="266" spans="19:21" x14ac:dyDescent="0.4">
      <c r="S266" s="29"/>
      <c r="U266" s="29"/>
    </row>
    <row r="267" spans="19:21" x14ac:dyDescent="0.4">
      <c r="S267" s="29"/>
      <c r="U267" s="29"/>
    </row>
    <row r="268" spans="19:21" x14ac:dyDescent="0.4">
      <c r="S268" s="29"/>
      <c r="U268" s="29"/>
    </row>
    <row r="269" spans="19:21" x14ac:dyDescent="0.4">
      <c r="S269" s="29"/>
      <c r="U269" s="29"/>
    </row>
    <row r="270" spans="19:21" x14ac:dyDescent="0.4">
      <c r="S270" s="29"/>
      <c r="U270" s="29"/>
    </row>
    <row r="271" spans="19:21" x14ac:dyDescent="0.4">
      <c r="S271" s="29"/>
      <c r="U271" s="29"/>
    </row>
    <row r="272" spans="19:21" x14ac:dyDescent="0.4">
      <c r="S272" s="29"/>
      <c r="U272" s="29"/>
    </row>
    <row r="273" spans="19:21" x14ac:dyDescent="0.4">
      <c r="S273" s="29"/>
      <c r="U273" s="29"/>
    </row>
    <row r="274" spans="19:21" x14ac:dyDescent="0.4">
      <c r="S274" s="29"/>
      <c r="U274" s="29"/>
    </row>
    <row r="275" spans="19:21" x14ac:dyDescent="0.4">
      <c r="S275" s="29"/>
      <c r="U275" s="29"/>
    </row>
    <row r="276" spans="19:21" x14ac:dyDescent="0.4">
      <c r="S276" s="29"/>
      <c r="U276" s="29"/>
    </row>
    <row r="277" spans="19:21" x14ac:dyDescent="0.4">
      <c r="S277" s="29"/>
      <c r="U277" s="29"/>
    </row>
    <row r="278" spans="19:21" x14ac:dyDescent="0.4">
      <c r="S278" s="29"/>
      <c r="U278" s="29"/>
    </row>
    <row r="279" spans="19:21" x14ac:dyDescent="0.4">
      <c r="S279" s="29"/>
      <c r="U279" s="29"/>
    </row>
    <row r="280" spans="19:21" x14ac:dyDescent="0.4">
      <c r="S280" s="29"/>
      <c r="U280" s="29"/>
    </row>
    <row r="281" spans="19:21" x14ac:dyDescent="0.4">
      <c r="S281" s="29"/>
      <c r="U281" s="29"/>
    </row>
    <row r="282" spans="19:21" x14ac:dyDescent="0.4">
      <c r="S282" s="29"/>
      <c r="U282" s="29"/>
    </row>
    <row r="283" spans="19:21" x14ac:dyDescent="0.4">
      <c r="S283" s="29"/>
      <c r="U283" s="29"/>
    </row>
    <row r="284" spans="19:21" x14ac:dyDescent="0.4">
      <c r="S284" s="29"/>
      <c r="U284" s="29"/>
    </row>
    <row r="285" spans="19:21" x14ac:dyDescent="0.4">
      <c r="S285" s="29"/>
      <c r="U285" s="29"/>
    </row>
    <row r="286" spans="19:21" x14ac:dyDescent="0.4">
      <c r="S286" s="29"/>
      <c r="U286" s="29"/>
    </row>
    <row r="287" spans="19:21" x14ac:dyDescent="0.4">
      <c r="S287" s="29"/>
      <c r="U287" s="29"/>
    </row>
    <row r="288" spans="19:21" x14ac:dyDescent="0.4">
      <c r="S288" s="29"/>
      <c r="U288" s="29"/>
    </row>
    <row r="289" spans="19:21" x14ac:dyDescent="0.4">
      <c r="S289" s="29"/>
      <c r="U289" s="29"/>
    </row>
    <row r="290" spans="19:21" x14ac:dyDescent="0.4">
      <c r="S290" s="29"/>
      <c r="U290" s="29"/>
    </row>
    <row r="291" spans="19:21" x14ac:dyDescent="0.4">
      <c r="S291" s="29"/>
      <c r="U291" s="29"/>
    </row>
    <row r="292" spans="19:21" x14ac:dyDescent="0.4">
      <c r="S292" s="29"/>
      <c r="U292" s="29"/>
    </row>
    <row r="293" spans="19:21" x14ac:dyDescent="0.4">
      <c r="S293" s="29"/>
      <c r="U293" s="29"/>
    </row>
    <row r="294" spans="19:21" x14ac:dyDescent="0.4">
      <c r="S294" s="29"/>
      <c r="U294" s="29"/>
    </row>
    <row r="295" spans="19:21" x14ac:dyDescent="0.4">
      <c r="S295" s="29"/>
      <c r="U295" s="29"/>
    </row>
    <row r="296" spans="19:21" x14ac:dyDescent="0.4">
      <c r="S296" s="29"/>
      <c r="U296" s="29"/>
    </row>
    <row r="297" spans="19:21" x14ac:dyDescent="0.4">
      <c r="S297" s="29"/>
      <c r="U297" s="29"/>
    </row>
    <row r="298" spans="19:21" x14ac:dyDescent="0.4">
      <c r="S298" s="29"/>
      <c r="U298" s="29"/>
    </row>
    <row r="299" spans="19:21" x14ac:dyDescent="0.4">
      <c r="S299" s="29"/>
      <c r="U299" s="29"/>
    </row>
    <row r="300" spans="19:21" x14ac:dyDescent="0.4">
      <c r="S300" s="29"/>
      <c r="U300" s="29"/>
    </row>
    <row r="301" spans="19:21" x14ac:dyDescent="0.4">
      <c r="S301" s="29"/>
      <c r="U301" s="29"/>
    </row>
    <row r="302" spans="19:21" x14ac:dyDescent="0.4">
      <c r="S302" s="29"/>
      <c r="U302" s="29"/>
    </row>
    <row r="303" spans="19:21" x14ac:dyDescent="0.4">
      <c r="S303" s="29"/>
      <c r="U303" s="29"/>
    </row>
    <row r="304" spans="19:21" x14ac:dyDescent="0.4">
      <c r="S304" s="29"/>
      <c r="U304" s="29"/>
    </row>
    <row r="305" spans="19:21" x14ac:dyDescent="0.4">
      <c r="S305" s="29"/>
      <c r="U305" s="29"/>
    </row>
    <row r="306" spans="19:21" x14ac:dyDescent="0.4">
      <c r="S306" s="29"/>
      <c r="U306" s="29"/>
    </row>
    <row r="307" spans="19:21" x14ac:dyDescent="0.4">
      <c r="S307" s="29"/>
      <c r="U307" s="29"/>
    </row>
    <row r="308" spans="19:21" x14ac:dyDescent="0.4">
      <c r="S308" s="29"/>
      <c r="U308" s="29"/>
    </row>
    <row r="309" spans="19:21" x14ac:dyDescent="0.4">
      <c r="S309" s="29"/>
      <c r="U309" s="29"/>
    </row>
    <row r="310" spans="19:21" x14ac:dyDescent="0.4">
      <c r="S310" s="29"/>
      <c r="U310" s="29"/>
    </row>
    <row r="311" spans="19:21" x14ac:dyDescent="0.4">
      <c r="S311" s="29"/>
      <c r="U311" s="29"/>
    </row>
    <row r="312" spans="19:21" x14ac:dyDescent="0.4">
      <c r="S312" s="29"/>
      <c r="U312" s="29"/>
    </row>
    <row r="313" spans="19:21" x14ac:dyDescent="0.4">
      <c r="S313" s="29"/>
      <c r="U313" s="29"/>
    </row>
    <row r="314" spans="19:21" x14ac:dyDescent="0.4">
      <c r="S314" s="29"/>
      <c r="U314" s="29"/>
    </row>
    <row r="315" spans="19:21" x14ac:dyDescent="0.4">
      <c r="S315" s="29"/>
      <c r="U315" s="29"/>
    </row>
    <row r="316" spans="19:21" x14ac:dyDescent="0.4">
      <c r="S316" s="29"/>
      <c r="U316" s="29"/>
    </row>
    <row r="317" spans="19:21" x14ac:dyDescent="0.4">
      <c r="S317" s="29"/>
      <c r="U317" s="29"/>
    </row>
    <row r="318" spans="19:21" x14ac:dyDescent="0.4">
      <c r="S318" s="29"/>
      <c r="U318" s="29"/>
    </row>
    <row r="319" spans="19:21" x14ac:dyDescent="0.4">
      <c r="S319" s="29"/>
      <c r="U319" s="29"/>
    </row>
    <row r="320" spans="19:21" x14ac:dyDescent="0.4">
      <c r="S320" s="29"/>
      <c r="U320" s="29"/>
    </row>
    <row r="321" spans="19:21" x14ac:dyDescent="0.4">
      <c r="S321" s="29"/>
      <c r="U321" s="29"/>
    </row>
    <row r="322" spans="19:21" x14ac:dyDescent="0.4">
      <c r="S322" s="29"/>
      <c r="U322" s="29"/>
    </row>
    <row r="323" spans="19:21" x14ac:dyDescent="0.4">
      <c r="S323" s="29"/>
      <c r="U323" s="29"/>
    </row>
    <row r="324" spans="19:21" x14ac:dyDescent="0.4">
      <c r="S324" s="29"/>
      <c r="U324" s="29"/>
    </row>
    <row r="325" spans="19:21" x14ac:dyDescent="0.4">
      <c r="S325" s="29"/>
      <c r="U325" s="29"/>
    </row>
    <row r="326" spans="19:21" x14ac:dyDescent="0.4">
      <c r="S326" s="29"/>
      <c r="U326" s="29"/>
    </row>
    <row r="327" spans="19:21" x14ac:dyDescent="0.4">
      <c r="S327" s="29"/>
      <c r="U327" s="29"/>
    </row>
    <row r="328" spans="19:21" x14ac:dyDescent="0.4">
      <c r="S328" s="29"/>
      <c r="U328" s="29"/>
    </row>
    <row r="329" spans="19:21" x14ac:dyDescent="0.4">
      <c r="S329" s="29"/>
      <c r="U329" s="29"/>
    </row>
    <row r="330" spans="19:21" x14ac:dyDescent="0.4">
      <c r="S330" s="29"/>
      <c r="U330" s="29"/>
    </row>
    <row r="331" spans="19:21" x14ac:dyDescent="0.4">
      <c r="S331" s="29"/>
      <c r="U331" s="29"/>
    </row>
    <row r="332" spans="19:21" x14ac:dyDescent="0.4">
      <c r="S332" s="29"/>
      <c r="U332" s="29"/>
    </row>
    <row r="333" spans="19:21" x14ac:dyDescent="0.4">
      <c r="S333" s="29"/>
      <c r="U333" s="29"/>
    </row>
    <row r="334" spans="19:21" x14ac:dyDescent="0.4">
      <c r="S334" s="29"/>
      <c r="U334" s="29"/>
    </row>
    <row r="335" spans="19:21" x14ac:dyDescent="0.4">
      <c r="S335" s="29"/>
      <c r="U335" s="29"/>
    </row>
    <row r="336" spans="19:21" x14ac:dyDescent="0.4">
      <c r="S336" s="29"/>
      <c r="U336" s="29"/>
    </row>
    <row r="337" spans="19:21" x14ac:dyDescent="0.4">
      <c r="S337" s="29"/>
      <c r="U337" s="29"/>
    </row>
    <row r="338" spans="19:21" x14ac:dyDescent="0.4">
      <c r="S338" s="29"/>
      <c r="U338" s="29"/>
    </row>
    <row r="339" spans="19:21" x14ac:dyDescent="0.4">
      <c r="S339" s="29"/>
      <c r="U339" s="29"/>
    </row>
    <row r="340" spans="19:21" x14ac:dyDescent="0.4">
      <c r="S340" s="29"/>
      <c r="U340" s="29"/>
    </row>
    <row r="341" spans="19:21" x14ac:dyDescent="0.4">
      <c r="S341" s="29"/>
      <c r="U341" s="29"/>
    </row>
    <row r="342" spans="19:21" x14ac:dyDescent="0.4">
      <c r="S342" s="29"/>
      <c r="U342" s="29"/>
    </row>
    <row r="343" spans="19:21" x14ac:dyDescent="0.4">
      <c r="S343" s="29"/>
      <c r="U343" s="29"/>
    </row>
    <row r="344" spans="19:21" x14ac:dyDescent="0.4">
      <c r="S344" s="29"/>
      <c r="U344" s="29"/>
    </row>
    <row r="345" spans="19:21" x14ac:dyDescent="0.4">
      <c r="S345" s="29"/>
      <c r="U345" s="29"/>
    </row>
    <row r="346" spans="19:21" x14ac:dyDescent="0.4">
      <c r="S346" s="29"/>
      <c r="U346" s="29"/>
    </row>
    <row r="347" spans="19:21" x14ac:dyDescent="0.4">
      <c r="S347" s="29"/>
      <c r="U347" s="29"/>
    </row>
    <row r="348" spans="19:21" x14ac:dyDescent="0.4">
      <c r="S348" s="29"/>
      <c r="U348" s="29"/>
    </row>
    <row r="349" spans="19:21" x14ac:dyDescent="0.4">
      <c r="S349" s="29"/>
      <c r="U349" s="29"/>
    </row>
    <row r="350" spans="19:21" x14ac:dyDescent="0.4">
      <c r="S350" s="29"/>
      <c r="U350" s="29"/>
    </row>
    <row r="351" spans="19:21" x14ac:dyDescent="0.4">
      <c r="S351" s="29"/>
      <c r="U351" s="29"/>
    </row>
    <row r="352" spans="19:21" x14ac:dyDescent="0.4">
      <c r="S352" s="29"/>
      <c r="U352" s="29"/>
    </row>
    <row r="353" spans="19:21" x14ac:dyDescent="0.4">
      <c r="S353" s="29"/>
      <c r="U353" s="29"/>
    </row>
    <row r="354" spans="19:21" x14ac:dyDescent="0.4">
      <c r="S354" s="29"/>
      <c r="U354" s="29"/>
    </row>
    <row r="355" spans="19:21" x14ac:dyDescent="0.4">
      <c r="S355" s="29"/>
      <c r="U355" s="29"/>
    </row>
    <row r="356" spans="19:21" x14ac:dyDescent="0.4">
      <c r="S356" s="29"/>
      <c r="U356" s="29"/>
    </row>
    <row r="357" spans="19:21" x14ac:dyDescent="0.4">
      <c r="S357" s="29"/>
      <c r="U357" s="29"/>
    </row>
    <row r="358" spans="19:21" x14ac:dyDescent="0.4">
      <c r="S358" s="29"/>
      <c r="U358" s="29"/>
    </row>
    <row r="359" spans="19:21" x14ac:dyDescent="0.4">
      <c r="S359" s="29"/>
      <c r="U359" s="29"/>
    </row>
    <row r="360" spans="19:21" x14ac:dyDescent="0.4">
      <c r="S360" s="29"/>
      <c r="U360" s="29"/>
    </row>
    <row r="361" spans="19:21" x14ac:dyDescent="0.4">
      <c r="S361" s="29"/>
      <c r="U361" s="29"/>
    </row>
    <row r="362" spans="19:21" x14ac:dyDescent="0.4">
      <c r="S362" s="29"/>
      <c r="U362" s="29"/>
    </row>
    <row r="363" spans="19:21" x14ac:dyDescent="0.4">
      <c r="S363" s="29"/>
      <c r="U363" s="29"/>
    </row>
    <row r="364" spans="19:21" x14ac:dyDescent="0.4">
      <c r="S364" s="29"/>
      <c r="U364" s="29"/>
    </row>
    <row r="365" spans="19:21" x14ac:dyDescent="0.4">
      <c r="S365" s="29"/>
      <c r="U365" s="29"/>
    </row>
    <row r="366" spans="19:21" x14ac:dyDescent="0.4">
      <c r="S366" s="29"/>
      <c r="U366" s="29"/>
    </row>
    <row r="367" spans="19:21" x14ac:dyDescent="0.4">
      <c r="S367" s="29"/>
      <c r="U367" s="29"/>
    </row>
    <row r="368" spans="19:21" x14ac:dyDescent="0.4">
      <c r="S368" s="29"/>
      <c r="U368" s="29"/>
    </row>
    <row r="369" spans="19:21" x14ac:dyDescent="0.4">
      <c r="S369" s="29"/>
      <c r="U369" s="29"/>
    </row>
    <row r="370" spans="19:21" x14ac:dyDescent="0.4">
      <c r="S370" s="29"/>
      <c r="U370" s="29"/>
    </row>
    <row r="371" spans="19:21" x14ac:dyDescent="0.4">
      <c r="S371" s="29"/>
      <c r="U371" s="29"/>
    </row>
    <row r="372" spans="19:21" x14ac:dyDescent="0.4">
      <c r="S372" s="29"/>
      <c r="U372" s="29"/>
    </row>
    <row r="373" spans="19:21" x14ac:dyDescent="0.4">
      <c r="S373" s="29"/>
      <c r="U373" s="29"/>
    </row>
    <row r="374" spans="19:21" x14ac:dyDescent="0.4">
      <c r="S374" s="29"/>
      <c r="U374" s="29"/>
    </row>
    <row r="375" spans="19:21" x14ac:dyDescent="0.4">
      <c r="S375" s="29"/>
      <c r="U375" s="29"/>
    </row>
    <row r="376" spans="19:21" x14ac:dyDescent="0.4">
      <c r="S376" s="29"/>
      <c r="U376" s="29"/>
    </row>
    <row r="377" spans="19:21" x14ac:dyDescent="0.4">
      <c r="S377" s="29"/>
      <c r="U377" s="29"/>
    </row>
    <row r="378" spans="19:21" x14ac:dyDescent="0.4">
      <c r="S378" s="29"/>
      <c r="U378" s="29"/>
    </row>
    <row r="379" spans="19:21" x14ac:dyDescent="0.4">
      <c r="S379" s="29"/>
      <c r="U379" s="29"/>
    </row>
    <row r="380" spans="19:21" x14ac:dyDescent="0.4">
      <c r="S380" s="29"/>
      <c r="U380" s="29"/>
    </row>
    <row r="381" spans="19:21" x14ac:dyDescent="0.4">
      <c r="S381" s="29"/>
      <c r="U381" s="29"/>
    </row>
    <row r="382" spans="19:21" x14ac:dyDescent="0.4">
      <c r="S382" s="29"/>
      <c r="U382" s="29"/>
    </row>
    <row r="383" spans="19:21" x14ac:dyDescent="0.4">
      <c r="S383" s="29"/>
      <c r="U383" s="29"/>
    </row>
    <row r="384" spans="19:21" x14ac:dyDescent="0.4">
      <c r="S384" s="29"/>
      <c r="U384" s="29"/>
    </row>
    <row r="385" spans="19:21" x14ac:dyDescent="0.4">
      <c r="S385" s="29"/>
      <c r="U385" s="29"/>
    </row>
    <row r="386" spans="19:21" x14ac:dyDescent="0.4">
      <c r="S386" s="29"/>
      <c r="U386" s="29"/>
    </row>
    <row r="387" spans="19:21" x14ac:dyDescent="0.4">
      <c r="S387" s="29"/>
      <c r="U387" s="29"/>
    </row>
    <row r="388" spans="19:21" x14ac:dyDescent="0.4">
      <c r="S388" s="29"/>
      <c r="U388" s="29"/>
    </row>
    <row r="389" spans="19:21" x14ac:dyDescent="0.4">
      <c r="S389" s="29"/>
      <c r="U389" s="29"/>
    </row>
    <row r="390" spans="19:21" x14ac:dyDescent="0.4">
      <c r="S390" s="29"/>
      <c r="U390" s="29"/>
    </row>
    <row r="391" spans="19:21" x14ac:dyDescent="0.4">
      <c r="S391" s="29"/>
      <c r="U391" s="29"/>
    </row>
    <row r="392" spans="19:21" x14ac:dyDescent="0.4">
      <c r="S392" s="29"/>
      <c r="U392" s="29"/>
    </row>
    <row r="393" spans="19:21" x14ac:dyDescent="0.4">
      <c r="S393" s="29"/>
      <c r="U393" s="29"/>
    </row>
    <row r="394" spans="19:21" x14ac:dyDescent="0.4">
      <c r="S394" s="29"/>
      <c r="U394" s="29"/>
    </row>
    <row r="395" spans="19:21" x14ac:dyDescent="0.4">
      <c r="S395" s="29"/>
      <c r="U395" s="29"/>
    </row>
    <row r="396" spans="19:21" x14ac:dyDescent="0.4">
      <c r="S396" s="29"/>
      <c r="U396" s="29"/>
    </row>
    <row r="397" spans="19:21" x14ac:dyDescent="0.4">
      <c r="S397" s="29"/>
      <c r="U397" s="29"/>
    </row>
    <row r="398" spans="19:21" x14ac:dyDescent="0.4">
      <c r="S398" s="29"/>
      <c r="U398" s="29"/>
    </row>
    <row r="399" spans="19:21" x14ac:dyDescent="0.4">
      <c r="S399" s="29"/>
      <c r="U399" s="29"/>
    </row>
    <row r="400" spans="19:21" x14ac:dyDescent="0.4">
      <c r="S400" s="29"/>
      <c r="U400" s="29"/>
    </row>
    <row r="401" spans="19:21" x14ac:dyDescent="0.4">
      <c r="S401" s="29"/>
      <c r="U401" s="29"/>
    </row>
    <row r="402" spans="19:21" x14ac:dyDescent="0.4">
      <c r="S402" s="29"/>
      <c r="U402" s="29"/>
    </row>
    <row r="403" spans="19:21" x14ac:dyDescent="0.4">
      <c r="S403" s="29"/>
      <c r="U403" s="29"/>
    </row>
    <row r="404" spans="19:21" x14ac:dyDescent="0.4">
      <c r="S404" s="29"/>
      <c r="U404" s="29"/>
    </row>
    <row r="405" spans="19:21" x14ac:dyDescent="0.4">
      <c r="S405" s="29"/>
      <c r="U405" s="29"/>
    </row>
    <row r="406" spans="19:21" x14ac:dyDescent="0.4">
      <c r="S406" s="29"/>
      <c r="U406" s="29"/>
    </row>
    <row r="407" spans="19:21" x14ac:dyDescent="0.4">
      <c r="S407" s="29"/>
      <c r="U407" s="29"/>
    </row>
    <row r="408" spans="19:21" x14ac:dyDescent="0.4">
      <c r="S408" s="29"/>
      <c r="U408" s="29"/>
    </row>
    <row r="409" spans="19:21" x14ac:dyDescent="0.4">
      <c r="S409" s="29"/>
      <c r="U409" s="29"/>
    </row>
    <row r="410" spans="19:21" x14ac:dyDescent="0.4">
      <c r="S410" s="29"/>
      <c r="U410" s="29"/>
    </row>
    <row r="411" spans="19:21" x14ac:dyDescent="0.4">
      <c r="S411" s="29"/>
      <c r="U411" s="29"/>
    </row>
    <row r="412" spans="19:21" x14ac:dyDescent="0.4">
      <c r="S412" s="29"/>
      <c r="U412" s="29"/>
    </row>
    <row r="413" spans="19:21" x14ac:dyDescent="0.4">
      <c r="S413" s="29"/>
      <c r="U413" s="29"/>
    </row>
    <row r="414" spans="19:21" x14ac:dyDescent="0.4">
      <c r="S414" s="29"/>
      <c r="U414" s="29"/>
    </row>
    <row r="415" spans="19:21" x14ac:dyDescent="0.4">
      <c r="S415" s="29"/>
      <c r="U415" s="29"/>
    </row>
    <row r="416" spans="19:21" x14ac:dyDescent="0.4">
      <c r="S416" s="29"/>
      <c r="U416" s="29"/>
    </row>
    <row r="417" spans="19:21" x14ac:dyDescent="0.4">
      <c r="S417" s="29"/>
      <c r="U417" s="29"/>
    </row>
    <row r="418" spans="19:21" x14ac:dyDescent="0.4">
      <c r="S418" s="29"/>
      <c r="U418" s="29"/>
    </row>
    <row r="419" spans="19:21" x14ac:dyDescent="0.4">
      <c r="S419" s="29"/>
      <c r="U419" s="29"/>
    </row>
    <row r="420" spans="19:21" x14ac:dyDescent="0.4">
      <c r="S420" s="29"/>
      <c r="U420" s="29"/>
    </row>
    <row r="421" spans="19:21" x14ac:dyDescent="0.4">
      <c r="S421" s="29"/>
      <c r="U421" s="29"/>
    </row>
    <row r="422" spans="19:21" x14ac:dyDescent="0.4">
      <c r="S422" s="29"/>
      <c r="U422" s="29"/>
    </row>
    <row r="423" spans="19:21" x14ac:dyDescent="0.4">
      <c r="S423" s="29"/>
      <c r="U423" s="29"/>
    </row>
    <row r="424" spans="19:21" x14ac:dyDescent="0.4">
      <c r="S424" s="29"/>
      <c r="U424" s="29"/>
    </row>
    <row r="425" spans="19:21" x14ac:dyDescent="0.4">
      <c r="S425" s="29"/>
      <c r="U425" s="29"/>
    </row>
    <row r="426" spans="19:21" x14ac:dyDescent="0.4">
      <c r="S426" s="29"/>
      <c r="U426" s="29"/>
    </row>
    <row r="427" spans="19:21" x14ac:dyDescent="0.4">
      <c r="S427" s="29"/>
      <c r="U427" s="29"/>
    </row>
    <row r="428" spans="19:21" x14ac:dyDescent="0.4">
      <c r="S428" s="29"/>
      <c r="U428" s="29"/>
    </row>
    <row r="429" spans="19:21" x14ac:dyDescent="0.4">
      <c r="S429" s="29"/>
      <c r="U429" s="29"/>
    </row>
    <row r="430" spans="19:21" x14ac:dyDescent="0.4">
      <c r="S430" s="29"/>
      <c r="U430" s="29"/>
    </row>
    <row r="431" spans="19:21" x14ac:dyDescent="0.4">
      <c r="S431" s="29"/>
      <c r="U431" s="29"/>
    </row>
    <row r="432" spans="19:21" x14ac:dyDescent="0.4">
      <c r="S432" s="29"/>
      <c r="U432" s="29"/>
    </row>
    <row r="433" spans="19:21" x14ac:dyDescent="0.4">
      <c r="S433" s="29"/>
      <c r="U433" s="29"/>
    </row>
    <row r="434" spans="19:21" x14ac:dyDescent="0.4">
      <c r="S434" s="29"/>
      <c r="U434" s="29"/>
    </row>
    <row r="435" spans="19:21" x14ac:dyDescent="0.4">
      <c r="S435" s="29"/>
      <c r="U435" s="29"/>
    </row>
    <row r="436" spans="19:21" x14ac:dyDescent="0.4">
      <c r="S436" s="29"/>
      <c r="U436" s="29"/>
    </row>
    <row r="437" spans="19:21" x14ac:dyDescent="0.4">
      <c r="S437" s="29"/>
      <c r="U437" s="29"/>
    </row>
    <row r="438" spans="19:21" x14ac:dyDescent="0.4">
      <c r="S438" s="29"/>
      <c r="U438" s="29"/>
    </row>
    <row r="439" spans="19:21" x14ac:dyDescent="0.4">
      <c r="S439" s="29"/>
      <c r="U439" s="29"/>
    </row>
    <row r="440" spans="19:21" x14ac:dyDescent="0.4">
      <c r="S440" s="29"/>
      <c r="U440" s="29"/>
    </row>
    <row r="441" spans="19:21" x14ac:dyDescent="0.4">
      <c r="S441" s="29"/>
      <c r="U441" s="29"/>
    </row>
    <row r="442" spans="19:21" x14ac:dyDescent="0.4">
      <c r="S442" s="29"/>
      <c r="U442" s="29"/>
    </row>
    <row r="443" spans="19:21" x14ac:dyDescent="0.4">
      <c r="S443" s="29"/>
      <c r="U443" s="29"/>
    </row>
    <row r="444" spans="19:21" x14ac:dyDescent="0.4">
      <c r="S444" s="29"/>
      <c r="U444" s="29"/>
    </row>
    <row r="445" spans="19:21" x14ac:dyDescent="0.4">
      <c r="S445" s="29"/>
      <c r="U445" s="29"/>
    </row>
    <row r="446" spans="19:21" x14ac:dyDescent="0.4">
      <c r="S446" s="29"/>
      <c r="U446" s="29"/>
    </row>
    <row r="447" spans="19:21" x14ac:dyDescent="0.4">
      <c r="S447" s="29"/>
      <c r="U447" s="29"/>
    </row>
    <row r="448" spans="19:21" x14ac:dyDescent="0.4">
      <c r="S448" s="29"/>
      <c r="U448" s="29"/>
    </row>
    <row r="449" spans="19:21" x14ac:dyDescent="0.4">
      <c r="S449" s="29"/>
      <c r="U449" s="29"/>
    </row>
    <row r="450" spans="19:21" x14ac:dyDescent="0.4">
      <c r="S450" s="29"/>
      <c r="U450" s="29"/>
    </row>
    <row r="451" spans="19:21" x14ac:dyDescent="0.4">
      <c r="S451" s="29"/>
      <c r="U451" s="29"/>
    </row>
    <row r="452" spans="19:21" x14ac:dyDescent="0.4">
      <c r="S452" s="29"/>
      <c r="U452" s="29"/>
    </row>
    <row r="453" spans="19:21" x14ac:dyDescent="0.4">
      <c r="S453" s="29"/>
      <c r="U453" s="29"/>
    </row>
    <row r="454" spans="19:21" x14ac:dyDescent="0.4">
      <c r="S454" s="29"/>
      <c r="U454" s="29"/>
    </row>
    <row r="455" spans="19:21" x14ac:dyDescent="0.4">
      <c r="S455" s="29"/>
      <c r="U455" s="29"/>
    </row>
    <row r="456" spans="19:21" x14ac:dyDescent="0.4">
      <c r="S456" s="29"/>
      <c r="U456" s="29"/>
    </row>
  </sheetData>
  <autoFilter ref="A1:IP456" xr:uid="{AFC169A3-C202-44F6-80DE-E2D22FA19A8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USG</vt:lpstr>
      <vt:lpstr>NAV Packet</vt:lpstr>
      <vt:lpstr>SOC Detail Cap Accts</vt:lpstr>
      <vt:lpstr>SOC Detail Mgmt Fees</vt:lpstr>
      <vt:lpstr>SOC Detail 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2024-04-10T21:02:55Z</dcterms:modified>
</cp:coreProperties>
</file>