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codeName="ThisWorkbook" defaultThemeVersion="166925"/>
  <mc:AlternateContent xmlns:mc="http://schemas.openxmlformats.org/markup-compatibility/2006">
    <mc:Choice Requires="x15">
      <x15ac:absPath xmlns:x15ac="http://schemas.microsoft.com/office/spreadsheetml/2010/11/ac" url="S:\Mandates\Funds\Fund Reporting\Form PF working files\curr\"/>
    </mc:Choice>
  </mc:AlternateContent>
  <xr:revisionPtr revIDLastSave="0" documentId="13_ncr:1_{E693CC49-10F2-47F7-902A-21E4E785FD75}" xr6:coauthVersionLast="47" xr6:coauthVersionMax="47" xr10:uidLastSave="{00000000-0000-0000-0000-000000000000}"/>
  <bookViews>
    <workbookView xWindow="38280" yWindow="-120" windowWidth="38640" windowHeight="21240" tabRatio="923" activeTab="2" xr2:uid="{08514324-F6D7-4E59-AD02-576599BAA0B8}"/>
  </bookViews>
  <sheets>
    <sheet name="Questions for Matt Shepherd" sheetId="17" r:id="rId1"/>
    <sheet name="Item A" sheetId="1" r:id="rId2"/>
    <sheet name="Items B &amp; C" sheetId="2" r:id="rId3"/>
    <sheet name="Section 1b - Priv Fnd USG M" sheetId="5" r:id="rId4"/>
    <sheet name="Section 1b - Prv Fnd Prime M" sheetId="8" r:id="rId5"/>
    <sheet name="Section 1b - Prv Fnd Prime C1" sheetId="9" r:id="rId6"/>
    <sheet name="Section 1b - Prv Fnd Prime Q1" sheetId="14" r:id="rId7"/>
    <sheet name="Section 1b - Prv Fnd Prime MIG" sheetId="15" r:id="rId8"/>
    <sheet name="Section 1b - Prv Fnd Prime Q364" sheetId="28" r:id="rId9"/>
    <sheet name="Section 1b - Prv Fnd Prime QX" sheetId="31" r:id="rId10"/>
    <sheet name="Section 1b - Prv Fnd Prime A1" sheetId="36" r:id="rId11"/>
    <sheet name="Section 1b - Prv Fnd Prime 2YIG" sheetId="37" r:id="rId12"/>
    <sheet name="Section 1b - Prv Fnd MMT T" sheetId="34" r:id="rId13"/>
    <sheet name="Section 1c All Hedge Funds" sheetId="35" r:id="rId14"/>
    <sheet name="Section 2A" sheetId="11" r:id="rId15"/>
    <sheet name="Sec 3 Item A-C USG M" sheetId="12" r:id="rId16"/>
    <sheet name="Sec 3 Item D-E USG M" sheetId="13" r:id="rId17"/>
    <sheet name="Sec 3 Item A-C Prime M" sheetId="18" r:id="rId18"/>
    <sheet name="Sec 3 Item D-E Prime M" sheetId="19" r:id="rId19"/>
    <sheet name="Sec 3 Item A-C Prime C1" sheetId="20" r:id="rId20"/>
    <sheet name="Sec 3 Item D-E Prime C1" sheetId="21" r:id="rId21"/>
    <sheet name="Sec 3 Item A-C Prime Q1" sheetId="22" r:id="rId22"/>
    <sheet name="Sec 3 Item D-E Prime Q1" sheetId="23" r:id="rId23"/>
    <sheet name="Sec 3 Item A-C Prime MIG" sheetId="24" r:id="rId24"/>
    <sheet name="Sec 3 Item D-E Prime MIG" sheetId="25" r:id="rId25"/>
    <sheet name="Sec 3 Item A-C Prime QX" sheetId="29" r:id="rId26"/>
    <sheet name="Sec 3 Item D-E Prime QX" sheetId="30" r:id="rId27"/>
    <sheet name="Sec 3 Item A-C Prime Q364" sheetId="32" r:id="rId28"/>
    <sheet name="Sec 3 Item D-E Prime Q364" sheetId="33" r:id="rId29"/>
  </sheets>
  <externalReferences>
    <externalReference r:id="rId30"/>
  </externalReferences>
  <definedNames>
    <definedName name="EURFX">'[1]Items B &amp; C'!$B$15</definedName>
  </definedNames>
  <calcPr calcId="191029" calcMode="manual" calcOnSave="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98" i="37" l="1"/>
  <c r="L97" i="37"/>
  <c r="L96" i="37"/>
  <c r="L98" i="36"/>
  <c r="L97" i="36"/>
  <c r="L96" i="36"/>
  <c r="L106" i="31"/>
  <c r="L105" i="31"/>
  <c r="L104" i="31"/>
  <c r="L102" i="31"/>
  <c r="L101" i="31"/>
  <c r="L100" i="31"/>
  <c r="L98" i="31"/>
  <c r="L97" i="31"/>
  <c r="L96" i="31"/>
  <c r="L110" i="28"/>
  <c r="L109" i="28"/>
  <c r="L108" i="28"/>
  <c r="L106" i="28"/>
  <c r="L105" i="28"/>
  <c r="L104" i="28"/>
  <c r="L102" i="28"/>
  <c r="L101" i="28"/>
  <c r="L100" i="28"/>
  <c r="L98" i="28"/>
  <c r="L97" i="28"/>
  <c r="L96" i="28"/>
  <c r="L110" i="15"/>
  <c r="L109" i="15"/>
  <c r="L108" i="15"/>
  <c r="L106" i="15"/>
  <c r="L105" i="15"/>
  <c r="L104" i="15"/>
  <c r="L102" i="15"/>
  <c r="L101" i="15"/>
  <c r="L100" i="15"/>
  <c r="L98" i="15"/>
  <c r="L97" i="15"/>
  <c r="L96" i="15"/>
  <c r="L110" i="14"/>
  <c r="L109" i="14"/>
  <c r="L108" i="14"/>
  <c r="L106" i="14"/>
  <c r="L105" i="14"/>
  <c r="L104" i="14"/>
  <c r="L102" i="14"/>
  <c r="L101" i="14"/>
  <c r="L100" i="14"/>
  <c r="L98" i="14"/>
  <c r="L97" i="14"/>
  <c r="L96" i="14"/>
  <c r="L106" i="9"/>
  <c r="L105" i="9"/>
  <c r="L104" i="9"/>
  <c r="L102" i="9"/>
  <c r="L101" i="9"/>
  <c r="L100" i="9"/>
  <c r="L98" i="9"/>
  <c r="L97" i="9"/>
  <c r="L96" i="9"/>
  <c r="L110" i="8"/>
  <c r="L109" i="8"/>
  <c r="L108" i="8"/>
  <c r="L106" i="8"/>
  <c r="L105" i="8"/>
  <c r="L104" i="8"/>
  <c r="L102" i="8"/>
  <c r="L101" i="8"/>
  <c r="L100" i="8"/>
  <c r="L98" i="8"/>
  <c r="L97" i="8"/>
  <c r="L96" i="8"/>
  <c r="D77" i="35" l="1"/>
  <c r="D76" i="35"/>
  <c r="D75" i="35"/>
  <c r="D74" i="35"/>
  <c r="C77" i="35"/>
  <c r="B77" i="35"/>
  <c r="C76" i="35"/>
  <c r="B76" i="35"/>
  <c r="C75" i="35"/>
  <c r="B75" i="35"/>
  <c r="C74" i="35"/>
  <c r="B74" i="35"/>
  <c r="G61" i="34"/>
  <c r="E61" i="34"/>
  <c r="C61" i="34"/>
  <c r="G60" i="34"/>
  <c r="E60" i="34"/>
  <c r="C60" i="34"/>
  <c r="C44" i="34"/>
  <c r="C43" i="34"/>
  <c r="D9" i="2"/>
  <c r="C9" i="2"/>
  <c r="F110" i="34"/>
  <c r="E110" i="34"/>
  <c r="F109" i="34"/>
  <c r="E109" i="34"/>
  <c r="F108" i="34"/>
  <c r="E108" i="34"/>
  <c r="K107" i="34"/>
  <c r="E111" i="34" s="1"/>
  <c r="I107" i="34"/>
  <c r="F111" i="34" s="1"/>
  <c r="F107" i="34"/>
  <c r="E107" i="34"/>
  <c r="F106" i="34"/>
  <c r="E106" i="34"/>
  <c r="F105" i="34"/>
  <c r="E105" i="34"/>
  <c r="K104" i="34"/>
  <c r="I104" i="34"/>
  <c r="F104" i="34"/>
  <c r="E104" i="34"/>
  <c r="F103" i="34"/>
  <c r="E103" i="34"/>
  <c r="F102" i="34"/>
  <c r="E102" i="34"/>
  <c r="K101" i="34"/>
  <c r="I101" i="34"/>
  <c r="F101" i="34"/>
  <c r="E101" i="34"/>
  <c r="F100" i="34"/>
  <c r="E100" i="34"/>
  <c r="K98" i="34"/>
  <c r="E99" i="34" s="1"/>
  <c r="E112" i="34" s="1"/>
  <c r="I98" i="34"/>
  <c r="F99" i="34" s="1"/>
  <c r="F112" i="34" s="1"/>
  <c r="F98" i="34"/>
  <c r="E98" i="34"/>
  <c r="F97" i="34"/>
  <c r="E97" i="34"/>
  <c r="G96" i="34"/>
  <c r="G97" i="34" s="1"/>
  <c r="G98" i="34" s="1"/>
  <c r="G99" i="34" s="1"/>
  <c r="G100" i="34" s="1"/>
  <c r="G101" i="34" s="1"/>
  <c r="G102" i="34" s="1"/>
  <c r="G103" i="34" s="1"/>
  <c r="G104" i="34" s="1"/>
  <c r="G105" i="34" s="1"/>
  <c r="G106" i="34" s="1"/>
  <c r="G107" i="34" s="1"/>
  <c r="F96" i="34"/>
  <c r="E96" i="34"/>
  <c r="C51" i="37" l="1"/>
  <c r="F36" i="32" l="1"/>
  <c r="E36" i="32"/>
  <c r="D36" i="32"/>
  <c r="F36" i="29"/>
  <c r="E36" i="29"/>
  <c r="D36" i="29"/>
  <c r="F36" i="24"/>
  <c r="E36" i="24"/>
  <c r="D36" i="24"/>
  <c r="F36" i="22"/>
  <c r="E36" i="22"/>
  <c r="D36" i="22"/>
  <c r="F36" i="20"/>
  <c r="E36" i="20"/>
  <c r="D36" i="20"/>
  <c r="F36" i="18"/>
  <c r="E36" i="18"/>
  <c r="D36" i="18"/>
  <c r="F36" i="12"/>
  <c r="E36" i="12"/>
  <c r="D36" i="12"/>
  <c r="F110" i="37" l="1"/>
  <c r="L110" i="37" s="1"/>
  <c r="E110" i="37"/>
  <c r="F109" i="37"/>
  <c r="L109" i="37" s="1"/>
  <c r="E109" i="37"/>
  <c r="F108" i="37"/>
  <c r="L108" i="37" s="1"/>
  <c r="E108" i="37"/>
  <c r="F106" i="37"/>
  <c r="L106" i="37" s="1"/>
  <c r="E106" i="37"/>
  <c r="F105" i="37"/>
  <c r="L105" i="37" s="1"/>
  <c r="E105" i="37"/>
  <c r="F104" i="37"/>
  <c r="L104" i="37" s="1"/>
  <c r="E104" i="37"/>
  <c r="F102" i="37"/>
  <c r="L102" i="37" s="1"/>
  <c r="E102" i="37"/>
  <c r="F101" i="37"/>
  <c r="L101" i="37" s="1"/>
  <c r="E101" i="37"/>
  <c r="F100" i="37"/>
  <c r="L100" i="37" s="1"/>
  <c r="E100" i="37"/>
  <c r="F98" i="37"/>
  <c r="E98" i="37"/>
  <c r="F97" i="37"/>
  <c r="E97" i="37"/>
  <c r="K96" i="37"/>
  <c r="K97" i="37" s="1"/>
  <c r="K98" i="37" s="1"/>
  <c r="K99" i="37" s="1"/>
  <c r="F96" i="37"/>
  <c r="E96" i="37"/>
  <c r="K95" i="37"/>
  <c r="J95" i="37"/>
  <c r="J96" i="37" s="1"/>
  <c r="J97" i="37" s="1"/>
  <c r="J98" i="37" s="1"/>
  <c r="J99" i="37" s="1"/>
  <c r="J100" i="37" l="1"/>
  <c r="J101" i="37" s="1"/>
  <c r="J102" i="37" s="1"/>
  <c r="J103" i="37" s="1"/>
  <c r="E99" i="37"/>
  <c r="K100" i="37"/>
  <c r="K101" i="37" s="1"/>
  <c r="K102" i="37" s="1"/>
  <c r="K103" i="37" s="1"/>
  <c r="F99" i="37"/>
  <c r="F103" i="37" l="1"/>
  <c r="K104" i="37"/>
  <c r="K105" i="37" s="1"/>
  <c r="K106" i="37" s="1"/>
  <c r="K107" i="37" s="1"/>
  <c r="J104" i="37"/>
  <c r="J105" i="37" s="1"/>
  <c r="J106" i="37" s="1"/>
  <c r="J107" i="37" s="1"/>
  <c r="E103" i="37"/>
  <c r="J108" i="37" l="1"/>
  <c r="J109" i="37" s="1"/>
  <c r="J110" i="37" s="1"/>
  <c r="J111" i="37" s="1"/>
  <c r="E107" i="37"/>
  <c r="K108" i="37"/>
  <c r="K109" i="37" s="1"/>
  <c r="K110" i="37" s="1"/>
  <c r="K111" i="37" s="1"/>
  <c r="F107" i="37"/>
  <c r="K112" i="37" l="1"/>
  <c r="F112" i="37" s="1"/>
  <c r="F111" i="37"/>
  <c r="J112" i="37"/>
  <c r="E112" i="37" s="1"/>
  <c r="E111" i="37"/>
  <c r="F110" i="36" l="1"/>
  <c r="L110" i="36" s="1"/>
  <c r="E110" i="36"/>
  <c r="F109" i="36"/>
  <c r="L109" i="36" s="1"/>
  <c r="E109" i="36"/>
  <c r="F108" i="36"/>
  <c r="L108" i="36" s="1"/>
  <c r="E108" i="36"/>
  <c r="F106" i="36"/>
  <c r="L106" i="36" s="1"/>
  <c r="E106" i="36"/>
  <c r="F105" i="36"/>
  <c r="L105" i="36" s="1"/>
  <c r="E105" i="36"/>
  <c r="F104" i="36"/>
  <c r="L104" i="36" s="1"/>
  <c r="E104" i="36"/>
  <c r="F102" i="36"/>
  <c r="L102" i="36" s="1"/>
  <c r="E102" i="36"/>
  <c r="F101" i="36"/>
  <c r="L101" i="36" s="1"/>
  <c r="E101" i="36"/>
  <c r="F100" i="36"/>
  <c r="L100" i="36" s="1"/>
  <c r="E100" i="36"/>
  <c r="F99" i="36"/>
  <c r="E99" i="36"/>
  <c r="F98" i="36"/>
  <c r="E98" i="36"/>
  <c r="F97" i="36"/>
  <c r="E97" i="36"/>
  <c r="F96" i="36"/>
  <c r="E96" i="36"/>
  <c r="K95" i="36"/>
  <c r="J95" i="36"/>
  <c r="F110" i="31"/>
  <c r="L110" i="31" s="1"/>
  <c r="E110" i="31"/>
  <c r="F109" i="31"/>
  <c r="L109" i="31" s="1"/>
  <c r="E109" i="31"/>
  <c r="F108" i="31"/>
  <c r="L108" i="31" s="1"/>
  <c r="E108" i="31"/>
  <c r="F107" i="31"/>
  <c r="E107" i="31"/>
  <c r="F106" i="31"/>
  <c r="E106" i="31"/>
  <c r="F105" i="31"/>
  <c r="E105" i="31"/>
  <c r="F104" i="31"/>
  <c r="E104" i="31"/>
  <c r="F103" i="31"/>
  <c r="E103" i="31"/>
  <c r="F102" i="31"/>
  <c r="E102" i="31"/>
  <c r="F101" i="31"/>
  <c r="E101" i="31"/>
  <c r="F100" i="31"/>
  <c r="E100" i="31"/>
  <c r="F99" i="31"/>
  <c r="E99" i="31"/>
  <c r="F98" i="31"/>
  <c r="E98" i="31"/>
  <c r="F97" i="31"/>
  <c r="E97" i="31"/>
  <c r="F96" i="31"/>
  <c r="E96" i="31"/>
  <c r="K95" i="31"/>
  <c r="K96" i="31" s="1"/>
  <c r="K97" i="31" s="1"/>
  <c r="K98" i="31" s="1"/>
  <c r="K99" i="31" s="1"/>
  <c r="K100" i="31" s="1"/>
  <c r="K101" i="31" s="1"/>
  <c r="K102" i="31" s="1"/>
  <c r="K103" i="31" s="1"/>
  <c r="K104" i="31" s="1"/>
  <c r="K105" i="31" s="1"/>
  <c r="K106" i="31" s="1"/>
  <c r="K107" i="31" s="1"/>
  <c r="K108" i="31" s="1"/>
  <c r="K109" i="31" s="1"/>
  <c r="K110" i="31" s="1"/>
  <c r="J95" i="31"/>
  <c r="J96" i="31" s="1"/>
  <c r="J97" i="31" s="1"/>
  <c r="J98" i="31" s="1"/>
  <c r="J99" i="31" s="1"/>
  <c r="J100" i="31" s="1"/>
  <c r="J101" i="31" s="1"/>
  <c r="J102" i="31" s="1"/>
  <c r="J103" i="31" s="1"/>
  <c r="J104" i="31" s="1"/>
  <c r="J105" i="31" s="1"/>
  <c r="J106" i="31" s="1"/>
  <c r="J107" i="31" s="1"/>
  <c r="J108" i="31" s="1"/>
  <c r="J109" i="31" s="1"/>
  <c r="J110" i="31" s="1"/>
  <c r="K95" i="28"/>
  <c r="K96" i="28" s="1"/>
  <c r="K97" i="28" s="1"/>
  <c r="K98" i="28" s="1"/>
  <c r="K99" i="28" s="1"/>
  <c r="K100" i="28" s="1"/>
  <c r="K101" i="28" s="1"/>
  <c r="K102" i="28" s="1"/>
  <c r="K103" i="28" s="1"/>
  <c r="K104" i="28" s="1"/>
  <c r="K105" i="28" s="1"/>
  <c r="K106" i="28" s="1"/>
  <c r="K107" i="28" s="1"/>
  <c r="K108" i="28" s="1"/>
  <c r="K109" i="28" s="1"/>
  <c r="K110" i="28" s="1"/>
  <c r="J95" i="28"/>
  <c r="J96" i="28" s="1"/>
  <c r="J97" i="28" s="1"/>
  <c r="J98" i="28" s="1"/>
  <c r="J99" i="28" s="1"/>
  <c r="J100" i="28" s="1"/>
  <c r="J101" i="28" s="1"/>
  <c r="J102" i="28" s="1"/>
  <c r="J103" i="28" s="1"/>
  <c r="J104" i="28" s="1"/>
  <c r="J105" i="28" s="1"/>
  <c r="J106" i="28" s="1"/>
  <c r="J107" i="28" s="1"/>
  <c r="J108" i="28" s="1"/>
  <c r="J109" i="28" s="1"/>
  <c r="J110" i="28" s="1"/>
  <c r="K95" i="15"/>
  <c r="K96" i="15" s="1"/>
  <c r="K97" i="15" s="1"/>
  <c r="K98" i="15" s="1"/>
  <c r="K99" i="15" s="1"/>
  <c r="K100" i="15" s="1"/>
  <c r="K101" i="15" s="1"/>
  <c r="K102" i="15" s="1"/>
  <c r="K103" i="15" s="1"/>
  <c r="K104" i="15" s="1"/>
  <c r="K105" i="15" s="1"/>
  <c r="K106" i="15" s="1"/>
  <c r="K107" i="15" s="1"/>
  <c r="K108" i="15" s="1"/>
  <c r="K109" i="15" s="1"/>
  <c r="K110" i="15" s="1"/>
  <c r="J95" i="15"/>
  <c r="J96" i="15" s="1"/>
  <c r="J97" i="15" s="1"/>
  <c r="J98" i="15" s="1"/>
  <c r="J99" i="15" s="1"/>
  <c r="J100" i="15" s="1"/>
  <c r="J101" i="15" s="1"/>
  <c r="J102" i="15" s="1"/>
  <c r="J103" i="15" s="1"/>
  <c r="J104" i="15" s="1"/>
  <c r="J105" i="15" s="1"/>
  <c r="J106" i="15" s="1"/>
  <c r="J107" i="15" s="1"/>
  <c r="J108" i="15" s="1"/>
  <c r="J109" i="15" s="1"/>
  <c r="J110" i="15" s="1"/>
  <c r="K95" i="14"/>
  <c r="K96" i="14" s="1"/>
  <c r="K97" i="14" s="1"/>
  <c r="K98" i="14" s="1"/>
  <c r="K99" i="14" s="1"/>
  <c r="K100" i="14" s="1"/>
  <c r="K101" i="14" s="1"/>
  <c r="K102" i="14" s="1"/>
  <c r="K103" i="14" s="1"/>
  <c r="K104" i="14" s="1"/>
  <c r="K105" i="14" s="1"/>
  <c r="K106" i="14" s="1"/>
  <c r="K107" i="14" s="1"/>
  <c r="K108" i="14" s="1"/>
  <c r="K109" i="14" s="1"/>
  <c r="K110" i="14" s="1"/>
  <c r="J95" i="14"/>
  <c r="J96" i="14" s="1"/>
  <c r="J97" i="14" s="1"/>
  <c r="J98" i="14" s="1"/>
  <c r="J99" i="14" s="1"/>
  <c r="J100" i="14" s="1"/>
  <c r="J101" i="14" s="1"/>
  <c r="J102" i="14" s="1"/>
  <c r="J103" i="14" s="1"/>
  <c r="J104" i="14" s="1"/>
  <c r="J105" i="14" s="1"/>
  <c r="J106" i="14" s="1"/>
  <c r="J107" i="14" s="1"/>
  <c r="J108" i="14" s="1"/>
  <c r="J109" i="14" s="1"/>
  <c r="J110" i="14" s="1"/>
  <c r="K95" i="9"/>
  <c r="K96" i="9" s="1"/>
  <c r="K97" i="9" s="1"/>
  <c r="K98" i="9" s="1"/>
  <c r="K99" i="9" s="1"/>
  <c r="K100" i="9" s="1"/>
  <c r="K101" i="9" s="1"/>
  <c r="K102" i="9" s="1"/>
  <c r="K103" i="9" s="1"/>
  <c r="K104" i="9" s="1"/>
  <c r="K105" i="9" s="1"/>
  <c r="K106" i="9" s="1"/>
  <c r="K107" i="9" s="1"/>
  <c r="K108" i="9" s="1"/>
  <c r="K109" i="9" s="1"/>
  <c r="K110" i="9" s="1"/>
  <c r="J95" i="9"/>
  <c r="J96" i="9" s="1"/>
  <c r="J97" i="9" s="1"/>
  <c r="J98" i="9" s="1"/>
  <c r="J99" i="9" s="1"/>
  <c r="J100" i="9" s="1"/>
  <c r="J101" i="9" s="1"/>
  <c r="J102" i="9" s="1"/>
  <c r="J103" i="9" s="1"/>
  <c r="J104" i="9" s="1"/>
  <c r="J105" i="9" s="1"/>
  <c r="J106" i="9" s="1"/>
  <c r="J107" i="9" s="1"/>
  <c r="J108" i="9" s="1"/>
  <c r="J109" i="9" s="1"/>
  <c r="J110" i="9" s="1"/>
  <c r="K95" i="8"/>
  <c r="K96" i="8" s="1"/>
  <c r="K97" i="8" s="1"/>
  <c r="K98" i="8" s="1"/>
  <c r="K99" i="8" s="1"/>
  <c r="K100" i="8" s="1"/>
  <c r="K101" i="8" s="1"/>
  <c r="K102" i="8" s="1"/>
  <c r="K103" i="8" s="1"/>
  <c r="K104" i="8" s="1"/>
  <c r="K105" i="8" s="1"/>
  <c r="K106" i="8" s="1"/>
  <c r="K107" i="8" s="1"/>
  <c r="K108" i="8" s="1"/>
  <c r="K109" i="8" s="1"/>
  <c r="K110" i="8" s="1"/>
  <c r="J95" i="8"/>
  <c r="J96" i="8" s="1"/>
  <c r="J97" i="8" s="1"/>
  <c r="J98" i="8" s="1"/>
  <c r="J99" i="8" s="1"/>
  <c r="J100" i="8" s="1"/>
  <c r="J101" i="8" s="1"/>
  <c r="J102" i="8" s="1"/>
  <c r="J103" i="8" s="1"/>
  <c r="J104" i="8" s="1"/>
  <c r="J105" i="8" s="1"/>
  <c r="J106" i="8" s="1"/>
  <c r="J107" i="8" s="1"/>
  <c r="J108" i="8" s="1"/>
  <c r="J109" i="8" s="1"/>
  <c r="J110" i="8" s="1"/>
  <c r="K95" i="5"/>
  <c r="K96" i="5" s="1"/>
  <c r="K97" i="5" s="1"/>
  <c r="K98" i="5" s="1"/>
  <c r="K99" i="5" s="1"/>
  <c r="K100" i="5" s="1"/>
  <c r="K101" i="5" s="1"/>
  <c r="K102" i="5" s="1"/>
  <c r="K103" i="5" s="1"/>
  <c r="K104" i="5" s="1"/>
  <c r="K105" i="5" s="1"/>
  <c r="K106" i="5" s="1"/>
  <c r="K107" i="5" s="1"/>
  <c r="J95" i="5"/>
  <c r="J96" i="5" s="1"/>
  <c r="J97" i="5" s="1"/>
  <c r="J98" i="5" s="1"/>
  <c r="J99" i="5" s="1"/>
  <c r="J100" i="5" s="1"/>
  <c r="J101" i="5" s="1"/>
  <c r="J102" i="5" s="1"/>
  <c r="J103" i="5" s="1"/>
  <c r="J104" i="5" s="1"/>
  <c r="J105" i="5" s="1"/>
  <c r="J106" i="5" s="1"/>
  <c r="J107" i="5" s="1"/>
  <c r="J108" i="5" s="1"/>
  <c r="J109" i="5" s="1"/>
  <c r="J110" i="5" s="1"/>
  <c r="D15" i="2"/>
  <c r="C15" i="2"/>
  <c r="U21" i="2"/>
  <c r="T21" i="2"/>
  <c r="L21" i="2"/>
  <c r="U20" i="2"/>
  <c r="T20" i="2"/>
  <c r="L20" i="2"/>
  <c r="J21" i="2"/>
  <c r="J20" i="2"/>
  <c r="H21" i="2"/>
  <c r="H20" i="2"/>
  <c r="F61" i="37"/>
  <c r="E61" i="37"/>
  <c r="F61" i="36"/>
  <c r="E61" i="36"/>
  <c r="F60" i="36"/>
  <c r="F61" i="31"/>
  <c r="E61" i="31"/>
  <c r="F61" i="28"/>
  <c r="E61" i="28"/>
  <c r="F60" i="28"/>
  <c r="F61" i="15"/>
  <c r="E61" i="15"/>
  <c r="G61" i="14"/>
  <c r="F61" i="14"/>
  <c r="E61" i="14"/>
  <c r="F61" i="9"/>
  <c r="E61" i="9"/>
  <c r="Z19" i="2"/>
  <c r="Z18" i="2"/>
  <c r="Z17" i="2"/>
  <c r="Z16" i="2"/>
  <c r="Z15" i="2"/>
  <c r="Z14" i="2"/>
  <c r="Z13" i="2"/>
  <c r="Z12" i="2"/>
  <c r="Z11" i="2"/>
  <c r="Z10" i="2"/>
  <c r="Z9" i="2"/>
  <c r="G61" i="8"/>
  <c r="F61" i="8"/>
  <c r="E61" i="8"/>
  <c r="F61" i="5"/>
  <c r="E61" i="5"/>
  <c r="F60" i="5"/>
  <c r="AR17" i="2"/>
  <c r="AQ17" i="2"/>
  <c r="AP17" i="2"/>
  <c r="AR16" i="2"/>
  <c r="AQ16" i="2"/>
  <c r="AP16" i="2"/>
  <c r="AR15" i="2"/>
  <c r="AQ15" i="2"/>
  <c r="AP15" i="2"/>
  <c r="AR14" i="2"/>
  <c r="AQ14" i="2"/>
  <c r="AP14" i="2"/>
  <c r="AR13" i="2"/>
  <c r="AQ13" i="2"/>
  <c r="AP13" i="2"/>
  <c r="AR12" i="2"/>
  <c r="AQ12" i="2"/>
  <c r="AP12" i="2"/>
  <c r="AR11" i="2"/>
  <c r="AQ11" i="2"/>
  <c r="AP11" i="2"/>
  <c r="AR10" i="2"/>
  <c r="AQ10" i="2"/>
  <c r="AP10" i="2"/>
  <c r="AR9" i="2"/>
  <c r="AQ9" i="2"/>
  <c r="AP9" i="2"/>
  <c r="AS19" i="2"/>
  <c r="AS17" i="2"/>
  <c r="AS16" i="2"/>
  <c r="AS15" i="2"/>
  <c r="AS14" i="2"/>
  <c r="AS13" i="2"/>
  <c r="AS12" i="2"/>
  <c r="AS11" i="2"/>
  <c r="AS10" i="2"/>
  <c r="AS9" i="2"/>
  <c r="AA19" i="2"/>
  <c r="AK19" i="2" s="1"/>
  <c r="AA18" i="2"/>
  <c r="AK18" i="2" s="1"/>
  <c r="AA17" i="2"/>
  <c r="AK17" i="2" s="1"/>
  <c r="G61" i="37" s="1"/>
  <c r="AA16" i="2"/>
  <c r="AK16" i="2" s="1"/>
  <c r="G61" i="36" s="1"/>
  <c r="AA15" i="2"/>
  <c r="AK15" i="2" s="1"/>
  <c r="G61" i="31" s="1"/>
  <c r="AA14" i="2"/>
  <c r="AK14" i="2" s="1"/>
  <c r="G61" i="28" s="1"/>
  <c r="AA13" i="2"/>
  <c r="AK13" i="2" s="1"/>
  <c r="G61" i="15" s="1"/>
  <c r="AA12" i="2"/>
  <c r="AK12" i="2" s="1"/>
  <c r="AA11" i="2"/>
  <c r="AK11" i="2" s="1"/>
  <c r="G61" i="9" s="1"/>
  <c r="AA10" i="2"/>
  <c r="AK10" i="2" s="1"/>
  <c r="AA9" i="2"/>
  <c r="AK9" i="2" s="1"/>
  <c r="G61" i="5" s="1"/>
  <c r="W19" i="2"/>
  <c r="R19" i="2"/>
  <c r="R18" i="2"/>
  <c r="R17" i="2"/>
  <c r="S17" i="2" s="1"/>
  <c r="W17" i="2" s="1"/>
  <c r="R16" i="2"/>
  <c r="S16" i="2" s="1"/>
  <c r="W16" i="2" s="1"/>
  <c r="R15" i="2"/>
  <c r="S15" i="2" s="1"/>
  <c r="W15" i="2" s="1"/>
  <c r="R14" i="2"/>
  <c r="S14" i="2" s="1"/>
  <c r="W14" i="2" s="1"/>
  <c r="R13" i="2"/>
  <c r="S13" i="2" s="1"/>
  <c r="W13" i="2" s="1"/>
  <c r="R12" i="2"/>
  <c r="S12" i="2" s="1"/>
  <c r="W12" i="2" s="1"/>
  <c r="R11" i="2"/>
  <c r="S11" i="2" s="1"/>
  <c r="W11" i="2" s="1"/>
  <c r="R10" i="2"/>
  <c r="S10" i="2" s="1"/>
  <c r="W10" i="2" s="1"/>
  <c r="R9" i="2"/>
  <c r="S9" i="2" s="1"/>
  <c r="W9" i="2" s="1"/>
  <c r="N19" i="2"/>
  <c r="N18" i="2"/>
  <c r="N17" i="2"/>
  <c r="N16" i="2"/>
  <c r="N21" i="2" s="1"/>
  <c r="N15" i="2"/>
  <c r="N14" i="2"/>
  <c r="N13" i="2"/>
  <c r="N12" i="2"/>
  <c r="N11" i="2"/>
  <c r="N10" i="2"/>
  <c r="M19" i="2"/>
  <c r="M18" i="2"/>
  <c r="M17" i="2"/>
  <c r="M16" i="2"/>
  <c r="M21" i="2" s="1"/>
  <c r="M15" i="2"/>
  <c r="M14" i="2"/>
  <c r="M13" i="2"/>
  <c r="M12" i="2"/>
  <c r="M11" i="2"/>
  <c r="M10" i="2"/>
  <c r="M9" i="2"/>
  <c r="M20" i="2" s="1"/>
  <c r="S20" i="2" l="1"/>
  <c r="R20" i="2"/>
  <c r="R21" i="2"/>
  <c r="S21" i="2"/>
  <c r="K96" i="36" l="1"/>
  <c r="K97" i="36" s="1"/>
  <c r="K98" i="36" s="1"/>
  <c r="K99" i="36" s="1"/>
  <c r="K100" i="36" s="1"/>
  <c r="K101" i="36" s="1"/>
  <c r="K102" i="36" s="1"/>
  <c r="K103" i="36" s="1"/>
  <c r="J96" i="36"/>
  <c r="J97" i="36" s="1"/>
  <c r="J98" i="36" s="1"/>
  <c r="J99" i="36" s="1"/>
  <c r="J100" i="36" s="1"/>
  <c r="J101" i="36" s="1"/>
  <c r="J102" i="36" s="1"/>
  <c r="J103" i="36" s="1"/>
  <c r="K111" i="28"/>
  <c r="J111" i="28"/>
  <c r="J104" i="36" l="1"/>
  <c r="J105" i="36" s="1"/>
  <c r="J106" i="36" s="1"/>
  <c r="J107" i="36" s="1"/>
  <c r="E107" i="36" s="1"/>
  <c r="E103" i="36"/>
  <c r="K104" i="36"/>
  <c r="K105" i="36" s="1"/>
  <c r="K106" i="36" s="1"/>
  <c r="K107" i="36" s="1"/>
  <c r="F107" i="36" s="1"/>
  <c r="F103" i="36"/>
  <c r="J112" i="28"/>
  <c r="K112" i="28"/>
  <c r="J108" i="36"/>
  <c r="J109" i="36" s="1"/>
  <c r="J110" i="36" s="1"/>
  <c r="J111" i="36" s="1"/>
  <c r="F60" i="37"/>
  <c r="AG17" i="2"/>
  <c r="C61" i="37" s="1"/>
  <c r="Y17" i="2"/>
  <c r="AF17" i="2" s="1"/>
  <c r="G60" i="37" s="1"/>
  <c r="AG16" i="2"/>
  <c r="C61" i="36" s="1"/>
  <c r="Y16" i="2"/>
  <c r="AF16" i="2" s="1"/>
  <c r="G60" i="36" s="1"/>
  <c r="O17" i="2"/>
  <c r="C35" i="37" s="1"/>
  <c r="P17" i="2"/>
  <c r="C36" i="37" s="1"/>
  <c r="P16" i="2"/>
  <c r="O16" i="2"/>
  <c r="K108" i="36" l="1"/>
  <c r="K109" i="36" s="1"/>
  <c r="K110" i="36" s="1"/>
  <c r="K111" i="36" s="1"/>
  <c r="J112" i="36"/>
  <c r="E112" i="36" s="1"/>
  <c r="E111" i="36"/>
  <c r="K112" i="36"/>
  <c r="F112" i="36" s="1"/>
  <c r="F111" i="36"/>
  <c r="C35" i="36"/>
  <c r="O21" i="2"/>
  <c r="C36" i="36"/>
  <c r="P21" i="2"/>
  <c r="AB17" i="2"/>
  <c r="C60" i="37" s="1"/>
  <c r="Q17" i="2"/>
  <c r="X17" i="2" s="1"/>
  <c r="AD17" i="2" s="1"/>
  <c r="E60" i="37" s="1"/>
  <c r="Q16" i="2"/>
  <c r="AB16" i="2"/>
  <c r="C60" i="36" s="1"/>
  <c r="O19" i="2"/>
  <c r="P19" i="2"/>
  <c r="AB19" i="2"/>
  <c r="Y19" i="2"/>
  <c r="AF19" i="2" s="1"/>
  <c r="AG19" i="2"/>
  <c r="X16" i="2" l="1"/>
  <c r="AD16" i="2" s="1"/>
  <c r="E60" i="36" s="1"/>
  <c r="Q21" i="2"/>
  <c r="Q19" i="2"/>
  <c r="X19" i="2" s="1"/>
  <c r="AD19" i="2" s="1"/>
  <c r="C45" i="34" l="1"/>
  <c r="K111" i="31" l="1"/>
  <c r="F111" i="31" s="1"/>
  <c r="J111" i="31"/>
  <c r="E111" i="31" s="1"/>
  <c r="J111" i="15"/>
  <c r="E110" i="15"/>
  <c r="E109" i="15"/>
  <c r="F110" i="15"/>
  <c r="F109" i="15"/>
  <c r="K111" i="15"/>
  <c r="F108" i="15"/>
  <c r="F110" i="14"/>
  <c r="E110" i="14"/>
  <c r="F109" i="14"/>
  <c r="E109" i="14"/>
  <c r="J111" i="14"/>
  <c r="F108" i="14"/>
  <c r="E108" i="14"/>
  <c r="F110" i="9"/>
  <c r="L110" i="9" s="1"/>
  <c r="E110" i="9"/>
  <c r="F109" i="9"/>
  <c r="L109" i="9" s="1"/>
  <c r="E109" i="9"/>
  <c r="K111" i="9"/>
  <c r="J111" i="9"/>
  <c r="F108" i="9"/>
  <c r="L108" i="9" s="1"/>
  <c r="E108" i="9"/>
  <c r="F110" i="8"/>
  <c r="E110" i="8"/>
  <c r="F109" i="8"/>
  <c r="E109" i="8"/>
  <c r="F108" i="8"/>
  <c r="E108" i="8"/>
  <c r="K111" i="8"/>
  <c r="K112" i="8" s="1"/>
  <c r="F112" i="8" s="1"/>
  <c r="J111" i="8"/>
  <c r="J112" i="8" s="1"/>
  <c r="E112" i="8" s="1"/>
  <c r="E111" i="8" l="1"/>
  <c r="F111" i="8"/>
  <c r="J112" i="31"/>
  <c r="E112" i="31" s="1"/>
  <c r="K112" i="31"/>
  <c r="F112" i="31" s="1"/>
  <c r="E108" i="15"/>
  <c r="J112" i="15"/>
  <c r="E112" i="15" s="1"/>
  <c r="E111" i="15"/>
  <c r="K112" i="15"/>
  <c r="F112" i="15" s="1"/>
  <c r="F111" i="15"/>
  <c r="J112" i="14"/>
  <c r="E112" i="14" s="1"/>
  <c r="E111" i="14"/>
  <c r="J112" i="9"/>
  <c r="E112" i="9" s="1"/>
  <c r="E111" i="9"/>
  <c r="F111" i="9"/>
  <c r="K112" i="9"/>
  <c r="F112" i="9" s="1"/>
  <c r="J111" i="5" l="1"/>
  <c r="J112" i="5" s="1"/>
  <c r="E112" i="5" s="1"/>
  <c r="F110" i="5"/>
  <c r="L110" i="5" s="1"/>
  <c r="E110" i="5"/>
  <c r="F109" i="5"/>
  <c r="L109" i="5" s="1"/>
  <c r="E109" i="5"/>
  <c r="F108" i="5"/>
  <c r="L108" i="5" s="1"/>
  <c r="E108" i="5"/>
  <c r="E111" i="5" l="1"/>
  <c r="C36" i="34"/>
  <c r="C35" i="34"/>
  <c r="C32" i="35" s="1"/>
  <c r="F56" i="33" l="1"/>
  <c r="E56" i="33"/>
  <c r="D56" i="33"/>
  <c r="F60" i="31"/>
  <c r="F107" i="15"/>
  <c r="E107" i="15"/>
  <c r="F106" i="15"/>
  <c r="E106" i="15"/>
  <c r="F105" i="15"/>
  <c r="E105" i="15"/>
  <c r="F104" i="15"/>
  <c r="E104" i="15"/>
  <c r="F103" i="15"/>
  <c r="E103" i="15"/>
  <c r="F102" i="15"/>
  <c r="E102" i="15"/>
  <c r="F101" i="15"/>
  <c r="E101" i="15"/>
  <c r="F100" i="15"/>
  <c r="E100" i="15"/>
  <c r="F99" i="15"/>
  <c r="E99" i="15"/>
  <c r="F98" i="15"/>
  <c r="E98" i="15"/>
  <c r="F97" i="15"/>
  <c r="E97" i="15"/>
  <c r="F96" i="15"/>
  <c r="E96" i="15"/>
  <c r="E107" i="14"/>
  <c r="F106" i="14"/>
  <c r="E106" i="14"/>
  <c r="F105" i="14"/>
  <c r="E105" i="14"/>
  <c r="F104" i="14"/>
  <c r="E104" i="14"/>
  <c r="E103" i="14"/>
  <c r="F102" i="14"/>
  <c r="E102" i="14"/>
  <c r="F101" i="14"/>
  <c r="E101" i="14"/>
  <c r="F100" i="14"/>
  <c r="E100" i="14"/>
  <c r="E99" i="14"/>
  <c r="F98" i="14"/>
  <c r="E98" i="14"/>
  <c r="F97" i="14"/>
  <c r="E97" i="14"/>
  <c r="F96" i="14"/>
  <c r="E96" i="14"/>
  <c r="F107" i="8"/>
  <c r="F106" i="9"/>
  <c r="E106" i="9"/>
  <c r="F105" i="9"/>
  <c r="E105" i="9"/>
  <c r="F104" i="9"/>
  <c r="E104" i="9"/>
  <c r="F107" i="9"/>
  <c r="E107" i="9"/>
  <c r="E107" i="8"/>
  <c r="F106" i="8"/>
  <c r="E106" i="8"/>
  <c r="F105" i="8"/>
  <c r="E105" i="8"/>
  <c r="F104" i="8"/>
  <c r="E104" i="8"/>
  <c r="F107" i="5"/>
  <c r="E107" i="5"/>
  <c r="F106" i="5"/>
  <c r="L106" i="5" s="1"/>
  <c r="E106" i="5"/>
  <c r="F105" i="5"/>
  <c r="L105" i="5" s="1"/>
  <c r="E105" i="5"/>
  <c r="F104" i="5"/>
  <c r="L104" i="5" s="1"/>
  <c r="E104" i="5"/>
  <c r="F103" i="5"/>
  <c r="E103" i="5"/>
  <c r="K108" i="5"/>
  <c r="K109" i="5" s="1"/>
  <c r="K110" i="5" s="1"/>
  <c r="K111" i="5" s="1"/>
  <c r="K112" i="5" l="1"/>
  <c r="F112" i="5" s="1"/>
  <c r="F111" i="5"/>
  <c r="F103" i="9" l="1"/>
  <c r="E103" i="9"/>
  <c r="F102" i="9"/>
  <c r="E102" i="9"/>
  <c r="F101" i="9"/>
  <c r="E101" i="9"/>
  <c r="F100" i="9"/>
  <c r="E100" i="9"/>
  <c r="F103" i="8"/>
  <c r="E103" i="8"/>
  <c r="F102" i="8"/>
  <c r="E102" i="8"/>
  <c r="F101" i="8"/>
  <c r="E101" i="8"/>
  <c r="F100" i="8"/>
  <c r="E100" i="8"/>
  <c r="F102" i="5"/>
  <c r="L102" i="5" s="1"/>
  <c r="E102" i="5"/>
  <c r="F101" i="5"/>
  <c r="L101" i="5" s="1"/>
  <c r="E101" i="5"/>
  <c r="F100" i="5"/>
  <c r="L100" i="5" s="1"/>
  <c r="E100" i="5"/>
  <c r="F56" i="30" l="1"/>
  <c r="E56" i="30"/>
  <c r="D56" i="30"/>
  <c r="F98" i="9" l="1"/>
  <c r="E98" i="9"/>
  <c r="F97" i="9"/>
  <c r="E97" i="9"/>
  <c r="F96" i="9"/>
  <c r="E96" i="9"/>
  <c r="F98" i="8"/>
  <c r="E98" i="8"/>
  <c r="F97" i="8"/>
  <c r="E97" i="8"/>
  <c r="F96" i="8"/>
  <c r="E96" i="8"/>
  <c r="F99" i="14" l="1"/>
  <c r="AG15" i="2"/>
  <c r="C61" i="31" s="1"/>
  <c r="Y15" i="2"/>
  <c r="AF15" i="2" s="1"/>
  <c r="AG14" i="2"/>
  <c r="C61" i="28" s="1"/>
  <c r="Y14" i="2"/>
  <c r="AF14" i="2" s="1"/>
  <c r="G60" i="28" s="1"/>
  <c r="P15" i="2"/>
  <c r="C36" i="31" s="1"/>
  <c r="AB15" i="2" l="1"/>
  <c r="C60" i="31" s="1"/>
  <c r="Q15" i="2"/>
  <c r="X15" i="2" s="1"/>
  <c r="AD15" i="2" s="1"/>
  <c r="E60" i="31" s="1"/>
  <c r="G60" i="31"/>
  <c r="F103" i="14"/>
  <c r="O15" i="2"/>
  <c r="C35" i="31" s="1"/>
  <c r="F107" i="14" l="1"/>
  <c r="K111" i="14"/>
  <c r="F56" i="25"/>
  <c r="E56" i="25"/>
  <c r="D56" i="25"/>
  <c r="F56" i="23"/>
  <c r="E56" i="23"/>
  <c r="D56" i="23"/>
  <c r="F56" i="21"/>
  <c r="E56" i="21"/>
  <c r="D56" i="21"/>
  <c r="F56" i="19"/>
  <c r="E56" i="19"/>
  <c r="D56" i="19"/>
  <c r="F56" i="13"/>
  <c r="E56" i="13"/>
  <c r="D56" i="13"/>
  <c r="F60" i="15"/>
  <c r="F60" i="14"/>
  <c r="F60" i="9"/>
  <c r="F99" i="8"/>
  <c r="E99" i="8"/>
  <c r="F60" i="8"/>
  <c r="F98" i="5"/>
  <c r="L98" i="5" s="1"/>
  <c r="E98" i="5"/>
  <c r="F97" i="5"/>
  <c r="L97" i="5" s="1"/>
  <c r="E97" i="5"/>
  <c r="F96" i="5"/>
  <c r="L96" i="5" s="1"/>
  <c r="E96" i="5"/>
  <c r="P14" i="2"/>
  <c r="C36" i="28" s="1"/>
  <c r="AG13" i="2"/>
  <c r="C61" i="15" s="1"/>
  <c r="Y13" i="2"/>
  <c r="AF13" i="2" s="1"/>
  <c r="G60" i="15" s="1"/>
  <c r="Q13" i="2"/>
  <c r="P13" i="2"/>
  <c r="C36" i="15" s="1"/>
  <c r="AG12" i="2"/>
  <c r="C61" i="14" s="1"/>
  <c r="Y12" i="2"/>
  <c r="AF12" i="2" s="1"/>
  <c r="G60" i="14" s="1"/>
  <c r="P12" i="2"/>
  <c r="C36" i="14" s="1"/>
  <c r="AG11" i="2"/>
  <c r="C61" i="9" s="1"/>
  <c r="Y11" i="2"/>
  <c r="AF11" i="2" s="1"/>
  <c r="G60" i="9" s="1"/>
  <c r="P11" i="2"/>
  <c r="C36" i="9" s="1"/>
  <c r="AG10" i="2"/>
  <c r="Y10" i="2"/>
  <c r="AF10" i="2" s="1"/>
  <c r="G60" i="8" s="1"/>
  <c r="P10" i="2"/>
  <c r="C36" i="8" s="1"/>
  <c r="AG9" i="2"/>
  <c r="C61" i="5" s="1"/>
  <c r="Y9" i="2"/>
  <c r="AF9" i="2" s="1"/>
  <c r="G60" i="5" s="1"/>
  <c r="N9" i="2"/>
  <c r="N20" i="2" s="1"/>
  <c r="Q9" i="2" l="1"/>
  <c r="AB10" i="2"/>
  <c r="C60" i="8" s="1"/>
  <c r="Q10" i="2"/>
  <c r="AB11" i="2"/>
  <c r="C60" i="9" s="1"/>
  <c r="Q11" i="2"/>
  <c r="X11" i="2" s="1"/>
  <c r="AD11" i="2" s="1"/>
  <c r="E60" i="9" s="1"/>
  <c r="AB14" i="2"/>
  <c r="C60" i="28" s="1"/>
  <c r="Q14" i="2"/>
  <c r="X14" i="2" s="1"/>
  <c r="AD14" i="2" s="1"/>
  <c r="E60" i="28" s="1"/>
  <c r="AB12" i="2"/>
  <c r="C60" i="14" s="1"/>
  <c r="Q12" i="2"/>
  <c r="X12" i="2" s="1"/>
  <c r="AD12" i="2" s="1"/>
  <c r="E60" i="14" s="1"/>
  <c r="K112" i="14"/>
  <c r="F112" i="14" s="1"/>
  <c r="F111" i="14"/>
  <c r="O10" i="2"/>
  <c r="C35" i="8" s="1"/>
  <c r="X10" i="2"/>
  <c r="AD10" i="2" s="1"/>
  <c r="E60" i="8" s="1"/>
  <c r="O11" i="2"/>
  <c r="C35" i="9" s="1"/>
  <c r="O13" i="2"/>
  <c r="C35" i="15" s="1"/>
  <c r="X13" i="2"/>
  <c r="AD13" i="2" s="1"/>
  <c r="E60" i="15" s="1"/>
  <c r="C61" i="8"/>
  <c r="E99" i="9"/>
  <c r="F99" i="9"/>
  <c r="F99" i="5"/>
  <c r="E99" i="5"/>
  <c r="O12" i="2"/>
  <c r="C35" i="14" s="1"/>
  <c r="O9" i="2"/>
  <c r="P9" i="2"/>
  <c r="O14" i="2"/>
  <c r="C35" i="28" s="1"/>
  <c r="AB13" i="2"/>
  <c r="C60" i="15" s="1"/>
  <c r="AB9" i="2"/>
  <c r="C60" i="5" s="1"/>
  <c r="C36" i="5" l="1"/>
  <c r="P20" i="2"/>
  <c r="D10" i="2" s="1"/>
  <c r="C35" i="5"/>
  <c r="O20" i="2"/>
  <c r="C10" i="2" s="1"/>
  <c r="Q20" i="2"/>
  <c r="X9" i="2"/>
  <c r="AD9" i="2" s="1"/>
  <c r="E60" i="5"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E98385155</author>
    <author>MSP</author>
  </authors>
  <commentList>
    <comment ref="P4" authorId="0" shapeId="0" xr:uid="{9B797864-D994-4107-AFE5-04B0586A7CEF}">
      <text>
        <r>
          <rPr>
            <b/>
            <sz val="9"/>
            <color indexed="81"/>
            <rFont val="Tahoma"/>
            <family val="2"/>
          </rPr>
          <t>E98385155:</t>
        </r>
        <r>
          <rPr>
            <sz val="9"/>
            <color indexed="81"/>
            <rFont val="Tahoma"/>
            <family val="2"/>
          </rPr>
          <t xml:space="preserve">
See associated NAV calculators for the figures in Blue Cell
</t>
        </r>
      </text>
    </comment>
    <comment ref="R8" authorId="1" shapeId="0" xr:uid="{69718241-3D7D-4921-AA7B-501E7357F42E}">
      <text>
        <r>
          <rPr>
            <b/>
            <sz val="9"/>
            <color indexed="81"/>
            <rFont val="Tahoma"/>
            <family val="2"/>
          </rPr>
          <t>MSP:</t>
        </r>
        <r>
          <rPr>
            <sz val="9"/>
            <color indexed="81"/>
            <rFont val="Tahoma"/>
            <family val="2"/>
          </rPr>
          <t xml:space="preserve">
Included cash owed by ctptys. Make sure to check on SS&amp;C balance sheet for cash. NOTE- Do NOT consider cash dus to fails
</t>
        </r>
      </text>
    </comment>
    <comment ref="W8" authorId="1" shapeId="0" xr:uid="{2556FBEE-CEF8-4362-9E83-BEB671108D91}">
      <text>
        <r>
          <rPr>
            <b/>
            <sz val="9"/>
            <color indexed="81"/>
            <rFont val="Tahoma"/>
            <family val="2"/>
          </rPr>
          <t>MSP:</t>
        </r>
        <r>
          <rPr>
            <sz val="9"/>
            <color indexed="81"/>
            <rFont val="Tahoma"/>
            <family val="2"/>
          </rPr>
          <t xml:space="preserve">
We are taking margin owed by counterparties asCost Based Asset
</t>
        </r>
      </text>
    </comment>
    <comment ref="Z8" authorId="1" shapeId="0" xr:uid="{89AADB39-D178-43E0-96D4-3892BA5E36EB}">
      <text>
        <r>
          <rPr>
            <b/>
            <sz val="9"/>
            <color indexed="81"/>
            <rFont val="Tahoma"/>
            <family val="2"/>
          </rPr>
          <t>MSP:</t>
        </r>
        <r>
          <rPr>
            <sz val="9"/>
            <color indexed="81"/>
            <rFont val="Tahoma"/>
            <family val="2"/>
          </rPr>
          <t xml:space="preserve">
Only Expenses
</t>
        </r>
      </text>
    </comment>
    <comment ref="AA8" authorId="1" shapeId="0" xr:uid="{B9CE82A6-AEA3-4983-86DA-913E5A6BFB78}">
      <text>
        <r>
          <rPr>
            <b/>
            <sz val="9"/>
            <color indexed="81"/>
            <rFont val="Tahoma"/>
            <family val="2"/>
          </rPr>
          <t>MSP:</t>
        </r>
        <r>
          <rPr>
            <sz val="9"/>
            <color indexed="81"/>
            <rFont val="Tahoma"/>
            <family val="2"/>
          </rPr>
          <t xml:space="preserve">
Margin Held
</t>
        </r>
      </text>
    </comment>
    <comment ref="R24" authorId="0" shapeId="0" xr:uid="{847964CD-D493-4324-ABA6-BA40FA7C326A}">
      <text>
        <r>
          <rPr>
            <b/>
            <sz val="9"/>
            <color indexed="81"/>
            <rFont val="Tahoma"/>
            <family val="2"/>
          </rPr>
          <t>MSP:</t>
        </r>
        <r>
          <rPr>
            <sz val="9"/>
            <color indexed="81"/>
            <rFont val="Tahoma"/>
            <family val="2"/>
          </rPr>
          <t xml:space="preserve"> from the IMR saved down in the Form PF Directory:
</t>
        </r>
        <r>
          <rPr>
            <b/>
            <u/>
            <sz val="9"/>
            <color indexed="81"/>
            <rFont val="Tahoma"/>
            <family val="2"/>
          </rPr>
          <t>MMT IM-T IMR 12-31-2022 for Form PF.xlsm</t>
        </r>
      </text>
    </comment>
  </commentList>
</comments>
</file>

<file path=xl/sharedStrings.xml><?xml version="1.0" encoding="utf-8"?>
<sst xmlns="http://schemas.openxmlformats.org/spreadsheetml/2006/main" count="3594" uniqueCount="545">
  <si>
    <t>1.(a) Provide your name and the other identifying information requested below</t>
  </si>
  <si>
    <t>(This should be your full legal name. If you are a sole proprietor, this will be your last, first, and middle names. If you are a SID, enter the full legal name of your bank. Please use the same name that you use in your Form ADV.)</t>
  </si>
  <si>
    <t>Legal name</t>
  </si>
  <si>
    <t>SEC 801-Number</t>
  </si>
  <si>
    <t>NFA ID Number, if any</t>
  </si>
  <si>
    <t>Large trader ID, if any</t>
  </si>
  <si>
    <t>Large trader ID suffix, if any</t>
  </si>
  <si>
    <t>1.(b) Provide the following information for each of the related persons, if any, with respect to which you are reporting information on this Form PF:</t>
  </si>
  <si>
    <t>Name of individual:</t>
  </si>
  <si>
    <t>Signature:</t>
  </si>
  <si>
    <t>Title:</t>
  </si>
  <si>
    <t>Email address:</t>
  </si>
  <si>
    <t>Date:</t>
  </si>
  <si>
    <t>2.Signatures of sole proprietor or authorized representative (see Instruction 11 to Form PF).</t>
  </si>
  <si>
    <t>Telephone contact number:</t>
  </si>
  <si>
    <t>Signature on behalf of related persons:</t>
  </si>
  <si>
    <t>Signature on behalf of the firm and its related persons:</t>
  </si>
  <si>
    <t>Item A. Information about you</t>
  </si>
  <si>
    <t>Item B. Information about assets of private funds that you advise</t>
  </si>
  <si>
    <t>3.Provide a breakdown of your regulatory assets under management and your net assets under management as follows:</t>
  </si>
  <si>
    <t xml:space="preserve">         (If you are filing a quarterly update for your first, second or third fiscal quarter, you are only required to update row (a), in the case of a large hedge fund adviser, or row (b), in the case of a large liquidity fund adviser.)</t>
  </si>
  <si>
    <t xml:space="preserve">(a) Hedge funds </t>
  </si>
  <si>
    <t xml:space="preserve">(b) Liquidity funds </t>
  </si>
  <si>
    <t xml:space="preserve">(c) Private equity funds </t>
  </si>
  <si>
    <t xml:space="preserve">(d) Real estate funds </t>
  </si>
  <si>
    <t xml:space="preserve">(e) Securitized asset funds </t>
  </si>
  <si>
    <t xml:space="preserve">(f) Venture capital funds </t>
  </si>
  <si>
    <t xml:space="preserve">(g) Other private funds </t>
  </si>
  <si>
    <t>Net AUM</t>
  </si>
  <si>
    <t>RAUM</t>
  </si>
  <si>
    <t>(h) Other Funds and accounts</t>
  </si>
  <si>
    <t>Item C. Miscellaneous</t>
  </si>
  <si>
    <t>Description</t>
  </si>
  <si>
    <t>Question Number</t>
  </si>
  <si>
    <t>Section 1b: Information about the private funds you advise</t>
  </si>
  <si>
    <t xml:space="preserve">   (b) Private fund identification number of the reporting fund </t>
  </si>
  <si>
    <t xml:space="preserve">   (c) NFA identification number of the reporting fund, if applicable </t>
  </si>
  <si>
    <t xml:space="preserve">   (d) LEI of the reporting fund, if applicable </t>
  </si>
  <si>
    <t xml:space="preserve">    feeder arrangement and you are reporting for all of the funds in the </t>
  </si>
  <si>
    <t>If you responded “yes” to Question 7(a), complete (b) through (e) below for each other parallel fund in the parallel fund structure.</t>
  </si>
  <si>
    <t xml:space="preserve">(b) Name of the parallel fund </t>
  </si>
  <si>
    <t xml:space="preserve">(c) Private fund identification number of the parallel fund </t>
  </si>
  <si>
    <t xml:space="preserve">(d) NFA identification number of the parallel fund, if applicable </t>
  </si>
  <si>
    <t xml:space="preserve">(e) LEI of the parallel fund, if applicable </t>
  </si>
  <si>
    <t xml:space="preserve">fund structure andyou are reporting for all of the funds in the structure on </t>
  </si>
  <si>
    <t>an aggregated basis Otherwise, check “no”</t>
  </si>
  <si>
    <t xml:space="preserve">     (See Instruction 5 for information regarding aggregation of parallel funds If you respond “yes,” do not complete a separate Section 1b, 1c, 2b, 3 or 4 with respect to any of the other parallel funds in the structure) Yes No</t>
  </si>
  <si>
    <t xml:space="preserve"> For instance, the amounts may not be the same if you are filing Form PF on a quarterly basis, if you are aggregating </t>
  </si>
  <si>
    <t xml:space="preserve">a master-feeder arrangement for purposes of this Form PF and you did not aggregate that master-feeder arrangement </t>
  </si>
  <si>
    <t xml:space="preserve">(If any of your parallel managed accounts relates to more than one of the private funds you advise, only report </t>
  </si>
  <si>
    <t xml:space="preserve">     Subject to Instruction 5, you must complete a separate Section 1b for each private fund that you advise</t>
  </si>
  <si>
    <t>Item A Reporting fund identifying information</t>
  </si>
  <si>
    <t xml:space="preserve">    master-feeder arrangement on an aggregated basisOtherwise, check “no”</t>
  </si>
  <si>
    <t>Item B Assets, financing and investor concentration</t>
  </si>
  <si>
    <t>(This amount may differ from the amount you reported in response to question 11 of Form ADV Section 7B1</t>
  </si>
  <si>
    <t>for purposes of Form ADV Section 7B1 or if you are aggregating parallel funds for purposes of this Form PF)</t>
  </si>
  <si>
    <t>the value of the account once, in connection with the largest private fund to which it relates)</t>
  </si>
  <si>
    <t xml:space="preserve">(a) Dollar amount of total borrowings </t>
  </si>
  <si>
    <t>(The percentages borrowed from the specified types of creditors should add up toapproximately 100%.)</t>
  </si>
  <si>
    <t xml:space="preserve">(You are not required to respond to this question for any reporting fund with respect to whichyou are answering </t>
  </si>
  <si>
    <t>Question 43 in Section 2b. Do not net out amounts that the reporting fundloans to creditors or the value of collateral pledged to creditors.)</t>
  </si>
  <si>
    <t>13.(a) Does the reporting fund have any outstanding derivatives positions?</t>
  </si>
  <si>
    <t xml:space="preserve">(b) %  borrowed from US financial institutions </t>
  </si>
  <si>
    <t xml:space="preserve">(c) %  borrowed from non-US financial institutions </t>
  </si>
  <si>
    <t xml:space="preserve">(d) %  borrowed from US creditors that are not financial institutions </t>
  </si>
  <si>
    <t xml:space="preserve">(e) %  borrowed from non-US creditors that are not financial institutions </t>
  </si>
  <si>
    <t xml:space="preserve">5.(a) Name of the reporting fund </t>
  </si>
  <si>
    <t>6. Check “yes” below if the reporting fund is the master fund of a master-</t>
  </si>
  <si>
    <t xml:space="preserve">7.(a) Check “yes” below if the reporting fund is the largest fund in a parallel </t>
  </si>
  <si>
    <t>8. Gross asset value of reporting fund</t>
  </si>
  <si>
    <t>9. Net asset value of reporting fund</t>
  </si>
  <si>
    <t xml:space="preserve">10. Value of reporting fund's investments in equity of other private funds </t>
  </si>
  <si>
    <t>11. Value of all parallel managed accounts related to the reporting fund</t>
  </si>
  <si>
    <t>(b) If “yes” , aggregate value of all derivatives positions of the reporting fund</t>
  </si>
  <si>
    <t xml:space="preserve">14. Provide a summary of the reporting fund's assets and liabilities categorized using the hierarchy below. </t>
  </si>
  <si>
    <t xml:space="preserve">  For assets and liabilities that you report internally and to current and prospectiveinvestors as representing fair value, or for </t>
  </si>
  <si>
    <t xml:space="preserve">  which you are required to determine fair value inorder to report the reporting fund's regulatory assets under management </t>
  </si>
  <si>
    <t xml:space="preserve">  on Form ADV,categorize them into the following categories based on the valuation assumptions utilized:</t>
  </si>
  <si>
    <t>Assets</t>
  </si>
  <si>
    <t>Liabilities</t>
  </si>
  <si>
    <t>Level 1</t>
  </si>
  <si>
    <t>Level 2</t>
  </si>
  <si>
    <t>Level 3</t>
  </si>
  <si>
    <t>Cost Based</t>
  </si>
  <si>
    <t>interests in thereporting fund.</t>
  </si>
  <si>
    <t xml:space="preserve">beneficially owned by the five beneficial owners having the largest equity </t>
  </si>
  <si>
    <t>(For purposes of this question, if you know that two or more beneficial owners of the reporting</t>
  </si>
  <si>
    <t>fund are affiliated with each other, you should treat them as a single beneficial owner.)</t>
  </si>
  <si>
    <t xml:space="preserve">15. Specify the approximate percentage of the reporting fund's equity that is </t>
  </si>
  <si>
    <t>16.Specify the approximate percentage of the reporting fund's equity that is beneficially owned by the following groups of investors.</t>
  </si>
  <si>
    <t xml:space="preserve">(a) Individuals that are United States persons (including their trusts) </t>
  </si>
  <si>
    <t xml:space="preserve">(b) Individuals that are not United States persons (including their trusts) </t>
  </si>
  <si>
    <t xml:space="preserve">(c) Broker-dealers </t>
  </si>
  <si>
    <t xml:space="preserve">(d) Insurance companies </t>
  </si>
  <si>
    <t xml:space="preserve">(e) Investment companies registered with the SEC </t>
  </si>
  <si>
    <t xml:space="preserve">(f) Private funds </t>
  </si>
  <si>
    <t>(g) Non-profits</t>
  </si>
  <si>
    <t xml:space="preserve">(h) Pension plans (excluding governmental pension plans) </t>
  </si>
  <si>
    <t xml:space="preserve">(i) Banking or thrift institutions (proprietary) </t>
  </si>
  <si>
    <t xml:space="preserve">(k) State or municipal governmental pension plans </t>
  </si>
  <si>
    <t xml:space="preserve">(l) Sovereign wealth funds and foreign official institutions </t>
  </si>
  <si>
    <t xml:space="preserve">(j) State or municipal government entities (excludingpension plans) </t>
  </si>
  <si>
    <t xml:space="preserve">(m) Investors that are not United States persons </t>
  </si>
  <si>
    <t>(Include each investor in only one group. The total should add up to approximately 100%.</t>
  </si>
  <si>
    <t>With respect to beneficial interests outstanding prior to March 31, 2012, that have not been</t>
  </si>
  <si>
    <t>transferred on or after that date, you may respond to this question using good faith estimates</t>
  </si>
  <si>
    <t>based on data currently available to you.)</t>
  </si>
  <si>
    <t>Item C. Reporting fund performance</t>
  </si>
  <si>
    <t xml:space="preserve">17. Provide the reporting fund's gross and net performance, as reported to current and prospectiveinvestors </t>
  </si>
  <si>
    <t xml:space="preserve">  (or, if calculated for other purposes but not reported to investors, as so calculated). If the fund reports </t>
  </si>
  <si>
    <t xml:space="preserve">  different performance results to different groups of investors, provide the mos trepresentative results. </t>
  </si>
  <si>
    <t xml:space="preserve">  You are required to provide monthly and quarterly performance results only if such results are </t>
  </si>
  <si>
    <t xml:space="preserve">  calculated for the reporting fund (whether for purposes of reporting tocurrent or prospective investors or otherwise).</t>
  </si>
  <si>
    <t xml:space="preserve">(a) 1st month of reporting fund's fiscal year </t>
  </si>
  <si>
    <t xml:space="preserve">(b) 2nd month of reporting fund's fiscal year </t>
  </si>
  <si>
    <t xml:space="preserve">(c) 3rd month of reporting fund's fiscal year </t>
  </si>
  <si>
    <t>(d) First quarter</t>
  </si>
  <si>
    <t xml:space="preserve">(e) 4th month of reporting fund's fiscal year </t>
  </si>
  <si>
    <t xml:space="preserve">(f) 5th month of reporting fund's fiscal year </t>
  </si>
  <si>
    <t xml:space="preserve">(g) 6th month of reporting fund's fiscal year </t>
  </si>
  <si>
    <t xml:space="preserve">(h) Second quarter </t>
  </si>
  <si>
    <t xml:space="preserve">(i) 7th month of reporting fund's fiscal year </t>
  </si>
  <si>
    <t xml:space="preserve">(j) 8th month of reporting fund's fiscal year </t>
  </si>
  <si>
    <t xml:space="preserve">(k) 9th month of reporting fund's fiscal year </t>
  </si>
  <si>
    <t xml:space="preserve">(l) Third quarter </t>
  </si>
  <si>
    <t xml:space="preserve">(m) 10th month of reporting fund's fiscal year </t>
  </si>
  <si>
    <t xml:space="preserve">(n) 11th month of reporting fund's fiscal year </t>
  </si>
  <si>
    <t xml:space="preserve">(o) 12th month of reporting fund's fiscal year </t>
  </si>
  <si>
    <t xml:space="preserve">(p) Fourth quarter </t>
  </si>
  <si>
    <t xml:space="preserve">(q) Reporting fund's most recently completed fiscal year </t>
  </si>
  <si>
    <t>Last Day of Fiscal Period</t>
  </si>
  <si>
    <t>Gross Perf</t>
  </si>
  <si>
    <t>Net Perf</t>
  </si>
  <si>
    <t>(If your fiscal year is different from the reporting fund’s fiscal year, then for any portion of the</t>
  </si>
  <si>
    <t>reporting fund’s fiscal year that has not been completed as of the data reporting date, provide</t>
  </si>
  <si>
    <t>the relevant information from that portion of the reporting fund’s preceding fiscal year.)</t>
  </si>
  <si>
    <t xml:space="preserve">(Enter your responses as percentages rounded to the nearest one-hundredth of one percent. </t>
  </si>
  <si>
    <t xml:space="preserve">Performance results for monthly and quarterly periods should not be annualized. If any period </t>
  </si>
  <si>
    <t xml:space="preserve">precedes the date of the fund's formation, enter “NA”. You are not required to include </t>
  </si>
  <si>
    <t xml:space="preserve">performance results for any period with respect to which you previously provided performance </t>
  </si>
  <si>
    <t>results for the reporting fund on Form PF.)</t>
  </si>
  <si>
    <t>Lucid Management and Capital Partners LP</t>
  </si>
  <si>
    <t>801-110202</t>
  </si>
  <si>
    <t>Martin St. Pierre</t>
  </si>
  <si>
    <t>Chief Compliance Officer</t>
  </si>
  <si>
    <t>martin.stpierre@lucidma.com</t>
  </si>
  <si>
    <t>(212)551-1703</t>
  </si>
  <si>
    <t xml:space="preserve">4.You may use the space below to explain any assumptions that you made in responding to any question in this Form PF. </t>
  </si>
  <si>
    <t xml:space="preserve">    Assumptions must be in addition to, or reasonably follow from, any instructions or other guidance relating to Form PF. </t>
  </si>
  <si>
    <t xml:space="preserve">   If you are aware of any instructions or other guidance that may require a different assumption, provide a citationand explain why that assumption is not appropriate for this purpose.</t>
  </si>
  <si>
    <t>Lucid Cash Fund USG LLC</t>
  </si>
  <si>
    <t>805-6455113436</t>
  </si>
  <si>
    <t>Yes</t>
  </si>
  <si>
    <t>No</t>
  </si>
  <si>
    <t>12. Provide the following information regarding the value of the reporting fund's borrowings and the types of creditors</t>
  </si>
  <si>
    <r>
      <t xml:space="preserve">(n) Other </t>
    </r>
    <r>
      <rPr>
        <sz val="11"/>
        <color rgb="FFFF0000"/>
        <rFont val="Calibri"/>
        <family val="2"/>
        <scheme val="minor"/>
      </rPr>
      <t>(family office)</t>
    </r>
  </si>
  <si>
    <t>Lucid Prime Fund LLC (Series M)</t>
  </si>
  <si>
    <t>805-2462468395</t>
  </si>
  <si>
    <t xml:space="preserve">fund structure and you are reporting for all of the funds in the structure on </t>
  </si>
  <si>
    <t>Lucid Prime Fund LLC (Series C1)</t>
  </si>
  <si>
    <t xml:space="preserve">Do we complete this? </t>
  </si>
  <si>
    <t>It's about Hedge Funds we advise, and states that it's "to be completed by large private fund advisers only"</t>
  </si>
  <si>
    <t>If so, what frequency?</t>
  </si>
  <si>
    <t xml:space="preserve">Does not appear that we need to- </t>
  </si>
  <si>
    <t>Section 2 – Large hedge fund advisers</t>
  </si>
  <si>
    <t>Section 2a</t>
  </si>
  <si>
    <t>You are required to complete Section 2a if you and your related persons, collectively, had at least $1.5 billion in hedge fund assets under management as of the last day of any month in the fiscal quarter immediately preceding your most recently completed fiscal quarter. You are not required to include the regulatory assets under management of any related person that is separately operated.</t>
  </si>
  <si>
    <t>Subject to Instruction 4, Section 2a requires information to be reported on an aggregate basis for all hedge funds that you advise.</t>
  </si>
  <si>
    <t>Section 2b</t>
  </si>
  <si>
    <t>If you are required to complete Section 2a, you must complete a separate Section 2b with respect to each qualifying hedge fund that you advise.</t>
  </si>
  <si>
    <t>However:</t>
  </si>
  <si>
    <t>if you are reporting separately on the funds of a parallel fund structure that, in the aggregate, comprises a qualifying hedge fund, you must complete a separate Section 2b for each parallel fund that is part of that parallel fund structure (even if that parallel fund is not itself a qualifying hedge fund); and</t>
  </si>
  <si>
    <t>if you report answers on an aggregated basis for any master-feeder arrangement or parallel fund structure in accordance with Instruction 5, you should only complete a separate Section 2b with respect to the reporting fund for such master-feeder arrangement or parallel fund structure.</t>
  </si>
  <si>
    <t>Section 3 – Large liquidity fund advisers</t>
  </si>
  <si>
    <t>Section 3</t>
  </si>
  <si>
    <t>You must complete a separate Section 3 with respect to each liquidity fund that you advise.</t>
  </si>
  <si>
    <t>However, if you report answers on an aggregated basis for any master-feeder arrangement or parallel fund structure in accordance with Instruction 5, you should only complete a separate Section 3 with respect to the reporting fund for such master-feeder arrangement or parallel fund structure.</t>
  </si>
  <si>
    <t>You are required to complete Section 3 if (i) you advise one or more liquidity funds and (ii) as of the last day of any month in the fiscal quarter immediately preceding your most recently completed fiscal quarter, you and your related persons, collectively, had at least $1 billion in combined money market and liquidity fund assets under management. You are not required to include the regulatory assets under management of any related person that is separately operated.</t>
  </si>
  <si>
    <t>Section 3: Information about liquidity funds that you advise.</t>
  </si>
  <si>
    <t>You must complete a separate Section 3 for each liquidity fund that you advise. However, with respect to master-feeder arrangements and parallel fund structures, you may report collectively or separately about the component funds as provided in the General Instructions.</t>
  </si>
  <si>
    <t>Item A. Reporting fund identifying and operational information</t>
  </si>
  <si>
    <t>(b) Private fund identification number of the reporting fund ..............................</t>
  </si>
  <si>
    <t>(b) If you responded “no” to Question 54(a) above, does the reporting fund have a policy of complying with the following provisions of rule 2a-7:</t>
  </si>
  <si>
    <t>(a) Name of the reporting fund ............................................................................</t>
  </si>
  <si>
    <t>Does the reporting fund use the penny rounding method of pricing in computing its net assetvalue?</t>
  </si>
  <si>
    <t xml:space="preserve">(a) Does the reporting fund have a policy of complying with the risk limiting conditionsof rule 2a-7? </t>
  </si>
  <si>
    <t xml:space="preserve">(i) the diversification conditions? </t>
  </si>
  <si>
    <t xml:space="preserve">(ii) the credit quality conditions? </t>
  </si>
  <si>
    <t xml:space="preserve">(iii) the liquidity conditions? </t>
  </si>
  <si>
    <t xml:space="preserve">(iv) the maturity conditions? </t>
  </si>
  <si>
    <t>Item B. Reporting fund assets</t>
  </si>
  <si>
    <t>1st Month</t>
  </si>
  <si>
    <t>2nd Month</t>
  </si>
  <si>
    <t>3rd Month</t>
  </si>
  <si>
    <t xml:space="preserve">(a) Net asset value of reporting fund as reported to current and prospective investors </t>
  </si>
  <si>
    <t xml:space="preserve">(b) Net asset value per share of reporting fund as reported to current and prospective investors (to the nearest hundredth of a cent) </t>
  </si>
  <si>
    <t xml:space="preserve">(c) Net asset value per share of reporting fund (to the nearest hundredth of a cent; exclude the value of any capital support agreement or similar arrangement) </t>
  </si>
  <si>
    <t>(d) WAM of reporting fund (in days)</t>
  </si>
  <si>
    <t xml:space="preserve">(e) WAL of reporting fund (in days) </t>
  </si>
  <si>
    <t xml:space="preserve">(f) 7-day gross yield of reporting fund (to the nearest hundredth of one percent) </t>
  </si>
  <si>
    <t xml:space="preserve">(g) Dollar amount of the reporting fund's assets that are daily liquid assets </t>
  </si>
  <si>
    <t xml:space="preserve">(h) Dollar amount of the reporting fund's assets that are weekly liquid assets </t>
  </si>
  <si>
    <t xml:space="preserve">(i) Dollar amount of the reporting fund's assets that have a maturity greater than 397 days </t>
  </si>
  <si>
    <t>Provide the following information for each month of the reporting period.</t>
  </si>
  <si>
    <t>Item C. Financing information</t>
  </si>
  <si>
    <t>Greater than 397 days</t>
  </si>
  <si>
    <t>(i) Unsecured borrowing</t>
  </si>
  <si>
    <t>(ii) Secured borrowing</t>
  </si>
  <si>
    <t>(a) Is the amount of total borrowing reported in response to Question 12 equal to or greater than 5% of the reporting fund's net asset value?</t>
  </si>
  <si>
    <t xml:space="preserve">(b) If you responded “yes” to Question 56(a) above, divide the dollar amount of total borrowing reported in response to Question 12 among the periods specified below depending on the type of borrowing, the type of creditor and the latest date on which the reporting fund may repay the principal amount of the borrowing without defaulting or incurring penalties or additional fees. </t>
  </si>
  <si>
    <t>(If a creditor (or syndicate or administrative/collateral agent) is permitted to varyunilaterally the economic terms of the financing or to revalue posted collateral in its own discretion and demand additional collateral, then the borrowing should bedeemed to have a maturity of 1 day or less for purposes of this question. Foramortizing loans, each amortization payment should be treated separately andgrouped with other borrowings based on its payment date.)</t>
  </si>
  <si>
    <t>(The total amount of borrowings reported below should equal approximately the totalamount of borrowing reported in response to Question 12.)</t>
  </si>
  <si>
    <t>1 day or less</t>
  </si>
  <si>
    <t>2 days to 7 days</t>
  </si>
  <si>
    <t>8 days to 30 days</t>
  </si>
  <si>
    <t>31 days to 397 days</t>
  </si>
  <si>
    <t>Item D. Investor information</t>
  </si>
  <si>
    <t xml:space="preserve">(A) US financial institutions </t>
  </si>
  <si>
    <t xml:space="preserve">(B) Non-US financial institutions </t>
  </si>
  <si>
    <t xml:space="preserve">(C) Other US creditors </t>
  </si>
  <si>
    <t xml:space="preserve">(D) Other non-US creditors </t>
  </si>
  <si>
    <t>(B) Non-US financial institutions</t>
  </si>
  <si>
    <t>(C) Other US creditors</t>
  </si>
  <si>
    <t>(D) Other non-US creditors</t>
  </si>
  <si>
    <t>(a) Does the reporting fund have in place one or more committed liquidity facilities?</t>
  </si>
  <si>
    <t>(b) If you responded “yes” to Question 57(a), provide the aggregate dollar amount of commitments under the liquidity facilities</t>
  </si>
  <si>
    <t>(b) How many investors beneficially own 5% or more of the reporting fund's equity?</t>
  </si>
  <si>
    <t>% of NAV locked for</t>
  </si>
  <si>
    <t xml:space="preserve">(c) Is subject to a suspension of investor withdrawals/redemptions (this question relates to whether a suspension is currently effective and not just an adviser's or governing body's right to suspend) </t>
  </si>
  <si>
    <t xml:space="preserve">1 day or less </t>
  </si>
  <si>
    <t xml:space="preserve">2 days – 7 days </t>
  </si>
  <si>
    <t xml:space="preserve">8 days – 30 days </t>
  </si>
  <si>
    <t xml:space="preserve">31 days – 90 days </t>
  </si>
  <si>
    <t xml:space="preserve">91 days – 180 days </t>
  </si>
  <si>
    <t xml:space="preserve">181 days – 365 days </t>
  </si>
  <si>
    <t xml:space="preserve">Longer than 365 days </t>
  </si>
  <si>
    <t xml:space="preserve">Specify the number of outstanding shares or units of the reporting fund's stockor similar securities </t>
  </si>
  <si>
    <t>Provide the following information regarding investor concentration</t>
  </si>
  <si>
    <t>(For Questions 61 and 62, please note that the standards for imposing suspensions andrestrictions on withdrawals/redemptions may vary among funds Make a good faithdetermination of the provisions that would likely be triggered during conditions that youview as significant market stress)</t>
  </si>
  <si>
    <t xml:space="preserve">(b) May be subjected to material restrictions on investor withdrawals/ redemptions (eg, “gates”) by an adviser or fund governing body (this question relates to an adviser's or governing body's right to impose arestriction and not just whether a restriction been imposed) </t>
  </si>
  <si>
    <t xml:space="preserve">(d) Is subject to a material restriction on investor withdrawals/redemptions (eg, a “gate”) (this question relates to whether a restriction has been imposed and not just an adviser's or governing body's right to impose a restriction) </t>
  </si>
  <si>
    <t>(Divide the reporting fund’s net asset value among the periods specified below depending onthe shortest period within which investors are entitled, under the fund documents, towithdraw invested funds or receive redemption payments, as applicable Assume that youwould impose gates where applicable but that you would not completely suspendwithdrawals/redemptions and that there are no redemption fees Please base on the noticeperiod before the valuation date rather than the date proceeds would be paid to investorsThe total should add up to 100%)</t>
  </si>
  <si>
    <t>Investor liquidity (as a % of net asset value):</t>
  </si>
  <si>
    <t>Provide the following information regarding the restrictions on withdrawals andredemptions by investors in the reporting fund</t>
  </si>
  <si>
    <t>(For purposes of this question, if you know that two or more beneficial ownersof the reporting fund are affiliated with each other, you should treat them as a single beneficial owner)</t>
  </si>
  <si>
    <t>As of the data reporting date, what percentage of the reporting fund's net asset value, if any:</t>
  </si>
  <si>
    <t>Item E. Portfolio Information</t>
  </si>
  <si>
    <t>For each security held by the reporting fund, provide the following information for each month of the reporting period.</t>
  </si>
  <si>
    <t>(b) Title of the issue (including coupon, if applicable)</t>
  </si>
  <si>
    <t>(c) CUSIP</t>
  </si>
  <si>
    <t>(d) LEI, if available</t>
  </si>
  <si>
    <t>(e) In addition to CUSIP and LEI, provide at least one of the following other identifiers, if available</t>
  </si>
  <si>
    <t>(i) ISIN</t>
  </si>
  <si>
    <t xml:space="preserve">(ii) CIK </t>
  </si>
  <si>
    <t>(iii) Other unique identifier</t>
  </si>
  <si>
    <t>(f) The category of investment that most closely identifies the instrument ......</t>
  </si>
  <si>
    <t>(Select from among the following categories of investment: U.S. Treasury Debt; U.S. Government Agency Debt; Non-U.S. Sovereign, Sub-Sovereign and Supra-National debt; Certificate of Deposit; Non-Negotiable Time Deposit; Variable Rate Demand Note; Other Municipal Security; Asset Backed Commercial Paper; Other Asset Backed Securities; U.S. Treasury Repurchase Agreement, if collateralized only by U.S. Treasuries (including Strips) and cash; U.S. Government Agency Repurchase Agreement, collateralized only by U.S. Government Agency securities, U.S. Treasuries, and cash; Other Repurchase Agreement, if any collateral falls outside Treasury, Government Agency and cash; Insurance Company Funding Agreement; Investment Company; Financial Company Commercial Paper; Non-Financial Company Commercial Paper; or Tender Option Bond. If Other Instrument, include a brief description.)</t>
  </si>
  <si>
    <t>(a) Name of the issuer</t>
  </si>
  <si>
    <t>(g) For repos, specify whether the repo is “open” (i.e., the repo has no specified end date and, by its terms, will be extended or “rolled” each business day (or at another specified period) unless the investor chooses to terminate it), and provide the following information about the securities subject to the repo (i.e., the collateral):</t>
  </si>
  <si>
    <t>(If multiple securities of an issuer are subject to the repo, the securities may be aggregated, in which case provide: (i) the total principal amount and value and (ii) the range of maturity dates and interest rates.)</t>
  </si>
  <si>
    <t>(i) Whether the repo is “open” ..................................................</t>
  </si>
  <si>
    <t>(ii) Name of the collateral issuer .................................................</t>
  </si>
  <si>
    <t>(iii) CUSIP ....................................................................................</t>
  </si>
  <si>
    <t>(iv) LEI, if available ....................................................................</t>
  </si>
  <si>
    <t>(v) Maturity date .........................................................................</t>
  </si>
  <si>
    <t>(vi) Coupon or yield</t>
  </si>
  <si>
    <t>(vii) The principal amount, to the nearest cent</t>
  </si>
  <si>
    <t>(viii) Value of the collateral, to the nearest cent</t>
  </si>
  <si>
    <t>(ix) The category of investment that most closely represents the collateral</t>
  </si>
  <si>
    <t>(Select from among the following categories of investment: Asset-Backed Securities; Agency Collateralized Mortgage Obligations; Agency Debentures and Agency Strips; Agency Mortgage-Backed Securities; Private Label Collateralized Mortgage Obligations; Corporate Debt Securities; Equities; Money Market; U.S. Treasuries(including strips); Other Instrument. If Other Instrument, include abrief description, including, if applicable, whether it is acollateralized debt obligation, municipal debt, whole loan, or international debt).</t>
  </si>
  <si>
    <t>(h) If the rating assigned by a credit rating agency played a substantial role in the reporting fund’s (or its adviser’s) evaluation of the quality, maturity or liquidity of the security, provide the name of each credit rating agency and the rating each assigned to the security.</t>
  </si>
  <si>
    <t>(l) If the security has a demand feature on which the reporting fund (or its adviser) is relying when evaluating the quality, maturity, or liquidity of the security, provide the following information:</t>
  </si>
  <si>
    <t>(If the security does not have such a demand feature, enter “NA.”)</t>
  </si>
  <si>
    <t>(v) Whether the demand feature is a conditional demand feature</t>
  </si>
  <si>
    <t>(i) The maturity date used to calculate WAM .</t>
  </si>
  <si>
    <t xml:space="preserve">(j) The maturity date used to calculate WAL </t>
  </si>
  <si>
    <t>(k) The ultimate legal maturity date (i.e., the date on which, in accordance with the terms of the security without regard to any interest rate readjustment or demand feature, the principal amount must unconditionally be paid) .</t>
  </si>
  <si>
    <t xml:space="preserve">(i) Identity of the demand feature issuer(s) </t>
  </si>
  <si>
    <t xml:space="preserve">(ii) If the rating assigned by a credit rating agency played a substantial role in the reporting fund’s (or its adviser’s) evaluation of the quality, maturity or liquidity of the demand feature, its issuer, or the security to which it relates, provide the name of each credit rating agency and the rating assigned by each credit rating agency </t>
  </si>
  <si>
    <t>(iii) The period remaining until the principal amount of the security may be recovered through the demand feature .</t>
  </si>
  <si>
    <t xml:space="preserve">(iv) The amount (i.e., percentage) of fractional support provided by each demand feature issuer </t>
  </si>
  <si>
    <t>(If the security does not have such a guarantee, enter "NA.")</t>
  </si>
  <si>
    <t>(m) If the security has a guarantee (other than an unconditional letter of credit reported in response to Question 63(l) above) on which the reporting fund (or its adviser) is relying when evaluating the quality, maturity, or liquidity of the security, provide the following information:</t>
  </si>
  <si>
    <t>(i) Identity of the guarantor(s)</t>
  </si>
  <si>
    <t>(ii) If the rating assigned by a credit rating agency played asubstantial role in the reporting fund’s (or its adviser’s) evaluation of the quality, maturity or liquidity of the guarantee, the guarantor, or the security to which the guarantee relates, provide the name of each credit ratingagency and the rating assigned by each credit rating agency</t>
  </si>
  <si>
    <t>(iii) The amount (i.e., percentage) of fractional support provided by each guarantor</t>
  </si>
  <si>
    <t>(n) If the security has any enhancements, other than those identified in response to Questions 63(l) and (m) above, on which the reporting fund (or its adviser) is relying when evaluating the quality, maturity, or liquidity of the security, provide the following information:</t>
  </si>
  <si>
    <t>(If the security does not have such an enhancement, enter “NA.”)</t>
  </si>
  <si>
    <t>(p) The total value of the reporting fund’s position in the security, and separately, if the reporting fund uses the amortized cost method of valuation, the amortized cost value, in both cases to the nearest cent:</t>
  </si>
  <si>
    <t>(r) Is the security categorized as a level 3 asset or liability in Question 14?</t>
  </si>
  <si>
    <t>(s) Is the security a daily liquid asset?</t>
  </si>
  <si>
    <t>(t) Is the security a weekly liquid asset?</t>
  </si>
  <si>
    <t>(u) Is the security an illiquid security?</t>
  </si>
  <si>
    <t>(v) Explanatory notes. Disclose any other information that may be material to other disclosures related to the portfolio security.</t>
  </si>
  <si>
    <t>End of Month 1</t>
  </si>
  <si>
    <t>End of Month 2</t>
  </si>
  <si>
    <t>End of Month 3</t>
  </si>
  <si>
    <t xml:space="preserve">(i) Identity of the enhancement provider(s) </t>
  </si>
  <si>
    <t xml:space="preserve">(ii) The type of enhancement(s) </t>
  </si>
  <si>
    <t>(iv) The amount (i.e., percentage) of fractional support provided by each enhancement provider .</t>
  </si>
  <si>
    <t xml:space="preserve">(i) Including the value of any sponsor support </t>
  </si>
  <si>
    <t>(ii) Excluding the value of any sponsor support .</t>
  </si>
  <si>
    <t>(q) The percentage of the reporting fund’s net assets invested in the security, to the nearest hundredth of a percent .</t>
  </si>
  <si>
    <t>(iii) If the rating assigned by a credit rating agency played a substantial role in the reporting fund’s (or its adviser’s) evaluation of the quality, maturity or liquidity of the enhancement, its provider, or the security to which it relates, provide the name of each credit rating agency used and the rating assigned by the credit rating agency</t>
  </si>
  <si>
    <t>(o) The yield of the security as of the reporting date:</t>
  </si>
  <si>
    <t>Does the reporting fund use the amortized cost method of valuation in computing its net asset value?</t>
  </si>
  <si>
    <t xml:space="preserve">(a) Specify the percentage of the reporting fund's equity that is beneficially owned by the beneficial owner having the largest equity interest in the reporting fund </t>
  </si>
  <si>
    <t>no</t>
  </si>
  <si>
    <t xml:space="preserve">Provide a good faith estimate, as of the data reporting date, of the percentage of the reporting fund's outstanding equity that was purchased using securities lending collateral </t>
  </si>
  <si>
    <t xml:space="preserve">(a) May be subjected to a suspension of investor withdrawals/redemptions by an adviser or fund governing body (this question relates to an adviser's or governing body's right to suspend and not just whether a suspension is currently effective) </t>
  </si>
  <si>
    <t>U.S. Treasury Debt</t>
  </si>
  <si>
    <t>U.S. Government Agency Debt</t>
  </si>
  <si>
    <t>Non-U.S. Sovereign</t>
  </si>
  <si>
    <t>Sub-Sovereign and Supra-National debt</t>
  </si>
  <si>
    <t xml:space="preserve">Certificate of Deposit; </t>
  </si>
  <si>
    <t xml:space="preserve">Non-Negotiable Time Deposit; </t>
  </si>
  <si>
    <t xml:space="preserve">Variable Rate Demand Note; </t>
  </si>
  <si>
    <t xml:space="preserve">Other Municipal Security; </t>
  </si>
  <si>
    <t xml:space="preserve">Asset Backed Commercial Paper; </t>
  </si>
  <si>
    <t xml:space="preserve">Other Asset Backed Securities; </t>
  </si>
  <si>
    <t xml:space="preserve">U.S. Treasury Repurchase Agreement, if collateralized only by U.S. Treasuries (including Strips) and cash; </t>
  </si>
  <si>
    <t xml:space="preserve">U.S. Government Agency Repurchase Agreement, collateralized only by U.S. Government Agency securities, U.S. Treasuries, and cash; </t>
  </si>
  <si>
    <t xml:space="preserve">Other Repurchase Agreement, if any collateral falls outside Treasury, Government Agency and cash; </t>
  </si>
  <si>
    <t xml:space="preserve">Insurance Company Funding Agreement; </t>
  </si>
  <si>
    <t xml:space="preserve">Investment Company; </t>
  </si>
  <si>
    <t xml:space="preserve">Financial Company Commercial Paper; </t>
  </si>
  <si>
    <t>Non-Financial Company Commercial Paper;</t>
  </si>
  <si>
    <t xml:space="preserve">or Tender Option Bond. </t>
  </si>
  <si>
    <t>If Other Instrument, include a brief description.</t>
  </si>
  <si>
    <t xml:space="preserve">Asset-Backed Securities; </t>
  </si>
  <si>
    <t xml:space="preserve">Agency Collateralized Mortgage Obligations; </t>
  </si>
  <si>
    <t xml:space="preserve">Agency Debentures and Agency Strips; </t>
  </si>
  <si>
    <t xml:space="preserve">Agency Mortgage-Backed Securities; </t>
  </si>
  <si>
    <t xml:space="preserve">Private Label Collateralized Mortgage Obligations; </t>
  </si>
  <si>
    <t xml:space="preserve">Corporate Debt Securities; </t>
  </si>
  <si>
    <t xml:space="preserve">Equities; </t>
  </si>
  <si>
    <t>U.S. Treasuries(including strips);</t>
  </si>
  <si>
    <t>Other Instrument. If Other Instrument, include abrief description, including, if applicable, whether it is acollateralized debt obligation, municipal debt, whole loan, or international debt).</t>
  </si>
  <si>
    <t>From Helix/ BBRG</t>
  </si>
  <si>
    <t>From Helix</t>
  </si>
  <si>
    <t>From BBRG</t>
  </si>
  <si>
    <t>Table at right</t>
  </si>
  <si>
    <t>Table for 63(g)(ix)</t>
  </si>
  <si>
    <t>Calculate</t>
  </si>
  <si>
    <t>See table at right.
Either 11,12 or 13 for repos, 1 for Tbills, "Other (Government 2a7 Funds)" for DGCXX</t>
  </si>
  <si>
    <t>Table for 63(f)</t>
  </si>
  <si>
    <t xml:space="preserve">CRD </t>
  </si>
  <si>
    <t>Net Accretion</t>
  </si>
  <si>
    <t>Gross Accretion</t>
  </si>
  <si>
    <t>Cum Net Acc</t>
  </si>
  <si>
    <t>Cum Gross Acc</t>
  </si>
  <si>
    <t xml:space="preserve">(j) State or municipal government entities (excluding pension plans) </t>
  </si>
  <si>
    <t>NAV</t>
  </si>
  <si>
    <t>Expenses accrued</t>
  </si>
  <si>
    <t>USG M</t>
  </si>
  <si>
    <t>Prime M</t>
  </si>
  <si>
    <t>Prime C1</t>
  </si>
  <si>
    <t>Prime Q1</t>
  </si>
  <si>
    <t>Prime EXP</t>
  </si>
  <si>
    <t>Prime MIG</t>
  </si>
  <si>
    <t>N AUM</t>
  </si>
  <si>
    <t>Rounded</t>
  </si>
  <si>
    <t>Total Liq Funds</t>
  </si>
  <si>
    <t>Margin owed by counterparty</t>
  </si>
  <si>
    <t>1- how to represent in question 63</t>
  </si>
  <si>
    <t>2- level 1 or 2?</t>
  </si>
  <si>
    <t>how to represent series in 5a part 1B. Is "Lucid Prime Fund LLC (Series M)" the way to do this?</t>
  </si>
  <si>
    <t>Cash/Cash equiv</t>
  </si>
  <si>
    <t>Tbills</t>
  </si>
  <si>
    <t>Margin posted</t>
  </si>
  <si>
    <t>Repos</t>
  </si>
  <si>
    <t>Unencum cash/equ</t>
  </si>
  <si>
    <t>Liabiities</t>
  </si>
  <si>
    <t>How do we represent the adviser as investor?</t>
  </si>
  <si>
    <t xml:space="preserve">if a single investor invest through multiple entities, how many investors is it? </t>
  </si>
  <si>
    <t>Lucid Prime Fund LLC (Series Q1)</t>
  </si>
  <si>
    <t>Lucid Prime Fund LLC (Series MIG)</t>
  </si>
  <si>
    <t>Margin owed to counterparties</t>
  </si>
  <si>
    <t>cash- it's cost based</t>
  </si>
  <si>
    <t>Liabilities cost based since amoutn owed does not go up &amp; down based on market moves</t>
  </si>
  <si>
    <t>money funds, we not consider this a borrowing</t>
  </si>
  <si>
    <t>Send an email describing the Series, so we need to get it into the ADV. Need to generate the Fund id #</t>
  </si>
  <si>
    <t>Equity NAV</t>
  </si>
  <si>
    <t>Facilities</t>
  </si>
  <si>
    <t>Other Assets</t>
  </si>
  <si>
    <t>Bonds (USD)</t>
  </si>
  <si>
    <t>NA</t>
  </si>
  <si>
    <t>Question 15- should aggregate</t>
  </si>
  <si>
    <t>If under common control, then affiliated</t>
  </si>
  <si>
    <t xml:space="preserve">we have an option, if we don't want to, we don't have to. </t>
  </si>
  <si>
    <t>if treat that investor</t>
  </si>
  <si>
    <t>Series EXP- bearing in mind the sized (70K of 1B) and lack of investors, it can be ignored for reporting purposes.</t>
  </si>
  <si>
    <t>also, not the investors' money.</t>
  </si>
  <si>
    <t>It's just cash, so don't report 63</t>
  </si>
  <si>
    <t>Should not appear on ADV either</t>
  </si>
  <si>
    <t>805-3531452546</t>
  </si>
  <si>
    <t>805-1061582636</t>
  </si>
  <si>
    <t>805-2093722753</t>
  </si>
  <si>
    <t xml:space="preserve">55.(a), 55.(b),55.(f) and 58 </t>
  </si>
  <si>
    <t>Item F. Parallel Money Market Funds</t>
  </si>
  <si>
    <t>64. If the reporting fund pursues substantially the same investment objective andstrategy and invests side by side in substantially the same positions as a moneymarket fund advised by you or any of your related persons, provide the moneymarket fund’s EDGAR series identifier ...................................</t>
  </si>
  <si>
    <t>(If neither you nor any of your related persons advise such a money market fund,enter “NA.”)</t>
  </si>
  <si>
    <t>Prime QX</t>
  </si>
  <si>
    <t>Lucid Prime Fund LLC (Series QX)</t>
  </si>
  <si>
    <t>805-3603861400</t>
  </si>
  <si>
    <t>Weighted average maturity in Helix in days. Open/DGCXX = 1 day. Round to closest day</t>
  </si>
  <si>
    <t>Weighted average yield in Helix</t>
  </si>
  <si>
    <t>DGCXX, open trades and trades maturing next day</t>
  </si>
  <si>
    <t>DGCXX, open trades, UST, and trades maturing within 5 business days</t>
  </si>
  <si>
    <t>Posted margin is NOT a borrowing</t>
  </si>
  <si>
    <t>Ask ACA what to do here</t>
  </si>
  <si>
    <t>fill in the blue cells only</t>
  </si>
  <si>
    <t>The reporting private funds in Section 3 do not issue shares. Instead, they have investor capital accounts similar to most private funds. We are thus answering 0 (zero)  for questions 55.(b) (NAV per share) and 58 (number of outstanding shares). For 55.(f), we provide the 7-day gross yield of the entire fund without referencing a "a hypothetical pre-existing account having a balance of one share" as described in the definition of 7-day gross yield in the glossary</t>
  </si>
  <si>
    <t>Prime Q364</t>
  </si>
  <si>
    <t>Lucid Prime Fund LLC (Series Q364)</t>
  </si>
  <si>
    <t>jjv</t>
  </si>
  <si>
    <t>805-5151206611</t>
  </si>
  <si>
    <t>805-5607102875</t>
  </si>
  <si>
    <t>MM Term Income Master Fund LLC</t>
  </si>
  <si>
    <t>(n) Other</t>
  </si>
  <si>
    <t>Net Return</t>
  </si>
  <si>
    <t>Quart Returns</t>
  </si>
  <si>
    <t>Gross Return</t>
  </si>
  <si>
    <t>Section 1c: Information about the hedge funds you advise</t>
  </si>
  <si>
    <t>Item A. Reporting fund identifying information</t>
  </si>
  <si>
    <t xml:space="preserve">18. (a) Name of the reporting fund </t>
  </si>
  <si>
    <t xml:space="preserve">       (b) Private fund identification number of the reporting fund </t>
  </si>
  <si>
    <t>Item B. Certain information regarding the reporting fund</t>
  </si>
  <si>
    <t>19.Does the reporting fund have a single primary investment strategy or multiple strategies?</t>
  </si>
  <si>
    <t>Single Primary</t>
  </si>
  <si>
    <t xml:space="preserve">20.Indicate which of the investment strategies below best describe the reporting fund's strategies. </t>
  </si>
  <si>
    <t xml:space="preserve">  For each strategy that you have selected, provide a good faith estimate of the percentage of the reporting </t>
  </si>
  <si>
    <t xml:space="preserve">  fund's net asset value represented by that strategy. If, in your view, the reporting fund's allocation among </t>
  </si>
  <si>
    <t xml:space="preserve">  strategies is appropriately represented by the percentage of deployed capital, you may also provide that information.</t>
  </si>
  <si>
    <t>Strategy</t>
  </si>
  <si>
    <t>% of NAV (required)</t>
  </si>
  <si>
    <t>% of capital (Optional</t>
  </si>
  <si>
    <t>Equity, Market Neutral</t>
  </si>
  <si>
    <t xml:space="preserve">Equity, Long/Short </t>
  </si>
  <si>
    <t xml:space="preserve">Equity, Short Bias </t>
  </si>
  <si>
    <t xml:space="preserve">Equity, Long Bias </t>
  </si>
  <si>
    <t>Macro, Active Trading</t>
  </si>
  <si>
    <t xml:space="preserve">(Select the investment strategies that best describe the reporting fund's strategies, even if the descriptions </t>
  </si>
  <si>
    <t xml:space="preserve">Macro, Commodity </t>
  </si>
  <si>
    <t xml:space="preserve">below do not precisely match your characterization of those strategies; select “other” only if a strategy that </t>
  </si>
  <si>
    <t xml:space="preserve">Macro, Currency </t>
  </si>
  <si>
    <t xml:space="preserve">the reporting fund uses is significantly different from any of the strategies identified below. You may refer </t>
  </si>
  <si>
    <t>Macro, Global Macro</t>
  </si>
  <si>
    <t xml:space="preserve">to the reporting fund’s use of these strategies as of the data reporting date or throughout the reporting </t>
  </si>
  <si>
    <t>Relative Value, Fixed Income Asset Backed</t>
  </si>
  <si>
    <t>period, but you must report using the same basis in future filings.)</t>
  </si>
  <si>
    <t xml:space="preserve">Relative Value, Fixed Income Convertible Arbitrage </t>
  </si>
  <si>
    <t>Relative Value, Fixed Income Corporate</t>
  </si>
  <si>
    <t xml:space="preserve">Relative Value, Fixed Income Sovereign </t>
  </si>
  <si>
    <t xml:space="preserve">(The strategies listed below are mutually exclusive (i.e., do not report the same assetsunder multiple </t>
  </si>
  <si>
    <t>Relative Value, Volatility Arbitrage</t>
  </si>
  <si>
    <t>strategies). If providing percentages of capital, the total should add up toapproximately 100%.)</t>
  </si>
  <si>
    <t xml:space="preserve">Event Driven, Distressed/Restructuring </t>
  </si>
  <si>
    <t xml:space="preserve">Event Driven, Risk Arbitrage/Merger Arbitrage </t>
  </si>
  <si>
    <t xml:space="preserve">Event Driven, Equity Special Situations </t>
  </si>
  <si>
    <t xml:space="preserve">Credit, Long/Short </t>
  </si>
  <si>
    <t xml:space="preserve">Credit, Asset Based Lending </t>
  </si>
  <si>
    <t xml:space="preserve">Managed Futures/CTA, Fundamental </t>
  </si>
  <si>
    <t xml:space="preserve">Managed Futures/CTA, Quantitative </t>
  </si>
  <si>
    <t>Investment in other funds</t>
  </si>
  <si>
    <t xml:space="preserve"> Other (________________________):</t>
  </si>
  <si>
    <t>21.During the reporting period, approximately what percentage of the reporting fund's net asset value was managed using high-frequency trading strategies?</t>
  </si>
  <si>
    <t xml:space="preserve">less than 10% </t>
  </si>
  <si>
    <t xml:space="preserve">(In your response, please do not include strategies using algorithms solely for tradeexecution. </t>
  </si>
  <si>
    <t xml:space="preserve">10-25% </t>
  </si>
  <si>
    <t xml:space="preserve">This question concerns strategies that are substantially computer-driven,where decisions to place </t>
  </si>
  <si>
    <t xml:space="preserve">26-50% </t>
  </si>
  <si>
    <t xml:space="preserve">bids or offers, and to buy or sell, are primarily based onalgorithmic responses to intraday price </t>
  </si>
  <si>
    <t xml:space="preserve">51-75% </t>
  </si>
  <si>
    <t xml:space="preserve">action in equities, futures and options, and wherethe total number of shares or contracts traded </t>
  </si>
  <si>
    <t xml:space="preserve">76-99% </t>
  </si>
  <si>
    <t>throughout the day is generallysignificantly larger than the net change in position from one day to the next.)</t>
  </si>
  <si>
    <t>100% or more</t>
  </si>
  <si>
    <t>22.Identify the five counterparties to which the reporting fund has the greatest mark-to-market</t>
  </si>
  <si>
    <t xml:space="preserve">   net counterparty credit exposure, measured as a percentage of the reporting fund's net asset value.</t>
  </si>
  <si>
    <t>Legal name of the counterparty (or, if multiple affiliated entities, counterparties)</t>
  </si>
  <si>
    <t>Indicate below if the counterparty is affiliated with a major financial institution</t>
  </si>
  <si>
    <t>Exposure (% of reporting fund’s net asset value)</t>
  </si>
  <si>
    <t>(a)</t>
  </si>
  <si>
    <t xml:space="preserve">(For purposes of this question, you should treat affiliated entities as a single group to theextent exposures </t>
  </si>
  <si>
    <t>(b)</t>
  </si>
  <si>
    <t xml:space="preserve">may be contractually or legally set-off or netted across those entitiesand/or one affiliate guarantees or may </t>
  </si>
  <si>
    <t>(c)</t>
  </si>
  <si>
    <t>otherwise be obligated to satisfy the obligations ofanother. CCPs should not be regarded as counterparties for purposes of this question.)</t>
  </si>
  <si>
    <t>(d)</t>
  </si>
  <si>
    <t>(In your response, you should take into account: (i) mark-to-market gains and losses onderivatives; and (ii) any loans or loan commitments.)</t>
  </si>
  <si>
    <t>(e)</t>
  </si>
  <si>
    <t>(However, you should not take into account: (i) margin posted by the counterparty; or(ii) holdings of debt or equity securities issued by the counterparty.)</t>
  </si>
  <si>
    <t>23.Identify the five counterparties that have the greatest mark-to-market net counterparty</t>
  </si>
  <si>
    <t xml:space="preserve">  credit exposure to the reporting fund, measured in U.S. dollars</t>
  </si>
  <si>
    <t>Exposure (in USD)</t>
  </si>
  <si>
    <t>Royal Bank of Scotland</t>
  </si>
  <si>
    <t>24.Provide the following information regarding your use of trading and clearing mechanismsduring the reporting period.</t>
  </si>
  <si>
    <t>(a) Estimated % (in terms of value) of securities (other than derivatives) that were traded by the reporting fund:</t>
  </si>
  <si>
    <t xml:space="preserve">On a regulated exchange </t>
  </si>
  <si>
    <t>OTC</t>
  </si>
  <si>
    <t>(b) Estimated % (in terms of trade volumes) of derivatives that were traded by the reporting fund:</t>
  </si>
  <si>
    <t>On a regulated exchange or swap execution facility</t>
  </si>
  <si>
    <t>(c) Estimated % (in terms of trade volumes) of derivatives that were traded by the reporting fund and:</t>
  </si>
  <si>
    <t>Cleared by a CCP</t>
  </si>
  <si>
    <t>Bilaterally transacted (i.e., not cleared by a CCP)</t>
  </si>
  <si>
    <t>(d) Estimated % (in terms of value) of repo trades that were entered into by the reporting fund and:</t>
  </si>
  <si>
    <t>Constitute a tri-party repo</t>
  </si>
  <si>
    <t>25.What percentage of the reporting fund's net asset value relates to transactions</t>
  </si>
  <si>
    <t xml:space="preserve">  that are not described in any of the categories listed in items (a) through (d) of</t>
  </si>
  <si>
    <t xml:space="preserve">  Question 24?</t>
  </si>
  <si>
    <t>3,8,9,12,20</t>
  </si>
  <si>
    <t xml:space="preserve">	The MM Term Income Master Fund LLC has a capital structure that includes (i) equity investments in the Fund; and (ii)a capital call facility which also gives the Fund the right to borrow against any assets purchased (The Facility"). Any uncalled portion of the facioity is thus akin to uncalled capital. When the facility, or parts of it are called, it may become a borrowing by the Fund. Thus, while the GAV of the Fund will not be impacted by the amount of the Facility actually used, the NAV, Borrowings , and NAV allocated to investment strategies will be so impacted.</t>
  </si>
  <si>
    <t>Prime A1</t>
  </si>
  <si>
    <t>Prime 2YIG</t>
  </si>
  <si>
    <t>Lucid Prime Fund LLC (Series A1)</t>
  </si>
  <si>
    <t>Lucid Prime Fund LLC (Series 2YIG)</t>
  </si>
  <si>
    <t xml:space="preserve">Owned mmfs </t>
  </si>
  <si>
    <t>Margin Held (mmfs)</t>
  </si>
  <si>
    <t>Cash Held</t>
  </si>
  <si>
    <t>Not Rounded</t>
  </si>
  <si>
    <t>FUND</t>
  </si>
  <si>
    <t>Month 1</t>
  </si>
  <si>
    <t>Month 2</t>
  </si>
  <si>
    <t>Month 3</t>
  </si>
  <si>
    <t>Total Other</t>
  </si>
  <si>
    <t>pasted values from the MMT Monthly Returns 12.31.22 file</t>
  </si>
  <si>
    <t>805-6101207933</t>
  </si>
  <si>
    <t>Borrowings</t>
  </si>
  <si>
    <t>Borrow from US Inst</t>
  </si>
  <si>
    <t>Level 1 assets</t>
  </si>
  <si>
    <t>Level 2 assets</t>
  </si>
  <si>
    <t>THE THREE GREEN SECTIONS CONTAIN VALUES TO BE INPUT INTO FORM PF</t>
  </si>
  <si>
    <t>Cost Based Assets</t>
  </si>
  <si>
    <t>MACQUARIE BANK LIMITED</t>
  </si>
  <si>
    <t>Cost Based Liabilities</t>
  </si>
  <si>
    <t>Level 1 Liabilities</t>
  </si>
  <si>
    <t>Level 2 Liabilities</t>
  </si>
  <si>
    <t>AMHERST PIERPONT SECURITIES LLC USD</t>
  </si>
  <si>
    <t>MACQUARIE BANK LIMITED USD</t>
  </si>
  <si>
    <t>NATWEST MARKETS PLC USD</t>
  </si>
  <si>
    <t>Daiwa</t>
  </si>
  <si>
    <t>DAIWA CAPITAL MARKETS EUROPE LIMITED USD</t>
  </si>
  <si>
    <t>Santander</t>
  </si>
  <si>
    <t>805-8312373461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</si>
</sst>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3" formatCode="_(* #,##0.00_);_(* \(#,##0.00\);_(* &quot;-&quot;??_);_(@_)"/>
    <numFmt numFmtId="164" formatCode="_(* #,##0.000_);_(* \(#,##0.000\);_(* &quot;-&quot;??_);_(@_)"/>
    <numFmt numFmtId="165" formatCode="_(* #,##0.00000_);_(* \(#,##0.00000\);_(* &quot;-&quot;??_);_(@_)"/>
    <numFmt numFmtId="166" formatCode="0.0000000"/>
    <numFmt numFmtId="167" formatCode="0.000000"/>
    <numFmt numFmtId="168" formatCode="_(* #,##0_);_(* \(#,##0\);_(* &quot;-&quot;??_);_(@_)"/>
    <numFmt numFmtId="169" formatCode="0.0000000000000%"/>
    <numFmt numFmtId="170" formatCode="_([$€-2]\ * #,##0.00_);_([$€-2]\ * \(#,##0.00\);_([$€-2]\ * &quot;-&quot;??_);_(@_)"/>
  </numFmts>
  <fonts count="20" x14ac:knownFonts="1">
    <font>
      <sz val="11"/>
      <color theme="1"/>
      <name val="Calibri"/>
      <family val="2"/>
      <scheme val="minor"/>
    </font>
    <font>
      <b/>
      <sz val="11"/>
      <color theme="1"/>
      <name val="Calibri"/>
      <family val="2"/>
      <scheme val="minor"/>
    </font>
    <font>
      <i/>
      <sz val="11"/>
      <color theme="1"/>
      <name val="Calibri"/>
      <family val="2"/>
      <scheme val="minor"/>
    </font>
    <font>
      <b/>
      <sz val="12"/>
      <color theme="1"/>
      <name val="Calibri"/>
      <family val="2"/>
      <scheme val="minor"/>
    </font>
    <font>
      <b/>
      <sz val="14"/>
      <color theme="1"/>
      <name val="Calibri"/>
      <family val="2"/>
      <scheme val="minor"/>
    </font>
    <font>
      <sz val="11"/>
      <color rgb="FF000000"/>
      <name val="Calibri"/>
      <family val="2"/>
      <scheme val="minor"/>
    </font>
    <font>
      <u/>
      <sz val="11"/>
      <color theme="10"/>
      <name val="Calibri"/>
      <family val="2"/>
      <scheme val="minor"/>
    </font>
    <font>
      <sz val="11"/>
      <color theme="1"/>
      <name val="Calibri"/>
      <family val="2"/>
      <scheme val="minor"/>
    </font>
    <font>
      <sz val="11"/>
      <color rgb="FFFF0000"/>
      <name val="Calibri"/>
      <family val="2"/>
      <scheme val="minor"/>
    </font>
    <font>
      <sz val="8"/>
      <name val="Calibri"/>
      <family val="2"/>
      <scheme val="minor"/>
    </font>
    <font>
      <b/>
      <u/>
      <sz val="11"/>
      <color theme="1"/>
      <name val="Calibri"/>
      <family val="2"/>
      <scheme val="minor"/>
    </font>
    <font>
      <sz val="9"/>
      <color indexed="81"/>
      <name val="Tahoma"/>
      <family val="2"/>
    </font>
    <font>
      <b/>
      <sz val="9"/>
      <color indexed="81"/>
      <name val="Tahoma"/>
      <family val="2"/>
    </font>
    <font>
      <i/>
      <sz val="11"/>
      <color rgb="FF0070C0"/>
      <name val="Calibri"/>
      <family val="2"/>
      <scheme val="minor"/>
    </font>
    <font>
      <sz val="9"/>
      <color rgb="FF000000"/>
      <name val="Verdana"/>
      <family val="2"/>
    </font>
    <font>
      <b/>
      <sz val="11"/>
      <color rgb="FFFF0000"/>
      <name val="Calibri"/>
      <family val="2"/>
      <scheme val="minor"/>
    </font>
    <font>
      <sz val="10"/>
      <name val="Arial"/>
      <family val="2"/>
    </font>
    <font>
      <b/>
      <u/>
      <sz val="9"/>
      <color indexed="81"/>
      <name val="Tahoma"/>
      <family val="2"/>
    </font>
    <font>
      <b/>
      <sz val="16"/>
      <color theme="1"/>
      <name val="Calibri"/>
      <family val="2"/>
      <scheme val="minor"/>
    </font>
    <font>
      <b/>
      <sz val="12"/>
      <color rgb="FFFF0000"/>
      <name val="Calibri"/>
      <family val="2"/>
      <scheme val="minor"/>
    </font>
  </fonts>
  <fills count="15">
    <fill>
      <patternFill patternType="none"/>
    </fill>
    <fill>
      <patternFill patternType="gray125"/>
    </fill>
    <fill>
      <patternFill patternType="solid">
        <fgColor rgb="FFFFFF00"/>
        <bgColor indexed="64"/>
      </patternFill>
    </fill>
    <fill>
      <patternFill patternType="solid">
        <fgColor theme="9" tint="0.79998168889431442"/>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2"/>
        <bgColor indexed="64"/>
      </patternFill>
    </fill>
    <fill>
      <patternFill patternType="solid">
        <fgColor theme="3" tint="0.79998168889431442"/>
        <bgColor indexed="64"/>
      </patternFill>
    </fill>
    <fill>
      <patternFill patternType="solid">
        <fgColor theme="4" tint="0.79998168889431442"/>
        <bgColor indexed="64"/>
      </patternFill>
    </fill>
    <fill>
      <patternFill patternType="solid">
        <fgColor theme="0"/>
        <bgColor indexed="64"/>
      </patternFill>
    </fill>
    <fill>
      <patternFill patternType="solid">
        <fgColor rgb="FFFFC000"/>
        <bgColor indexed="64"/>
      </patternFill>
    </fill>
    <fill>
      <patternFill patternType="solid">
        <fgColor rgb="FFFF0000"/>
        <bgColor indexed="64"/>
      </patternFill>
    </fill>
    <fill>
      <patternFill patternType="solid">
        <fgColor theme="8" tint="0.79998168889431442"/>
        <bgColor indexed="64"/>
      </patternFill>
    </fill>
    <fill>
      <patternFill patternType="solid">
        <fgColor theme="7" tint="0.59999389629810485"/>
        <bgColor indexed="64"/>
      </patternFill>
    </fill>
    <fill>
      <patternFill patternType="solid">
        <fgColor theme="6" tint="0.79998168889431442"/>
        <bgColor indexed="64"/>
      </patternFill>
    </fill>
  </fills>
  <borders count="30">
    <border>
      <left/>
      <right/>
      <top/>
      <bottom/>
      <diagonal/>
    </border>
    <border>
      <left style="thin">
        <color indexed="64"/>
      </left>
      <right style="thin">
        <color indexed="64"/>
      </right>
      <top style="thin">
        <color indexed="64"/>
      </top>
      <bottom style="thin">
        <color indexed="64"/>
      </bottom>
      <diagonal/>
    </border>
    <border>
      <left/>
      <right/>
      <top/>
      <bottom style="double">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double">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bottom style="double">
        <color indexed="64"/>
      </bottom>
      <diagonal/>
    </border>
    <border>
      <left/>
      <right style="medium">
        <color indexed="64"/>
      </right>
      <top/>
      <bottom style="double">
        <color indexed="64"/>
      </bottom>
      <diagonal/>
    </border>
    <border>
      <left style="medium">
        <color indexed="64"/>
      </left>
      <right/>
      <top/>
      <bottom style="thin">
        <color indexed="64"/>
      </bottom>
      <diagonal/>
    </border>
    <border>
      <left/>
      <right style="medium">
        <color indexed="64"/>
      </right>
      <top/>
      <bottom style="thin">
        <color indexed="64"/>
      </bottom>
      <diagonal/>
    </border>
    <border>
      <left/>
      <right/>
      <top style="medium">
        <color indexed="64"/>
      </top>
      <bottom/>
      <diagonal/>
    </border>
    <border>
      <left/>
      <right/>
      <top/>
      <bottom style="medium">
        <color indexed="64"/>
      </bottom>
      <diagonal/>
    </border>
  </borders>
  <cellStyleXfs count="5">
    <xf numFmtId="0" fontId="0" fillId="0" borderId="0"/>
    <xf numFmtId="0" fontId="6" fillId="0" borderId="0" applyNumberFormat="0" applyFill="0" applyBorder="0" applyAlignment="0" applyProtection="0"/>
    <xf numFmtId="43" fontId="7" fillId="0" borderId="0" applyFont="0" applyFill="0" applyBorder="0" applyAlignment="0" applyProtection="0"/>
    <xf numFmtId="9" fontId="7" fillId="0" borderId="0" applyFont="0" applyFill="0" applyBorder="0" applyAlignment="0" applyProtection="0"/>
    <xf numFmtId="43" fontId="16" fillId="0" borderId="0" applyFont="0" applyFill="0" applyBorder="0" applyAlignment="0" applyProtection="0"/>
  </cellStyleXfs>
  <cellXfs count="164">
    <xf numFmtId="0" fontId="0" fillId="0" borderId="0" xfId="0"/>
    <xf numFmtId="0" fontId="2" fillId="0" borderId="0" xfId="0" applyFont="1"/>
    <xf numFmtId="0" fontId="0" fillId="0" borderId="1" xfId="0" applyBorder="1"/>
    <xf numFmtId="0" fontId="0" fillId="0" borderId="2" xfId="0" applyBorder="1"/>
    <xf numFmtId="0" fontId="0" fillId="0" borderId="3" xfId="0" applyBorder="1"/>
    <xf numFmtId="0" fontId="1" fillId="0" borderId="0" xfId="0" applyFont="1"/>
    <xf numFmtId="0" fontId="3" fillId="0" borderId="0" xfId="0" applyFont="1"/>
    <xf numFmtId="0" fontId="4" fillId="0" borderId="0" xfId="0" applyFont="1"/>
    <xf numFmtId="0" fontId="0" fillId="0" borderId="0" xfId="0" applyAlignment="1">
      <alignment horizontal="left"/>
    </xf>
    <xf numFmtId="0" fontId="1" fillId="0" borderId="0" xfId="0" applyFont="1" applyAlignment="1">
      <alignment horizontal="center"/>
    </xf>
    <xf numFmtId="0" fontId="0" fillId="0" borderId="0" xfId="0" applyAlignment="1">
      <alignment wrapText="1"/>
    </xf>
    <xf numFmtId="0" fontId="0" fillId="0" borderId="1" xfId="0" applyBorder="1" applyAlignment="1">
      <alignment horizontal="center"/>
    </xf>
    <xf numFmtId="0" fontId="5" fillId="0" borderId="0" xfId="0" applyFont="1" applyAlignment="1">
      <alignment vertical="center" wrapText="1"/>
    </xf>
    <xf numFmtId="0" fontId="5" fillId="0" borderId="0" xfId="0" applyFont="1"/>
    <xf numFmtId="43" fontId="0" fillId="0" borderId="0" xfId="2" applyFont="1"/>
    <xf numFmtId="43" fontId="0" fillId="0" borderId="0" xfId="0" applyNumberFormat="1"/>
    <xf numFmtId="0" fontId="0" fillId="0" borderId="0" xfId="0" applyAlignment="1">
      <alignment horizontal="center"/>
    </xf>
    <xf numFmtId="10" fontId="0" fillId="0" borderId="0" xfId="0" applyNumberFormat="1"/>
    <xf numFmtId="164" fontId="0" fillId="0" borderId="0" xfId="2" applyNumberFormat="1" applyFont="1"/>
    <xf numFmtId="165" fontId="0" fillId="0" borderId="0" xfId="2" applyNumberFormat="1" applyFont="1"/>
    <xf numFmtId="166" fontId="0" fillId="0" borderId="0" xfId="0" applyNumberFormat="1"/>
    <xf numFmtId="167" fontId="0" fillId="0" borderId="0" xfId="0" applyNumberFormat="1"/>
    <xf numFmtId="15" fontId="0" fillId="0" borderId="0" xfId="0" applyNumberFormat="1" applyAlignment="1">
      <alignment horizontal="center"/>
    </xf>
    <xf numFmtId="0" fontId="5" fillId="0" borderId="0" xfId="0" applyFont="1" applyAlignment="1">
      <alignment vertical="center"/>
    </xf>
    <xf numFmtId="43" fontId="0" fillId="0" borderId="0" xfId="2" applyFont="1" applyBorder="1"/>
    <xf numFmtId="10" fontId="0" fillId="0" borderId="0" xfId="3" applyNumberFormat="1" applyFont="1"/>
    <xf numFmtId="0" fontId="0" fillId="2" borderId="0" xfId="0" applyFill="1"/>
    <xf numFmtId="0" fontId="1" fillId="0" borderId="0" xfId="0" applyFont="1" applyAlignment="1">
      <alignment vertical="center"/>
    </xf>
    <xf numFmtId="0" fontId="0" fillId="0" borderId="0" xfId="0" applyAlignment="1">
      <alignment horizontal="left" indent="1"/>
    </xf>
    <xf numFmtId="0" fontId="10" fillId="0" borderId="0" xfId="0" applyFont="1"/>
    <xf numFmtId="0" fontId="0" fillId="0" borderId="0" xfId="0" applyAlignment="1">
      <alignment horizontal="center" vertical="center" wrapText="1"/>
    </xf>
    <xf numFmtId="0" fontId="0" fillId="0" borderId="0" xfId="0" applyAlignment="1">
      <alignment horizontal="left" indent="2"/>
    </xf>
    <xf numFmtId="0" fontId="0" fillId="0" borderId="0" xfId="0" applyAlignment="1">
      <alignment horizontal="left" wrapText="1"/>
    </xf>
    <xf numFmtId="0" fontId="0" fillId="0" borderId="0" xfId="0" applyAlignment="1">
      <alignment horizontal="right" wrapText="1"/>
    </xf>
    <xf numFmtId="0" fontId="0" fillId="0" borderId="0" xfId="0" applyAlignment="1">
      <alignment vertical="center"/>
    </xf>
    <xf numFmtId="0" fontId="0" fillId="0" borderId="0" xfId="0" applyAlignment="1">
      <alignment horizontal="left" wrapText="1" indent="2"/>
    </xf>
    <xf numFmtId="0" fontId="0" fillId="0" borderId="0" xfId="0" applyAlignment="1">
      <alignment horizontal="left" wrapText="1" indent="3"/>
    </xf>
    <xf numFmtId="0" fontId="0" fillId="3" borderId="1" xfId="0" applyFill="1" applyBorder="1"/>
    <xf numFmtId="0" fontId="0" fillId="0" borderId="0" xfId="0" applyAlignment="1">
      <alignment horizontal="left" wrapText="1" indent="5"/>
    </xf>
    <xf numFmtId="0" fontId="2" fillId="0" borderId="0" xfId="0" applyFont="1" applyAlignment="1">
      <alignment horizontal="left" wrapText="1" indent="6"/>
    </xf>
    <xf numFmtId="0" fontId="0" fillId="0" borderId="0" xfId="0" applyAlignment="1">
      <alignment vertical="center" wrapText="1"/>
    </xf>
    <xf numFmtId="0" fontId="0" fillId="3" borderId="1" xfId="0" applyFill="1" applyBorder="1" applyAlignment="1">
      <alignment horizontal="center" vertical="center"/>
    </xf>
    <xf numFmtId="0" fontId="0" fillId="0" borderId="0" xfId="0" applyAlignment="1">
      <alignment horizontal="center" vertical="center"/>
    </xf>
    <xf numFmtId="0" fontId="0" fillId="3" borderId="1" xfId="0" applyFill="1" applyBorder="1" applyAlignment="1">
      <alignment horizontal="center" vertical="center" wrapText="1"/>
    </xf>
    <xf numFmtId="0" fontId="0" fillId="3" borderId="1" xfId="0" applyFill="1" applyBorder="1" applyAlignment="1">
      <alignment horizontal="center"/>
    </xf>
    <xf numFmtId="0" fontId="2" fillId="4" borderId="9" xfId="0" applyFont="1" applyFill="1" applyBorder="1" applyAlignment="1">
      <alignment vertical="center" wrapText="1"/>
    </xf>
    <xf numFmtId="0" fontId="2" fillId="4" borderId="10" xfId="0" applyFont="1" applyFill="1" applyBorder="1" applyAlignment="1">
      <alignment vertical="center" wrapText="1"/>
    </xf>
    <xf numFmtId="0" fontId="2" fillId="4" borderId="11" xfId="0" applyFont="1" applyFill="1" applyBorder="1" applyAlignment="1">
      <alignment vertical="center" wrapText="1"/>
    </xf>
    <xf numFmtId="0" fontId="1" fillId="5" borderId="1" xfId="0" applyFont="1" applyFill="1" applyBorder="1" applyAlignment="1">
      <alignment horizontal="center" vertical="center" wrapText="1"/>
    </xf>
    <xf numFmtId="0" fontId="0" fillId="6" borderId="12" xfId="0" applyFill="1" applyBorder="1"/>
    <xf numFmtId="0" fontId="0" fillId="6" borderId="13" xfId="0" applyFill="1" applyBorder="1"/>
    <xf numFmtId="0" fontId="0" fillId="6" borderId="14" xfId="0" applyFill="1" applyBorder="1"/>
    <xf numFmtId="0" fontId="0" fillId="6" borderId="15" xfId="0" applyFill="1" applyBorder="1"/>
    <xf numFmtId="0" fontId="0" fillId="6" borderId="0" xfId="0" applyFill="1"/>
    <xf numFmtId="0" fontId="0" fillId="6" borderId="16" xfId="0" applyFill="1" applyBorder="1"/>
    <xf numFmtId="0" fontId="0" fillId="6" borderId="7" xfId="0" applyFill="1" applyBorder="1"/>
    <xf numFmtId="0" fontId="0" fillId="6" borderId="3" xfId="0" applyFill="1" applyBorder="1"/>
    <xf numFmtId="0" fontId="0" fillId="6" borderId="8" xfId="0" applyFill="1" applyBorder="1"/>
    <xf numFmtId="0" fontId="1" fillId="5" borderId="1" xfId="0" applyFont="1" applyFill="1" applyBorder="1" applyAlignment="1">
      <alignment horizontal="center" vertical="center"/>
    </xf>
    <xf numFmtId="0" fontId="0" fillId="5" borderId="4" xfId="0" applyFill="1" applyBorder="1"/>
    <xf numFmtId="0" fontId="0" fillId="5" borderId="5" xfId="0" applyFill="1" applyBorder="1"/>
    <xf numFmtId="0" fontId="0" fillId="5" borderId="6" xfId="0" applyFill="1" applyBorder="1"/>
    <xf numFmtId="168" fontId="0" fillId="0" borderId="0" xfId="2" applyNumberFormat="1" applyFont="1" applyBorder="1" applyAlignment="1">
      <alignment horizontal="center"/>
    </xf>
    <xf numFmtId="166" fontId="0" fillId="7" borderId="0" xfId="0" applyNumberFormat="1" applyFill="1"/>
    <xf numFmtId="168" fontId="0" fillId="0" borderId="0" xfId="2" applyNumberFormat="1" applyFont="1"/>
    <xf numFmtId="168" fontId="0" fillId="0" borderId="0" xfId="0" applyNumberFormat="1"/>
    <xf numFmtId="166" fontId="0" fillId="8" borderId="0" xfId="0" applyNumberFormat="1" applyFill="1"/>
    <xf numFmtId="168" fontId="0" fillId="9" borderId="0" xfId="2" applyNumberFormat="1" applyFont="1" applyFill="1"/>
    <xf numFmtId="0" fontId="0" fillId="9" borderId="0" xfId="0" applyFill="1"/>
    <xf numFmtId="0" fontId="13" fillId="2" borderId="0" xfId="0" applyFont="1" applyFill="1"/>
    <xf numFmtId="168" fontId="0" fillId="3" borderId="1" xfId="2" applyNumberFormat="1" applyFont="1" applyFill="1" applyBorder="1" applyAlignment="1">
      <alignment horizontal="center" vertical="center"/>
    </xf>
    <xf numFmtId="0" fontId="0" fillId="10" borderId="1" xfId="0" applyFill="1" applyBorder="1" applyAlignment="1">
      <alignment horizontal="center" vertical="center"/>
    </xf>
    <xf numFmtId="0" fontId="0" fillId="10" borderId="1" xfId="0" applyFill="1" applyBorder="1" applyAlignment="1">
      <alignment horizontal="center" vertical="center" wrapText="1"/>
    </xf>
    <xf numFmtId="0" fontId="0" fillId="10" borderId="4" xfId="0" applyFill="1" applyBorder="1" applyAlignment="1">
      <alignment horizontal="center" vertical="center" wrapText="1"/>
    </xf>
    <xf numFmtId="0" fontId="0" fillId="10" borderId="4" xfId="0" applyFill="1" applyBorder="1" applyAlignment="1">
      <alignment horizontal="center" vertical="center"/>
    </xf>
    <xf numFmtId="168" fontId="0" fillId="0" borderId="0" xfId="2" applyNumberFormat="1" applyFont="1" applyAlignment="1"/>
    <xf numFmtId="0" fontId="6" fillId="3" borderId="1" xfId="1" applyFill="1" applyBorder="1"/>
    <xf numFmtId="15" fontId="0" fillId="3" borderId="1" xfId="0" applyNumberFormat="1" applyFill="1" applyBorder="1" applyAlignment="1">
      <alignment horizontal="center"/>
    </xf>
    <xf numFmtId="168" fontId="0" fillId="3" borderId="1" xfId="0" applyNumberFormat="1" applyFill="1" applyBorder="1"/>
    <xf numFmtId="43" fontId="0" fillId="3" borderId="1" xfId="2" applyFont="1" applyFill="1" applyBorder="1" applyAlignment="1">
      <alignment horizontal="center"/>
    </xf>
    <xf numFmtId="9" fontId="0" fillId="3" borderId="1" xfId="0" applyNumberFormat="1" applyFill="1" applyBorder="1" applyAlignment="1">
      <alignment horizontal="center"/>
    </xf>
    <xf numFmtId="168" fontId="0" fillId="3" borderId="1" xfId="2" applyNumberFormat="1" applyFont="1" applyFill="1" applyBorder="1"/>
    <xf numFmtId="43" fontId="0" fillId="3" borderId="1" xfId="2" applyFont="1" applyFill="1" applyBorder="1"/>
    <xf numFmtId="10" fontId="0" fillId="3" borderId="1" xfId="0" applyNumberFormat="1" applyFill="1" applyBorder="1"/>
    <xf numFmtId="168" fontId="0" fillId="3" borderId="1" xfId="2" applyNumberFormat="1" applyFont="1" applyFill="1" applyBorder="1" applyAlignment="1">
      <alignment horizontal="center"/>
    </xf>
    <xf numFmtId="0" fontId="0" fillId="3" borderId="4" xfId="0" applyFill="1" applyBorder="1" applyAlignment="1">
      <alignment vertical="center"/>
    </xf>
    <xf numFmtId="0" fontId="1" fillId="0" borderId="0" xfId="0" applyFont="1" applyAlignment="1">
      <alignment horizontal="left"/>
    </xf>
    <xf numFmtId="0" fontId="14" fillId="0" borderId="0" xfId="0" applyFont="1"/>
    <xf numFmtId="0" fontId="15" fillId="9" borderId="0" xfId="0" applyFont="1" applyFill="1" applyAlignment="1">
      <alignment horizontal="left" vertical="center"/>
    </xf>
    <xf numFmtId="0" fontId="15" fillId="0" borderId="0" xfId="0" applyFont="1"/>
    <xf numFmtId="0" fontId="0" fillId="11" borderId="1" xfId="0" applyFill="1" applyBorder="1" applyAlignment="1">
      <alignment horizontal="center" vertical="center"/>
    </xf>
    <xf numFmtId="0" fontId="8" fillId="0" borderId="0" xfId="0" applyFont="1" applyAlignment="1">
      <alignment vertical="center"/>
    </xf>
    <xf numFmtId="168" fontId="0" fillId="12" borderId="0" xfId="2" applyNumberFormat="1" applyFont="1" applyFill="1"/>
    <xf numFmtId="168" fontId="0" fillId="12" borderId="2" xfId="2" applyNumberFormat="1" applyFont="1" applyFill="1" applyBorder="1"/>
    <xf numFmtId="43" fontId="0" fillId="0" borderId="2" xfId="2" applyFont="1" applyBorder="1"/>
    <xf numFmtId="168" fontId="0" fillId="0" borderId="2" xfId="2" applyNumberFormat="1" applyFont="1" applyBorder="1"/>
    <xf numFmtId="168" fontId="0" fillId="0" borderId="2" xfId="0" applyNumberFormat="1" applyBorder="1"/>
    <xf numFmtId="0" fontId="0" fillId="12" borderId="0" xfId="0" applyFill="1"/>
    <xf numFmtId="168" fontId="0" fillId="3" borderId="1" xfId="2" applyNumberFormat="1" applyFont="1" applyFill="1" applyBorder="1" applyAlignment="1"/>
    <xf numFmtId="10" fontId="0" fillId="3" borderId="11" xfId="0" applyNumberFormat="1" applyFill="1" applyBorder="1"/>
    <xf numFmtId="10" fontId="0" fillId="3" borderId="17" xfId="0" applyNumberFormat="1" applyFill="1" applyBorder="1"/>
    <xf numFmtId="43" fontId="0" fillId="10" borderId="1" xfId="2" applyFont="1" applyFill="1" applyBorder="1" applyAlignment="1">
      <alignment horizontal="center" vertical="center"/>
    </xf>
    <xf numFmtId="169" fontId="0" fillId="0" borderId="0" xfId="0" applyNumberFormat="1"/>
    <xf numFmtId="0" fontId="18" fillId="0" borderId="0" xfId="0" applyFont="1"/>
    <xf numFmtId="43" fontId="0" fillId="0" borderId="1" xfId="2" applyFont="1" applyBorder="1"/>
    <xf numFmtId="9" fontId="0" fillId="0" borderId="0" xfId="0" applyNumberFormat="1"/>
    <xf numFmtId="0" fontId="0" fillId="0" borderId="0" xfId="0" applyAlignment="1">
      <alignment horizontal="right"/>
    </xf>
    <xf numFmtId="0" fontId="2" fillId="0" borderId="0" xfId="0" applyFont="1" applyAlignment="1">
      <alignment wrapText="1"/>
    </xf>
    <xf numFmtId="168" fontId="0" fillId="12" borderId="0" xfId="2" applyNumberFormat="1" applyFont="1" applyFill="1" applyBorder="1"/>
    <xf numFmtId="168" fontId="0" fillId="0" borderId="0" xfId="2" applyNumberFormat="1" applyFont="1" applyBorder="1"/>
    <xf numFmtId="43" fontId="0" fillId="12" borderId="20" xfId="2" applyFont="1" applyFill="1" applyBorder="1"/>
    <xf numFmtId="43" fontId="0" fillId="12" borderId="21" xfId="2" applyFont="1" applyFill="1" applyBorder="1"/>
    <xf numFmtId="43" fontId="0" fillId="12" borderId="24" xfId="2" applyFont="1" applyFill="1" applyBorder="1"/>
    <xf numFmtId="43" fontId="0" fillId="12" borderId="25" xfId="2" applyFont="1" applyFill="1" applyBorder="1"/>
    <xf numFmtId="43" fontId="0" fillId="0" borderId="2" xfId="0" applyNumberFormat="1" applyBorder="1"/>
    <xf numFmtId="0" fontId="0" fillId="0" borderId="2" xfId="0" applyBorder="1" applyAlignment="1">
      <alignment horizontal="center"/>
    </xf>
    <xf numFmtId="168" fontId="0" fillId="12" borderId="3" xfId="2" applyNumberFormat="1" applyFont="1" applyFill="1" applyBorder="1"/>
    <xf numFmtId="43" fontId="0" fillId="0" borderId="3" xfId="2" applyFont="1" applyBorder="1"/>
    <xf numFmtId="168" fontId="0" fillId="0" borderId="3" xfId="2" applyNumberFormat="1" applyFont="1" applyBorder="1"/>
    <xf numFmtId="43" fontId="0" fillId="12" borderId="26" xfId="2" applyFont="1" applyFill="1" applyBorder="1"/>
    <xf numFmtId="43" fontId="0" fillId="12" borderId="27" xfId="2" applyFont="1" applyFill="1" applyBorder="1"/>
    <xf numFmtId="168" fontId="0" fillId="0" borderId="3" xfId="0" applyNumberFormat="1" applyBorder="1"/>
    <xf numFmtId="166" fontId="0" fillId="13" borderId="0" xfId="0" applyNumberFormat="1" applyFill="1"/>
    <xf numFmtId="10" fontId="0" fillId="8" borderId="0" xfId="0" applyNumberFormat="1" applyFill="1"/>
    <xf numFmtId="10" fontId="0" fillId="8" borderId="0" xfId="3" applyNumberFormat="1" applyFont="1" applyFill="1"/>
    <xf numFmtId="0" fontId="0" fillId="8" borderId="0" xfId="0" applyFill="1"/>
    <xf numFmtId="0" fontId="0" fillId="14" borderId="18" xfId="0" applyFill="1" applyBorder="1"/>
    <xf numFmtId="168" fontId="0" fillId="14" borderId="19" xfId="2" applyNumberFormat="1" applyFont="1" applyFill="1" applyBorder="1"/>
    <xf numFmtId="170" fontId="0" fillId="14" borderId="18" xfId="0" applyNumberFormat="1" applyFill="1" applyBorder="1" applyAlignment="1">
      <alignment horizontal="right"/>
    </xf>
    <xf numFmtId="168" fontId="0" fillId="14" borderId="28" xfId="0" applyNumberFormat="1" applyFill="1" applyBorder="1"/>
    <xf numFmtId="0" fontId="0" fillId="14" borderId="20" xfId="0" applyFill="1" applyBorder="1"/>
    <xf numFmtId="168" fontId="0" fillId="14" borderId="21" xfId="2" applyNumberFormat="1" applyFont="1" applyFill="1" applyBorder="1"/>
    <xf numFmtId="0" fontId="0" fillId="14" borderId="20" xfId="0" applyFill="1" applyBorder="1" applyAlignment="1">
      <alignment horizontal="right"/>
    </xf>
    <xf numFmtId="9" fontId="0" fillId="14" borderId="0" xfId="2" applyNumberFormat="1" applyFont="1" applyFill="1" applyBorder="1"/>
    <xf numFmtId="9" fontId="0" fillId="14" borderId="21" xfId="2" applyNumberFormat="1" applyFont="1" applyFill="1" applyBorder="1"/>
    <xf numFmtId="168" fontId="0" fillId="14" borderId="0" xfId="2" applyNumberFormat="1" applyFont="1" applyFill="1" applyBorder="1"/>
    <xf numFmtId="0" fontId="0" fillId="14" borderId="22" xfId="0" applyFill="1" applyBorder="1"/>
    <xf numFmtId="168" fontId="0" fillId="14" borderId="23" xfId="2" applyNumberFormat="1" applyFont="1" applyFill="1" applyBorder="1"/>
    <xf numFmtId="170" fontId="0" fillId="14" borderId="18" xfId="0" applyNumberFormat="1" applyFill="1" applyBorder="1"/>
    <xf numFmtId="0" fontId="0" fillId="14" borderId="28" xfId="0" applyFill="1" applyBorder="1"/>
    <xf numFmtId="168" fontId="0" fillId="14" borderId="0" xfId="0" applyNumberFormat="1" applyFill="1"/>
    <xf numFmtId="170" fontId="0" fillId="14" borderId="20" xfId="0" applyNumberFormat="1" applyFill="1" applyBorder="1"/>
    <xf numFmtId="170" fontId="0" fillId="14" borderId="0" xfId="0" applyNumberFormat="1" applyFill="1"/>
    <xf numFmtId="170" fontId="0" fillId="14" borderId="22" xfId="0" applyNumberFormat="1" applyFill="1" applyBorder="1"/>
    <xf numFmtId="0" fontId="0" fillId="14" borderId="29" xfId="0" applyFill="1" applyBorder="1"/>
    <xf numFmtId="43" fontId="0" fillId="14" borderId="0" xfId="0" applyNumberFormat="1" applyFill="1"/>
    <xf numFmtId="0" fontId="0" fillId="14" borderId="22" xfId="0" applyFill="1" applyBorder="1" applyAlignment="1">
      <alignment horizontal="right"/>
    </xf>
    <xf numFmtId="168" fontId="0" fillId="14" borderId="29" xfId="0" applyNumberFormat="1" applyFill="1" applyBorder="1"/>
    <xf numFmtId="0" fontId="5" fillId="8" borderId="0" xfId="0" applyFont="1" applyFill="1" applyAlignment="1">
      <alignment vertical="center"/>
    </xf>
    <xf numFmtId="15" fontId="0" fillId="8" borderId="0" xfId="0" applyNumberFormat="1" applyFill="1" applyAlignment="1">
      <alignment horizontal="center"/>
    </xf>
    <xf numFmtId="168" fontId="0" fillId="14" borderId="28" xfId="2" applyNumberFormat="1" applyFont="1" applyFill="1" applyBorder="1"/>
    <xf numFmtId="168" fontId="0" fillId="14" borderId="0" xfId="2" applyNumberFormat="1" applyFont="1" applyFill="1"/>
    <xf numFmtId="168" fontId="0" fillId="14" borderId="29" xfId="2" applyNumberFormat="1" applyFont="1" applyFill="1" applyBorder="1"/>
    <xf numFmtId="0" fontId="0" fillId="3" borderId="4" xfId="0" applyFill="1" applyBorder="1" applyAlignment="1">
      <alignment vertical="center" wrapText="1"/>
    </xf>
    <xf numFmtId="0" fontId="0" fillId="3" borderId="5" xfId="0" applyFill="1" applyBorder="1" applyAlignment="1">
      <alignment vertical="center" wrapText="1"/>
    </xf>
    <xf numFmtId="0" fontId="0" fillId="3" borderId="6" xfId="0" applyFill="1" applyBorder="1" applyAlignment="1">
      <alignment vertical="center" wrapText="1"/>
    </xf>
    <xf numFmtId="0" fontId="0" fillId="3" borderId="4" xfId="0" applyFill="1" applyBorder="1" applyAlignment="1">
      <alignment horizontal="center"/>
    </xf>
    <xf numFmtId="0" fontId="0" fillId="3" borderId="6" xfId="0" applyFill="1" applyBorder="1" applyAlignment="1">
      <alignment horizontal="center"/>
    </xf>
    <xf numFmtId="0" fontId="19" fillId="2" borderId="18" xfId="0" applyFont="1" applyFill="1" applyBorder="1" applyAlignment="1">
      <alignment horizontal="center" vertical="center" wrapText="1"/>
    </xf>
    <xf numFmtId="0" fontId="0" fillId="0" borderId="19" xfId="0" applyBorder="1" applyAlignment="1">
      <alignment horizontal="center" vertical="center" wrapText="1"/>
    </xf>
    <xf numFmtId="0" fontId="0" fillId="0" borderId="20" xfId="0" applyBorder="1" applyAlignment="1">
      <alignment horizontal="center" vertical="center" wrapText="1"/>
    </xf>
    <xf numFmtId="0" fontId="0" fillId="0" borderId="21" xfId="0" applyBorder="1" applyAlignment="1">
      <alignment horizontal="center" vertical="center" wrapText="1"/>
    </xf>
    <xf numFmtId="0" fontId="0" fillId="0" borderId="22" xfId="0" applyBorder="1" applyAlignment="1">
      <alignment horizontal="center" vertical="center" wrapText="1"/>
    </xf>
    <xf numFmtId="0" fontId="0" fillId="0" borderId="23" xfId="0" applyBorder="1" applyAlignment="1">
      <alignment horizontal="center" vertical="center" wrapText="1"/>
    </xf>
  </cellXfs>
  <cellStyles count="5">
    <cellStyle name="Comma" xfId="2" builtinId="3"/>
    <cellStyle name="Comma 2" xfId="4" xr:uid="{015CFAE8-22E6-4605-BE71-457D3E4FB655}"/>
    <cellStyle name="Hyperlink" xfId="1" builtinId="8"/>
    <cellStyle name="Normal" xfId="0" builtinId="0"/>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externalLink" Target="externalLinks/externalLink1.xml"/><Relationship Id="rId8" Type="http://schemas.openxmlformats.org/officeDocument/2006/relationships/worksheet" Target="worksheets/sheet8.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Compliance%20Program/Regulatory%20Filings%20and%20Employee%20Forms/Form%20PF/2021%20Form%20PF%20Filings/1.15.21%20Form%20PF%20Filing/Lucid%20Form%20PF%20Q1%202021%20final%201.15.2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uestions fo Matt Shepherd"/>
      <sheetName val="Item A"/>
      <sheetName val="Items B &amp; C"/>
      <sheetName val="Section 1b - Priv Fnd USG M"/>
      <sheetName val="Section 1b - Prv Fnd Prime M"/>
      <sheetName val="Section 1b - Prv Fnd Prime C1"/>
      <sheetName val="Section 1b - Prv Fnd Prime Q1"/>
      <sheetName val="Section 1b - Prv Fnd Prime MIG"/>
      <sheetName val="Section 1b - Prv Fnd Prime  M1"/>
      <sheetName val="Section 1b - Prv Fnd MMT T"/>
      <sheetName val="Section 1c All Hedge Funds"/>
      <sheetName val="Section 2A"/>
      <sheetName val="Sec 3 Item A-C USG M"/>
      <sheetName val="Sec 3 Item D-E USG M"/>
      <sheetName val="Sec 3 Item A-C Prime M"/>
      <sheetName val="Sec 3 Item D-E Prime M"/>
      <sheetName val="Sec 3 Item A-C Prime C1"/>
      <sheetName val="Sec 3 Item D-E Prime C1"/>
      <sheetName val="Sec 3 Item A-C Prime Q1"/>
      <sheetName val="Sec 3 Item D-E Prime Q1"/>
      <sheetName val="Sec 3 Item A-C Prime MIG"/>
      <sheetName val="Sec 3 Item D-E Prime MIG"/>
      <sheetName val="Sec 3 Item A-C Prime M1"/>
      <sheetName val="Sec 3 Item D-E Prime M1"/>
    </sheetNames>
    <sheetDataSet>
      <sheetData sheetId="0"/>
      <sheetData sheetId="1"/>
      <sheetData sheetId="2">
        <row r="15">
          <cell r="B15" t="str">
            <v xml:space="preserve">(g) Other private funds </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1" Type="http://schemas.openxmlformats.org/officeDocument/2006/relationships/hyperlink" Target="mailto:martin.stpierre@lucidma.com" TargetMode="Externa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73A3CE-BC9C-4F30-ABFA-AE805F02F192}">
  <sheetPr codeName="Sheet3"/>
  <dimension ref="B2:L23"/>
  <sheetViews>
    <sheetView workbookViewId="0">
      <selection activeCell="P12" sqref="P12"/>
    </sheetView>
  </sheetViews>
  <sheetFormatPr defaultRowHeight="15" x14ac:dyDescent="0.25"/>
  <sheetData>
    <row r="2" spans="2:7" x14ac:dyDescent="0.25">
      <c r="B2" t="s">
        <v>363</v>
      </c>
    </row>
    <row r="3" spans="2:7" x14ac:dyDescent="0.25">
      <c r="B3" t="s">
        <v>364</v>
      </c>
      <c r="F3" t="s">
        <v>393</v>
      </c>
    </row>
    <row r="4" spans="2:7" x14ac:dyDescent="0.25">
      <c r="B4" t="s">
        <v>365</v>
      </c>
      <c r="F4" t="s">
        <v>378</v>
      </c>
    </row>
    <row r="6" spans="2:7" x14ac:dyDescent="0.25">
      <c r="B6" t="s">
        <v>377</v>
      </c>
      <c r="F6" t="s">
        <v>379</v>
      </c>
    </row>
    <row r="7" spans="2:7" x14ac:dyDescent="0.25">
      <c r="B7" t="s">
        <v>364</v>
      </c>
      <c r="F7" t="s">
        <v>380</v>
      </c>
    </row>
    <row r="9" spans="2:7" x14ac:dyDescent="0.25">
      <c r="B9" t="s">
        <v>366</v>
      </c>
    </row>
    <row r="10" spans="2:7" x14ac:dyDescent="0.25">
      <c r="F10" t="s">
        <v>381</v>
      </c>
    </row>
    <row r="12" spans="2:7" x14ac:dyDescent="0.25">
      <c r="B12" t="s">
        <v>373</v>
      </c>
      <c r="G12" t="s">
        <v>389</v>
      </c>
    </row>
    <row r="13" spans="2:7" x14ac:dyDescent="0.25">
      <c r="G13" t="s">
        <v>390</v>
      </c>
    </row>
    <row r="14" spans="2:7" x14ac:dyDescent="0.25">
      <c r="B14" t="s">
        <v>374</v>
      </c>
    </row>
    <row r="16" spans="2:7" x14ac:dyDescent="0.25">
      <c r="B16" t="s">
        <v>387</v>
      </c>
    </row>
    <row r="17" spans="2:12" x14ac:dyDescent="0.25">
      <c r="C17" s="69" t="s">
        <v>86</v>
      </c>
      <c r="D17" s="26"/>
      <c r="E17" s="26"/>
      <c r="F17" s="26"/>
      <c r="G17" s="26"/>
      <c r="H17" s="26"/>
      <c r="I17" s="26"/>
      <c r="J17" s="26"/>
      <c r="K17" s="26"/>
      <c r="L17" s="26"/>
    </row>
    <row r="18" spans="2:12" x14ac:dyDescent="0.25">
      <c r="C18" s="69" t="s">
        <v>87</v>
      </c>
      <c r="D18" s="26"/>
      <c r="E18" s="26"/>
      <c r="F18" s="26"/>
      <c r="G18" s="26"/>
      <c r="H18" s="26"/>
      <c r="I18" s="26"/>
      <c r="J18" s="26"/>
      <c r="K18" s="26"/>
      <c r="L18" s="26"/>
    </row>
    <row r="19" spans="2:12" x14ac:dyDescent="0.25">
      <c r="C19" s="26" t="s">
        <v>388</v>
      </c>
      <c r="D19" s="26"/>
      <c r="E19" s="26"/>
      <c r="F19" s="26"/>
      <c r="G19" s="26"/>
      <c r="H19" s="26"/>
      <c r="I19" s="26"/>
      <c r="J19" s="26"/>
      <c r="K19" s="26"/>
      <c r="L19" s="26"/>
    </row>
    <row r="21" spans="2:12" x14ac:dyDescent="0.25">
      <c r="B21" t="s">
        <v>391</v>
      </c>
    </row>
    <row r="22" spans="2:12" x14ac:dyDescent="0.25">
      <c r="C22" t="s">
        <v>392</v>
      </c>
    </row>
    <row r="23" spans="2:12" x14ac:dyDescent="0.25">
      <c r="C23" t="s">
        <v>394</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FA8ECD-C38C-4B00-996B-5AC9798345C5}">
  <sheetPr codeName="Sheet9"/>
  <dimension ref="A1:T122"/>
  <sheetViews>
    <sheetView workbookViewId="0"/>
  </sheetViews>
  <sheetFormatPr defaultRowHeight="15" x14ac:dyDescent="0.25"/>
  <cols>
    <col min="1" max="1" width="14.85546875" bestFit="1" customWidth="1"/>
    <col min="2" max="2" width="68.42578125" customWidth="1"/>
    <col min="3" max="3" width="44.7109375" customWidth="1"/>
    <col min="4" max="4" width="1.28515625" customWidth="1"/>
    <col min="5" max="5" width="13.28515625" customWidth="1"/>
    <col min="6" max="11" width="14.5703125" customWidth="1"/>
    <col min="12" max="12" width="22.140625" bestFit="1" customWidth="1"/>
    <col min="13" max="14" width="16.7109375" customWidth="1"/>
    <col min="15" max="15" width="15.28515625" customWidth="1"/>
    <col min="16" max="16" width="13.140625" customWidth="1"/>
    <col min="23" max="23" width="12" bestFit="1" customWidth="1"/>
  </cols>
  <sheetData>
    <row r="1" spans="1:3" ht="18.75" x14ac:dyDescent="0.3">
      <c r="A1" t="s">
        <v>404</v>
      </c>
      <c r="B1" s="7" t="s">
        <v>34</v>
      </c>
    </row>
    <row r="2" spans="1:3" x14ac:dyDescent="0.25">
      <c r="B2" s="1" t="s">
        <v>50</v>
      </c>
    </row>
    <row r="4" spans="1:3" x14ac:dyDescent="0.25">
      <c r="B4" s="5" t="s">
        <v>51</v>
      </c>
    </row>
    <row r="5" spans="1:3" x14ac:dyDescent="0.25">
      <c r="B5" s="5"/>
    </row>
    <row r="6" spans="1:3" x14ac:dyDescent="0.25">
      <c r="B6" s="10" t="s">
        <v>66</v>
      </c>
      <c r="C6" s="37" t="s">
        <v>403</v>
      </c>
    </row>
    <row r="7" spans="1:3" x14ac:dyDescent="0.25">
      <c r="B7" s="10" t="s">
        <v>35</v>
      </c>
      <c r="C7" s="37" t="s">
        <v>404</v>
      </c>
    </row>
    <row r="8" spans="1:3" x14ac:dyDescent="0.25">
      <c r="B8" s="10" t="s">
        <v>36</v>
      </c>
      <c r="C8" s="2"/>
    </row>
    <row r="9" spans="1:3" x14ac:dyDescent="0.25">
      <c r="B9" s="10" t="s">
        <v>37</v>
      </c>
      <c r="C9" s="2"/>
    </row>
    <row r="13" spans="1:3" x14ac:dyDescent="0.25">
      <c r="B13" t="s">
        <v>67</v>
      </c>
    </row>
    <row r="14" spans="1:3" x14ac:dyDescent="0.25">
      <c r="B14" t="s">
        <v>38</v>
      </c>
      <c r="C14" s="44" t="s">
        <v>153</v>
      </c>
    </row>
    <row r="15" spans="1:3" x14ac:dyDescent="0.25">
      <c r="B15" t="s">
        <v>52</v>
      </c>
    </row>
    <row r="18" spans="2:3" x14ac:dyDescent="0.25">
      <c r="B18" t="s">
        <v>68</v>
      </c>
    </row>
    <row r="19" spans="2:3" x14ac:dyDescent="0.25">
      <c r="B19" t="s">
        <v>158</v>
      </c>
      <c r="C19" s="44" t="s">
        <v>153</v>
      </c>
    </row>
    <row r="20" spans="2:3" x14ac:dyDescent="0.25">
      <c r="B20" t="s">
        <v>45</v>
      </c>
    </row>
    <row r="21" spans="2:3" x14ac:dyDescent="0.25">
      <c r="B21" s="1" t="s">
        <v>46</v>
      </c>
    </row>
    <row r="22" spans="2:3" x14ac:dyDescent="0.25">
      <c r="B22" s="1"/>
    </row>
    <row r="23" spans="2:3" x14ac:dyDescent="0.25">
      <c r="B23" s="1"/>
    </row>
    <row r="24" spans="2:3" x14ac:dyDescent="0.25">
      <c r="B24" t="s">
        <v>39</v>
      </c>
    </row>
    <row r="25" spans="2:3" x14ac:dyDescent="0.25">
      <c r="B25" t="s">
        <v>40</v>
      </c>
      <c r="C25" s="2"/>
    </row>
    <row r="26" spans="2:3" x14ac:dyDescent="0.25">
      <c r="B26" t="s">
        <v>41</v>
      </c>
      <c r="C26" s="2"/>
    </row>
    <row r="27" spans="2:3" x14ac:dyDescent="0.25">
      <c r="B27" t="s">
        <v>42</v>
      </c>
      <c r="C27" s="2"/>
    </row>
    <row r="28" spans="2:3" x14ac:dyDescent="0.25">
      <c r="B28" t="s">
        <v>43</v>
      </c>
      <c r="C28" s="2"/>
    </row>
    <row r="30" spans="2:3" s="3" customFormat="1" ht="15.75" thickBot="1" x14ac:dyDescent="0.3"/>
    <row r="31" spans="2:3" ht="15.75" thickTop="1" x14ac:dyDescent="0.25"/>
    <row r="32" spans="2:3" ht="15.75" x14ac:dyDescent="0.25">
      <c r="B32" s="6" t="s">
        <v>53</v>
      </c>
    </row>
    <row r="33" spans="2:5" x14ac:dyDescent="0.25">
      <c r="E33" s="1" t="s">
        <v>54</v>
      </c>
    </row>
    <row r="34" spans="2:5" x14ac:dyDescent="0.25">
      <c r="C34" s="68"/>
      <c r="E34" s="1" t="s">
        <v>47</v>
      </c>
    </row>
    <row r="35" spans="2:5" x14ac:dyDescent="0.25">
      <c r="B35" t="s">
        <v>69</v>
      </c>
      <c r="C35" s="84">
        <f>'Items B &amp; C'!O15</f>
        <v>250809000</v>
      </c>
      <c r="E35" s="1" t="s">
        <v>48</v>
      </c>
    </row>
    <row r="36" spans="2:5" x14ac:dyDescent="0.25">
      <c r="B36" t="s">
        <v>70</v>
      </c>
      <c r="C36" s="84">
        <f>'Items B &amp; C'!P15</f>
        <v>245135000</v>
      </c>
      <c r="E36" s="1" t="s">
        <v>55</v>
      </c>
    </row>
    <row r="37" spans="2:5" x14ac:dyDescent="0.25">
      <c r="C37" s="16"/>
      <c r="E37" s="1"/>
    </row>
    <row r="38" spans="2:5" x14ac:dyDescent="0.25">
      <c r="C38" s="16"/>
      <c r="E38" s="1"/>
    </row>
    <row r="39" spans="2:5" x14ac:dyDescent="0.25">
      <c r="B39" t="s">
        <v>71</v>
      </c>
      <c r="C39" s="44">
        <v>0</v>
      </c>
      <c r="E39" s="1" t="s">
        <v>49</v>
      </c>
    </row>
    <row r="40" spans="2:5" x14ac:dyDescent="0.25">
      <c r="B40" t="s">
        <v>72</v>
      </c>
      <c r="C40" s="44">
        <v>0</v>
      </c>
      <c r="E40" s="1" t="s">
        <v>56</v>
      </c>
    </row>
    <row r="41" spans="2:5" x14ac:dyDescent="0.25">
      <c r="C41" s="16"/>
    </row>
    <row r="42" spans="2:5" x14ac:dyDescent="0.25">
      <c r="B42" t="s">
        <v>154</v>
      </c>
      <c r="C42" s="16"/>
    </row>
    <row r="43" spans="2:5" x14ac:dyDescent="0.25">
      <c r="B43" t="s">
        <v>57</v>
      </c>
      <c r="C43" s="44">
        <v>0</v>
      </c>
      <c r="E43" s="1" t="s">
        <v>59</v>
      </c>
    </row>
    <row r="44" spans="2:5" x14ac:dyDescent="0.25">
      <c r="B44" t="s">
        <v>62</v>
      </c>
      <c r="C44" s="80">
        <v>0</v>
      </c>
      <c r="E44" s="1" t="s">
        <v>60</v>
      </c>
    </row>
    <row r="45" spans="2:5" x14ac:dyDescent="0.25">
      <c r="B45" t="s">
        <v>63</v>
      </c>
      <c r="C45" s="80">
        <v>0</v>
      </c>
    </row>
    <row r="46" spans="2:5" x14ac:dyDescent="0.25">
      <c r="B46" t="s">
        <v>64</v>
      </c>
      <c r="C46" s="80">
        <v>0</v>
      </c>
      <c r="E46" s="1" t="s">
        <v>58</v>
      </c>
    </row>
    <row r="47" spans="2:5" x14ac:dyDescent="0.25">
      <c r="B47" t="s">
        <v>65</v>
      </c>
      <c r="C47" s="80">
        <v>0</v>
      </c>
    </row>
    <row r="48" spans="2:5" x14ac:dyDescent="0.25">
      <c r="C48" s="16"/>
    </row>
    <row r="49" spans="2:14" x14ac:dyDescent="0.25">
      <c r="C49" s="16"/>
    </row>
    <row r="50" spans="2:14" x14ac:dyDescent="0.25">
      <c r="B50" t="s">
        <v>61</v>
      </c>
      <c r="C50" s="44" t="s">
        <v>153</v>
      </c>
    </row>
    <row r="51" spans="2:14" x14ac:dyDescent="0.25">
      <c r="B51" t="s">
        <v>73</v>
      </c>
      <c r="C51" s="11"/>
    </row>
    <row r="54" spans="2:14" x14ac:dyDescent="0.25">
      <c r="B54" t="s">
        <v>74</v>
      </c>
    </row>
    <row r="55" spans="2:14" x14ac:dyDescent="0.25">
      <c r="B55" t="s">
        <v>75</v>
      </c>
    </row>
    <row r="56" spans="2:14" x14ac:dyDescent="0.25">
      <c r="B56" t="s">
        <v>76</v>
      </c>
    </row>
    <row r="57" spans="2:14" x14ac:dyDescent="0.25">
      <c r="B57" t="s">
        <v>77</v>
      </c>
    </row>
    <row r="59" spans="2:14" x14ac:dyDescent="0.25">
      <c r="C59" t="s">
        <v>80</v>
      </c>
      <c r="E59" t="s">
        <v>81</v>
      </c>
      <c r="F59" t="s">
        <v>82</v>
      </c>
      <c r="G59" t="s">
        <v>83</v>
      </c>
    </row>
    <row r="60" spans="2:14" x14ac:dyDescent="0.25">
      <c r="B60" t="s">
        <v>78</v>
      </c>
      <c r="C60" s="81">
        <f>'Items B &amp; C'!AB15</f>
        <v>15624000</v>
      </c>
      <c r="D60" s="67"/>
      <c r="E60" s="81">
        <f>'Items B &amp; C'!AD15</f>
        <v>235181000</v>
      </c>
      <c r="F60" s="81">
        <f>'Items B &amp; C'!AE15</f>
        <v>0</v>
      </c>
      <c r="G60" s="81">
        <f>'Items B &amp; C'!AF15</f>
        <v>3000</v>
      </c>
      <c r="N60" s="24"/>
    </row>
    <row r="61" spans="2:14" x14ac:dyDescent="0.25">
      <c r="B61" t="s">
        <v>79</v>
      </c>
      <c r="C61" s="81">
        <f>'Items B &amp; C'!AG15</f>
        <v>185000</v>
      </c>
      <c r="D61" s="67"/>
      <c r="E61" s="81">
        <f>'Items B &amp; C'!AI15</f>
        <v>0</v>
      </c>
      <c r="F61" s="81">
        <f>'Items B &amp; C'!AJ15</f>
        <v>0</v>
      </c>
      <c r="G61" s="81">
        <f>'Items B &amp; C'!AK15</f>
        <v>5489000</v>
      </c>
      <c r="N61" s="24"/>
    </row>
    <row r="64" spans="2:14" x14ac:dyDescent="0.25">
      <c r="B64" t="s">
        <v>88</v>
      </c>
      <c r="E64" s="1" t="s">
        <v>86</v>
      </c>
    </row>
    <row r="65" spans="2:5" x14ac:dyDescent="0.25">
      <c r="B65" t="s">
        <v>85</v>
      </c>
      <c r="C65" s="84">
        <v>99</v>
      </c>
      <c r="E65" s="1" t="s">
        <v>87</v>
      </c>
    </row>
    <row r="66" spans="2:5" x14ac:dyDescent="0.25">
      <c r="B66" t="s">
        <v>84</v>
      </c>
      <c r="C66" s="64"/>
    </row>
    <row r="67" spans="2:5" x14ac:dyDescent="0.25">
      <c r="C67" s="64"/>
    </row>
    <row r="68" spans="2:5" x14ac:dyDescent="0.25">
      <c r="C68" s="64"/>
    </row>
    <row r="69" spans="2:5" x14ac:dyDescent="0.25">
      <c r="B69" t="s">
        <v>89</v>
      </c>
      <c r="C69" s="64"/>
    </row>
    <row r="70" spans="2:5" x14ac:dyDescent="0.25">
      <c r="B70" t="s">
        <v>90</v>
      </c>
      <c r="C70" s="84">
        <v>1</v>
      </c>
    </row>
    <row r="71" spans="2:5" x14ac:dyDescent="0.25">
      <c r="B71" t="s">
        <v>91</v>
      </c>
      <c r="C71" s="84">
        <v>0</v>
      </c>
    </row>
    <row r="72" spans="2:5" x14ac:dyDescent="0.25">
      <c r="B72" t="s">
        <v>92</v>
      </c>
      <c r="C72" s="84">
        <v>0</v>
      </c>
    </row>
    <row r="73" spans="2:5" x14ac:dyDescent="0.25">
      <c r="B73" t="s">
        <v>93</v>
      </c>
      <c r="C73" s="84">
        <v>16</v>
      </c>
      <c r="E73" s="1" t="s">
        <v>103</v>
      </c>
    </row>
    <row r="74" spans="2:5" x14ac:dyDescent="0.25">
      <c r="B74" t="s">
        <v>94</v>
      </c>
      <c r="C74" s="84">
        <v>0</v>
      </c>
      <c r="E74" s="1" t="s">
        <v>104</v>
      </c>
    </row>
    <row r="75" spans="2:5" x14ac:dyDescent="0.25">
      <c r="B75" t="s">
        <v>95</v>
      </c>
      <c r="C75" s="84">
        <v>0</v>
      </c>
      <c r="E75" s="1" t="s">
        <v>105</v>
      </c>
    </row>
    <row r="76" spans="2:5" x14ac:dyDescent="0.25">
      <c r="B76" t="s">
        <v>96</v>
      </c>
      <c r="C76" s="84">
        <v>83</v>
      </c>
      <c r="E76" s="1" t="s">
        <v>106</v>
      </c>
    </row>
    <row r="77" spans="2:5" x14ac:dyDescent="0.25">
      <c r="B77" t="s">
        <v>97</v>
      </c>
      <c r="C77" s="84">
        <v>0</v>
      </c>
    </row>
    <row r="78" spans="2:5" x14ac:dyDescent="0.25">
      <c r="B78" t="s">
        <v>98</v>
      </c>
      <c r="C78" s="84">
        <v>0</v>
      </c>
    </row>
    <row r="79" spans="2:5" x14ac:dyDescent="0.25">
      <c r="B79" t="s">
        <v>101</v>
      </c>
      <c r="C79" s="84">
        <v>0</v>
      </c>
    </row>
    <row r="80" spans="2:5" x14ac:dyDescent="0.25">
      <c r="B80" t="s">
        <v>99</v>
      </c>
      <c r="C80" s="84">
        <v>0</v>
      </c>
    </row>
    <row r="81" spans="2:20" x14ac:dyDescent="0.25">
      <c r="B81" t="s">
        <v>100</v>
      </c>
      <c r="C81" s="84">
        <v>0</v>
      </c>
    </row>
    <row r="82" spans="2:20" x14ac:dyDescent="0.25">
      <c r="B82" t="s">
        <v>102</v>
      </c>
      <c r="C82" s="84">
        <v>0</v>
      </c>
    </row>
    <row r="83" spans="2:20" x14ac:dyDescent="0.25">
      <c r="B83" t="s">
        <v>155</v>
      </c>
      <c r="C83" s="84">
        <v>0</v>
      </c>
    </row>
    <row r="85" spans="2:20" s="3" customFormat="1" ht="15.75" thickBot="1" x14ac:dyDescent="0.3"/>
    <row r="86" spans="2:20" ht="15.75" thickTop="1" x14ac:dyDescent="0.25"/>
    <row r="87" spans="2:20" ht="18.75" x14ac:dyDescent="0.3">
      <c r="B87" s="7" t="s">
        <v>107</v>
      </c>
    </row>
    <row r="89" spans="2:20" x14ac:dyDescent="0.25">
      <c r="B89" t="s">
        <v>108</v>
      </c>
    </row>
    <row r="90" spans="2:20" x14ac:dyDescent="0.25">
      <c r="B90" t="s">
        <v>109</v>
      </c>
    </row>
    <row r="91" spans="2:20" x14ac:dyDescent="0.25">
      <c r="B91" t="s">
        <v>110</v>
      </c>
    </row>
    <row r="92" spans="2:20" x14ac:dyDescent="0.25">
      <c r="B92" t="s">
        <v>111</v>
      </c>
    </row>
    <row r="93" spans="2:20" x14ac:dyDescent="0.25">
      <c r="B93" t="s">
        <v>112</v>
      </c>
    </row>
    <row r="94" spans="2:20" x14ac:dyDescent="0.25">
      <c r="H94" t="s">
        <v>348</v>
      </c>
      <c r="I94" s="23" t="s">
        <v>347</v>
      </c>
      <c r="J94" s="23" t="s">
        <v>350</v>
      </c>
      <c r="K94" s="23" t="s">
        <v>349</v>
      </c>
      <c r="M94" s="23"/>
      <c r="N94" s="23"/>
      <c r="O94" s="23"/>
      <c r="P94" s="23"/>
    </row>
    <row r="95" spans="2:20" x14ac:dyDescent="0.25">
      <c r="C95" s="13" t="s">
        <v>130</v>
      </c>
      <c r="E95" s="12" t="s">
        <v>131</v>
      </c>
      <c r="F95" s="12" t="s">
        <v>132</v>
      </c>
      <c r="H95" s="66">
        <v>1</v>
      </c>
      <c r="I95" s="66">
        <v>1</v>
      </c>
      <c r="J95" s="66">
        <f>H95</f>
        <v>1</v>
      </c>
      <c r="K95" s="66">
        <f>I95</f>
        <v>1</v>
      </c>
      <c r="O95" s="19"/>
    </row>
    <row r="96" spans="2:20" x14ac:dyDescent="0.25">
      <c r="B96" t="s">
        <v>113</v>
      </c>
      <c r="C96" s="77">
        <v>44592</v>
      </c>
      <c r="E96" s="83">
        <f t="shared" ref="E96:F98" si="0">ROUND(H96-1,4)</f>
        <v>8.9999999999999998E-4</v>
      </c>
      <c r="F96" s="83">
        <f t="shared" si="0"/>
        <v>8.0000000000000004E-4</v>
      </c>
      <c r="G96" s="25"/>
      <c r="H96" s="20">
        <v>1.0008718074754916</v>
      </c>
      <c r="I96" s="20">
        <v>1.0007593234667511</v>
      </c>
      <c r="J96" s="20">
        <f>J95*H96</f>
        <v>1.0008718074754916</v>
      </c>
      <c r="K96" s="20">
        <f t="shared" ref="K96:K107" si="1">K95*I96</f>
        <v>1.0007593234667511</v>
      </c>
      <c r="L96" s="25">
        <f>F96*360/31</f>
        <v>9.2903225806451623E-3</v>
      </c>
      <c r="N96" s="25"/>
      <c r="O96" s="19"/>
      <c r="P96" s="17"/>
      <c r="R96" s="17"/>
      <c r="S96" s="25"/>
      <c r="T96" s="18"/>
    </row>
    <row r="97" spans="2:20" x14ac:dyDescent="0.25">
      <c r="B97" t="s">
        <v>114</v>
      </c>
      <c r="C97" s="77">
        <v>44620</v>
      </c>
      <c r="E97" s="83">
        <f t="shared" si="0"/>
        <v>8.9999999999999998E-4</v>
      </c>
      <c r="F97" s="83">
        <f t="shared" si="0"/>
        <v>6.9999999999999999E-4</v>
      </c>
      <c r="G97" s="25"/>
      <c r="H97" s="20">
        <v>1.0008611659848965</v>
      </c>
      <c r="I97" s="20">
        <v>1.0007152258405814</v>
      </c>
      <c r="J97" s="20">
        <f t="shared" ref="J97:J99" si="2">J96*H97</f>
        <v>1.0017337242313313</v>
      </c>
      <c r="K97" s="20">
        <f t="shared" si="1"/>
        <v>1.0014750923950972</v>
      </c>
      <c r="L97" s="25">
        <f>F97*360/(C97-C96)</f>
        <v>8.9999999999999993E-3</v>
      </c>
      <c r="N97" s="25"/>
      <c r="O97" s="19"/>
      <c r="P97" s="17"/>
      <c r="R97" s="17"/>
      <c r="S97" s="25"/>
      <c r="T97" s="18"/>
    </row>
    <row r="98" spans="2:20" x14ac:dyDescent="0.25">
      <c r="B98" t="s">
        <v>115</v>
      </c>
      <c r="C98" s="77">
        <v>44651</v>
      </c>
      <c r="E98" s="83">
        <f t="shared" si="0"/>
        <v>1E-3</v>
      </c>
      <c r="F98" s="83">
        <f t="shared" si="0"/>
        <v>8.0000000000000004E-4</v>
      </c>
      <c r="G98" s="25"/>
      <c r="H98" s="20">
        <v>1.0010260400018134</v>
      </c>
      <c r="I98" s="20">
        <v>1.000791292453965</v>
      </c>
      <c r="J98" s="20">
        <f t="shared" si="2"/>
        <v>1.0027615431035581</v>
      </c>
      <c r="K98" s="20">
        <f t="shared" si="1"/>
        <v>1.0022675520785433</v>
      </c>
      <c r="L98" s="25">
        <f>F98*360/(C98-C97)</f>
        <v>9.2903225806451623E-3</v>
      </c>
      <c r="N98" s="25"/>
      <c r="O98" s="19"/>
      <c r="P98" s="17"/>
      <c r="R98" s="17"/>
      <c r="S98" s="25"/>
      <c r="T98" s="18"/>
    </row>
    <row r="99" spans="2:20" ht="15.75" thickBot="1" x14ac:dyDescent="0.3">
      <c r="B99" t="s">
        <v>116</v>
      </c>
      <c r="C99" s="77">
        <v>44651</v>
      </c>
      <c r="E99" s="100">
        <f>ROUND((J99/J95)-1,4)</f>
        <v>2.8E-3</v>
      </c>
      <c r="F99" s="100">
        <f>ROUND((K99/K95)-1,4)</f>
        <v>2.3E-3</v>
      </c>
      <c r="G99" s="25"/>
      <c r="H99" s="66">
        <v>1</v>
      </c>
      <c r="I99" s="66">
        <v>1</v>
      </c>
      <c r="J99" s="66">
        <f t="shared" si="2"/>
        <v>1.0027615431035581</v>
      </c>
      <c r="K99" s="66">
        <f t="shared" si="1"/>
        <v>1.0022675520785433</v>
      </c>
      <c r="L99" s="25"/>
      <c r="N99" s="25"/>
      <c r="O99" s="19"/>
      <c r="R99" s="17"/>
      <c r="S99" s="25"/>
      <c r="T99" s="18"/>
    </row>
    <row r="100" spans="2:20" ht="15.75" thickTop="1" x14ac:dyDescent="0.25">
      <c r="B100" t="s">
        <v>117</v>
      </c>
      <c r="C100" s="77">
        <v>44681</v>
      </c>
      <c r="E100" s="99">
        <f t="shared" ref="E100:F102" si="3">ROUND(H100-1,4)</f>
        <v>1.2999999999999999E-3</v>
      </c>
      <c r="F100" s="99">
        <f t="shared" si="3"/>
        <v>1.1000000000000001E-3</v>
      </c>
      <c r="G100" s="25"/>
      <c r="H100" s="20">
        <v>1.0013477341957331</v>
      </c>
      <c r="I100" s="20">
        <v>1.0011217922501625</v>
      </c>
      <c r="J100" s="20">
        <f>J99*H100</f>
        <v>1.0041129991253648</v>
      </c>
      <c r="K100" s="20">
        <f t="shared" si="1"/>
        <v>1.0033918880510544</v>
      </c>
      <c r="L100" s="25">
        <f>F100*360/(C100-C99)</f>
        <v>1.32E-2</v>
      </c>
      <c r="N100" s="25"/>
      <c r="O100" s="19"/>
      <c r="R100" s="17"/>
      <c r="S100" s="25"/>
      <c r="T100" s="18"/>
    </row>
    <row r="101" spans="2:20" x14ac:dyDescent="0.25">
      <c r="B101" t="s">
        <v>118</v>
      </c>
      <c r="C101" s="77">
        <v>44712</v>
      </c>
      <c r="E101" s="83">
        <f t="shared" si="3"/>
        <v>1.8E-3</v>
      </c>
      <c r="F101" s="83">
        <f t="shared" si="3"/>
        <v>1.5E-3</v>
      </c>
      <c r="G101" s="25"/>
      <c r="H101" s="20">
        <v>1.0017573745935544</v>
      </c>
      <c r="I101" s="20">
        <v>1.0014799794128106</v>
      </c>
      <c r="J101" s="20">
        <f t="shared" ref="J101:J107" si="4">J100*H101</f>
        <v>1.0058776017990854</v>
      </c>
      <c r="K101" s="20">
        <f t="shared" si="1"/>
        <v>1.0048768873883511</v>
      </c>
      <c r="L101" s="25">
        <f>F101*360/(C101-C100)</f>
        <v>1.741935483870968E-2</v>
      </c>
      <c r="N101" s="25"/>
      <c r="O101" s="19"/>
      <c r="P101" s="17"/>
      <c r="R101" s="17"/>
      <c r="S101" s="25"/>
      <c r="T101" s="18"/>
    </row>
    <row r="102" spans="2:20" x14ac:dyDescent="0.25">
      <c r="B102" t="s">
        <v>119</v>
      </c>
      <c r="C102" s="77">
        <v>44742</v>
      </c>
      <c r="E102" s="83">
        <f t="shared" si="3"/>
        <v>1.8E-3</v>
      </c>
      <c r="F102" s="83">
        <f t="shared" si="3"/>
        <v>1.4E-3</v>
      </c>
      <c r="G102" s="25"/>
      <c r="H102" s="20">
        <v>1.0018097630260705</v>
      </c>
      <c r="I102" s="20">
        <v>1.0014301223228985</v>
      </c>
      <c r="J102" s="20">
        <f t="shared" si="4"/>
        <v>1.0076980018915738</v>
      </c>
      <c r="K102" s="20">
        <f t="shared" si="1"/>
        <v>1.0063139842567699</v>
      </c>
      <c r="L102" s="25">
        <f>F102*360/(C102-C101)</f>
        <v>1.6799999999999999E-2</v>
      </c>
      <c r="N102" s="25"/>
      <c r="O102" s="19"/>
      <c r="R102" s="17"/>
      <c r="S102" s="25"/>
      <c r="T102" s="18"/>
    </row>
    <row r="103" spans="2:20" ht="15.75" thickBot="1" x14ac:dyDescent="0.3">
      <c r="B103" t="s">
        <v>120</v>
      </c>
      <c r="C103" s="77">
        <v>44742</v>
      </c>
      <c r="E103" s="100">
        <f>ROUND((J103/J99)-1,4)</f>
        <v>4.8999999999999998E-3</v>
      </c>
      <c r="F103" s="100">
        <f>ROUND((K103/K99)-1,4)</f>
        <v>4.0000000000000001E-3</v>
      </c>
      <c r="G103" s="25"/>
      <c r="H103" s="66">
        <v>1</v>
      </c>
      <c r="I103" s="66">
        <v>1</v>
      </c>
      <c r="J103" s="66">
        <f t="shared" si="4"/>
        <v>1.0076980018915738</v>
      </c>
      <c r="K103" s="66">
        <f t="shared" si="1"/>
        <v>1.0063139842567699</v>
      </c>
      <c r="L103" s="25"/>
      <c r="N103" s="25"/>
      <c r="O103" s="19"/>
      <c r="R103" s="17"/>
      <c r="S103" s="25"/>
      <c r="T103" s="18"/>
    </row>
    <row r="104" spans="2:20" ht="15.75" thickTop="1" x14ac:dyDescent="0.25">
      <c r="B104" t="s">
        <v>121</v>
      </c>
      <c r="C104" s="77">
        <v>44773</v>
      </c>
      <c r="E104" s="99">
        <f t="shared" ref="E104:F106" si="5">ROUND(H104-1,4)</f>
        <v>2.5000000000000001E-3</v>
      </c>
      <c r="F104" s="99">
        <f t="shared" si="5"/>
        <v>2.2000000000000001E-3</v>
      </c>
      <c r="G104" s="25"/>
      <c r="H104" s="20">
        <v>1.0025175730798961</v>
      </c>
      <c r="I104" s="20">
        <v>1.0021785286915177</v>
      </c>
      <c r="J104" s="20">
        <f t="shared" si="4"/>
        <v>1.010234955253801</v>
      </c>
      <c r="K104" s="20">
        <f t="shared" si="1"/>
        <v>1.0085062681441488</v>
      </c>
      <c r="L104" s="25">
        <f>F104*360/(C104-C103)</f>
        <v>2.5548387096774195E-2</v>
      </c>
      <c r="N104" s="25"/>
      <c r="O104" s="19"/>
      <c r="P104" s="17"/>
      <c r="R104" s="17"/>
      <c r="S104" s="25"/>
      <c r="T104" s="18"/>
    </row>
    <row r="105" spans="2:20" x14ac:dyDescent="0.25">
      <c r="B105" t="s">
        <v>122</v>
      </c>
      <c r="C105" s="77">
        <v>44804</v>
      </c>
      <c r="E105" s="83">
        <f t="shared" si="5"/>
        <v>3.0999999999999999E-3</v>
      </c>
      <c r="F105" s="83">
        <f t="shared" si="5"/>
        <v>2.8E-3</v>
      </c>
      <c r="G105" s="25"/>
      <c r="H105" s="20">
        <v>1.0030562152579501</v>
      </c>
      <c r="I105" s="20">
        <v>1.0027513978674902</v>
      </c>
      <c r="J105" s="20">
        <f t="shared" si="4"/>
        <v>1.0133224507381622</v>
      </c>
      <c r="K105" s="20">
        <f t="shared" si="1"/>
        <v>1.0112810701396711</v>
      </c>
      <c r="L105" s="25">
        <f>F105*360/(C105-C104)</f>
        <v>3.2516129032258062E-2</v>
      </c>
      <c r="N105" s="25"/>
      <c r="O105" s="19"/>
      <c r="R105" s="17"/>
      <c r="S105" s="25"/>
      <c r="T105" s="18"/>
    </row>
    <row r="106" spans="2:20" x14ac:dyDescent="0.25">
      <c r="B106" t="s">
        <v>123</v>
      </c>
      <c r="C106" s="77">
        <v>44834</v>
      </c>
      <c r="E106" s="83">
        <f t="shared" si="5"/>
        <v>3.0000000000000001E-3</v>
      </c>
      <c r="F106" s="83">
        <f t="shared" si="5"/>
        <v>2.7000000000000001E-3</v>
      </c>
      <c r="G106" s="25"/>
      <c r="H106" s="20">
        <v>1.0029718847168183</v>
      </c>
      <c r="I106" s="20">
        <v>1.0026553059167689</v>
      </c>
      <c r="J106" s="20">
        <f t="shared" si="4"/>
        <v>1.0163339282427197</v>
      </c>
      <c r="K106" s="20">
        <f t="shared" si="1"/>
        <v>1.0139663307487292</v>
      </c>
      <c r="L106" s="25">
        <f>F106*360/(C106-C105)</f>
        <v>3.2400000000000005E-2</v>
      </c>
      <c r="N106" s="25"/>
      <c r="O106" s="19"/>
      <c r="R106" s="17"/>
      <c r="S106" s="25"/>
      <c r="T106" s="18"/>
    </row>
    <row r="107" spans="2:20" ht="15.75" thickBot="1" x14ac:dyDescent="0.3">
      <c r="B107" t="s">
        <v>124</v>
      </c>
      <c r="C107" s="77">
        <v>44834</v>
      </c>
      <c r="E107" s="100">
        <f>ROUND((J107/J103)-1,4)</f>
        <v>8.6E-3</v>
      </c>
      <c r="F107" s="100">
        <f>ROUND((K107/K103)-1,4)</f>
        <v>7.6E-3</v>
      </c>
      <c r="G107" s="25"/>
      <c r="H107" s="66">
        <v>1</v>
      </c>
      <c r="I107" s="66">
        <v>1</v>
      </c>
      <c r="J107" s="66">
        <f t="shared" si="4"/>
        <v>1.0163339282427197</v>
      </c>
      <c r="K107" s="66">
        <f t="shared" si="1"/>
        <v>1.0139663307487292</v>
      </c>
      <c r="L107" s="25"/>
      <c r="N107" s="25"/>
      <c r="O107" s="19"/>
      <c r="P107" s="17"/>
      <c r="R107" s="17"/>
      <c r="S107" s="25"/>
      <c r="T107" s="18"/>
    </row>
    <row r="108" spans="2:20" ht="15.75" thickTop="1" x14ac:dyDescent="0.25">
      <c r="B108" t="s">
        <v>125</v>
      </c>
      <c r="C108" s="77">
        <v>44865</v>
      </c>
      <c r="E108" s="99">
        <f t="shared" ref="E108:F110" si="6">ROUND(H108-1,4)</f>
        <v>3.8E-3</v>
      </c>
      <c r="F108" s="99">
        <f t="shared" si="6"/>
        <v>3.5000000000000001E-3</v>
      </c>
      <c r="G108" s="25"/>
      <c r="H108" s="20">
        <v>1.0037783340694675</v>
      </c>
      <c r="I108" s="20">
        <v>1.0034976306229482</v>
      </c>
      <c r="J108" s="20">
        <f>J107*H108</f>
        <v>1.0201739773497549</v>
      </c>
      <c r="K108" s="20">
        <f t="shared" ref="K108:K110" si="7">K107*I108</f>
        <v>1.0175128104377944</v>
      </c>
      <c r="L108" s="25">
        <f>F108*360/(C108-C107)</f>
        <v>4.0645161290322578E-2</v>
      </c>
    </row>
    <row r="109" spans="2:20" x14ac:dyDescent="0.25">
      <c r="B109" t="s">
        <v>126</v>
      </c>
      <c r="C109" s="77">
        <v>44895</v>
      </c>
      <c r="E109" s="83">
        <f t="shared" si="6"/>
        <v>4.3E-3</v>
      </c>
      <c r="F109" s="83">
        <f t="shared" si="6"/>
        <v>3.8999999999999998E-3</v>
      </c>
      <c r="G109" s="25"/>
      <c r="H109" s="20">
        <v>1.0042773275739429</v>
      </c>
      <c r="I109" s="20">
        <v>1.0039025575298994</v>
      </c>
      <c r="J109" s="20">
        <f t="shared" ref="J109:J110" si="8">J108*H109</f>
        <v>1.0245375956332921</v>
      </c>
      <c r="K109" s="20">
        <f t="shared" si="7"/>
        <v>1.0214837127179375</v>
      </c>
      <c r="L109" s="25">
        <f>F109*360/(C109-C108)</f>
        <v>4.6799999999999994E-2</v>
      </c>
    </row>
    <row r="110" spans="2:20" x14ac:dyDescent="0.25">
      <c r="B110" t="s">
        <v>127</v>
      </c>
      <c r="C110" s="77">
        <v>44926</v>
      </c>
      <c r="E110" s="83">
        <f t="shared" si="6"/>
        <v>4.4000000000000003E-3</v>
      </c>
      <c r="F110" s="83">
        <f t="shared" si="6"/>
        <v>4.0000000000000001E-3</v>
      </c>
      <c r="G110" s="25"/>
      <c r="H110" s="20">
        <v>1.0044319928794812</v>
      </c>
      <c r="I110" s="20">
        <v>1.0040187056205492</v>
      </c>
      <c r="J110" s="20">
        <f t="shared" si="8"/>
        <v>1.0290783389618996</v>
      </c>
      <c r="K110" s="20">
        <f t="shared" si="7"/>
        <v>1.0255887550555365</v>
      </c>
      <c r="L110" s="25">
        <f>F110*360/(C110-C109)</f>
        <v>4.6451612903225803E-2</v>
      </c>
    </row>
    <row r="111" spans="2:20" ht="15.75" thickBot="1" x14ac:dyDescent="0.3">
      <c r="B111" t="s">
        <v>128</v>
      </c>
      <c r="C111" s="77">
        <v>44926</v>
      </c>
      <c r="E111" s="100">
        <f>ROUND((J111/J107)-1,4)</f>
        <v>1.2500000000000001E-2</v>
      </c>
      <c r="F111" s="100">
        <f>ROUND((K111/K107)-1,4)</f>
        <v>1.15E-2</v>
      </c>
      <c r="G111" s="62"/>
      <c r="H111" s="66">
        <v>1</v>
      </c>
      <c r="I111" s="66">
        <v>1</v>
      </c>
      <c r="J111" s="66">
        <f t="shared" ref="J111:K112" si="9">J110*H111</f>
        <v>1.0290783389618996</v>
      </c>
      <c r="K111" s="66">
        <f t="shared" si="9"/>
        <v>1.0255887550555365</v>
      </c>
    </row>
    <row r="112" spans="2:20" ht="15.75" thickTop="1" x14ac:dyDescent="0.25">
      <c r="B112" t="s">
        <v>129</v>
      </c>
      <c r="C112" s="77">
        <v>44926</v>
      </c>
      <c r="E112" s="83">
        <f>ROUND(J112-1,4)</f>
        <v>2.9100000000000001E-2</v>
      </c>
      <c r="F112" s="83">
        <f>ROUND(K112-1,4)</f>
        <v>2.5600000000000001E-2</v>
      </c>
      <c r="G112" s="62"/>
      <c r="H112" s="66">
        <v>1</v>
      </c>
      <c r="I112" s="66">
        <v>1</v>
      </c>
      <c r="J112" s="66">
        <f t="shared" si="9"/>
        <v>1.0290783389618996</v>
      </c>
      <c r="K112" s="66">
        <f t="shared" si="9"/>
        <v>1.0255887550555365</v>
      </c>
    </row>
    <row r="113" spans="2:7" x14ac:dyDescent="0.25">
      <c r="G113" s="22"/>
    </row>
    <row r="114" spans="2:7" x14ac:dyDescent="0.25">
      <c r="B114" s="1" t="s">
        <v>133</v>
      </c>
      <c r="G114" s="22"/>
    </row>
    <row r="115" spans="2:7" x14ac:dyDescent="0.25">
      <c r="B115" s="1" t="s">
        <v>134</v>
      </c>
      <c r="G115" s="22"/>
    </row>
    <row r="116" spans="2:7" x14ac:dyDescent="0.25">
      <c r="B116" s="1" t="s">
        <v>135</v>
      </c>
    </row>
    <row r="117" spans="2:7" x14ac:dyDescent="0.25">
      <c r="B117" s="1"/>
    </row>
    <row r="118" spans="2:7" x14ac:dyDescent="0.25">
      <c r="B118" s="1" t="s">
        <v>136</v>
      </c>
    </row>
    <row r="119" spans="2:7" x14ac:dyDescent="0.25">
      <c r="B119" s="1" t="s">
        <v>137</v>
      </c>
    </row>
    <row r="120" spans="2:7" x14ac:dyDescent="0.25">
      <c r="B120" s="1" t="s">
        <v>138</v>
      </c>
    </row>
    <row r="121" spans="2:7" x14ac:dyDescent="0.25">
      <c r="B121" s="1" t="s">
        <v>139</v>
      </c>
    </row>
    <row r="122" spans="2:7" x14ac:dyDescent="0.25">
      <c r="B122" s="1" t="s">
        <v>140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02F583-B886-43FD-AEB5-15791BFC4ACD}">
  <dimension ref="A1:T122"/>
  <sheetViews>
    <sheetView workbookViewId="0"/>
  </sheetViews>
  <sheetFormatPr defaultRowHeight="15" x14ac:dyDescent="0.25"/>
  <cols>
    <col min="1" max="1" width="14.85546875" bestFit="1" customWidth="1"/>
    <col min="2" max="2" width="68.42578125" customWidth="1"/>
    <col min="3" max="3" width="44.7109375" customWidth="1"/>
    <col min="4" max="4" width="1.28515625" customWidth="1"/>
    <col min="5" max="5" width="13.28515625" customWidth="1"/>
    <col min="6" max="11" width="14.5703125" customWidth="1"/>
    <col min="12" max="12" width="22.140625" bestFit="1" customWidth="1"/>
    <col min="13" max="14" width="16.7109375" customWidth="1"/>
    <col min="15" max="15" width="15.28515625" customWidth="1"/>
    <col min="16" max="16" width="13.140625" customWidth="1"/>
    <col min="23" max="23" width="12" bestFit="1" customWidth="1"/>
  </cols>
  <sheetData>
    <row r="1" spans="1:3" ht="18.75" x14ac:dyDescent="0.3">
      <c r="A1" s="11" t="s">
        <v>527</v>
      </c>
      <c r="B1" s="7" t="s">
        <v>34</v>
      </c>
    </row>
    <row r="2" spans="1:3" x14ac:dyDescent="0.25">
      <c r="B2" s="1" t="s">
        <v>50</v>
      </c>
    </row>
    <row r="4" spans="1:3" x14ac:dyDescent="0.25">
      <c r="B4" s="5" t="s">
        <v>51</v>
      </c>
    </row>
    <row r="5" spans="1:3" x14ac:dyDescent="0.25">
      <c r="B5" s="5"/>
    </row>
    <row r="6" spans="1:3" x14ac:dyDescent="0.25">
      <c r="B6" s="10" t="s">
        <v>66</v>
      </c>
      <c r="C6" s="37" t="s">
        <v>515</v>
      </c>
    </row>
    <row r="7" spans="1:3" x14ac:dyDescent="0.25">
      <c r="B7" s="10" t="s">
        <v>35</v>
      </c>
      <c r="C7" s="44" t="s">
        <v>527</v>
      </c>
    </row>
    <row r="8" spans="1:3" x14ac:dyDescent="0.25">
      <c r="B8" s="10" t="s">
        <v>36</v>
      </c>
      <c r="C8" s="2"/>
    </row>
    <row r="9" spans="1:3" x14ac:dyDescent="0.25">
      <c r="B9" s="10" t="s">
        <v>37</v>
      </c>
      <c r="C9" s="2"/>
    </row>
    <row r="13" spans="1:3" x14ac:dyDescent="0.25">
      <c r="B13" t="s">
        <v>67</v>
      </c>
    </row>
    <row r="14" spans="1:3" x14ac:dyDescent="0.25">
      <c r="B14" t="s">
        <v>38</v>
      </c>
      <c r="C14" s="44" t="s">
        <v>153</v>
      </c>
    </row>
    <row r="15" spans="1:3" x14ac:dyDescent="0.25">
      <c r="B15" t="s">
        <v>52</v>
      </c>
    </row>
    <row r="18" spans="2:3" x14ac:dyDescent="0.25">
      <c r="B18" t="s">
        <v>68</v>
      </c>
    </row>
    <row r="19" spans="2:3" x14ac:dyDescent="0.25">
      <c r="B19" t="s">
        <v>158</v>
      </c>
      <c r="C19" s="44" t="s">
        <v>153</v>
      </c>
    </row>
    <row r="20" spans="2:3" x14ac:dyDescent="0.25">
      <c r="B20" t="s">
        <v>45</v>
      </c>
    </row>
    <row r="21" spans="2:3" x14ac:dyDescent="0.25">
      <c r="B21" s="1" t="s">
        <v>46</v>
      </c>
    </row>
    <row r="22" spans="2:3" x14ac:dyDescent="0.25">
      <c r="B22" s="1"/>
    </row>
    <row r="23" spans="2:3" x14ac:dyDescent="0.25">
      <c r="B23" s="1"/>
    </row>
    <row r="24" spans="2:3" x14ac:dyDescent="0.25">
      <c r="B24" t="s">
        <v>39</v>
      </c>
    </row>
    <row r="25" spans="2:3" x14ac:dyDescent="0.25">
      <c r="B25" t="s">
        <v>40</v>
      </c>
      <c r="C25" s="2"/>
    </row>
    <row r="26" spans="2:3" x14ac:dyDescent="0.25">
      <c r="B26" t="s">
        <v>41</v>
      </c>
      <c r="C26" s="2"/>
    </row>
    <row r="27" spans="2:3" x14ac:dyDescent="0.25">
      <c r="B27" t="s">
        <v>42</v>
      </c>
      <c r="C27" s="2"/>
    </row>
    <row r="28" spans="2:3" x14ac:dyDescent="0.25">
      <c r="B28" t="s">
        <v>43</v>
      </c>
      <c r="C28" s="2"/>
    </row>
    <row r="30" spans="2:3" s="3" customFormat="1" ht="15.75" thickBot="1" x14ac:dyDescent="0.3"/>
    <row r="31" spans="2:3" ht="15.75" thickTop="1" x14ac:dyDescent="0.25"/>
    <row r="32" spans="2:3" ht="15.75" x14ac:dyDescent="0.25">
      <c r="B32" s="6" t="s">
        <v>53</v>
      </c>
    </row>
    <row r="33" spans="2:5" x14ac:dyDescent="0.25">
      <c r="E33" s="1" t="s">
        <v>54</v>
      </c>
    </row>
    <row r="34" spans="2:5" x14ac:dyDescent="0.25">
      <c r="C34" s="68"/>
      <c r="E34" s="1" t="s">
        <v>47</v>
      </c>
    </row>
    <row r="35" spans="2:5" x14ac:dyDescent="0.25">
      <c r="B35" t="s">
        <v>69</v>
      </c>
      <c r="C35" s="84">
        <f>'Items B &amp; C'!O16</f>
        <v>75109000</v>
      </c>
      <c r="E35" s="1" t="s">
        <v>48</v>
      </c>
    </row>
    <row r="36" spans="2:5" x14ac:dyDescent="0.25">
      <c r="B36" t="s">
        <v>70</v>
      </c>
      <c r="C36" s="84">
        <f>'Items B &amp; C'!P16</f>
        <v>75013000</v>
      </c>
      <c r="E36" s="1" t="s">
        <v>55</v>
      </c>
    </row>
    <row r="37" spans="2:5" x14ac:dyDescent="0.25">
      <c r="C37" s="16"/>
      <c r="E37" s="1"/>
    </row>
    <row r="38" spans="2:5" x14ac:dyDescent="0.25">
      <c r="C38" s="16"/>
      <c r="E38" s="1"/>
    </row>
    <row r="39" spans="2:5" x14ac:dyDescent="0.25">
      <c r="B39" t="s">
        <v>71</v>
      </c>
      <c r="C39" s="44">
        <v>0</v>
      </c>
      <c r="E39" s="1" t="s">
        <v>49</v>
      </c>
    </row>
    <row r="40" spans="2:5" x14ac:dyDescent="0.25">
      <c r="B40" t="s">
        <v>72</v>
      </c>
      <c r="C40" s="44">
        <v>0</v>
      </c>
      <c r="E40" s="1" t="s">
        <v>56</v>
      </c>
    </row>
    <row r="41" spans="2:5" x14ac:dyDescent="0.25">
      <c r="C41" s="16"/>
    </row>
    <row r="42" spans="2:5" x14ac:dyDescent="0.25">
      <c r="B42" t="s">
        <v>154</v>
      </c>
      <c r="C42" s="16"/>
    </row>
    <row r="43" spans="2:5" x14ac:dyDescent="0.25">
      <c r="B43" t="s">
        <v>57</v>
      </c>
      <c r="C43" s="44">
        <v>0</v>
      </c>
      <c r="E43" s="1" t="s">
        <v>59</v>
      </c>
    </row>
    <row r="44" spans="2:5" x14ac:dyDescent="0.25">
      <c r="B44" t="s">
        <v>62</v>
      </c>
      <c r="C44" s="80">
        <v>0</v>
      </c>
      <c r="E44" s="1" t="s">
        <v>60</v>
      </c>
    </row>
    <row r="45" spans="2:5" x14ac:dyDescent="0.25">
      <c r="B45" t="s">
        <v>63</v>
      </c>
      <c r="C45" s="80">
        <v>0</v>
      </c>
    </row>
    <row r="46" spans="2:5" x14ac:dyDescent="0.25">
      <c r="B46" t="s">
        <v>64</v>
      </c>
      <c r="C46" s="80">
        <v>0</v>
      </c>
      <c r="E46" s="1" t="s">
        <v>58</v>
      </c>
    </row>
    <row r="47" spans="2:5" x14ac:dyDescent="0.25">
      <c r="B47" t="s">
        <v>65</v>
      </c>
      <c r="C47" s="80">
        <v>0</v>
      </c>
    </row>
    <row r="48" spans="2:5" x14ac:dyDescent="0.25">
      <c r="C48" s="16"/>
    </row>
    <row r="49" spans="2:14" x14ac:dyDescent="0.25">
      <c r="C49" s="16"/>
    </row>
    <row r="50" spans="2:14" x14ac:dyDescent="0.25">
      <c r="B50" t="s">
        <v>61</v>
      </c>
      <c r="C50" s="44" t="s">
        <v>153</v>
      </c>
    </row>
    <row r="51" spans="2:14" x14ac:dyDescent="0.25">
      <c r="B51" t="s">
        <v>73</v>
      </c>
      <c r="C51" s="11"/>
    </row>
    <row r="54" spans="2:14" x14ac:dyDescent="0.25">
      <c r="B54" t="s">
        <v>74</v>
      </c>
    </row>
    <row r="55" spans="2:14" x14ac:dyDescent="0.25">
      <c r="B55" t="s">
        <v>75</v>
      </c>
    </row>
    <row r="56" spans="2:14" x14ac:dyDescent="0.25">
      <c r="B56" t="s">
        <v>76</v>
      </c>
    </row>
    <row r="57" spans="2:14" x14ac:dyDescent="0.25">
      <c r="B57" t="s">
        <v>77</v>
      </c>
    </row>
    <row r="59" spans="2:14" x14ac:dyDescent="0.25">
      <c r="C59" t="s">
        <v>80</v>
      </c>
      <c r="E59" t="s">
        <v>81</v>
      </c>
      <c r="F59" t="s">
        <v>82</v>
      </c>
      <c r="G59" t="s">
        <v>83</v>
      </c>
    </row>
    <row r="60" spans="2:14" x14ac:dyDescent="0.25">
      <c r="B60" t="s">
        <v>78</v>
      </c>
      <c r="C60" s="81">
        <f>'Items B &amp; C'!AB16</f>
        <v>1147000</v>
      </c>
      <c r="D60" s="67"/>
      <c r="E60" s="81">
        <f>'Items B &amp; C'!AD16</f>
        <v>73962000</v>
      </c>
      <c r="F60" s="81">
        <f>'Items B &amp; C'!AE16</f>
        <v>0</v>
      </c>
      <c r="G60" s="81">
        <f>'Items B &amp; C'!AF16</f>
        <v>0</v>
      </c>
      <c r="N60" s="24"/>
    </row>
    <row r="61" spans="2:14" x14ac:dyDescent="0.25">
      <c r="B61" t="s">
        <v>79</v>
      </c>
      <c r="C61" s="81">
        <f>'Items B &amp; C'!AG16</f>
        <v>95000</v>
      </c>
      <c r="D61" s="67"/>
      <c r="E61" s="81">
        <f>'Items B &amp; C'!AI16</f>
        <v>0</v>
      </c>
      <c r="F61" s="81">
        <f>'Items B &amp; C'!AJ16</f>
        <v>0</v>
      </c>
      <c r="G61" s="81">
        <f>'Items B &amp; C'!AK16</f>
        <v>0</v>
      </c>
      <c r="N61" s="24"/>
    </row>
    <row r="64" spans="2:14" x14ac:dyDescent="0.25">
      <c r="B64" t="s">
        <v>88</v>
      </c>
      <c r="E64" s="1" t="s">
        <v>86</v>
      </c>
    </row>
    <row r="65" spans="2:5" x14ac:dyDescent="0.25">
      <c r="B65" t="s">
        <v>85</v>
      </c>
      <c r="C65" s="84">
        <v>100</v>
      </c>
      <c r="E65" s="1" t="s">
        <v>87</v>
      </c>
    </row>
    <row r="66" spans="2:5" x14ac:dyDescent="0.25">
      <c r="B66" t="s">
        <v>84</v>
      </c>
      <c r="C66" s="64"/>
    </row>
    <row r="67" spans="2:5" x14ac:dyDescent="0.25">
      <c r="C67" s="64"/>
    </row>
    <row r="68" spans="2:5" x14ac:dyDescent="0.25">
      <c r="C68" s="64"/>
    </row>
    <row r="69" spans="2:5" x14ac:dyDescent="0.25">
      <c r="B69" t="s">
        <v>89</v>
      </c>
      <c r="C69" s="64"/>
    </row>
    <row r="70" spans="2:5" x14ac:dyDescent="0.25">
      <c r="B70" t="s">
        <v>90</v>
      </c>
      <c r="C70" s="84">
        <v>0</v>
      </c>
    </row>
    <row r="71" spans="2:5" x14ac:dyDescent="0.25">
      <c r="B71" t="s">
        <v>91</v>
      </c>
      <c r="C71" s="84">
        <v>0</v>
      </c>
    </row>
    <row r="72" spans="2:5" x14ac:dyDescent="0.25">
      <c r="B72" t="s">
        <v>92</v>
      </c>
      <c r="C72" s="84">
        <v>0</v>
      </c>
    </row>
    <row r="73" spans="2:5" x14ac:dyDescent="0.25">
      <c r="B73" t="s">
        <v>93</v>
      </c>
      <c r="C73" s="84">
        <v>20</v>
      </c>
      <c r="E73" s="1" t="s">
        <v>103</v>
      </c>
    </row>
    <row r="74" spans="2:5" x14ac:dyDescent="0.25">
      <c r="B74" t="s">
        <v>94</v>
      </c>
      <c r="C74" s="84">
        <v>0</v>
      </c>
      <c r="E74" s="1" t="s">
        <v>104</v>
      </c>
    </row>
    <row r="75" spans="2:5" x14ac:dyDescent="0.25">
      <c r="B75" t="s">
        <v>95</v>
      </c>
      <c r="C75" s="84">
        <v>0</v>
      </c>
      <c r="E75" s="1" t="s">
        <v>105</v>
      </c>
    </row>
    <row r="76" spans="2:5" x14ac:dyDescent="0.25">
      <c r="B76" t="s">
        <v>96</v>
      </c>
      <c r="C76" s="84">
        <v>0</v>
      </c>
      <c r="E76" s="1" t="s">
        <v>106</v>
      </c>
    </row>
    <row r="77" spans="2:5" x14ac:dyDescent="0.25">
      <c r="B77" t="s">
        <v>97</v>
      </c>
      <c r="C77" s="84">
        <v>0</v>
      </c>
    </row>
    <row r="78" spans="2:5" x14ac:dyDescent="0.25">
      <c r="B78" t="s">
        <v>98</v>
      </c>
      <c r="C78" s="84">
        <v>0</v>
      </c>
    </row>
    <row r="79" spans="2:5" x14ac:dyDescent="0.25">
      <c r="B79" t="s">
        <v>101</v>
      </c>
      <c r="C79" s="84">
        <v>0</v>
      </c>
    </row>
    <row r="80" spans="2:5" x14ac:dyDescent="0.25">
      <c r="B80" t="s">
        <v>99</v>
      </c>
      <c r="C80" s="84">
        <v>80</v>
      </c>
    </row>
    <row r="81" spans="2:20" x14ac:dyDescent="0.25">
      <c r="B81" t="s">
        <v>100</v>
      </c>
      <c r="C81" s="84">
        <v>0</v>
      </c>
    </row>
    <row r="82" spans="2:20" x14ac:dyDescent="0.25">
      <c r="B82" t="s">
        <v>102</v>
      </c>
      <c r="C82" s="84">
        <v>0</v>
      </c>
    </row>
    <row r="83" spans="2:20" x14ac:dyDescent="0.25">
      <c r="B83" t="s">
        <v>155</v>
      </c>
      <c r="C83" s="84">
        <v>0</v>
      </c>
    </row>
    <row r="85" spans="2:20" s="3" customFormat="1" ht="15.75" thickBot="1" x14ac:dyDescent="0.3"/>
    <row r="86" spans="2:20" ht="15.75" thickTop="1" x14ac:dyDescent="0.25"/>
    <row r="87" spans="2:20" ht="18.75" x14ac:dyDescent="0.3">
      <c r="B87" s="7" t="s">
        <v>107</v>
      </c>
    </row>
    <row r="89" spans="2:20" x14ac:dyDescent="0.25">
      <c r="B89" t="s">
        <v>108</v>
      </c>
    </row>
    <row r="90" spans="2:20" x14ac:dyDescent="0.25">
      <c r="B90" t="s">
        <v>109</v>
      </c>
    </row>
    <row r="91" spans="2:20" x14ac:dyDescent="0.25">
      <c r="B91" t="s">
        <v>110</v>
      </c>
    </row>
    <row r="92" spans="2:20" x14ac:dyDescent="0.25">
      <c r="B92" t="s">
        <v>111</v>
      </c>
    </row>
    <row r="93" spans="2:20" x14ac:dyDescent="0.25">
      <c r="B93" t="s">
        <v>112</v>
      </c>
    </row>
    <row r="94" spans="2:20" x14ac:dyDescent="0.25">
      <c r="H94" t="s">
        <v>348</v>
      </c>
      <c r="I94" s="23" t="s">
        <v>347</v>
      </c>
      <c r="J94" s="23" t="s">
        <v>350</v>
      </c>
      <c r="K94" s="23" t="s">
        <v>349</v>
      </c>
      <c r="M94" s="23"/>
      <c r="N94" s="23"/>
      <c r="O94" s="23"/>
      <c r="P94" s="23"/>
    </row>
    <row r="95" spans="2:20" x14ac:dyDescent="0.25">
      <c r="C95" s="13" t="s">
        <v>130</v>
      </c>
      <c r="E95" s="12" t="s">
        <v>131</v>
      </c>
      <c r="F95" s="12" t="s">
        <v>132</v>
      </c>
      <c r="H95" s="66">
        <v>1</v>
      </c>
      <c r="I95" s="66">
        <v>1</v>
      </c>
      <c r="J95" s="66">
        <f>H95</f>
        <v>1</v>
      </c>
      <c r="K95" s="66">
        <f>I95</f>
        <v>1</v>
      </c>
      <c r="O95" s="19"/>
    </row>
    <row r="96" spans="2:20" x14ac:dyDescent="0.25">
      <c r="B96" t="s">
        <v>113</v>
      </c>
      <c r="C96" s="77">
        <v>44592</v>
      </c>
      <c r="E96" s="83">
        <f t="shared" ref="E96:F98" si="0">ROUND(H96-1,4)</f>
        <v>0</v>
      </c>
      <c r="F96" s="83">
        <f t="shared" si="0"/>
        <v>0</v>
      </c>
      <c r="G96" s="25"/>
      <c r="H96" s="20">
        <v>1</v>
      </c>
      <c r="I96" s="20">
        <v>1</v>
      </c>
      <c r="J96" s="20">
        <f>J95*H96</f>
        <v>1</v>
      </c>
      <c r="K96" s="20">
        <f t="shared" ref="K96:K110" si="1">K95*I96</f>
        <v>1</v>
      </c>
      <c r="L96" s="25">
        <f>F96*360/31</f>
        <v>0</v>
      </c>
      <c r="N96" s="25"/>
      <c r="O96" s="19"/>
      <c r="P96" s="17"/>
      <c r="R96" s="17"/>
      <c r="S96" s="25"/>
      <c r="T96" s="18"/>
    </row>
    <row r="97" spans="2:20" x14ac:dyDescent="0.25">
      <c r="B97" t="s">
        <v>114</v>
      </c>
      <c r="C97" s="77">
        <v>44620</v>
      </c>
      <c r="E97" s="83">
        <f t="shared" si="0"/>
        <v>0</v>
      </c>
      <c r="F97" s="83">
        <f t="shared" si="0"/>
        <v>0</v>
      </c>
      <c r="G97" s="25"/>
      <c r="H97" s="20">
        <v>1</v>
      </c>
      <c r="I97" s="20">
        <v>1</v>
      </c>
      <c r="J97" s="20">
        <f t="shared" ref="J97:J98" si="2">J96*H97</f>
        <v>1</v>
      </c>
      <c r="K97" s="20">
        <f t="shared" si="1"/>
        <v>1</v>
      </c>
      <c r="L97" s="25">
        <f>F97*360/(C97-C96)</f>
        <v>0</v>
      </c>
      <c r="N97" s="25"/>
      <c r="O97" s="19"/>
      <c r="P97" s="17"/>
      <c r="R97" s="17"/>
      <c r="S97" s="25"/>
      <c r="T97" s="18"/>
    </row>
    <row r="98" spans="2:20" x14ac:dyDescent="0.25">
      <c r="B98" t="s">
        <v>115</v>
      </c>
      <c r="C98" s="77">
        <v>44651</v>
      </c>
      <c r="E98" s="83">
        <f t="shared" si="0"/>
        <v>0</v>
      </c>
      <c r="F98" s="83">
        <f t="shared" si="0"/>
        <v>0</v>
      </c>
      <c r="G98" s="25"/>
      <c r="H98" s="20">
        <v>1</v>
      </c>
      <c r="I98" s="20">
        <v>1</v>
      </c>
      <c r="J98" s="20">
        <f t="shared" si="2"/>
        <v>1</v>
      </c>
      <c r="K98" s="20">
        <f t="shared" si="1"/>
        <v>1</v>
      </c>
      <c r="L98" s="25">
        <f>F98*360/(C98-C97)</f>
        <v>0</v>
      </c>
      <c r="N98" s="25"/>
      <c r="O98" s="19"/>
      <c r="P98" s="17"/>
      <c r="R98" s="17"/>
      <c r="S98" s="25"/>
      <c r="T98" s="18"/>
    </row>
    <row r="99" spans="2:20" ht="15.75" thickBot="1" x14ac:dyDescent="0.3">
      <c r="B99" t="s">
        <v>116</v>
      </c>
      <c r="C99" s="77">
        <v>44651</v>
      </c>
      <c r="E99" s="100">
        <f>ROUND((J99/J95)-1,4)</f>
        <v>0</v>
      </c>
      <c r="F99" s="100">
        <f>ROUND((K99/K95)-1,4)</f>
        <v>0</v>
      </c>
      <c r="G99" s="25"/>
      <c r="H99" s="63">
        <v>1</v>
      </c>
      <c r="I99" s="63">
        <v>1</v>
      </c>
      <c r="J99" s="63">
        <f>J98*H99</f>
        <v>1</v>
      </c>
      <c r="K99" s="63">
        <f t="shared" si="1"/>
        <v>1</v>
      </c>
      <c r="L99" s="25"/>
      <c r="N99" s="25"/>
      <c r="O99" s="19"/>
      <c r="R99" s="17"/>
      <c r="S99" s="25"/>
      <c r="T99" s="18"/>
    </row>
    <row r="100" spans="2:20" ht="15.75" thickTop="1" x14ac:dyDescent="0.25">
      <c r="B100" t="s">
        <v>117</v>
      </c>
      <c r="C100" s="77">
        <v>44681</v>
      </c>
      <c r="E100" s="99">
        <f t="shared" ref="E100:F102" si="3">ROUND(H100-1,4)</f>
        <v>0</v>
      </c>
      <c r="F100" s="99">
        <f t="shared" si="3"/>
        <v>0</v>
      </c>
      <c r="G100" s="25"/>
      <c r="H100" s="20">
        <v>1</v>
      </c>
      <c r="I100" s="20">
        <v>1</v>
      </c>
      <c r="J100" s="20">
        <f t="shared" ref="J100:K112" si="4">J99*H100</f>
        <v>1</v>
      </c>
      <c r="K100" s="20">
        <f t="shared" si="1"/>
        <v>1</v>
      </c>
      <c r="L100" s="25">
        <f>F100*360/(C100-C99)</f>
        <v>0</v>
      </c>
      <c r="N100" s="25"/>
      <c r="O100" s="19"/>
      <c r="R100" s="17"/>
      <c r="S100" s="25"/>
      <c r="T100" s="18"/>
    </row>
    <row r="101" spans="2:20" x14ac:dyDescent="0.25">
      <c r="B101" t="s">
        <v>118</v>
      </c>
      <c r="C101" s="77">
        <v>44712</v>
      </c>
      <c r="E101" s="83">
        <f t="shared" si="3"/>
        <v>1.8E-3</v>
      </c>
      <c r="F101" s="83">
        <f t="shared" si="3"/>
        <v>1.6000000000000001E-3</v>
      </c>
      <c r="G101" s="25"/>
      <c r="H101" s="20">
        <v>1.001816124825635</v>
      </c>
      <c r="I101" s="20">
        <v>1.0015575452072343</v>
      </c>
      <c r="J101" s="20">
        <f t="shared" si="4"/>
        <v>1.001816124825635</v>
      </c>
      <c r="K101" s="20">
        <f t="shared" si="1"/>
        <v>1.0015575452072343</v>
      </c>
      <c r="L101" s="25">
        <f>F101*360/(C101-C100)</f>
        <v>1.8580645161290325E-2</v>
      </c>
      <c r="N101" s="25"/>
      <c r="O101" s="19"/>
      <c r="P101" s="17"/>
      <c r="R101" s="17"/>
      <c r="S101" s="25"/>
      <c r="T101" s="18"/>
    </row>
    <row r="102" spans="2:20" x14ac:dyDescent="0.25">
      <c r="B102" t="s">
        <v>119</v>
      </c>
      <c r="C102" s="77">
        <v>44742</v>
      </c>
      <c r="E102" s="83">
        <f t="shared" si="3"/>
        <v>2.7000000000000001E-3</v>
      </c>
      <c r="F102" s="83">
        <f t="shared" si="3"/>
        <v>2.2000000000000001E-3</v>
      </c>
      <c r="G102" s="25"/>
      <c r="H102" s="20">
        <v>1.002696336716371</v>
      </c>
      <c r="I102" s="20">
        <v>1.0022207493661113</v>
      </c>
      <c r="J102" s="20">
        <f t="shared" si="4"/>
        <v>1.0045173584260549</v>
      </c>
      <c r="K102" s="20">
        <f t="shared" si="1"/>
        <v>1.0037817534908773</v>
      </c>
      <c r="L102" s="25">
        <f>F102*360/(C102-C101)</f>
        <v>2.64E-2</v>
      </c>
      <c r="N102" s="25"/>
      <c r="O102" s="19"/>
      <c r="R102" s="17"/>
      <c r="S102" s="25"/>
      <c r="T102" s="18"/>
    </row>
    <row r="103" spans="2:20" ht="15.75" thickBot="1" x14ac:dyDescent="0.3">
      <c r="B103" t="s">
        <v>120</v>
      </c>
      <c r="C103" s="77">
        <v>44742</v>
      </c>
      <c r="E103" s="100">
        <f>ROUND((J103/J99)-1,4)</f>
        <v>4.4999999999999997E-3</v>
      </c>
      <c r="F103" s="100">
        <f>ROUND((K103/K99)-1,4)</f>
        <v>3.8E-3</v>
      </c>
      <c r="G103" s="25"/>
      <c r="H103" s="63">
        <v>1</v>
      </c>
      <c r="I103" s="63">
        <v>1</v>
      </c>
      <c r="J103" s="63">
        <f t="shared" si="4"/>
        <v>1.0045173584260549</v>
      </c>
      <c r="K103" s="63">
        <f t="shared" si="1"/>
        <v>1.0037817534908773</v>
      </c>
      <c r="L103" s="25"/>
      <c r="N103" s="25"/>
      <c r="O103" s="19"/>
      <c r="R103" s="17"/>
      <c r="S103" s="25"/>
      <c r="T103" s="18"/>
    </row>
    <row r="104" spans="2:20" ht="15.75" thickTop="1" x14ac:dyDescent="0.25">
      <c r="B104" t="s">
        <v>121</v>
      </c>
      <c r="C104" s="77">
        <v>44773</v>
      </c>
      <c r="E104" s="99">
        <f t="shared" ref="E104:F106" si="5">ROUND(H104-1,4)</f>
        <v>3.7000000000000002E-3</v>
      </c>
      <c r="F104" s="99">
        <f t="shared" si="5"/>
        <v>3.3E-3</v>
      </c>
      <c r="G104" s="25"/>
      <c r="H104" s="20">
        <v>1.0037358493548256</v>
      </c>
      <c r="I104" s="20">
        <v>1.0032695767879727</v>
      </c>
      <c r="J104" s="20">
        <f t="shared" si="4"/>
        <v>1.008270083951442</v>
      </c>
      <c r="K104" s="20">
        <f t="shared" si="1"/>
        <v>1.0070636950122815</v>
      </c>
      <c r="L104" s="25">
        <f>F104*360/(C104-C103)</f>
        <v>3.8322580645161287E-2</v>
      </c>
      <c r="N104" s="25"/>
      <c r="O104" s="19"/>
      <c r="P104" s="17"/>
      <c r="R104" s="17"/>
      <c r="S104" s="25"/>
      <c r="T104" s="18"/>
    </row>
    <row r="105" spans="2:20" x14ac:dyDescent="0.25">
      <c r="B105" t="s">
        <v>122</v>
      </c>
      <c r="C105" s="77">
        <v>44804</v>
      </c>
      <c r="E105" s="83">
        <f t="shared" si="5"/>
        <v>3.7000000000000002E-3</v>
      </c>
      <c r="F105" s="83">
        <f t="shared" si="5"/>
        <v>3.3E-3</v>
      </c>
      <c r="G105" s="25"/>
      <c r="H105" s="20">
        <v>1.0037239156296414</v>
      </c>
      <c r="I105" s="20">
        <v>1.0032581835401269</v>
      </c>
      <c r="J105" s="20">
        <f t="shared" si="4"/>
        <v>1.0120247966759686</v>
      </c>
      <c r="K105" s="20">
        <f t="shared" si="1"/>
        <v>1.0103448933672299</v>
      </c>
      <c r="L105" s="25">
        <f>F105*360/(C105-C104)</f>
        <v>3.8322580645161287E-2</v>
      </c>
      <c r="N105" s="25"/>
      <c r="O105" s="19"/>
      <c r="R105" s="17"/>
      <c r="S105" s="25"/>
      <c r="T105" s="18"/>
    </row>
    <row r="106" spans="2:20" x14ac:dyDescent="0.25">
      <c r="B106" t="s">
        <v>123</v>
      </c>
      <c r="C106" s="77">
        <v>44834</v>
      </c>
      <c r="E106" s="83">
        <f t="shared" si="5"/>
        <v>3.5999999999999999E-3</v>
      </c>
      <c r="F106" s="83">
        <f t="shared" si="5"/>
        <v>3.0999999999999999E-3</v>
      </c>
      <c r="G106" s="25"/>
      <c r="H106" s="20">
        <v>1.0035935251413033</v>
      </c>
      <c r="I106" s="20">
        <v>1.0031441482838583</v>
      </c>
      <c r="J106" s="20">
        <f t="shared" si="4"/>
        <v>1.015661533226446</v>
      </c>
      <c r="K106" s="20">
        <f t="shared" si="1"/>
        <v>1.0135215675298155</v>
      </c>
      <c r="L106" s="25">
        <f>F106*360/(C106-C105)</f>
        <v>3.7199999999999997E-2</v>
      </c>
      <c r="N106" s="25"/>
      <c r="O106" s="19"/>
      <c r="R106" s="17"/>
      <c r="S106" s="25"/>
      <c r="T106" s="18"/>
    </row>
    <row r="107" spans="2:20" ht="15.75" thickBot="1" x14ac:dyDescent="0.3">
      <c r="B107" t="s">
        <v>124</v>
      </c>
      <c r="C107" s="77">
        <v>44834</v>
      </c>
      <c r="E107" s="100">
        <f>ROUND((J107/J103)-1,4)</f>
        <v>1.11E-2</v>
      </c>
      <c r="F107" s="100">
        <f>ROUND((K107/K103)-1,4)</f>
        <v>9.7000000000000003E-3</v>
      </c>
      <c r="G107" s="25"/>
      <c r="H107" s="63">
        <v>1</v>
      </c>
      <c r="I107" s="63">
        <v>1</v>
      </c>
      <c r="J107" s="63">
        <f t="shared" si="4"/>
        <v>1.015661533226446</v>
      </c>
      <c r="K107" s="63">
        <f t="shared" si="1"/>
        <v>1.0135215675298155</v>
      </c>
      <c r="L107" s="25"/>
      <c r="N107" s="25"/>
      <c r="O107" s="19"/>
      <c r="P107" s="17"/>
      <c r="R107" s="17"/>
      <c r="S107" s="25"/>
      <c r="T107" s="18"/>
    </row>
    <row r="108" spans="2:20" ht="15.75" thickTop="1" x14ac:dyDescent="0.25">
      <c r="B108" t="s">
        <v>125</v>
      </c>
      <c r="C108" s="77">
        <v>44865</v>
      </c>
      <c r="E108" s="99">
        <f t="shared" ref="E108:F110" si="6">ROUND(H108-1,4)</f>
        <v>5.0000000000000001E-3</v>
      </c>
      <c r="F108" s="99">
        <f t="shared" si="6"/>
        <v>4.5999999999999999E-3</v>
      </c>
      <c r="G108" s="25"/>
      <c r="H108" s="20">
        <v>1.0050408493153113</v>
      </c>
      <c r="I108" s="20">
        <v>1.0045729448327703</v>
      </c>
      <c r="J108" s="20">
        <f>J107*H108</f>
        <v>1.0207813299707986</v>
      </c>
      <c r="K108" s="20">
        <f t="shared" si="1"/>
        <v>1.0181563457449521</v>
      </c>
      <c r="L108" s="25">
        <f>F108*360/(C108-C107)</f>
        <v>5.3419354838709673E-2</v>
      </c>
    </row>
    <row r="109" spans="2:20" x14ac:dyDescent="0.25">
      <c r="B109" t="s">
        <v>126</v>
      </c>
      <c r="C109" s="77">
        <v>44895</v>
      </c>
      <c r="E109" s="83">
        <f t="shared" si="6"/>
        <v>4.7999999999999996E-3</v>
      </c>
      <c r="F109" s="83">
        <f t="shared" si="6"/>
        <v>4.4000000000000003E-3</v>
      </c>
      <c r="G109" s="25"/>
      <c r="H109" s="20">
        <v>1.0048439299291843</v>
      </c>
      <c r="I109" s="20">
        <v>1.0043929999929546</v>
      </c>
      <c r="J109" s="20">
        <f t="shared" ref="J109:J110" si="7">J108*H109</f>
        <v>1.0257259232061966</v>
      </c>
      <c r="K109" s="20">
        <f t="shared" si="1"/>
        <v>1.0226291065646362</v>
      </c>
      <c r="L109" s="25">
        <f>F109*360/(C109-C108)</f>
        <v>5.28E-2</v>
      </c>
    </row>
    <row r="110" spans="2:20" x14ac:dyDescent="0.25">
      <c r="B110" t="s">
        <v>127</v>
      </c>
      <c r="C110" s="77">
        <v>44926</v>
      </c>
      <c r="E110" s="83">
        <f t="shared" si="6"/>
        <v>5.0000000000000001E-3</v>
      </c>
      <c r="F110" s="83">
        <f t="shared" si="6"/>
        <v>4.5999999999999999E-3</v>
      </c>
      <c r="G110" s="25"/>
      <c r="H110" s="20">
        <v>1.0050173191660512</v>
      </c>
      <c r="I110" s="20">
        <v>1.0045502948799643</v>
      </c>
      <c r="J110" s="20">
        <f t="shared" si="7"/>
        <v>1.0308723175398147</v>
      </c>
      <c r="K110" s="20">
        <f t="shared" si="1"/>
        <v>1.0272823705523397</v>
      </c>
      <c r="L110" s="25">
        <f>F110*360/(C110-C109)</f>
        <v>5.3419354838709673E-2</v>
      </c>
    </row>
    <row r="111" spans="2:20" ht="15.75" thickBot="1" x14ac:dyDescent="0.3">
      <c r="B111" t="s">
        <v>128</v>
      </c>
      <c r="C111" s="77">
        <v>44926</v>
      </c>
      <c r="E111" s="100">
        <f>ROUND((J111/J107)-1,4)</f>
        <v>1.4999999999999999E-2</v>
      </c>
      <c r="F111" s="100">
        <f>ROUND((K111/K107)-1,4)</f>
        <v>1.3599999999999999E-2</v>
      </c>
      <c r="G111" s="62"/>
      <c r="H111" s="66">
        <v>1</v>
      </c>
      <c r="I111" s="66">
        <v>1</v>
      </c>
      <c r="J111" s="66">
        <f t="shared" si="4"/>
        <v>1.0308723175398147</v>
      </c>
      <c r="K111" s="66">
        <f t="shared" si="4"/>
        <v>1.0272823705523397</v>
      </c>
    </row>
    <row r="112" spans="2:20" ht="15.75" thickTop="1" x14ac:dyDescent="0.25">
      <c r="B112" t="s">
        <v>129</v>
      </c>
      <c r="C112" s="77">
        <v>44926</v>
      </c>
      <c r="E112" s="83">
        <f>ROUND(J112-1,4)</f>
        <v>3.09E-2</v>
      </c>
      <c r="F112" s="83">
        <f>ROUND(K112-1,4)</f>
        <v>2.7300000000000001E-2</v>
      </c>
      <c r="G112" s="62"/>
      <c r="H112" s="66">
        <v>1</v>
      </c>
      <c r="I112" s="66">
        <v>1</v>
      </c>
      <c r="J112" s="66">
        <f t="shared" si="4"/>
        <v>1.0308723175398147</v>
      </c>
      <c r="K112" s="66">
        <f t="shared" si="4"/>
        <v>1.0272823705523397</v>
      </c>
    </row>
    <row r="113" spans="2:7" x14ac:dyDescent="0.25">
      <c r="G113" s="22"/>
    </row>
    <row r="114" spans="2:7" x14ac:dyDescent="0.25">
      <c r="B114" s="1" t="s">
        <v>133</v>
      </c>
      <c r="G114" s="22"/>
    </row>
    <row r="115" spans="2:7" x14ac:dyDescent="0.25">
      <c r="B115" s="1" t="s">
        <v>134</v>
      </c>
      <c r="G115" s="22"/>
    </row>
    <row r="116" spans="2:7" x14ac:dyDescent="0.25">
      <c r="B116" s="1" t="s">
        <v>135</v>
      </c>
    </row>
    <row r="117" spans="2:7" x14ac:dyDescent="0.25">
      <c r="B117" s="1"/>
    </row>
    <row r="118" spans="2:7" x14ac:dyDescent="0.25">
      <c r="B118" s="1" t="s">
        <v>136</v>
      </c>
    </row>
    <row r="119" spans="2:7" x14ac:dyDescent="0.25">
      <c r="B119" s="1" t="s">
        <v>137</v>
      </c>
    </row>
    <row r="120" spans="2:7" x14ac:dyDescent="0.25">
      <c r="B120" s="1" t="s">
        <v>138</v>
      </c>
    </row>
    <row r="121" spans="2:7" x14ac:dyDescent="0.25">
      <c r="B121" s="1" t="s">
        <v>139</v>
      </c>
    </row>
    <row r="122" spans="2:7" x14ac:dyDescent="0.25">
      <c r="B122" s="1" t="s">
        <v>140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24FE75-A89B-4CD9-9BE8-A8442522413D}">
  <dimension ref="A1:T122"/>
  <sheetViews>
    <sheetView workbookViewId="0"/>
  </sheetViews>
  <sheetFormatPr defaultRowHeight="15" x14ac:dyDescent="0.25"/>
  <cols>
    <col min="1" max="1" width="14.85546875" bestFit="1" customWidth="1"/>
    <col min="2" max="2" width="68.42578125" customWidth="1"/>
    <col min="3" max="3" width="44.7109375" customWidth="1"/>
    <col min="4" max="4" width="1.28515625" customWidth="1"/>
    <col min="5" max="5" width="13.28515625" customWidth="1"/>
    <col min="6" max="11" width="14.5703125" customWidth="1"/>
    <col min="12" max="12" width="22.140625" bestFit="1" customWidth="1"/>
    <col min="13" max="14" width="16.7109375" customWidth="1"/>
    <col min="15" max="15" width="15.28515625" customWidth="1"/>
    <col min="16" max="16" width="13.140625" customWidth="1"/>
    <col min="23" max="23" width="12" bestFit="1" customWidth="1"/>
  </cols>
  <sheetData>
    <row r="1" spans="1:3" ht="18.75" x14ac:dyDescent="0.3">
      <c r="A1" s="11" t="s">
        <v>544</v>
      </c>
      <c r="B1" s="7" t="s">
        <v>34</v>
      </c>
    </row>
    <row r="2" spans="1:3" x14ac:dyDescent="0.25">
      <c r="B2" s="1" t="s">
        <v>50</v>
      </c>
    </row>
    <row r="4" spans="1:3" x14ac:dyDescent="0.25">
      <c r="B4" s="5" t="s">
        <v>51</v>
      </c>
    </row>
    <row r="5" spans="1:3" x14ac:dyDescent="0.25">
      <c r="B5" s="5"/>
    </row>
    <row r="6" spans="1:3" x14ac:dyDescent="0.25">
      <c r="B6" s="10" t="s">
        <v>66</v>
      </c>
      <c r="C6" s="37" t="s">
        <v>516</v>
      </c>
    </row>
    <row r="7" spans="1:3" x14ac:dyDescent="0.25">
      <c r="B7" s="10" t="s">
        <v>35</v>
      </c>
      <c r="C7" s="44" t="s">
        <v>544</v>
      </c>
    </row>
    <row r="8" spans="1:3" x14ac:dyDescent="0.25">
      <c r="B8" s="10" t="s">
        <v>36</v>
      </c>
      <c r="C8" s="2"/>
    </row>
    <row r="9" spans="1:3" x14ac:dyDescent="0.25">
      <c r="B9" s="10" t="s">
        <v>37</v>
      </c>
      <c r="C9" s="2"/>
    </row>
    <row r="13" spans="1:3" x14ac:dyDescent="0.25">
      <c r="B13" t="s">
        <v>67</v>
      </c>
    </row>
    <row r="14" spans="1:3" x14ac:dyDescent="0.25">
      <c r="B14" t="s">
        <v>38</v>
      </c>
      <c r="C14" s="44" t="s">
        <v>153</v>
      </c>
    </row>
    <row r="15" spans="1:3" x14ac:dyDescent="0.25">
      <c r="B15" t="s">
        <v>52</v>
      </c>
    </row>
    <row r="18" spans="2:3" x14ac:dyDescent="0.25">
      <c r="B18" t="s">
        <v>68</v>
      </c>
    </row>
    <row r="19" spans="2:3" x14ac:dyDescent="0.25">
      <c r="B19" t="s">
        <v>158</v>
      </c>
      <c r="C19" s="44" t="s">
        <v>153</v>
      </c>
    </row>
    <row r="20" spans="2:3" x14ac:dyDescent="0.25">
      <c r="B20" t="s">
        <v>45</v>
      </c>
    </row>
    <row r="21" spans="2:3" x14ac:dyDescent="0.25">
      <c r="B21" s="1" t="s">
        <v>46</v>
      </c>
    </row>
    <row r="22" spans="2:3" x14ac:dyDescent="0.25">
      <c r="B22" s="1"/>
    </row>
    <row r="23" spans="2:3" x14ac:dyDescent="0.25">
      <c r="B23" s="1"/>
    </row>
    <row r="24" spans="2:3" x14ac:dyDescent="0.25">
      <c r="B24" t="s">
        <v>39</v>
      </c>
    </row>
    <row r="25" spans="2:3" x14ac:dyDescent="0.25">
      <c r="B25" t="s">
        <v>40</v>
      </c>
      <c r="C25" s="2"/>
    </row>
    <row r="26" spans="2:3" x14ac:dyDescent="0.25">
      <c r="B26" t="s">
        <v>41</v>
      </c>
      <c r="C26" s="2"/>
    </row>
    <row r="27" spans="2:3" x14ac:dyDescent="0.25">
      <c r="B27" t="s">
        <v>42</v>
      </c>
      <c r="C27" s="2"/>
    </row>
    <row r="28" spans="2:3" x14ac:dyDescent="0.25">
      <c r="B28" t="s">
        <v>43</v>
      </c>
      <c r="C28" s="2"/>
    </row>
    <row r="30" spans="2:3" s="3" customFormat="1" ht="15.75" thickBot="1" x14ac:dyDescent="0.3"/>
    <row r="31" spans="2:3" ht="15.75" thickTop="1" x14ac:dyDescent="0.25"/>
    <row r="32" spans="2:3" ht="15.75" x14ac:dyDescent="0.25">
      <c r="B32" s="6" t="s">
        <v>53</v>
      </c>
    </row>
    <row r="33" spans="2:5" x14ac:dyDescent="0.25">
      <c r="E33" s="1" t="s">
        <v>54</v>
      </c>
    </row>
    <row r="34" spans="2:5" x14ac:dyDescent="0.25">
      <c r="C34" s="68"/>
      <c r="E34" s="1" t="s">
        <v>47</v>
      </c>
    </row>
    <row r="35" spans="2:5" x14ac:dyDescent="0.25">
      <c r="B35" t="s">
        <v>69</v>
      </c>
      <c r="C35" s="84">
        <f>'Items B &amp; C'!O17</f>
        <v>87286000</v>
      </c>
      <c r="E35" s="1" t="s">
        <v>48</v>
      </c>
    </row>
    <row r="36" spans="2:5" x14ac:dyDescent="0.25">
      <c r="B36" t="s">
        <v>70</v>
      </c>
      <c r="C36" s="84">
        <f>'Items B &amp; C'!P17</f>
        <v>87053000</v>
      </c>
      <c r="E36" s="1" t="s">
        <v>55</v>
      </c>
    </row>
    <row r="37" spans="2:5" x14ac:dyDescent="0.25">
      <c r="C37" s="16"/>
      <c r="E37" s="1"/>
    </row>
    <row r="38" spans="2:5" x14ac:dyDescent="0.25">
      <c r="C38" s="16"/>
      <c r="E38" s="1"/>
    </row>
    <row r="39" spans="2:5" x14ac:dyDescent="0.25">
      <c r="B39" t="s">
        <v>71</v>
      </c>
      <c r="C39" s="44">
        <v>0</v>
      </c>
      <c r="E39" s="1" t="s">
        <v>49</v>
      </c>
    </row>
    <row r="40" spans="2:5" x14ac:dyDescent="0.25">
      <c r="B40" t="s">
        <v>72</v>
      </c>
      <c r="C40" s="44">
        <v>0</v>
      </c>
      <c r="E40" s="1" t="s">
        <v>56</v>
      </c>
    </row>
    <row r="41" spans="2:5" x14ac:dyDescent="0.25">
      <c r="C41" s="16"/>
    </row>
    <row r="42" spans="2:5" x14ac:dyDescent="0.25">
      <c r="B42" t="s">
        <v>154</v>
      </c>
      <c r="C42" s="16"/>
    </row>
    <row r="43" spans="2:5" x14ac:dyDescent="0.25">
      <c r="B43" t="s">
        <v>57</v>
      </c>
      <c r="C43" s="44">
        <v>0</v>
      </c>
      <c r="E43" s="1" t="s">
        <v>59</v>
      </c>
    </row>
    <row r="44" spans="2:5" x14ac:dyDescent="0.25">
      <c r="B44" t="s">
        <v>62</v>
      </c>
      <c r="C44" s="80">
        <v>0</v>
      </c>
      <c r="E44" s="1" t="s">
        <v>60</v>
      </c>
    </row>
    <row r="45" spans="2:5" x14ac:dyDescent="0.25">
      <c r="B45" t="s">
        <v>63</v>
      </c>
      <c r="C45" s="80">
        <v>0</v>
      </c>
    </row>
    <row r="46" spans="2:5" x14ac:dyDescent="0.25">
      <c r="B46" t="s">
        <v>64</v>
      </c>
      <c r="C46" s="80">
        <v>0</v>
      </c>
      <c r="E46" s="1" t="s">
        <v>58</v>
      </c>
    </row>
    <row r="47" spans="2:5" x14ac:dyDescent="0.25">
      <c r="B47" t="s">
        <v>65</v>
      </c>
      <c r="C47" s="80">
        <v>0</v>
      </c>
    </row>
    <row r="48" spans="2:5" x14ac:dyDescent="0.25">
      <c r="C48" s="16"/>
    </row>
    <row r="49" spans="2:14" x14ac:dyDescent="0.25">
      <c r="C49" s="16"/>
    </row>
    <row r="50" spans="2:14" x14ac:dyDescent="0.25">
      <c r="B50" t="s">
        <v>61</v>
      </c>
      <c r="C50" s="44" t="s">
        <v>152</v>
      </c>
    </row>
    <row r="51" spans="2:14" x14ac:dyDescent="0.25">
      <c r="B51" t="s">
        <v>73</v>
      </c>
      <c r="C51" s="98">
        <f>87000000*6</f>
        <v>522000000</v>
      </c>
    </row>
    <row r="54" spans="2:14" x14ac:dyDescent="0.25">
      <c r="B54" t="s">
        <v>74</v>
      </c>
    </row>
    <row r="55" spans="2:14" x14ac:dyDescent="0.25">
      <c r="B55" t="s">
        <v>75</v>
      </c>
    </row>
    <row r="56" spans="2:14" x14ac:dyDescent="0.25">
      <c r="B56" t="s">
        <v>76</v>
      </c>
    </row>
    <row r="57" spans="2:14" x14ac:dyDescent="0.25">
      <c r="B57" t="s">
        <v>77</v>
      </c>
    </row>
    <row r="59" spans="2:14" x14ac:dyDescent="0.25">
      <c r="C59" t="s">
        <v>80</v>
      </c>
      <c r="E59" t="s">
        <v>81</v>
      </c>
      <c r="F59" t="s">
        <v>82</v>
      </c>
      <c r="G59" t="s">
        <v>83</v>
      </c>
    </row>
    <row r="60" spans="2:14" x14ac:dyDescent="0.25">
      <c r="B60" t="s">
        <v>78</v>
      </c>
      <c r="C60" s="81">
        <f>'Items B &amp; C'!AB17</f>
        <v>3163000</v>
      </c>
      <c r="D60" s="67"/>
      <c r="E60" s="81">
        <f>'Items B &amp; C'!AD17</f>
        <v>84122000</v>
      </c>
      <c r="F60" s="81">
        <f>'Items B &amp; C'!AE17</f>
        <v>0</v>
      </c>
      <c r="G60" s="81">
        <f>'Items B &amp; C'!AF17</f>
        <v>0</v>
      </c>
      <c r="N60" s="24"/>
    </row>
    <row r="61" spans="2:14" x14ac:dyDescent="0.25">
      <c r="B61" t="s">
        <v>79</v>
      </c>
      <c r="C61" s="81">
        <f>'Items B &amp; C'!AG17</f>
        <v>81000</v>
      </c>
      <c r="D61" s="67"/>
      <c r="E61" s="81">
        <f>'Items B &amp; C'!AI17</f>
        <v>0</v>
      </c>
      <c r="F61" s="81">
        <f>'Items B &amp; C'!AJ17</f>
        <v>0</v>
      </c>
      <c r="G61" s="81">
        <f>'Items B &amp; C'!AK17</f>
        <v>151000</v>
      </c>
      <c r="N61" s="24"/>
    </row>
    <row r="64" spans="2:14" x14ac:dyDescent="0.25">
      <c r="B64" t="s">
        <v>88</v>
      </c>
      <c r="E64" s="1" t="s">
        <v>86</v>
      </c>
    </row>
    <row r="65" spans="2:5" x14ac:dyDescent="0.25">
      <c r="B65" t="s">
        <v>85</v>
      </c>
      <c r="C65" s="84">
        <v>100</v>
      </c>
      <c r="E65" s="1" t="s">
        <v>87</v>
      </c>
    </row>
    <row r="66" spans="2:5" x14ac:dyDescent="0.25">
      <c r="B66" t="s">
        <v>84</v>
      </c>
      <c r="C66" s="64"/>
    </row>
    <row r="67" spans="2:5" x14ac:dyDescent="0.25">
      <c r="C67" s="64"/>
    </row>
    <row r="68" spans="2:5" x14ac:dyDescent="0.25">
      <c r="C68" s="64"/>
    </row>
    <row r="69" spans="2:5" x14ac:dyDescent="0.25">
      <c r="B69" t="s">
        <v>89</v>
      </c>
      <c r="C69" s="64"/>
    </row>
    <row r="70" spans="2:5" x14ac:dyDescent="0.25">
      <c r="B70" t="s">
        <v>90</v>
      </c>
      <c r="C70" s="84">
        <v>0</v>
      </c>
    </row>
    <row r="71" spans="2:5" x14ac:dyDescent="0.25">
      <c r="B71" t="s">
        <v>91</v>
      </c>
      <c r="C71" s="84">
        <v>0</v>
      </c>
    </row>
    <row r="72" spans="2:5" x14ac:dyDescent="0.25">
      <c r="B72" t="s">
        <v>92</v>
      </c>
      <c r="C72" s="84">
        <v>0</v>
      </c>
    </row>
    <row r="73" spans="2:5" x14ac:dyDescent="0.25">
      <c r="B73" t="s">
        <v>93</v>
      </c>
      <c r="C73" s="84">
        <v>83</v>
      </c>
      <c r="E73" s="1" t="s">
        <v>103</v>
      </c>
    </row>
    <row r="74" spans="2:5" x14ac:dyDescent="0.25">
      <c r="B74" t="s">
        <v>94</v>
      </c>
      <c r="C74" s="84">
        <v>0</v>
      </c>
      <c r="E74" s="1" t="s">
        <v>104</v>
      </c>
    </row>
    <row r="75" spans="2:5" x14ac:dyDescent="0.25">
      <c r="B75" t="s">
        <v>95</v>
      </c>
      <c r="C75" s="84">
        <v>0</v>
      </c>
      <c r="E75" s="1" t="s">
        <v>105</v>
      </c>
    </row>
    <row r="76" spans="2:5" x14ac:dyDescent="0.25">
      <c r="B76" t="s">
        <v>96</v>
      </c>
      <c r="C76" s="84">
        <v>17</v>
      </c>
      <c r="E76" s="1" t="s">
        <v>106</v>
      </c>
    </row>
    <row r="77" spans="2:5" x14ac:dyDescent="0.25">
      <c r="B77" t="s">
        <v>97</v>
      </c>
      <c r="C77" s="84">
        <v>0</v>
      </c>
    </row>
    <row r="78" spans="2:5" x14ac:dyDescent="0.25">
      <c r="B78" t="s">
        <v>98</v>
      </c>
      <c r="C78" s="84">
        <v>0</v>
      </c>
    </row>
    <row r="79" spans="2:5" x14ac:dyDescent="0.25">
      <c r="B79" t="s">
        <v>101</v>
      </c>
      <c r="C79" s="84">
        <v>0</v>
      </c>
    </row>
    <row r="80" spans="2:5" x14ac:dyDescent="0.25">
      <c r="B80" t="s">
        <v>99</v>
      </c>
      <c r="C80" s="84">
        <v>0</v>
      </c>
    </row>
    <row r="81" spans="2:20" x14ac:dyDescent="0.25">
      <c r="B81" t="s">
        <v>100</v>
      </c>
      <c r="C81" s="84">
        <v>0</v>
      </c>
    </row>
    <row r="82" spans="2:20" x14ac:dyDescent="0.25">
      <c r="B82" t="s">
        <v>102</v>
      </c>
      <c r="C82" s="84">
        <v>0</v>
      </c>
    </row>
    <row r="83" spans="2:20" x14ac:dyDescent="0.25">
      <c r="B83" t="s">
        <v>155</v>
      </c>
      <c r="C83" s="84">
        <v>0</v>
      </c>
    </row>
    <row r="85" spans="2:20" s="3" customFormat="1" ht="15.75" thickBot="1" x14ac:dyDescent="0.3"/>
    <row r="86" spans="2:20" ht="15.75" thickTop="1" x14ac:dyDescent="0.25"/>
    <row r="87" spans="2:20" ht="18.75" x14ac:dyDescent="0.3">
      <c r="B87" s="7" t="s">
        <v>107</v>
      </c>
    </row>
    <row r="89" spans="2:20" x14ac:dyDescent="0.25">
      <c r="B89" t="s">
        <v>108</v>
      </c>
    </row>
    <row r="90" spans="2:20" x14ac:dyDescent="0.25">
      <c r="B90" t="s">
        <v>109</v>
      </c>
    </row>
    <row r="91" spans="2:20" x14ac:dyDescent="0.25">
      <c r="B91" t="s">
        <v>110</v>
      </c>
    </row>
    <row r="92" spans="2:20" x14ac:dyDescent="0.25">
      <c r="B92" t="s">
        <v>111</v>
      </c>
    </row>
    <row r="93" spans="2:20" x14ac:dyDescent="0.25">
      <c r="B93" t="s">
        <v>112</v>
      </c>
    </row>
    <row r="94" spans="2:20" x14ac:dyDescent="0.25">
      <c r="H94" t="s">
        <v>348</v>
      </c>
      <c r="I94" s="23" t="s">
        <v>347</v>
      </c>
      <c r="J94" s="23" t="s">
        <v>350</v>
      </c>
      <c r="K94" s="23" t="s">
        <v>349</v>
      </c>
      <c r="M94" s="23"/>
      <c r="N94" s="23"/>
      <c r="O94" s="23"/>
      <c r="P94" s="23"/>
    </row>
    <row r="95" spans="2:20" x14ac:dyDescent="0.25">
      <c r="C95" s="13" t="s">
        <v>130</v>
      </c>
      <c r="E95" s="12" t="s">
        <v>131</v>
      </c>
      <c r="F95" s="12" t="s">
        <v>132</v>
      </c>
      <c r="H95" s="66">
        <v>1</v>
      </c>
      <c r="I95" s="66">
        <v>1</v>
      </c>
      <c r="J95" s="66">
        <f>H95</f>
        <v>1</v>
      </c>
      <c r="K95" s="66">
        <f>I95</f>
        <v>1</v>
      </c>
      <c r="O95" s="19"/>
    </row>
    <row r="96" spans="2:20" x14ac:dyDescent="0.25">
      <c r="B96" t="s">
        <v>113</v>
      </c>
      <c r="C96" s="77">
        <v>44592</v>
      </c>
      <c r="E96" s="83">
        <f t="shared" ref="E96:F98" si="0">ROUND(H96-1,4)</f>
        <v>0</v>
      </c>
      <c r="F96" s="83">
        <f t="shared" si="0"/>
        <v>0</v>
      </c>
      <c r="G96" s="22"/>
      <c r="H96" s="20">
        <v>1</v>
      </c>
      <c r="I96" s="20">
        <v>1</v>
      </c>
      <c r="J96" s="20">
        <f>J95*H96</f>
        <v>1</v>
      </c>
      <c r="K96" s="20">
        <f t="shared" ref="K96:K110" si="1">K95*I96</f>
        <v>1</v>
      </c>
      <c r="L96" s="25">
        <f>F96*360/31</f>
        <v>0</v>
      </c>
      <c r="N96" s="25"/>
      <c r="O96" s="19"/>
      <c r="P96" s="17"/>
      <c r="R96" s="17"/>
      <c r="S96" s="25"/>
      <c r="T96" s="18"/>
    </row>
    <row r="97" spans="2:20" x14ac:dyDescent="0.25">
      <c r="B97" t="s">
        <v>114</v>
      </c>
      <c r="C97" s="77">
        <v>44620</v>
      </c>
      <c r="E97" s="83">
        <f t="shared" si="0"/>
        <v>0</v>
      </c>
      <c r="F97" s="83">
        <f t="shared" si="0"/>
        <v>0</v>
      </c>
      <c r="G97" s="22"/>
      <c r="H97" s="20">
        <v>1</v>
      </c>
      <c r="I97" s="20">
        <v>1</v>
      </c>
      <c r="J97" s="20">
        <f t="shared" ref="J97:J98" si="2">J96*H97</f>
        <v>1</v>
      </c>
      <c r="K97" s="20">
        <f t="shared" si="1"/>
        <v>1</v>
      </c>
      <c r="L97" s="25">
        <f>F97*360/(C97-C96)</f>
        <v>0</v>
      </c>
      <c r="N97" s="25"/>
      <c r="O97" s="19"/>
      <c r="P97" s="17"/>
      <c r="R97" s="17"/>
      <c r="S97" s="25"/>
      <c r="T97" s="18"/>
    </row>
    <row r="98" spans="2:20" x14ac:dyDescent="0.25">
      <c r="B98" t="s">
        <v>115</v>
      </c>
      <c r="C98" s="77">
        <v>44651</v>
      </c>
      <c r="E98" s="83">
        <f t="shared" si="0"/>
        <v>0</v>
      </c>
      <c r="F98" s="83">
        <f t="shared" si="0"/>
        <v>0</v>
      </c>
      <c r="G98" s="22"/>
      <c r="H98" s="20">
        <v>1</v>
      </c>
      <c r="I98" s="20">
        <v>1</v>
      </c>
      <c r="J98" s="20">
        <f t="shared" si="2"/>
        <v>1</v>
      </c>
      <c r="K98" s="20">
        <f t="shared" si="1"/>
        <v>1</v>
      </c>
      <c r="L98" s="25">
        <f>F98*360/(C98-C97)</f>
        <v>0</v>
      </c>
      <c r="N98" s="25"/>
      <c r="O98" s="19"/>
      <c r="P98" s="17"/>
      <c r="R98" s="17"/>
      <c r="S98" s="25"/>
      <c r="T98" s="18"/>
    </row>
    <row r="99" spans="2:20" ht="15.75" thickBot="1" x14ac:dyDescent="0.3">
      <c r="B99" t="s">
        <v>116</v>
      </c>
      <c r="C99" s="77">
        <v>44651</v>
      </c>
      <c r="E99" s="100">
        <f>ROUND((J99/J95)-1,4)</f>
        <v>0</v>
      </c>
      <c r="F99" s="100">
        <f>ROUND((K99/K95)-1,4)</f>
        <v>0</v>
      </c>
      <c r="G99" s="22"/>
      <c r="H99" s="63">
        <v>1</v>
      </c>
      <c r="I99" s="63">
        <v>1</v>
      </c>
      <c r="J99" s="63">
        <f>J98*H99</f>
        <v>1</v>
      </c>
      <c r="K99" s="63">
        <f t="shared" si="1"/>
        <v>1</v>
      </c>
      <c r="L99" s="25"/>
      <c r="N99" s="25"/>
      <c r="O99" s="19"/>
      <c r="R99" s="17"/>
      <c r="S99" s="25"/>
      <c r="T99" s="18"/>
    </row>
    <row r="100" spans="2:20" ht="15.75" thickTop="1" x14ac:dyDescent="0.25">
      <c r="B100" t="s">
        <v>117</v>
      </c>
      <c r="C100" s="77">
        <v>44681</v>
      </c>
      <c r="E100" s="99">
        <f t="shared" ref="E100:F102" si="3">ROUND(H100-1,4)</f>
        <v>0</v>
      </c>
      <c r="F100" s="99">
        <f t="shared" si="3"/>
        <v>0</v>
      </c>
      <c r="G100" s="22"/>
      <c r="H100" s="20">
        <v>1</v>
      </c>
      <c r="I100" s="20">
        <v>1</v>
      </c>
      <c r="J100" s="20">
        <f t="shared" ref="J100:K112" si="4">J99*H100</f>
        <v>1</v>
      </c>
      <c r="K100" s="20">
        <f t="shared" si="1"/>
        <v>1</v>
      </c>
      <c r="L100" s="25">
        <f>F100*360/(C100-C99)</f>
        <v>0</v>
      </c>
      <c r="N100" s="25"/>
      <c r="O100" s="19"/>
      <c r="R100" s="17"/>
      <c r="S100" s="25"/>
      <c r="T100" s="18"/>
    </row>
    <row r="101" spans="2:20" x14ac:dyDescent="0.25">
      <c r="B101" t="s">
        <v>118</v>
      </c>
      <c r="C101" s="77">
        <v>44712</v>
      </c>
      <c r="E101" s="83">
        <f t="shared" si="3"/>
        <v>0</v>
      </c>
      <c r="F101" s="83">
        <f t="shared" si="3"/>
        <v>0</v>
      </c>
      <c r="G101" s="22"/>
      <c r="H101" s="20">
        <v>1</v>
      </c>
      <c r="I101" s="20">
        <v>1</v>
      </c>
      <c r="J101" s="20">
        <f t="shared" si="4"/>
        <v>1</v>
      </c>
      <c r="K101" s="20">
        <f t="shared" si="1"/>
        <v>1</v>
      </c>
      <c r="L101" s="25">
        <f>F101*360/(C101-C100)</f>
        <v>0</v>
      </c>
      <c r="N101" s="25"/>
      <c r="O101" s="19"/>
      <c r="P101" s="17"/>
      <c r="R101" s="17"/>
      <c r="S101" s="25"/>
      <c r="T101" s="18"/>
    </row>
    <row r="102" spans="2:20" x14ac:dyDescent="0.25">
      <c r="B102" t="s">
        <v>119</v>
      </c>
      <c r="C102" s="77">
        <v>44742</v>
      </c>
      <c r="E102" s="83">
        <f t="shared" si="3"/>
        <v>0</v>
      </c>
      <c r="F102" s="83">
        <f t="shared" si="3"/>
        <v>0</v>
      </c>
      <c r="G102" s="22"/>
      <c r="H102" s="20">
        <v>1</v>
      </c>
      <c r="I102" s="20">
        <v>1</v>
      </c>
      <c r="J102" s="20">
        <f t="shared" si="4"/>
        <v>1</v>
      </c>
      <c r="K102" s="20">
        <f t="shared" si="1"/>
        <v>1</v>
      </c>
      <c r="L102" s="25">
        <f>F102*360/(C102-C101)</f>
        <v>0</v>
      </c>
      <c r="N102" s="25"/>
      <c r="O102" s="19"/>
      <c r="R102" s="17"/>
      <c r="S102" s="25"/>
      <c r="T102" s="18"/>
    </row>
    <row r="103" spans="2:20" ht="15.75" thickBot="1" x14ac:dyDescent="0.3">
      <c r="B103" t="s">
        <v>120</v>
      </c>
      <c r="C103" s="77">
        <v>44742</v>
      </c>
      <c r="E103" s="100">
        <f>ROUND((J103/J99)-1,4)</f>
        <v>0</v>
      </c>
      <c r="F103" s="100">
        <f>ROUND((K103/K99)-1,4)</f>
        <v>0</v>
      </c>
      <c r="G103" s="22"/>
      <c r="H103" s="63">
        <v>1</v>
      </c>
      <c r="I103" s="63">
        <v>1</v>
      </c>
      <c r="J103" s="63">
        <f t="shared" si="4"/>
        <v>1</v>
      </c>
      <c r="K103" s="63">
        <f t="shared" si="1"/>
        <v>1</v>
      </c>
      <c r="L103" s="25"/>
      <c r="N103" s="25"/>
      <c r="O103" s="19"/>
      <c r="R103" s="17"/>
      <c r="S103" s="25"/>
      <c r="T103" s="18"/>
    </row>
    <row r="104" spans="2:20" ht="15.75" thickTop="1" x14ac:dyDescent="0.25">
      <c r="B104" t="s">
        <v>121</v>
      </c>
      <c r="C104" s="77">
        <v>44773</v>
      </c>
      <c r="E104" s="99">
        <f t="shared" ref="E104:F106" si="5">ROUND(H104-1,4)</f>
        <v>0</v>
      </c>
      <c r="F104" s="99">
        <f t="shared" si="5"/>
        <v>0</v>
      </c>
      <c r="G104" s="22"/>
      <c r="H104" s="20">
        <v>1</v>
      </c>
      <c r="I104" s="20">
        <v>1</v>
      </c>
      <c r="J104" s="20">
        <f t="shared" si="4"/>
        <v>1</v>
      </c>
      <c r="K104" s="20">
        <f t="shared" si="1"/>
        <v>1</v>
      </c>
      <c r="L104" s="25">
        <f>F104*360/(C104-C103)</f>
        <v>0</v>
      </c>
      <c r="N104" s="25"/>
      <c r="O104" s="19"/>
      <c r="P104" s="17"/>
      <c r="R104" s="17"/>
      <c r="S104" s="25"/>
      <c r="T104" s="18"/>
    </row>
    <row r="105" spans="2:20" x14ac:dyDescent="0.25">
      <c r="B105" t="s">
        <v>122</v>
      </c>
      <c r="C105" s="77">
        <v>44804</v>
      </c>
      <c r="E105" s="83">
        <f t="shared" si="5"/>
        <v>-2.8E-3</v>
      </c>
      <c r="F105" s="83">
        <f t="shared" si="5"/>
        <v>-2.8999999999999998E-3</v>
      </c>
      <c r="G105" s="22"/>
      <c r="H105" s="20">
        <v>0.99718132149999994</v>
      </c>
      <c r="I105" s="20">
        <v>0.99710673849999998</v>
      </c>
      <c r="J105" s="20">
        <f t="shared" si="4"/>
        <v>0.99718132149999994</v>
      </c>
      <c r="K105" s="20">
        <f t="shared" si="1"/>
        <v>0.99710673849999998</v>
      </c>
      <c r="L105" s="25">
        <f>F105*360/(C105-C104)</f>
        <v>-3.3677419354838714E-2</v>
      </c>
      <c r="N105" s="25"/>
      <c r="O105" s="19"/>
      <c r="R105" s="17"/>
      <c r="S105" s="25"/>
      <c r="T105" s="18"/>
    </row>
    <row r="106" spans="2:20" x14ac:dyDescent="0.25">
      <c r="B106" t="s">
        <v>123</v>
      </c>
      <c r="C106" s="77">
        <v>44834</v>
      </c>
      <c r="E106" s="83">
        <f t="shared" si="5"/>
        <v>-7.9000000000000008E-3</v>
      </c>
      <c r="F106" s="83">
        <f t="shared" si="5"/>
        <v>-8.3000000000000001E-3</v>
      </c>
      <c r="G106" s="22"/>
      <c r="H106" s="20">
        <v>0.99214616468598782</v>
      </c>
      <c r="I106" s="20">
        <v>0.99170798151255857</v>
      </c>
      <c r="J106" s="20">
        <f t="shared" si="4"/>
        <v>0.98934962362272993</v>
      </c>
      <c r="K106" s="20">
        <f t="shared" si="1"/>
        <v>0.98883871099040554</v>
      </c>
      <c r="L106" s="25">
        <f>F106*360/(C106-C105)</f>
        <v>-9.9599999999999994E-2</v>
      </c>
      <c r="N106" s="25"/>
      <c r="O106" s="19"/>
      <c r="R106" s="17"/>
      <c r="S106" s="25"/>
      <c r="T106" s="18"/>
    </row>
    <row r="107" spans="2:20" ht="15.75" thickBot="1" x14ac:dyDescent="0.3">
      <c r="B107" t="s">
        <v>124</v>
      </c>
      <c r="C107" s="77">
        <v>44834</v>
      </c>
      <c r="E107" s="100">
        <f>ROUND((J107/J103)-1,4)</f>
        <v>-1.0699999999999999E-2</v>
      </c>
      <c r="F107" s="100">
        <f>ROUND((K107/K103)-1,4)</f>
        <v>-1.12E-2</v>
      </c>
      <c r="G107" s="22"/>
      <c r="H107" s="63">
        <v>1</v>
      </c>
      <c r="I107" s="63">
        <v>1</v>
      </c>
      <c r="J107" s="63">
        <f t="shared" si="4"/>
        <v>0.98934962362272993</v>
      </c>
      <c r="K107" s="63">
        <f t="shared" si="1"/>
        <v>0.98883871099040554</v>
      </c>
      <c r="L107" s="25"/>
      <c r="N107" s="25"/>
      <c r="O107" s="19"/>
      <c r="P107" s="17"/>
      <c r="R107" s="17"/>
      <c r="S107" s="25"/>
      <c r="T107" s="18"/>
    </row>
    <row r="108" spans="2:20" ht="15.75" thickTop="1" x14ac:dyDescent="0.25">
      <c r="B108" t="s">
        <v>125</v>
      </c>
      <c r="C108" s="77">
        <v>44865</v>
      </c>
      <c r="E108" s="99">
        <f t="shared" ref="E108:F110" si="6">ROUND(H108-1,4)</f>
        <v>-2.5000000000000001E-3</v>
      </c>
      <c r="F108" s="99">
        <f t="shared" si="6"/>
        <v>-3.0000000000000001E-3</v>
      </c>
      <c r="G108" s="62"/>
      <c r="H108" s="20">
        <v>0.99747070725481479</v>
      </c>
      <c r="I108" s="20">
        <v>0.99704366847151393</v>
      </c>
      <c r="J108" s="20">
        <f>J107*H108</f>
        <v>0.98684726879724927</v>
      </c>
      <c r="K108" s="20">
        <f t="shared" si="1"/>
        <v>0.9859153759325171</v>
      </c>
      <c r="L108" s="25">
        <f>F108*360/(C108-C107)</f>
        <v>-3.4838709677419359E-2</v>
      </c>
    </row>
    <row r="109" spans="2:20" x14ac:dyDescent="0.25">
      <c r="B109" t="s">
        <v>126</v>
      </c>
      <c r="C109" s="77">
        <v>44895</v>
      </c>
      <c r="E109" s="83">
        <f t="shared" si="6"/>
        <v>1.14E-2</v>
      </c>
      <c r="F109" s="83">
        <f t="shared" si="6"/>
        <v>1.11E-2</v>
      </c>
      <c r="G109" s="62"/>
      <c r="H109" s="20">
        <v>1.0114365935514356</v>
      </c>
      <c r="I109" s="20">
        <v>1.0110609519324951</v>
      </c>
      <c r="J109" s="20">
        <f t="shared" ref="J109:J110" si="7">J108*H109</f>
        <v>0.99813343990782766</v>
      </c>
      <c r="K109" s="20">
        <f t="shared" si="1"/>
        <v>0.99682053851521457</v>
      </c>
      <c r="L109" s="25">
        <f>F109*360/(C109-C108)</f>
        <v>0.13320000000000001</v>
      </c>
    </row>
    <row r="110" spans="2:20" x14ac:dyDescent="0.25">
      <c r="B110" t="s">
        <v>127</v>
      </c>
      <c r="C110" s="77">
        <v>44926</v>
      </c>
      <c r="E110" s="83">
        <f t="shared" si="6"/>
        <v>3.0000000000000001E-3</v>
      </c>
      <c r="F110" s="83">
        <f t="shared" si="6"/>
        <v>2.5999999999999999E-3</v>
      </c>
      <c r="G110" s="62"/>
      <c r="H110" s="20">
        <v>1.0029572718283695</v>
      </c>
      <c r="I110" s="20">
        <v>1.0025639792512666</v>
      </c>
      <c r="J110" s="20">
        <f t="shared" si="7"/>
        <v>1.0010851918106205</v>
      </c>
      <c r="K110" s="20">
        <f t="shared" si="1"/>
        <v>0.99937636569320398</v>
      </c>
      <c r="L110" s="25">
        <f>F110*360/(C110-C109)</f>
        <v>3.0193548387096772E-2</v>
      </c>
    </row>
    <row r="111" spans="2:20" ht="15.75" thickBot="1" x14ac:dyDescent="0.3">
      <c r="B111" t="s">
        <v>128</v>
      </c>
      <c r="C111" s="77">
        <v>44926</v>
      </c>
      <c r="E111" s="100">
        <f>ROUND((J111/J107)-1,4)</f>
        <v>1.1900000000000001E-2</v>
      </c>
      <c r="F111" s="100">
        <f>ROUND((K111/K107)-1,4)</f>
        <v>1.0699999999999999E-2</v>
      </c>
      <c r="G111" s="62"/>
      <c r="H111" s="66">
        <v>1</v>
      </c>
      <c r="I111" s="66">
        <v>1</v>
      </c>
      <c r="J111" s="66">
        <f t="shared" si="4"/>
        <v>1.0010851918106205</v>
      </c>
      <c r="K111" s="66">
        <f t="shared" si="4"/>
        <v>0.99937636569320398</v>
      </c>
    </row>
    <row r="112" spans="2:20" ht="15.75" thickTop="1" x14ac:dyDescent="0.25">
      <c r="B112" t="s">
        <v>129</v>
      </c>
      <c r="C112" s="77">
        <v>44926</v>
      </c>
      <c r="E112" s="83">
        <f>ROUND(J112-1,4)</f>
        <v>1.1000000000000001E-3</v>
      </c>
      <c r="F112" s="83">
        <f>ROUND(K112-1,4)</f>
        <v>-5.9999999999999995E-4</v>
      </c>
      <c r="G112" s="62"/>
      <c r="H112" s="66">
        <v>1</v>
      </c>
      <c r="I112" s="66">
        <v>1</v>
      </c>
      <c r="J112" s="66">
        <f t="shared" si="4"/>
        <v>1.0010851918106205</v>
      </c>
      <c r="K112" s="66">
        <f t="shared" si="4"/>
        <v>0.99937636569320398</v>
      </c>
    </row>
    <row r="113" spans="2:7" x14ac:dyDescent="0.25">
      <c r="G113" s="22"/>
    </row>
    <row r="114" spans="2:7" x14ac:dyDescent="0.25">
      <c r="B114" s="1" t="s">
        <v>133</v>
      </c>
      <c r="G114" s="22"/>
    </row>
    <row r="115" spans="2:7" x14ac:dyDescent="0.25">
      <c r="B115" s="1" t="s">
        <v>134</v>
      </c>
      <c r="G115" s="22"/>
    </row>
    <row r="116" spans="2:7" x14ac:dyDescent="0.25">
      <c r="B116" s="1" t="s">
        <v>135</v>
      </c>
    </row>
    <row r="117" spans="2:7" x14ac:dyDescent="0.25">
      <c r="B117" s="1"/>
    </row>
    <row r="118" spans="2:7" x14ac:dyDescent="0.25">
      <c r="B118" s="1" t="s">
        <v>136</v>
      </c>
    </row>
    <row r="119" spans="2:7" x14ac:dyDescent="0.25">
      <c r="B119" s="1" t="s">
        <v>137</v>
      </c>
    </row>
    <row r="120" spans="2:7" x14ac:dyDescent="0.25">
      <c r="B120" s="1" t="s">
        <v>138</v>
      </c>
    </row>
    <row r="121" spans="2:7" x14ac:dyDescent="0.25">
      <c r="B121" s="1" t="s">
        <v>139</v>
      </c>
    </row>
    <row r="122" spans="2:7" x14ac:dyDescent="0.25">
      <c r="B122" s="1" t="s">
        <v>140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6384B1-2612-465B-B9BC-33CBCAF01C5B}">
  <sheetPr codeName="Sheet26"/>
  <dimension ref="A1:N122"/>
  <sheetViews>
    <sheetView workbookViewId="0"/>
  </sheetViews>
  <sheetFormatPr defaultRowHeight="15" x14ac:dyDescent="0.25"/>
  <cols>
    <col min="1" max="1" width="14.85546875" bestFit="1" customWidth="1"/>
    <col min="2" max="2" width="68.42578125" customWidth="1"/>
    <col min="3" max="3" width="44.7109375" customWidth="1"/>
    <col min="4" max="4" width="1.28515625" customWidth="1"/>
    <col min="5" max="5" width="23.85546875" customWidth="1"/>
    <col min="6" max="11" width="14.5703125" customWidth="1"/>
    <col min="12" max="12" width="22.140625" bestFit="1" customWidth="1"/>
    <col min="13" max="14" width="16.7109375" customWidth="1"/>
    <col min="15" max="15" width="15.28515625" customWidth="1"/>
    <col min="16" max="16" width="13.140625" customWidth="1"/>
    <col min="23" max="23" width="12" bestFit="1" customWidth="1"/>
  </cols>
  <sheetData>
    <row r="1" spans="1:3" ht="18.75" x14ac:dyDescent="0.3">
      <c r="A1" t="s">
        <v>417</v>
      </c>
      <c r="B1" s="7" t="s">
        <v>34</v>
      </c>
    </row>
    <row r="2" spans="1:3" x14ac:dyDescent="0.25">
      <c r="B2" s="1" t="s">
        <v>50</v>
      </c>
    </row>
    <row r="4" spans="1:3" x14ac:dyDescent="0.25">
      <c r="B4" s="5" t="s">
        <v>51</v>
      </c>
    </row>
    <row r="5" spans="1:3" x14ac:dyDescent="0.25">
      <c r="B5" s="5"/>
    </row>
    <row r="6" spans="1:3" x14ac:dyDescent="0.25">
      <c r="B6" s="10" t="s">
        <v>66</v>
      </c>
      <c r="C6" s="37" t="s">
        <v>418</v>
      </c>
    </row>
    <row r="7" spans="1:3" x14ac:dyDescent="0.25">
      <c r="B7" s="10" t="s">
        <v>35</v>
      </c>
      <c r="C7" s="37" t="s">
        <v>417</v>
      </c>
    </row>
    <row r="8" spans="1:3" x14ac:dyDescent="0.25">
      <c r="B8" s="10" t="s">
        <v>36</v>
      </c>
      <c r="C8" s="2"/>
    </row>
    <row r="9" spans="1:3" x14ac:dyDescent="0.25">
      <c r="B9" s="10" t="s">
        <v>37</v>
      </c>
      <c r="C9" s="2"/>
    </row>
    <row r="13" spans="1:3" x14ac:dyDescent="0.25">
      <c r="B13" t="s">
        <v>67</v>
      </c>
    </row>
    <row r="14" spans="1:3" x14ac:dyDescent="0.25">
      <c r="B14" t="s">
        <v>38</v>
      </c>
      <c r="C14" s="44" t="s">
        <v>152</v>
      </c>
    </row>
    <row r="15" spans="1:3" x14ac:dyDescent="0.25">
      <c r="B15" t="s">
        <v>52</v>
      </c>
    </row>
    <row r="18" spans="2:3" x14ac:dyDescent="0.25">
      <c r="B18" t="s">
        <v>68</v>
      </c>
    </row>
    <row r="19" spans="2:3" x14ac:dyDescent="0.25">
      <c r="B19" t="s">
        <v>158</v>
      </c>
      <c r="C19" s="44" t="s">
        <v>153</v>
      </c>
    </row>
    <row r="20" spans="2:3" x14ac:dyDescent="0.25">
      <c r="B20" t="s">
        <v>45</v>
      </c>
    </row>
    <row r="21" spans="2:3" x14ac:dyDescent="0.25">
      <c r="B21" s="1" t="s">
        <v>46</v>
      </c>
    </row>
    <row r="22" spans="2:3" x14ac:dyDescent="0.25">
      <c r="B22" s="1"/>
    </row>
    <row r="23" spans="2:3" x14ac:dyDescent="0.25">
      <c r="B23" s="1"/>
    </row>
    <row r="24" spans="2:3" x14ac:dyDescent="0.25">
      <c r="B24" t="s">
        <v>39</v>
      </c>
    </row>
    <row r="25" spans="2:3" x14ac:dyDescent="0.25">
      <c r="B25" t="s">
        <v>40</v>
      </c>
      <c r="C25" s="2"/>
    </row>
    <row r="26" spans="2:3" x14ac:dyDescent="0.25">
      <c r="B26" t="s">
        <v>41</v>
      </c>
      <c r="C26" s="2"/>
    </row>
    <row r="27" spans="2:3" x14ac:dyDescent="0.25">
      <c r="B27" t="s">
        <v>42</v>
      </c>
      <c r="C27" s="2"/>
    </row>
    <row r="28" spans="2:3" x14ac:dyDescent="0.25">
      <c r="B28" t="s">
        <v>43</v>
      </c>
      <c r="C28" s="2"/>
    </row>
    <row r="30" spans="2:3" s="3" customFormat="1" ht="15.75" thickBot="1" x14ac:dyDescent="0.3"/>
    <row r="31" spans="2:3" ht="15.75" thickTop="1" x14ac:dyDescent="0.25"/>
    <row r="32" spans="2:3" ht="15.75" x14ac:dyDescent="0.25">
      <c r="B32" s="6" t="s">
        <v>53</v>
      </c>
    </row>
    <row r="33" spans="2:5" x14ac:dyDescent="0.25">
      <c r="E33" s="1" t="s">
        <v>54</v>
      </c>
    </row>
    <row r="34" spans="2:5" x14ac:dyDescent="0.25">
      <c r="E34" s="1" t="s">
        <v>47</v>
      </c>
    </row>
    <row r="35" spans="2:5" x14ac:dyDescent="0.25">
      <c r="B35" t="s">
        <v>69</v>
      </c>
      <c r="C35" s="84">
        <f>'Items B &amp; C'!C9</f>
        <v>917398000</v>
      </c>
      <c r="E35" s="1" t="s">
        <v>48</v>
      </c>
    </row>
    <row r="36" spans="2:5" x14ac:dyDescent="0.25">
      <c r="B36" t="s">
        <v>70</v>
      </c>
      <c r="C36" s="84">
        <f>'Items B &amp; C'!D9</f>
        <v>270098000</v>
      </c>
      <c r="E36" s="1" t="s">
        <v>55</v>
      </c>
    </row>
    <row r="37" spans="2:5" x14ac:dyDescent="0.25">
      <c r="E37" s="1"/>
    </row>
    <row r="38" spans="2:5" x14ac:dyDescent="0.25">
      <c r="C38" s="16"/>
      <c r="E38" s="1"/>
    </row>
    <row r="39" spans="2:5" x14ac:dyDescent="0.25">
      <c r="B39" t="s">
        <v>71</v>
      </c>
      <c r="C39" s="44">
        <v>0</v>
      </c>
      <c r="E39" s="1" t="s">
        <v>49</v>
      </c>
    </row>
    <row r="40" spans="2:5" x14ac:dyDescent="0.25">
      <c r="B40" t="s">
        <v>72</v>
      </c>
      <c r="C40" s="44">
        <v>0</v>
      </c>
      <c r="E40" s="1" t="s">
        <v>56</v>
      </c>
    </row>
    <row r="41" spans="2:5" x14ac:dyDescent="0.25">
      <c r="C41" s="16"/>
    </row>
    <row r="42" spans="2:5" x14ac:dyDescent="0.25">
      <c r="B42" t="s">
        <v>154</v>
      </c>
      <c r="C42" s="16"/>
    </row>
    <row r="43" spans="2:5" x14ac:dyDescent="0.25">
      <c r="B43" t="s">
        <v>57</v>
      </c>
      <c r="C43" s="84">
        <f>'Items B &amp; C'!V23</f>
        <v>646537000</v>
      </c>
      <c r="E43" s="1" t="s">
        <v>59</v>
      </c>
    </row>
    <row r="44" spans="2:5" x14ac:dyDescent="0.25">
      <c r="B44" t="s">
        <v>62</v>
      </c>
      <c r="C44" s="98">
        <f>'Items B &amp; C'!V24*100</f>
        <v>41.767483513171058</v>
      </c>
      <c r="E44" s="1" t="s">
        <v>60</v>
      </c>
    </row>
    <row r="45" spans="2:5" x14ac:dyDescent="0.25">
      <c r="B45" t="s">
        <v>63</v>
      </c>
      <c r="C45" s="98">
        <f>100-C44</f>
        <v>58.232516486828942</v>
      </c>
    </row>
    <row r="46" spans="2:5" x14ac:dyDescent="0.25">
      <c r="B46" t="s">
        <v>64</v>
      </c>
      <c r="C46" s="80">
        <v>0</v>
      </c>
      <c r="E46" s="1" t="s">
        <v>58</v>
      </c>
    </row>
    <row r="47" spans="2:5" x14ac:dyDescent="0.25">
      <c r="B47" t="s">
        <v>65</v>
      </c>
      <c r="C47" s="80">
        <v>0</v>
      </c>
    </row>
    <row r="48" spans="2:5" x14ac:dyDescent="0.25">
      <c r="C48" s="16"/>
    </row>
    <row r="49" spans="2:14" x14ac:dyDescent="0.25">
      <c r="C49" s="16"/>
    </row>
    <row r="50" spans="2:14" x14ac:dyDescent="0.25">
      <c r="B50" t="s">
        <v>61</v>
      </c>
      <c r="C50" s="44" t="s">
        <v>153</v>
      </c>
    </row>
    <row r="51" spans="2:14" x14ac:dyDescent="0.25">
      <c r="B51" t="s">
        <v>73</v>
      </c>
      <c r="C51" s="11"/>
    </row>
    <row r="54" spans="2:14" x14ac:dyDescent="0.25">
      <c r="B54" t="s">
        <v>74</v>
      </c>
    </row>
    <row r="55" spans="2:14" x14ac:dyDescent="0.25">
      <c r="B55" t="s">
        <v>75</v>
      </c>
    </row>
    <row r="56" spans="2:14" x14ac:dyDescent="0.25">
      <c r="B56" t="s">
        <v>76</v>
      </c>
      <c r="F56" s="65"/>
      <c r="G56" s="65"/>
    </row>
    <row r="57" spans="2:14" x14ac:dyDescent="0.25">
      <c r="B57" t="s">
        <v>77</v>
      </c>
      <c r="E57" s="15"/>
      <c r="F57" s="65"/>
    </row>
    <row r="59" spans="2:14" x14ac:dyDescent="0.25">
      <c r="C59" t="s">
        <v>80</v>
      </c>
      <c r="E59" t="s">
        <v>81</v>
      </c>
      <c r="F59" t="s">
        <v>82</v>
      </c>
      <c r="G59" t="s">
        <v>83</v>
      </c>
    </row>
    <row r="60" spans="2:14" x14ac:dyDescent="0.25">
      <c r="B60" t="s">
        <v>78</v>
      </c>
      <c r="C60" s="82">
        <f>'Items B &amp; C'!V25</f>
        <v>644000</v>
      </c>
      <c r="E60" s="82">
        <f>'Items B &amp; C'!V26</f>
        <v>647300000</v>
      </c>
      <c r="F60" s="82">
        <v>0</v>
      </c>
      <c r="G60" s="82">
        <f>'Items B &amp; C'!V27</f>
        <v>4000</v>
      </c>
      <c r="H60" s="64"/>
      <c r="N60" s="24"/>
    </row>
    <row r="61" spans="2:14" x14ac:dyDescent="0.25">
      <c r="B61" t="s">
        <v>79</v>
      </c>
      <c r="C61" s="82">
        <f>'Items B &amp; C'!V29</f>
        <v>1124000</v>
      </c>
      <c r="E61" s="82">
        <f>'Items B &amp; C'!V30</f>
        <v>646536000</v>
      </c>
      <c r="F61" s="82">
        <v>0</v>
      </c>
      <c r="G61" s="82">
        <f>'Items B &amp; C'!V28</f>
        <v>90000</v>
      </c>
      <c r="H61" s="64"/>
      <c r="N61" s="24"/>
    </row>
    <row r="62" spans="2:14" x14ac:dyDescent="0.25">
      <c r="C62" s="15"/>
      <c r="H62" s="65"/>
    </row>
    <row r="63" spans="2:14" x14ac:dyDescent="0.25">
      <c r="C63" s="15"/>
    </row>
    <row r="64" spans="2:14" x14ac:dyDescent="0.25">
      <c r="B64" t="s">
        <v>88</v>
      </c>
      <c r="C64" s="15"/>
      <c r="E64" s="1" t="s">
        <v>86</v>
      </c>
    </row>
    <row r="65" spans="2:5" x14ac:dyDescent="0.25">
      <c r="B65" t="s">
        <v>85</v>
      </c>
      <c r="C65" s="84">
        <v>100</v>
      </c>
      <c r="E65" s="1" t="s">
        <v>87</v>
      </c>
    </row>
    <row r="66" spans="2:5" x14ac:dyDescent="0.25">
      <c r="B66" t="s">
        <v>84</v>
      </c>
      <c r="C66" s="64"/>
    </row>
    <row r="67" spans="2:5" x14ac:dyDescent="0.25">
      <c r="C67" s="64"/>
    </row>
    <row r="68" spans="2:5" x14ac:dyDescent="0.25">
      <c r="C68" s="64"/>
    </row>
    <row r="69" spans="2:5" x14ac:dyDescent="0.25">
      <c r="B69" t="s">
        <v>89</v>
      </c>
      <c r="C69" s="64"/>
    </row>
    <row r="70" spans="2:5" x14ac:dyDescent="0.25">
      <c r="B70" t="s">
        <v>90</v>
      </c>
      <c r="C70" s="84">
        <v>100</v>
      </c>
    </row>
    <row r="71" spans="2:5" x14ac:dyDescent="0.25">
      <c r="B71" t="s">
        <v>91</v>
      </c>
      <c r="C71" s="84">
        <v>0</v>
      </c>
    </row>
    <row r="72" spans="2:5" x14ac:dyDescent="0.25">
      <c r="B72" t="s">
        <v>92</v>
      </c>
      <c r="C72" s="84">
        <v>0</v>
      </c>
    </row>
    <row r="73" spans="2:5" x14ac:dyDescent="0.25">
      <c r="B73" t="s">
        <v>93</v>
      </c>
      <c r="C73" s="84">
        <v>0</v>
      </c>
      <c r="E73" s="1" t="s">
        <v>103</v>
      </c>
    </row>
    <row r="74" spans="2:5" x14ac:dyDescent="0.25">
      <c r="B74" t="s">
        <v>94</v>
      </c>
      <c r="C74" s="84">
        <v>0</v>
      </c>
      <c r="E74" s="1" t="s">
        <v>104</v>
      </c>
    </row>
    <row r="75" spans="2:5" x14ac:dyDescent="0.25">
      <c r="B75" t="s">
        <v>95</v>
      </c>
      <c r="C75" s="84">
        <v>0</v>
      </c>
      <c r="E75" s="1" t="s">
        <v>105</v>
      </c>
    </row>
    <row r="76" spans="2:5" x14ac:dyDescent="0.25">
      <c r="B76" t="s">
        <v>96</v>
      </c>
      <c r="C76" s="84">
        <v>0</v>
      </c>
      <c r="E76" s="1" t="s">
        <v>106</v>
      </c>
    </row>
    <row r="77" spans="2:5" x14ac:dyDescent="0.25">
      <c r="B77" t="s">
        <v>97</v>
      </c>
      <c r="C77" s="84">
        <v>0</v>
      </c>
    </row>
    <row r="78" spans="2:5" x14ac:dyDescent="0.25">
      <c r="B78" t="s">
        <v>98</v>
      </c>
      <c r="C78" s="84">
        <v>0</v>
      </c>
    </row>
    <row r="79" spans="2:5" x14ac:dyDescent="0.25">
      <c r="B79" t="s">
        <v>101</v>
      </c>
      <c r="C79" s="84">
        <v>0</v>
      </c>
    </row>
    <row r="80" spans="2:5" x14ac:dyDescent="0.25">
      <c r="B80" t="s">
        <v>99</v>
      </c>
      <c r="C80" s="84">
        <v>0</v>
      </c>
    </row>
    <row r="81" spans="2:11" x14ac:dyDescent="0.25">
      <c r="B81" t="s">
        <v>100</v>
      </c>
      <c r="C81" s="84">
        <v>0</v>
      </c>
    </row>
    <row r="82" spans="2:11" x14ac:dyDescent="0.25">
      <c r="B82" t="s">
        <v>102</v>
      </c>
      <c r="C82" s="84">
        <v>0</v>
      </c>
    </row>
    <row r="83" spans="2:11" x14ac:dyDescent="0.25">
      <c r="B83" t="s">
        <v>419</v>
      </c>
      <c r="C83" s="84">
        <v>0</v>
      </c>
    </row>
    <row r="85" spans="2:11" s="3" customFormat="1" ht="15.75" thickBot="1" x14ac:dyDescent="0.3"/>
    <row r="86" spans="2:11" ht="15.75" thickTop="1" x14ac:dyDescent="0.25"/>
    <row r="87" spans="2:11" ht="18.75" x14ac:dyDescent="0.3">
      <c r="B87" s="7" t="s">
        <v>107</v>
      </c>
    </row>
    <row r="89" spans="2:11" x14ac:dyDescent="0.25">
      <c r="B89" t="s">
        <v>108</v>
      </c>
    </row>
    <row r="90" spans="2:11" x14ac:dyDescent="0.25">
      <c r="B90" t="s">
        <v>109</v>
      </c>
    </row>
    <row r="91" spans="2:11" x14ac:dyDescent="0.25">
      <c r="B91" t="s">
        <v>110</v>
      </c>
    </row>
    <row r="92" spans="2:11" x14ac:dyDescent="0.25">
      <c r="B92" t="s">
        <v>111</v>
      </c>
    </row>
    <row r="93" spans="2:11" x14ac:dyDescent="0.25">
      <c r="B93" t="s">
        <v>112</v>
      </c>
      <c r="G93" s="125" t="s">
        <v>526</v>
      </c>
      <c r="H93" s="125"/>
      <c r="I93" s="125"/>
      <c r="J93" s="125"/>
      <c r="K93" s="125"/>
    </row>
    <row r="94" spans="2:11" x14ac:dyDescent="0.25">
      <c r="G94" s="125"/>
      <c r="H94" s="125" t="s">
        <v>420</v>
      </c>
      <c r="I94" s="148" t="s">
        <v>421</v>
      </c>
      <c r="J94" s="148" t="s">
        <v>422</v>
      </c>
      <c r="K94" s="148" t="s">
        <v>421</v>
      </c>
    </row>
    <row r="95" spans="2:11" x14ac:dyDescent="0.25">
      <c r="C95" s="13" t="s">
        <v>130</v>
      </c>
      <c r="D95" s="68"/>
      <c r="E95" s="12" t="s">
        <v>131</v>
      </c>
      <c r="F95" s="12" t="s">
        <v>132</v>
      </c>
      <c r="G95" s="149">
        <v>44561</v>
      </c>
      <c r="H95" s="125"/>
      <c r="I95" s="125"/>
      <c r="J95" s="125"/>
      <c r="K95" s="125"/>
    </row>
    <row r="96" spans="2:11" x14ac:dyDescent="0.25">
      <c r="B96" t="s">
        <v>113</v>
      </c>
      <c r="C96" s="77">
        <v>44592</v>
      </c>
      <c r="D96" s="68"/>
      <c r="E96" s="83">
        <f>ROUND(J96,4)</f>
        <v>0.45779999999999998</v>
      </c>
      <c r="F96" s="83">
        <f>ROUND(H96,4)</f>
        <v>0.192</v>
      </c>
      <c r="G96" s="149">
        <f>EDATE(G95,1)</f>
        <v>44592</v>
      </c>
      <c r="H96" s="123">
        <v>0.19203793946712922</v>
      </c>
      <c r="I96" s="123"/>
      <c r="J96" s="124">
        <v>0.45775831049204568</v>
      </c>
      <c r="K96" s="123"/>
    </row>
    <row r="97" spans="2:11" x14ac:dyDescent="0.25">
      <c r="B97" t="s">
        <v>114</v>
      </c>
      <c r="C97" s="77">
        <v>44620</v>
      </c>
      <c r="D97" s="68"/>
      <c r="E97" s="83">
        <f>ROUND(J97,4)</f>
        <v>0.69810000000000005</v>
      </c>
      <c r="F97" s="83">
        <f>ROUND(H97,4)</f>
        <v>0.29039999999999999</v>
      </c>
      <c r="G97" s="149">
        <f t="shared" ref="G97:G107" si="0">EDATE(G96,1)</f>
        <v>44620</v>
      </c>
      <c r="H97" s="123">
        <v>0.29044477206821018</v>
      </c>
      <c r="I97" s="123"/>
      <c r="J97" s="124">
        <v>0.69806780477102282</v>
      </c>
      <c r="K97" s="123"/>
    </row>
    <row r="98" spans="2:11" x14ac:dyDescent="0.25">
      <c r="B98" t="s">
        <v>115</v>
      </c>
      <c r="C98" s="77">
        <v>44651</v>
      </c>
      <c r="D98" s="68"/>
      <c r="E98" s="83">
        <f>ROUND(J98,4)</f>
        <v>0.82010000000000005</v>
      </c>
      <c r="F98" s="83">
        <f>ROUND(H98,4)</f>
        <v>0.3599</v>
      </c>
      <c r="G98" s="149">
        <f t="shared" si="0"/>
        <v>44648</v>
      </c>
      <c r="H98" s="123">
        <v>0.35986908545097274</v>
      </c>
      <c r="I98" s="123">
        <f>SUM(H96:H98)</f>
        <v>0.84235179698631213</v>
      </c>
      <c r="J98" s="124">
        <v>0.82012169027608939</v>
      </c>
      <c r="K98" s="123">
        <f>SUM(J96:J98)</f>
        <v>1.9759478055391577</v>
      </c>
    </row>
    <row r="99" spans="2:11" ht="15.75" thickBot="1" x14ac:dyDescent="0.3">
      <c r="B99" t="s">
        <v>116</v>
      </c>
      <c r="C99" s="77">
        <v>44651</v>
      </c>
      <c r="D99" s="68"/>
      <c r="E99" s="100">
        <f>ROUND(K98,4)</f>
        <v>1.9759</v>
      </c>
      <c r="F99" s="100">
        <f>ROUND(I98,4)</f>
        <v>0.84240000000000004</v>
      </c>
      <c r="G99" s="149">
        <f t="shared" si="0"/>
        <v>44679</v>
      </c>
      <c r="H99" s="123">
        <v>0.43823527215810909</v>
      </c>
      <c r="I99" s="125"/>
      <c r="J99" s="124">
        <v>0.87605195451075857</v>
      </c>
      <c r="K99" s="125"/>
    </row>
    <row r="100" spans="2:11" ht="15.75" thickTop="1" x14ac:dyDescent="0.25">
      <c r="B100" t="s">
        <v>117</v>
      </c>
      <c r="C100" s="77">
        <v>44681</v>
      </c>
      <c r="D100" s="68"/>
      <c r="E100" s="99">
        <f>ROUND(J99,4)</f>
        <v>0.87609999999999999</v>
      </c>
      <c r="F100" s="99">
        <f>ROUND(H99,4)</f>
        <v>0.43819999999999998</v>
      </c>
      <c r="G100" s="149">
        <f t="shared" si="0"/>
        <v>44709</v>
      </c>
      <c r="H100" s="123">
        <v>0.26579531514553723</v>
      </c>
      <c r="I100" s="125"/>
      <c r="J100" s="124">
        <v>0.59046541664113028</v>
      </c>
      <c r="K100" s="125"/>
    </row>
    <row r="101" spans="2:11" x14ac:dyDescent="0.25">
      <c r="B101" t="s">
        <v>118</v>
      </c>
      <c r="C101" s="77">
        <v>44712</v>
      </c>
      <c r="D101" s="68"/>
      <c r="E101" s="83">
        <f>ROUND(J100,4)</f>
        <v>0.59050000000000002</v>
      </c>
      <c r="F101" s="83">
        <f>ROUND(H100,4)</f>
        <v>0.26579999999999998</v>
      </c>
      <c r="G101" s="149">
        <f t="shared" si="0"/>
        <v>44740</v>
      </c>
      <c r="H101" s="123">
        <v>2.1932938372943855E-2</v>
      </c>
      <c r="I101" s="123">
        <f>SUM(H99:H101)</f>
        <v>0.72596352567659017</v>
      </c>
      <c r="J101" s="124">
        <v>0.34082403688023788</v>
      </c>
      <c r="K101" s="123">
        <f>SUM(J99:J101)</f>
        <v>1.8073414080321268</v>
      </c>
    </row>
    <row r="102" spans="2:11" x14ac:dyDescent="0.25">
      <c r="B102" t="s">
        <v>119</v>
      </c>
      <c r="C102" s="77">
        <v>44742</v>
      </c>
      <c r="D102" s="68"/>
      <c r="E102" s="83">
        <f>ROUND(J101,4)</f>
        <v>0.34079999999999999</v>
      </c>
      <c r="F102" s="83">
        <f>ROUND(H101,4)</f>
        <v>2.1899999999999999E-2</v>
      </c>
      <c r="G102" s="149">
        <f t="shared" si="0"/>
        <v>44770</v>
      </c>
      <c r="H102" s="123">
        <v>2.2078277191337037E-2</v>
      </c>
      <c r="I102" s="125"/>
      <c r="J102" s="124">
        <v>0.37274283610875864</v>
      </c>
      <c r="K102" s="125"/>
    </row>
    <row r="103" spans="2:11" ht="15.75" thickBot="1" x14ac:dyDescent="0.3">
      <c r="B103" t="s">
        <v>120</v>
      </c>
      <c r="C103" s="77">
        <v>44742</v>
      </c>
      <c r="D103" s="68"/>
      <c r="E103" s="100">
        <f>ROUND(K101,4)</f>
        <v>1.8072999999999999</v>
      </c>
      <c r="F103" s="100">
        <f>ROUND(I101,4)</f>
        <v>0.72599999999999998</v>
      </c>
      <c r="G103" s="149">
        <f t="shared" si="0"/>
        <v>44801</v>
      </c>
      <c r="H103" s="123">
        <v>0.15528544248588072</v>
      </c>
      <c r="I103" s="125"/>
      <c r="J103" s="124">
        <v>0.53888886995858454</v>
      </c>
      <c r="K103" s="125"/>
    </row>
    <row r="104" spans="2:11" ht="15.75" thickTop="1" x14ac:dyDescent="0.25">
      <c r="B104" t="s">
        <v>121</v>
      </c>
      <c r="C104" s="77">
        <v>44773</v>
      </c>
      <c r="D104" s="68"/>
      <c r="E104" s="99">
        <f>ROUND(J102,4)</f>
        <v>0.37269999999999998</v>
      </c>
      <c r="F104" s="99">
        <f>ROUND(H102,4)</f>
        <v>2.2100000000000002E-2</v>
      </c>
      <c r="G104" s="149">
        <f t="shared" si="0"/>
        <v>44832</v>
      </c>
      <c r="H104" s="123">
        <v>2.7170793964584217E-2</v>
      </c>
      <c r="I104" s="123">
        <f>SUM(H102:H104)</f>
        <v>0.20453451364180197</v>
      </c>
      <c r="J104" s="124">
        <v>0.35262603599541648</v>
      </c>
      <c r="K104" s="123">
        <f>SUM(J102:J104)</f>
        <v>1.2642577420627596</v>
      </c>
    </row>
    <row r="105" spans="2:11" x14ac:dyDescent="0.25">
      <c r="B105" t="s">
        <v>122</v>
      </c>
      <c r="C105" s="77">
        <v>44804</v>
      </c>
      <c r="D105" s="68"/>
      <c r="E105" s="83">
        <f>ROUND(J103,4)</f>
        <v>0.53890000000000005</v>
      </c>
      <c r="F105" s="83">
        <f>ROUND(H103,4)</f>
        <v>0.15529999999999999</v>
      </c>
      <c r="G105" s="149">
        <f t="shared" si="0"/>
        <v>44862</v>
      </c>
      <c r="H105" s="123">
        <v>1.28369591487556E-2</v>
      </c>
      <c r="I105" s="125"/>
      <c r="J105" s="124">
        <v>0.3670885706281749</v>
      </c>
      <c r="K105" s="125"/>
    </row>
    <row r="106" spans="2:11" x14ac:dyDescent="0.25">
      <c r="B106" t="s">
        <v>123</v>
      </c>
      <c r="C106" s="77">
        <v>44834</v>
      </c>
      <c r="D106" s="68"/>
      <c r="E106" s="83">
        <f>ROUND(J104,4)</f>
        <v>0.35260000000000002</v>
      </c>
      <c r="F106" s="83">
        <f>ROUND(H104,4)</f>
        <v>2.7199999999999998E-2</v>
      </c>
      <c r="G106" s="149">
        <f t="shared" si="0"/>
        <v>44893</v>
      </c>
      <c r="H106" s="123">
        <v>1.805690199337473E-2</v>
      </c>
      <c r="I106" s="125"/>
      <c r="J106" s="124">
        <v>0.36480379740430025</v>
      </c>
      <c r="K106" s="125"/>
    </row>
    <row r="107" spans="2:11" ht="15.75" thickBot="1" x14ac:dyDescent="0.3">
      <c r="B107" t="s">
        <v>124</v>
      </c>
      <c r="C107" s="77">
        <v>44834</v>
      </c>
      <c r="D107" s="68"/>
      <c r="E107" s="100">
        <f>ROUND(K104,4)</f>
        <v>1.2643</v>
      </c>
      <c r="F107" s="100">
        <f>ROUND(I104,4)</f>
        <v>0.20449999999999999</v>
      </c>
      <c r="G107" s="149">
        <f t="shared" si="0"/>
        <v>44923</v>
      </c>
      <c r="H107" s="123">
        <v>0.12031899154078207</v>
      </c>
      <c r="I107" s="123">
        <f>SUM(H105:H107)</f>
        <v>0.1512128526829124</v>
      </c>
      <c r="J107" s="124">
        <v>0.521392387887048</v>
      </c>
      <c r="K107" s="123">
        <f>SUM(J105:J107)</f>
        <v>1.2532847559195233</v>
      </c>
    </row>
    <row r="108" spans="2:11" ht="15.75" thickTop="1" x14ac:dyDescent="0.25">
      <c r="B108" t="s">
        <v>125</v>
      </c>
      <c r="C108" s="77">
        <v>44865</v>
      </c>
      <c r="D108" s="68"/>
      <c r="E108" s="99">
        <f>ROUND(J105,4)</f>
        <v>0.36709999999999998</v>
      </c>
      <c r="F108" s="99">
        <f>ROUND(H105,4)</f>
        <v>1.2800000000000001E-2</v>
      </c>
      <c r="G108" s="22"/>
    </row>
    <row r="109" spans="2:11" x14ac:dyDescent="0.25">
      <c r="B109" t="s">
        <v>126</v>
      </c>
      <c r="C109" s="77">
        <v>44895</v>
      </c>
      <c r="D109" s="68"/>
      <c r="E109" s="83">
        <f>ROUND(J106,4)</f>
        <v>0.36480000000000001</v>
      </c>
      <c r="F109" s="83">
        <f>ROUND(H106,4)</f>
        <v>1.8100000000000002E-2</v>
      </c>
      <c r="G109" s="22"/>
    </row>
    <row r="110" spans="2:11" x14ac:dyDescent="0.25">
      <c r="B110" t="s">
        <v>127</v>
      </c>
      <c r="C110" s="77">
        <v>44926</v>
      </c>
      <c r="D110" s="68"/>
      <c r="E110" s="83">
        <f>ROUND(J107,4)</f>
        <v>0.52139999999999997</v>
      </c>
      <c r="F110" s="83">
        <f>ROUND(H107,4)</f>
        <v>0.1203</v>
      </c>
    </row>
    <row r="111" spans="2:11" ht="15.75" thickBot="1" x14ac:dyDescent="0.3">
      <c r="B111" t="s">
        <v>128</v>
      </c>
      <c r="C111" s="77">
        <v>44926</v>
      </c>
      <c r="D111" s="68"/>
      <c r="E111" s="100">
        <f>ROUND(K107,4)</f>
        <v>1.2533000000000001</v>
      </c>
      <c r="F111" s="100">
        <f>ROUND(I107,4)</f>
        <v>0.1512</v>
      </c>
    </row>
    <row r="112" spans="2:11" ht="15.75" thickTop="1" x14ac:dyDescent="0.25">
      <c r="B112" t="s">
        <v>129</v>
      </c>
      <c r="C112" s="77">
        <v>44926</v>
      </c>
      <c r="D112" s="68"/>
      <c r="E112" s="83">
        <f>SUM(E99,E103,E107,E111)</f>
        <v>6.3007999999999997</v>
      </c>
      <c r="F112" s="83">
        <f>SUM(F99,F103,F107,F111)</f>
        <v>1.9240999999999999</v>
      </c>
    </row>
    <row r="113" spans="4:8" x14ac:dyDescent="0.25">
      <c r="D113" s="68"/>
    </row>
    <row r="114" spans="4:8" x14ac:dyDescent="0.25">
      <c r="D114" s="68"/>
      <c r="E114" s="17"/>
      <c r="H114" s="1" t="s">
        <v>133</v>
      </c>
    </row>
    <row r="115" spans="4:8" x14ac:dyDescent="0.25">
      <c r="E115" s="17"/>
      <c r="H115" s="1" t="s">
        <v>134</v>
      </c>
    </row>
    <row r="116" spans="4:8" x14ac:dyDescent="0.25">
      <c r="E116" s="17"/>
      <c r="H116" s="1" t="s">
        <v>135</v>
      </c>
    </row>
    <row r="117" spans="4:8" x14ac:dyDescent="0.25">
      <c r="E117" s="17"/>
      <c r="H117" s="1"/>
    </row>
    <row r="118" spans="4:8" x14ac:dyDescent="0.25">
      <c r="E118" s="102"/>
      <c r="H118" s="1" t="s">
        <v>136</v>
      </c>
    </row>
    <row r="119" spans="4:8" x14ac:dyDescent="0.25">
      <c r="H119" s="1" t="s">
        <v>137</v>
      </c>
    </row>
    <row r="120" spans="4:8" x14ac:dyDescent="0.25">
      <c r="H120" s="1" t="s">
        <v>138</v>
      </c>
    </row>
    <row r="121" spans="4:8" x14ac:dyDescent="0.25">
      <c r="H121" s="1" t="s">
        <v>139</v>
      </c>
    </row>
    <row r="122" spans="4:8" x14ac:dyDescent="0.25">
      <c r="H122" s="1" t="s">
        <v>140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B60AFC-F551-4AEA-BAFB-3179CD1C66EF}">
  <sheetPr codeName="Sheet27"/>
  <dimension ref="A1:E104"/>
  <sheetViews>
    <sheetView workbookViewId="0"/>
  </sheetViews>
  <sheetFormatPr defaultRowHeight="15" x14ac:dyDescent="0.25"/>
  <cols>
    <col min="1" max="1" width="14.85546875" bestFit="1" customWidth="1"/>
    <col min="2" max="2" width="57.42578125" customWidth="1"/>
    <col min="3" max="3" width="35.5703125" customWidth="1"/>
    <col min="4" max="4" width="23.28515625" customWidth="1"/>
  </cols>
  <sheetData>
    <row r="1" spans="1:3" ht="21" x14ac:dyDescent="0.35">
      <c r="A1" t="s">
        <v>417</v>
      </c>
      <c r="B1" s="103" t="s">
        <v>423</v>
      </c>
    </row>
    <row r="3" spans="1:3" ht="18.75" x14ac:dyDescent="0.3">
      <c r="B3" s="7" t="s">
        <v>424</v>
      </c>
    </row>
    <row r="4" spans="1:3" ht="18.75" x14ac:dyDescent="0.3">
      <c r="B4" s="7"/>
    </row>
    <row r="5" spans="1:3" x14ac:dyDescent="0.25">
      <c r="B5" t="s">
        <v>425</v>
      </c>
      <c r="C5" s="37" t="s">
        <v>418</v>
      </c>
    </row>
    <row r="6" spans="1:3" x14ac:dyDescent="0.25">
      <c r="B6" t="s">
        <v>426</v>
      </c>
      <c r="C6" s="37" t="s">
        <v>417</v>
      </c>
    </row>
    <row r="10" spans="1:3" ht="18.75" x14ac:dyDescent="0.3">
      <c r="B10" s="7" t="s">
        <v>427</v>
      </c>
    </row>
    <row r="12" spans="1:3" x14ac:dyDescent="0.25">
      <c r="B12" t="s">
        <v>428</v>
      </c>
    </row>
    <row r="13" spans="1:3" x14ac:dyDescent="0.25">
      <c r="C13" s="44" t="s">
        <v>429</v>
      </c>
    </row>
    <row r="16" spans="1:3" x14ac:dyDescent="0.25">
      <c r="B16" t="s">
        <v>430</v>
      </c>
    </row>
    <row r="17" spans="2:5" x14ac:dyDescent="0.25">
      <c r="B17" t="s">
        <v>431</v>
      </c>
    </row>
    <row r="18" spans="2:5" x14ac:dyDescent="0.25">
      <c r="B18" t="s">
        <v>432</v>
      </c>
    </row>
    <row r="19" spans="2:5" x14ac:dyDescent="0.25">
      <c r="B19" t="s">
        <v>433</v>
      </c>
    </row>
    <row r="21" spans="2:5" x14ac:dyDescent="0.25">
      <c r="B21" s="5" t="s">
        <v>434</v>
      </c>
      <c r="C21" s="5" t="s">
        <v>435</v>
      </c>
      <c r="D21" s="5" t="s">
        <v>436</v>
      </c>
    </row>
    <row r="22" spans="2:5" x14ac:dyDescent="0.25">
      <c r="B22" t="s">
        <v>437</v>
      </c>
      <c r="C22" s="82">
        <v>0</v>
      </c>
      <c r="D22" s="104"/>
    </row>
    <row r="23" spans="2:5" x14ac:dyDescent="0.25">
      <c r="B23" t="s">
        <v>438</v>
      </c>
      <c r="C23" s="82">
        <v>0</v>
      </c>
      <c r="D23" s="104"/>
    </row>
    <row r="24" spans="2:5" x14ac:dyDescent="0.25">
      <c r="B24" t="s">
        <v>439</v>
      </c>
      <c r="C24" s="82">
        <v>0</v>
      </c>
      <c r="D24" s="104"/>
    </row>
    <row r="25" spans="2:5" x14ac:dyDescent="0.25">
      <c r="B25" t="s">
        <v>440</v>
      </c>
      <c r="C25" s="82">
        <v>0</v>
      </c>
      <c r="D25" s="104"/>
    </row>
    <row r="26" spans="2:5" x14ac:dyDescent="0.25">
      <c r="B26" t="s">
        <v>441</v>
      </c>
      <c r="C26" s="82">
        <v>0</v>
      </c>
      <c r="D26" s="104"/>
      <c r="E26" s="1" t="s">
        <v>442</v>
      </c>
    </row>
    <row r="27" spans="2:5" x14ac:dyDescent="0.25">
      <c r="B27" t="s">
        <v>443</v>
      </c>
      <c r="C27" s="82">
        <v>0</v>
      </c>
      <c r="D27" s="104"/>
      <c r="E27" s="1" t="s">
        <v>444</v>
      </c>
    </row>
    <row r="28" spans="2:5" x14ac:dyDescent="0.25">
      <c r="B28" t="s">
        <v>445</v>
      </c>
      <c r="C28" s="82">
        <v>0</v>
      </c>
      <c r="D28" s="104"/>
      <c r="E28" s="1" t="s">
        <v>446</v>
      </c>
    </row>
    <row r="29" spans="2:5" x14ac:dyDescent="0.25">
      <c r="B29" t="s">
        <v>447</v>
      </c>
      <c r="C29" s="82">
        <v>0</v>
      </c>
      <c r="D29" s="104"/>
      <c r="E29" s="1" t="s">
        <v>448</v>
      </c>
    </row>
    <row r="30" spans="2:5" x14ac:dyDescent="0.25">
      <c r="B30" t="s">
        <v>449</v>
      </c>
      <c r="C30" s="82">
        <v>0</v>
      </c>
      <c r="D30" s="104"/>
      <c r="E30" s="1" t="s">
        <v>450</v>
      </c>
    </row>
    <row r="31" spans="2:5" x14ac:dyDescent="0.25">
      <c r="B31" t="s">
        <v>451</v>
      </c>
      <c r="C31" s="82">
        <v>0</v>
      </c>
      <c r="D31" s="104"/>
      <c r="E31" s="1"/>
    </row>
    <row r="32" spans="2:5" x14ac:dyDescent="0.25">
      <c r="B32" t="s">
        <v>452</v>
      </c>
      <c r="C32" s="84">
        <f>ROUND(('Section 1b - Prv Fnd MMT T'!C35/'Section 1b - Prv Fnd MMT T'!C36)*100,0)</f>
        <v>340</v>
      </c>
      <c r="D32" s="104"/>
      <c r="E32" s="1"/>
    </row>
    <row r="33" spans="2:5" x14ac:dyDescent="0.25">
      <c r="B33" t="s">
        <v>453</v>
      </c>
      <c r="C33" s="82">
        <v>0</v>
      </c>
      <c r="D33" s="104"/>
      <c r="E33" s="1" t="s">
        <v>454</v>
      </c>
    </row>
    <row r="34" spans="2:5" x14ac:dyDescent="0.25">
      <c r="B34" t="s">
        <v>455</v>
      </c>
      <c r="C34" s="82">
        <v>0</v>
      </c>
      <c r="D34" s="104"/>
      <c r="E34" s="1" t="s">
        <v>456</v>
      </c>
    </row>
    <row r="35" spans="2:5" x14ac:dyDescent="0.25">
      <c r="B35" t="s">
        <v>457</v>
      </c>
      <c r="C35" s="82">
        <v>0</v>
      </c>
      <c r="D35" s="104"/>
    </row>
    <row r="36" spans="2:5" x14ac:dyDescent="0.25">
      <c r="B36" t="s">
        <v>458</v>
      </c>
      <c r="C36" s="82">
        <v>0</v>
      </c>
      <c r="D36" s="104"/>
    </row>
    <row r="37" spans="2:5" x14ac:dyDescent="0.25">
      <c r="B37" t="s">
        <v>459</v>
      </c>
      <c r="C37" s="82">
        <v>0</v>
      </c>
      <c r="D37" s="104"/>
    </row>
    <row r="38" spans="2:5" x14ac:dyDescent="0.25">
      <c r="B38" t="s">
        <v>460</v>
      </c>
      <c r="C38" s="82">
        <v>0</v>
      </c>
      <c r="D38" s="104"/>
    </row>
    <row r="39" spans="2:5" x14ac:dyDescent="0.25">
      <c r="B39" t="s">
        <v>461</v>
      </c>
      <c r="C39" s="82">
        <v>0</v>
      </c>
      <c r="D39" s="104"/>
    </row>
    <row r="40" spans="2:5" x14ac:dyDescent="0.25">
      <c r="B40" t="s">
        <v>462</v>
      </c>
      <c r="C40" s="82">
        <v>0</v>
      </c>
      <c r="D40" s="104"/>
    </row>
    <row r="41" spans="2:5" x14ac:dyDescent="0.25">
      <c r="B41" t="s">
        <v>463</v>
      </c>
      <c r="C41" s="82">
        <v>0</v>
      </c>
      <c r="D41" s="104"/>
    </row>
    <row r="42" spans="2:5" x14ac:dyDescent="0.25">
      <c r="B42" t="s">
        <v>464</v>
      </c>
      <c r="C42" s="82">
        <v>0</v>
      </c>
      <c r="D42" s="104"/>
    </row>
    <row r="43" spans="2:5" x14ac:dyDescent="0.25">
      <c r="B43" t="s">
        <v>465</v>
      </c>
      <c r="C43" s="82">
        <v>0</v>
      </c>
      <c r="D43" s="104"/>
    </row>
    <row r="47" spans="2:5" x14ac:dyDescent="0.25">
      <c r="B47" t="s">
        <v>466</v>
      </c>
    </row>
    <row r="48" spans="2:5" x14ac:dyDescent="0.25">
      <c r="B48" s="105">
        <v>0</v>
      </c>
      <c r="C48" s="44">
        <v>100</v>
      </c>
    </row>
    <row r="49" spans="1:5" x14ac:dyDescent="0.25">
      <c r="B49" s="106" t="s">
        <v>467</v>
      </c>
      <c r="C49" s="2"/>
      <c r="E49" s="1" t="s">
        <v>468</v>
      </c>
    </row>
    <row r="50" spans="1:5" x14ac:dyDescent="0.25">
      <c r="B50" s="106" t="s">
        <v>469</v>
      </c>
      <c r="C50" s="2"/>
      <c r="E50" s="1" t="s">
        <v>470</v>
      </c>
    </row>
    <row r="51" spans="1:5" x14ac:dyDescent="0.25">
      <c r="B51" s="106" t="s">
        <v>471</v>
      </c>
      <c r="C51" s="2"/>
      <c r="E51" s="1" t="s">
        <v>472</v>
      </c>
    </row>
    <row r="52" spans="1:5" x14ac:dyDescent="0.25">
      <c r="B52" s="106" t="s">
        <v>473</v>
      </c>
      <c r="C52" s="2"/>
      <c r="E52" s="1" t="s">
        <v>474</v>
      </c>
    </row>
    <row r="53" spans="1:5" x14ac:dyDescent="0.25">
      <c r="B53" s="106" t="s">
        <v>475</v>
      </c>
      <c r="C53" s="2"/>
      <c r="E53" s="1" t="s">
        <v>476</v>
      </c>
    </row>
    <row r="54" spans="1:5" x14ac:dyDescent="0.25">
      <c r="B54" s="106" t="s">
        <v>477</v>
      </c>
      <c r="C54" s="2"/>
    </row>
    <row r="58" spans="1:5" x14ac:dyDescent="0.25">
      <c r="B58" t="s">
        <v>478</v>
      </c>
    </row>
    <row r="59" spans="1:5" x14ac:dyDescent="0.25">
      <c r="B59" t="s">
        <v>479</v>
      </c>
    </row>
    <row r="61" spans="1:5" ht="45" x14ac:dyDescent="0.25">
      <c r="B61" s="107" t="s">
        <v>480</v>
      </c>
      <c r="C61" s="107" t="s">
        <v>481</v>
      </c>
      <c r="D61" s="107" t="s">
        <v>482</v>
      </c>
    </row>
    <row r="63" spans="1:5" x14ac:dyDescent="0.25">
      <c r="A63" s="106" t="s">
        <v>483</v>
      </c>
      <c r="B63" s="37"/>
      <c r="C63" s="37"/>
      <c r="D63" s="37"/>
      <c r="E63" s="1" t="s">
        <v>484</v>
      </c>
    </row>
    <row r="64" spans="1:5" x14ac:dyDescent="0.25">
      <c r="A64" s="106" t="s">
        <v>485</v>
      </c>
      <c r="B64" s="37"/>
      <c r="C64" s="37"/>
      <c r="D64" s="37"/>
      <c r="E64" s="1" t="s">
        <v>486</v>
      </c>
    </row>
    <row r="65" spans="1:5" x14ac:dyDescent="0.25">
      <c r="A65" s="106" t="s">
        <v>487</v>
      </c>
      <c r="B65" s="37"/>
      <c r="C65" s="37"/>
      <c r="D65" s="37"/>
      <c r="E65" s="1" t="s">
        <v>488</v>
      </c>
    </row>
    <row r="66" spans="1:5" x14ac:dyDescent="0.25">
      <c r="A66" s="106" t="s">
        <v>489</v>
      </c>
      <c r="B66" s="37"/>
      <c r="C66" s="37"/>
      <c r="D66" s="37"/>
      <c r="E66" t="s">
        <v>490</v>
      </c>
    </row>
    <row r="67" spans="1:5" x14ac:dyDescent="0.25">
      <c r="A67" s="106" t="s">
        <v>491</v>
      </c>
      <c r="B67" s="37"/>
      <c r="C67" s="37"/>
      <c r="D67" s="37"/>
      <c r="E67" t="s">
        <v>492</v>
      </c>
    </row>
    <row r="68" spans="1:5" x14ac:dyDescent="0.25">
      <c r="A68" s="106"/>
    </row>
    <row r="70" spans="1:5" x14ac:dyDescent="0.25">
      <c r="B70" t="s">
        <v>493</v>
      </c>
    </row>
    <row r="71" spans="1:5" x14ac:dyDescent="0.25">
      <c r="B71" t="s">
        <v>494</v>
      </c>
    </row>
    <row r="73" spans="1:5" ht="45" x14ac:dyDescent="0.25">
      <c r="B73" s="107" t="s">
        <v>480</v>
      </c>
      <c r="C73" s="107" t="s">
        <v>481</v>
      </c>
      <c r="D73" t="s">
        <v>495</v>
      </c>
    </row>
    <row r="74" spans="1:5" x14ac:dyDescent="0.25">
      <c r="A74" s="106" t="s">
        <v>483</v>
      </c>
      <c r="B74" s="37" t="str">
        <f>'Items B &amp; C'!N27</f>
        <v>AMHERST PIERPONT SECURITIES LLC USD</v>
      </c>
      <c r="C74" s="37" t="str">
        <f>'Items B &amp; C'!O27</f>
        <v>Santander</v>
      </c>
      <c r="D74" s="81">
        <f>'Items B &amp; C'!Q27</f>
        <v>270042000</v>
      </c>
      <c r="E74" s="1" t="s">
        <v>484</v>
      </c>
    </row>
    <row r="75" spans="1:5" x14ac:dyDescent="0.25">
      <c r="A75" s="106" t="s">
        <v>485</v>
      </c>
      <c r="B75" s="37" t="str">
        <f>'Items B &amp; C'!N28</f>
        <v>MACQUARIE BANK LIMITED USD</v>
      </c>
      <c r="C75" s="37" t="str">
        <f>'Items B &amp; C'!O28</f>
        <v>MACQUARIE BANK LIMITED</v>
      </c>
      <c r="D75" s="81">
        <f>'Items B &amp; C'!Q28</f>
        <v>2000</v>
      </c>
      <c r="E75" s="1" t="s">
        <v>486</v>
      </c>
    </row>
    <row r="76" spans="1:5" x14ac:dyDescent="0.25">
      <c r="A76" s="106" t="s">
        <v>487</v>
      </c>
      <c r="B76" s="37" t="str">
        <f>'Items B &amp; C'!N29</f>
        <v>NATWEST MARKETS PLC USD</v>
      </c>
      <c r="C76" s="37" t="str">
        <f>'Items B &amp; C'!O29</f>
        <v>Royal Bank of Scotland</v>
      </c>
      <c r="D76" s="81">
        <f>'Items B &amp; C'!Q29</f>
        <v>113041000</v>
      </c>
      <c r="E76" s="1" t="s">
        <v>488</v>
      </c>
    </row>
    <row r="77" spans="1:5" x14ac:dyDescent="0.25">
      <c r="A77" s="106" t="s">
        <v>489</v>
      </c>
      <c r="B77" s="37" t="str">
        <f>'Items B &amp; C'!N30</f>
        <v>DAIWA CAPITAL MARKETS EUROPE LIMITED USD</v>
      </c>
      <c r="C77" s="37" t="str">
        <f>'Items B &amp; C'!O30</f>
        <v>Daiwa</v>
      </c>
      <c r="D77" s="81">
        <f>'Items B &amp; C'!Q30</f>
        <v>263452000</v>
      </c>
      <c r="E77" t="s">
        <v>490</v>
      </c>
    </row>
    <row r="78" spans="1:5" x14ac:dyDescent="0.25">
      <c r="A78" s="106" t="s">
        <v>491</v>
      </c>
      <c r="B78" s="37"/>
      <c r="C78" s="37"/>
      <c r="D78" s="37"/>
      <c r="E78" t="s">
        <v>492</v>
      </c>
    </row>
    <row r="82" spans="2:3" x14ac:dyDescent="0.25">
      <c r="B82" t="s">
        <v>497</v>
      </c>
    </row>
    <row r="84" spans="2:3" x14ac:dyDescent="0.25">
      <c r="B84" t="s">
        <v>498</v>
      </c>
    </row>
    <row r="85" spans="2:3" x14ac:dyDescent="0.25">
      <c r="B85" s="106" t="s">
        <v>499</v>
      </c>
      <c r="C85" s="84">
        <v>0</v>
      </c>
    </row>
    <row r="86" spans="2:3" x14ac:dyDescent="0.25">
      <c r="B86" s="106" t="s">
        <v>500</v>
      </c>
      <c r="C86" s="84">
        <v>100</v>
      </c>
    </row>
    <row r="88" spans="2:3" x14ac:dyDescent="0.25">
      <c r="B88" t="s">
        <v>501</v>
      </c>
    </row>
    <row r="89" spans="2:3" x14ac:dyDescent="0.25">
      <c r="B89" s="106" t="s">
        <v>502</v>
      </c>
      <c r="C89" s="44" t="s">
        <v>386</v>
      </c>
    </row>
    <row r="90" spans="2:3" x14ac:dyDescent="0.25">
      <c r="B90" s="106" t="s">
        <v>500</v>
      </c>
      <c r="C90" s="44" t="s">
        <v>386</v>
      </c>
    </row>
    <row r="92" spans="2:3" x14ac:dyDescent="0.25">
      <c r="B92" t="s">
        <v>503</v>
      </c>
    </row>
    <row r="93" spans="2:3" x14ac:dyDescent="0.25">
      <c r="B93" s="106" t="s">
        <v>504</v>
      </c>
      <c r="C93" s="44" t="s">
        <v>386</v>
      </c>
    </row>
    <row r="94" spans="2:3" x14ac:dyDescent="0.25">
      <c r="B94" s="106" t="s">
        <v>505</v>
      </c>
      <c r="C94" s="44" t="s">
        <v>386</v>
      </c>
    </row>
    <row r="96" spans="2:3" x14ac:dyDescent="0.25">
      <c r="B96" t="s">
        <v>506</v>
      </c>
    </row>
    <row r="97" spans="2:3" x14ac:dyDescent="0.25">
      <c r="B97" s="106" t="s">
        <v>504</v>
      </c>
      <c r="C97" s="84">
        <v>0</v>
      </c>
    </row>
    <row r="98" spans="2:3" x14ac:dyDescent="0.25">
      <c r="B98" s="106" t="s">
        <v>505</v>
      </c>
      <c r="C98" s="84">
        <v>100</v>
      </c>
    </row>
    <row r="99" spans="2:3" x14ac:dyDescent="0.25">
      <c r="B99" s="106" t="s">
        <v>507</v>
      </c>
      <c r="C99" s="84">
        <v>0</v>
      </c>
    </row>
    <row r="102" spans="2:3" x14ac:dyDescent="0.25">
      <c r="B102" t="s">
        <v>508</v>
      </c>
    </row>
    <row r="103" spans="2:3" x14ac:dyDescent="0.25">
      <c r="B103" t="s">
        <v>509</v>
      </c>
    </row>
    <row r="104" spans="2:3" x14ac:dyDescent="0.25">
      <c r="B104" t="s">
        <v>510</v>
      </c>
      <c r="C104" s="84">
        <v>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DD7EAC-4C69-4B66-9E8B-8E802B646436}">
  <sheetPr codeName="Sheet11"/>
  <dimension ref="B3:C52"/>
  <sheetViews>
    <sheetView workbookViewId="0"/>
  </sheetViews>
  <sheetFormatPr defaultRowHeight="15" x14ac:dyDescent="0.25"/>
  <cols>
    <col min="2" max="2" width="12.85546875" customWidth="1"/>
    <col min="3" max="3" width="104.28515625" customWidth="1"/>
  </cols>
  <sheetData>
    <row r="3" spans="2:3" x14ac:dyDescent="0.25">
      <c r="B3" t="s">
        <v>160</v>
      </c>
    </row>
    <row r="4" spans="2:3" x14ac:dyDescent="0.25">
      <c r="B4" t="s">
        <v>161</v>
      </c>
    </row>
    <row r="5" spans="2:3" x14ac:dyDescent="0.25">
      <c r="B5" t="s">
        <v>162</v>
      </c>
    </row>
    <row r="7" spans="2:3" x14ac:dyDescent="0.25">
      <c r="B7" t="s">
        <v>163</v>
      </c>
    </row>
    <row r="9" spans="2:3" x14ac:dyDescent="0.25">
      <c r="B9" s="5" t="s">
        <v>164</v>
      </c>
    </row>
    <row r="10" spans="2:3" ht="60" x14ac:dyDescent="0.25">
      <c r="B10" s="5" t="s">
        <v>165</v>
      </c>
      <c r="C10" s="10" t="s">
        <v>166</v>
      </c>
    </row>
    <row r="11" spans="2:3" ht="30" x14ac:dyDescent="0.25">
      <c r="C11" s="10" t="s">
        <v>167</v>
      </c>
    </row>
    <row r="12" spans="2:3" x14ac:dyDescent="0.25">
      <c r="C12" s="10"/>
    </row>
    <row r="13" spans="2:3" ht="30" x14ac:dyDescent="0.25">
      <c r="B13" s="5" t="s">
        <v>168</v>
      </c>
      <c r="C13" s="10" t="s">
        <v>169</v>
      </c>
    </row>
    <row r="14" spans="2:3" x14ac:dyDescent="0.25">
      <c r="C14" s="10"/>
    </row>
    <row r="15" spans="2:3" ht="45" x14ac:dyDescent="0.25">
      <c r="B15" t="s">
        <v>170</v>
      </c>
      <c r="C15" s="10" t="s">
        <v>171</v>
      </c>
    </row>
    <row r="16" spans="2:3" ht="45" x14ac:dyDescent="0.25">
      <c r="C16" s="10" t="s">
        <v>172</v>
      </c>
    </row>
    <row r="17" spans="3:3" x14ac:dyDescent="0.25">
      <c r="C17" s="10"/>
    </row>
    <row r="18" spans="3:3" x14ac:dyDescent="0.25">
      <c r="C18" s="10"/>
    </row>
    <row r="19" spans="3:3" x14ac:dyDescent="0.25">
      <c r="C19" s="10"/>
    </row>
    <row r="20" spans="3:3" x14ac:dyDescent="0.25">
      <c r="C20" s="10"/>
    </row>
    <row r="21" spans="3:3" x14ac:dyDescent="0.25">
      <c r="C21" s="10"/>
    </row>
    <row r="22" spans="3:3" x14ac:dyDescent="0.25">
      <c r="C22" s="10"/>
    </row>
    <row r="23" spans="3:3" x14ac:dyDescent="0.25">
      <c r="C23" s="10"/>
    </row>
    <row r="24" spans="3:3" x14ac:dyDescent="0.25">
      <c r="C24" s="10"/>
    </row>
    <row r="25" spans="3:3" x14ac:dyDescent="0.25">
      <c r="C25" s="10"/>
    </row>
    <row r="26" spans="3:3" x14ac:dyDescent="0.25">
      <c r="C26" s="10"/>
    </row>
    <row r="27" spans="3:3" x14ac:dyDescent="0.25">
      <c r="C27" s="10"/>
    </row>
    <row r="28" spans="3:3" x14ac:dyDescent="0.25">
      <c r="C28" s="10"/>
    </row>
    <row r="29" spans="3:3" x14ac:dyDescent="0.25">
      <c r="C29" s="10"/>
    </row>
    <row r="30" spans="3:3" x14ac:dyDescent="0.25">
      <c r="C30" s="10"/>
    </row>
    <row r="31" spans="3:3" x14ac:dyDescent="0.25">
      <c r="C31" s="10"/>
    </row>
    <row r="32" spans="3:3" x14ac:dyDescent="0.25">
      <c r="C32" s="10"/>
    </row>
    <row r="33" spans="3:3" x14ac:dyDescent="0.25">
      <c r="C33" s="10"/>
    </row>
    <row r="34" spans="3:3" x14ac:dyDescent="0.25">
      <c r="C34" s="10"/>
    </row>
    <row r="35" spans="3:3" x14ac:dyDescent="0.25">
      <c r="C35" s="10"/>
    </row>
    <row r="36" spans="3:3" x14ac:dyDescent="0.25">
      <c r="C36" s="10"/>
    </row>
    <row r="37" spans="3:3" x14ac:dyDescent="0.25">
      <c r="C37" s="10"/>
    </row>
    <row r="38" spans="3:3" x14ac:dyDescent="0.25">
      <c r="C38" s="10"/>
    </row>
    <row r="39" spans="3:3" x14ac:dyDescent="0.25">
      <c r="C39" s="10"/>
    </row>
    <row r="40" spans="3:3" x14ac:dyDescent="0.25">
      <c r="C40" s="10"/>
    </row>
    <row r="41" spans="3:3" x14ac:dyDescent="0.25">
      <c r="C41" s="10"/>
    </row>
    <row r="42" spans="3:3" x14ac:dyDescent="0.25">
      <c r="C42" s="10"/>
    </row>
    <row r="43" spans="3:3" x14ac:dyDescent="0.25">
      <c r="C43" s="10"/>
    </row>
    <row r="44" spans="3:3" x14ac:dyDescent="0.25">
      <c r="C44" s="10"/>
    </row>
    <row r="45" spans="3:3" x14ac:dyDescent="0.25">
      <c r="C45" s="10"/>
    </row>
    <row r="46" spans="3:3" x14ac:dyDescent="0.25">
      <c r="C46" s="10"/>
    </row>
    <row r="47" spans="3:3" x14ac:dyDescent="0.25">
      <c r="C47" s="10"/>
    </row>
    <row r="48" spans="3:3" x14ac:dyDescent="0.25">
      <c r="C48" s="10"/>
    </row>
    <row r="49" spans="3:3" x14ac:dyDescent="0.25">
      <c r="C49" s="10"/>
    </row>
    <row r="50" spans="3:3" x14ac:dyDescent="0.25">
      <c r="C50" s="10"/>
    </row>
    <row r="51" spans="3:3" x14ac:dyDescent="0.25">
      <c r="C51" s="10"/>
    </row>
    <row r="52" spans="3:3" x14ac:dyDescent="0.25">
      <c r="C52" s="10"/>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E5F93B-DDAE-4844-80A4-A9F86F9B7FCA}">
  <sheetPr codeName="Sheet12"/>
  <dimension ref="A1:H69"/>
  <sheetViews>
    <sheetView zoomScale="98" zoomScaleNormal="98" workbookViewId="0"/>
  </sheetViews>
  <sheetFormatPr defaultRowHeight="15" x14ac:dyDescent="0.25"/>
  <cols>
    <col min="3" max="3" width="106.5703125" customWidth="1"/>
    <col min="4" max="4" width="22.7109375" bestFit="1" customWidth="1"/>
    <col min="5" max="5" width="16.85546875" customWidth="1"/>
    <col min="6" max="6" width="19.140625" customWidth="1"/>
    <col min="7" max="7" width="15.5703125" customWidth="1"/>
    <col min="8" max="8" width="17.7109375" customWidth="1"/>
  </cols>
  <sheetData>
    <row r="1" spans="1:3" x14ac:dyDescent="0.25">
      <c r="A1" s="2" t="s">
        <v>151</v>
      </c>
    </row>
    <row r="3" spans="1:3" x14ac:dyDescent="0.25">
      <c r="B3" s="5" t="s">
        <v>173</v>
      </c>
    </row>
    <row r="4" spans="1:3" ht="75" x14ac:dyDescent="0.25">
      <c r="B4" s="27" t="s">
        <v>174</v>
      </c>
      <c r="C4" s="10" t="s">
        <v>177</v>
      </c>
    </row>
    <row r="5" spans="1:3" x14ac:dyDescent="0.25">
      <c r="C5" s="10"/>
    </row>
    <row r="6" spans="1:3" x14ac:dyDescent="0.25">
      <c r="C6" s="10" t="s">
        <v>175</v>
      </c>
    </row>
    <row r="7" spans="1:3" x14ac:dyDescent="0.25">
      <c r="C7" s="10"/>
    </row>
    <row r="8" spans="1:3" ht="45" x14ac:dyDescent="0.25">
      <c r="C8" s="10" t="s">
        <v>176</v>
      </c>
    </row>
    <row r="9" spans="1:3" x14ac:dyDescent="0.25">
      <c r="C9" s="10"/>
    </row>
    <row r="10" spans="1:3" x14ac:dyDescent="0.25">
      <c r="C10" s="10"/>
    </row>
    <row r="11" spans="1:3" x14ac:dyDescent="0.25">
      <c r="C11" s="10"/>
    </row>
    <row r="12" spans="1:3" ht="18.75" x14ac:dyDescent="0.3">
      <c r="B12" s="7" t="s">
        <v>178</v>
      </c>
      <c r="C12" s="10"/>
    </row>
    <row r="13" spans="1:3" x14ac:dyDescent="0.25">
      <c r="C13" t="s">
        <v>179</v>
      </c>
    </row>
    <row r="15" spans="1:3" x14ac:dyDescent="0.25">
      <c r="B15" s="29" t="s">
        <v>180</v>
      </c>
      <c r="C15" s="10"/>
    </row>
    <row r="16" spans="1:3" x14ac:dyDescent="0.25">
      <c r="B16" s="5"/>
      <c r="C16" s="10"/>
    </row>
    <row r="17" spans="2:4" x14ac:dyDescent="0.25">
      <c r="B17">
        <v>51</v>
      </c>
      <c r="C17" t="s">
        <v>183</v>
      </c>
      <c r="D17" s="37" t="s">
        <v>150</v>
      </c>
    </row>
    <row r="18" spans="2:4" x14ac:dyDescent="0.25">
      <c r="C18" t="s">
        <v>181</v>
      </c>
      <c r="D18" s="37" t="s">
        <v>151</v>
      </c>
    </row>
    <row r="20" spans="2:4" x14ac:dyDescent="0.25">
      <c r="B20">
        <v>52</v>
      </c>
      <c r="C20" t="s">
        <v>305</v>
      </c>
      <c r="D20" s="44" t="s">
        <v>152</v>
      </c>
    </row>
    <row r="21" spans="2:4" x14ac:dyDescent="0.25">
      <c r="D21" s="16"/>
    </row>
    <row r="22" spans="2:4" x14ac:dyDescent="0.25">
      <c r="B22">
        <v>53</v>
      </c>
      <c r="C22" t="s">
        <v>184</v>
      </c>
      <c r="D22" s="44" t="s">
        <v>386</v>
      </c>
    </row>
    <row r="23" spans="2:4" x14ac:dyDescent="0.25">
      <c r="D23" s="16"/>
    </row>
    <row r="24" spans="2:4" x14ac:dyDescent="0.25">
      <c r="B24">
        <v>54</v>
      </c>
      <c r="C24" t="s">
        <v>185</v>
      </c>
      <c r="D24" s="44" t="s">
        <v>153</v>
      </c>
    </row>
    <row r="25" spans="2:4" ht="30" x14ac:dyDescent="0.25">
      <c r="C25" s="10" t="s">
        <v>182</v>
      </c>
      <c r="D25" s="16"/>
    </row>
    <row r="26" spans="2:4" x14ac:dyDescent="0.25">
      <c r="C26" s="28" t="s">
        <v>186</v>
      </c>
      <c r="D26" s="44" t="s">
        <v>153</v>
      </c>
    </row>
    <row r="27" spans="2:4" x14ac:dyDescent="0.25">
      <c r="C27" s="28" t="s">
        <v>187</v>
      </c>
      <c r="D27" s="44" t="s">
        <v>153</v>
      </c>
    </row>
    <row r="28" spans="2:4" x14ac:dyDescent="0.25">
      <c r="C28" s="28" t="s">
        <v>188</v>
      </c>
      <c r="D28" s="44" t="s">
        <v>153</v>
      </c>
    </row>
    <row r="29" spans="2:4" x14ac:dyDescent="0.25">
      <c r="C29" s="28" t="s">
        <v>189</v>
      </c>
      <c r="D29" s="44" t="s">
        <v>153</v>
      </c>
    </row>
    <row r="30" spans="2:4" x14ac:dyDescent="0.25">
      <c r="C30" s="10"/>
      <c r="D30" s="16"/>
    </row>
    <row r="31" spans="2:4" x14ac:dyDescent="0.25">
      <c r="C31" s="10"/>
    </row>
    <row r="32" spans="2:4" x14ac:dyDescent="0.25">
      <c r="B32" s="29" t="s">
        <v>190</v>
      </c>
      <c r="C32" s="10"/>
    </row>
    <row r="33" spans="2:8" x14ac:dyDescent="0.25">
      <c r="B33" s="5"/>
      <c r="C33" s="10"/>
    </row>
    <row r="34" spans="2:8" x14ac:dyDescent="0.25">
      <c r="B34">
        <v>55</v>
      </c>
      <c r="C34" t="s">
        <v>203</v>
      </c>
    </row>
    <row r="35" spans="2:8" x14ac:dyDescent="0.25">
      <c r="C35" s="10"/>
      <c r="D35" s="2" t="s">
        <v>191</v>
      </c>
      <c r="E35" s="2" t="s">
        <v>192</v>
      </c>
      <c r="F35" s="2" t="s">
        <v>193</v>
      </c>
    </row>
    <row r="36" spans="2:8" x14ac:dyDescent="0.25">
      <c r="C36" s="10" t="s">
        <v>194</v>
      </c>
      <c r="D36" s="70">
        <f>'Items B &amp; C'!AP9</f>
        <v>69321000</v>
      </c>
      <c r="E36" s="70">
        <f>'Items B &amp; C'!AQ9</f>
        <v>44060000</v>
      </c>
      <c r="F36" s="70">
        <f>'Items B &amp; C'!AR9</f>
        <v>44305000</v>
      </c>
      <c r="G36" s="65"/>
    </row>
    <row r="37" spans="2:8" ht="30" x14ac:dyDescent="0.25">
      <c r="C37" s="10" t="s">
        <v>195</v>
      </c>
      <c r="D37" s="41" t="s">
        <v>386</v>
      </c>
      <c r="E37" s="41" t="s">
        <v>386</v>
      </c>
      <c r="F37" s="41" t="s">
        <v>386</v>
      </c>
    </row>
    <row r="38" spans="2:8" ht="30" x14ac:dyDescent="0.25">
      <c r="C38" s="10" t="s">
        <v>196</v>
      </c>
      <c r="D38" s="41" t="s">
        <v>386</v>
      </c>
      <c r="E38" s="41" t="s">
        <v>386</v>
      </c>
      <c r="F38" s="41" t="s">
        <v>386</v>
      </c>
    </row>
    <row r="39" spans="2:8" x14ac:dyDescent="0.25">
      <c r="C39" s="10" t="s">
        <v>197</v>
      </c>
      <c r="D39" s="71">
        <v>10</v>
      </c>
      <c r="E39" s="71">
        <v>9</v>
      </c>
      <c r="F39" s="71">
        <v>13</v>
      </c>
      <c r="G39" s="88" t="s">
        <v>405</v>
      </c>
    </row>
    <row r="40" spans="2:8" x14ac:dyDescent="0.25">
      <c r="C40" s="10" t="s">
        <v>198</v>
      </c>
      <c r="D40" s="71">
        <v>10</v>
      </c>
      <c r="E40" s="71">
        <v>9</v>
      </c>
      <c r="F40" s="71">
        <v>13</v>
      </c>
      <c r="G40" s="88" t="s">
        <v>405</v>
      </c>
    </row>
    <row r="41" spans="2:8" x14ac:dyDescent="0.25">
      <c r="C41" s="10" t="s">
        <v>199</v>
      </c>
      <c r="D41" s="71">
        <v>3.2000000000000002E-3</v>
      </c>
      <c r="E41" s="71">
        <v>3.2000000000000002E-3</v>
      </c>
      <c r="F41" s="71">
        <v>3.3E-3</v>
      </c>
      <c r="G41" s="88" t="s">
        <v>406</v>
      </c>
    </row>
    <row r="42" spans="2:8" x14ac:dyDescent="0.25">
      <c r="C42" s="10" t="s">
        <v>200</v>
      </c>
      <c r="D42" s="101">
        <v>3684685.87</v>
      </c>
      <c r="E42" s="101">
        <v>8707943.5299999993</v>
      </c>
      <c r="F42" s="101">
        <v>4422878.8</v>
      </c>
      <c r="G42" s="88" t="s">
        <v>407</v>
      </c>
    </row>
    <row r="43" spans="2:8" x14ac:dyDescent="0.25">
      <c r="C43" s="10" t="s">
        <v>201</v>
      </c>
      <c r="D43" s="101">
        <v>3684685.87</v>
      </c>
      <c r="E43" s="101">
        <v>8707943.5299999993</v>
      </c>
      <c r="F43" s="101">
        <v>4422878.8</v>
      </c>
      <c r="G43" s="88" t="s">
        <v>408</v>
      </c>
    </row>
    <row r="44" spans="2:8" x14ac:dyDescent="0.25">
      <c r="C44" s="10" t="s">
        <v>202</v>
      </c>
      <c r="D44" s="71">
        <v>0</v>
      </c>
      <c r="E44" s="71">
        <v>0</v>
      </c>
      <c r="F44" s="71">
        <v>0</v>
      </c>
      <c r="G44" s="88"/>
      <c r="H44" t="s">
        <v>415</v>
      </c>
    </row>
    <row r="48" spans="2:8" x14ac:dyDescent="0.25">
      <c r="B48" s="29" t="s">
        <v>204</v>
      </c>
    </row>
    <row r="49" spans="2:8" x14ac:dyDescent="0.25">
      <c r="B49" s="29"/>
    </row>
    <row r="50" spans="2:8" ht="30" x14ac:dyDescent="0.25">
      <c r="B50">
        <v>56</v>
      </c>
      <c r="C50" s="10" t="s">
        <v>208</v>
      </c>
      <c r="D50" s="41" t="s">
        <v>153</v>
      </c>
      <c r="E50" s="88" t="s">
        <v>409</v>
      </c>
    </row>
    <row r="51" spans="2:8" ht="60" x14ac:dyDescent="0.25">
      <c r="C51" s="10" t="s">
        <v>209</v>
      </c>
    </row>
    <row r="52" spans="2:8" ht="61.5" customHeight="1" x14ac:dyDescent="0.25">
      <c r="C52" s="10" t="s">
        <v>210</v>
      </c>
    </row>
    <row r="53" spans="2:8" ht="30" x14ac:dyDescent="0.25">
      <c r="C53" s="10" t="s">
        <v>211</v>
      </c>
    </row>
    <row r="55" spans="2:8" ht="30" x14ac:dyDescent="0.25">
      <c r="D55" s="30" t="s">
        <v>212</v>
      </c>
      <c r="E55" s="30" t="s">
        <v>213</v>
      </c>
      <c r="F55" s="30" t="s">
        <v>214</v>
      </c>
      <c r="G55" s="30" t="s">
        <v>215</v>
      </c>
      <c r="H55" s="30" t="s">
        <v>205</v>
      </c>
    </row>
    <row r="56" spans="2:8" x14ac:dyDescent="0.25">
      <c r="C56" s="5" t="s">
        <v>206</v>
      </c>
    </row>
    <row r="57" spans="2:8" x14ac:dyDescent="0.25">
      <c r="C57" s="31" t="s">
        <v>217</v>
      </c>
      <c r="D57" s="37"/>
      <c r="E57" s="37"/>
      <c r="F57" s="37"/>
      <c r="G57" s="37"/>
      <c r="H57" s="37"/>
    </row>
    <row r="58" spans="2:8" x14ac:dyDescent="0.25">
      <c r="C58" s="31" t="s">
        <v>218</v>
      </c>
      <c r="D58" s="37"/>
      <c r="E58" s="37"/>
      <c r="F58" s="37"/>
      <c r="G58" s="37"/>
      <c r="H58" s="37"/>
    </row>
    <row r="59" spans="2:8" x14ac:dyDescent="0.25">
      <c r="C59" s="31" t="s">
        <v>219</v>
      </c>
      <c r="D59" s="37"/>
      <c r="E59" s="37"/>
      <c r="F59" s="37"/>
      <c r="G59" s="37"/>
      <c r="H59" s="37"/>
    </row>
    <row r="60" spans="2:8" x14ac:dyDescent="0.25">
      <c r="C60" s="31" t="s">
        <v>220</v>
      </c>
      <c r="D60" s="37"/>
      <c r="E60" s="37"/>
      <c r="F60" s="37"/>
      <c r="G60" s="37"/>
      <c r="H60" s="37"/>
    </row>
    <row r="61" spans="2:8" x14ac:dyDescent="0.25">
      <c r="C61" s="31"/>
    </row>
    <row r="62" spans="2:8" x14ac:dyDescent="0.25">
      <c r="C62" s="5" t="s">
        <v>207</v>
      </c>
    </row>
    <row r="63" spans="2:8" x14ac:dyDescent="0.25">
      <c r="C63" s="31" t="s">
        <v>217</v>
      </c>
      <c r="D63" s="37"/>
      <c r="E63" s="37"/>
      <c r="F63" s="37"/>
      <c r="G63" s="37"/>
      <c r="H63" s="37"/>
    </row>
    <row r="64" spans="2:8" x14ac:dyDescent="0.25">
      <c r="C64" s="31" t="s">
        <v>221</v>
      </c>
      <c r="D64" s="37"/>
      <c r="E64" s="37"/>
      <c r="F64" s="37"/>
      <c r="G64" s="37"/>
      <c r="H64" s="37"/>
    </row>
    <row r="65" spans="2:8" x14ac:dyDescent="0.25">
      <c r="C65" s="31" t="s">
        <v>222</v>
      </c>
      <c r="D65" s="37"/>
      <c r="E65" s="37"/>
      <c r="F65" s="37"/>
      <c r="G65" s="37"/>
      <c r="H65" s="37"/>
    </row>
    <row r="66" spans="2:8" x14ac:dyDescent="0.25">
      <c r="C66" s="31" t="s">
        <v>223</v>
      </c>
      <c r="D66" s="37"/>
      <c r="E66" s="37"/>
      <c r="F66" s="37"/>
      <c r="G66" s="37"/>
      <c r="H66" s="37"/>
    </row>
    <row r="68" spans="2:8" x14ac:dyDescent="0.25">
      <c r="B68">
        <v>57</v>
      </c>
      <c r="C68" t="s">
        <v>224</v>
      </c>
      <c r="D68" s="41" t="s">
        <v>153</v>
      </c>
    </row>
    <row r="69" spans="2:8" ht="30" x14ac:dyDescent="0.25">
      <c r="C69" s="10" t="s">
        <v>225</v>
      </c>
      <c r="D69" s="37"/>
    </row>
  </sheetData>
  <pageMargins left="0.7" right="0.7" top="0.75" bottom="0.75" header="0.3" footer="0.3"/>
  <pageSetup orientation="portrait" horizontalDpi="0" verticalDpi="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A5699B-62D8-4581-BA71-A252E180C17C}">
  <sheetPr codeName="Sheet13"/>
  <dimension ref="A1:V114"/>
  <sheetViews>
    <sheetView workbookViewId="0"/>
  </sheetViews>
  <sheetFormatPr defaultRowHeight="15" x14ac:dyDescent="0.25"/>
  <cols>
    <col min="3" max="3" width="96.42578125" customWidth="1"/>
    <col min="4" max="6" width="18.85546875" customWidth="1"/>
    <col min="7" max="7" width="45.5703125" customWidth="1"/>
    <col min="12" max="12" width="3.7109375" customWidth="1"/>
  </cols>
  <sheetData>
    <row r="1" spans="1:8" x14ac:dyDescent="0.25">
      <c r="A1" s="2" t="s">
        <v>151</v>
      </c>
    </row>
    <row r="4" spans="1:8" x14ac:dyDescent="0.25">
      <c r="B4" t="s">
        <v>216</v>
      </c>
    </row>
    <row r="5" spans="1:8" x14ac:dyDescent="0.25">
      <c r="B5" s="34">
        <v>58</v>
      </c>
      <c r="C5" s="10" t="s">
        <v>236</v>
      </c>
      <c r="D5" s="41" t="s">
        <v>386</v>
      </c>
    </row>
    <row r="6" spans="1:8" x14ac:dyDescent="0.25">
      <c r="B6" s="34"/>
      <c r="C6" s="10"/>
      <c r="D6" s="42"/>
    </row>
    <row r="7" spans="1:8" x14ac:dyDescent="0.25">
      <c r="B7" s="34">
        <v>59</v>
      </c>
      <c r="C7" s="10" t="s">
        <v>237</v>
      </c>
      <c r="D7" s="42"/>
      <c r="E7" s="34"/>
      <c r="F7" s="34"/>
      <c r="G7" s="34"/>
      <c r="H7" s="34"/>
    </row>
    <row r="8" spans="1:8" ht="30" x14ac:dyDescent="0.25">
      <c r="B8" s="34"/>
      <c r="C8" s="10" t="s">
        <v>244</v>
      </c>
      <c r="D8" s="42"/>
      <c r="E8" s="34"/>
      <c r="F8" s="34"/>
      <c r="G8" s="34"/>
      <c r="H8" s="34"/>
    </row>
    <row r="9" spans="1:8" ht="30" x14ac:dyDescent="0.25">
      <c r="B9" s="34"/>
      <c r="C9" s="36" t="s">
        <v>306</v>
      </c>
      <c r="D9" s="41">
        <v>53</v>
      </c>
      <c r="E9" s="34"/>
      <c r="F9" s="34"/>
      <c r="G9" s="34"/>
      <c r="H9" s="34"/>
    </row>
    <row r="10" spans="1:8" x14ac:dyDescent="0.25">
      <c r="B10" s="34"/>
      <c r="C10" s="36" t="s">
        <v>226</v>
      </c>
      <c r="D10" s="41">
        <v>2</v>
      </c>
      <c r="E10" s="34"/>
      <c r="F10" s="34"/>
      <c r="G10" s="34"/>
      <c r="H10" s="34"/>
    </row>
    <row r="11" spans="1:8" x14ac:dyDescent="0.25">
      <c r="B11" s="34"/>
      <c r="C11" s="10"/>
      <c r="D11" s="42"/>
      <c r="E11" s="34"/>
      <c r="F11" s="34"/>
      <c r="G11" s="34"/>
      <c r="H11" s="34"/>
    </row>
    <row r="12" spans="1:8" ht="30" x14ac:dyDescent="0.25">
      <c r="B12" s="34">
        <v>60</v>
      </c>
      <c r="C12" s="10" t="s">
        <v>308</v>
      </c>
      <c r="D12" s="41">
        <v>0</v>
      </c>
      <c r="E12" s="34"/>
      <c r="F12" s="34"/>
      <c r="G12" s="34"/>
      <c r="H12" s="34"/>
    </row>
    <row r="13" spans="1:8" x14ac:dyDescent="0.25">
      <c r="B13" s="34"/>
      <c r="C13" s="10"/>
      <c r="D13" s="42"/>
      <c r="E13" s="34"/>
      <c r="F13" s="34"/>
      <c r="G13" s="34"/>
      <c r="H13" s="34"/>
    </row>
    <row r="14" spans="1:8" ht="30" x14ac:dyDescent="0.25">
      <c r="B14" s="34">
        <v>61</v>
      </c>
      <c r="C14" s="10" t="s">
        <v>243</v>
      </c>
      <c r="D14" s="42"/>
      <c r="E14" s="34"/>
    </row>
    <row r="15" spans="1:8" ht="45" x14ac:dyDescent="0.25">
      <c r="B15" s="34"/>
      <c r="C15" s="10" t="s">
        <v>238</v>
      </c>
      <c r="D15" s="42"/>
      <c r="E15" s="34"/>
    </row>
    <row r="16" spans="1:8" x14ac:dyDescent="0.25">
      <c r="B16" s="34"/>
      <c r="C16" s="10" t="s">
        <v>245</v>
      </c>
      <c r="D16" s="42"/>
      <c r="E16" s="34"/>
      <c r="F16" s="34"/>
      <c r="G16" s="34"/>
      <c r="H16" s="34"/>
    </row>
    <row r="17" spans="2:22" ht="45" x14ac:dyDescent="0.25">
      <c r="B17" s="34"/>
      <c r="C17" s="32" t="s">
        <v>309</v>
      </c>
      <c r="D17" s="41">
        <v>0</v>
      </c>
      <c r="E17" s="34"/>
      <c r="F17" s="34"/>
      <c r="G17" s="34"/>
      <c r="H17" s="34"/>
    </row>
    <row r="18" spans="2:22" ht="45" x14ac:dyDescent="0.25">
      <c r="B18" s="34"/>
      <c r="C18" s="32" t="s">
        <v>239</v>
      </c>
      <c r="D18" s="41">
        <v>0</v>
      </c>
      <c r="E18" s="34"/>
      <c r="F18" s="34"/>
      <c r="G18" s="34"/>
      <c r="H18" s="34"/>
    </row>
    <row r="19" spans="2:22" ht="30" x14ac:dyDescent="0.25">
      <c r="B19" s="34"/>
      <c r="C19" s="32" t="s">
        <v>228</v>
      </c>
      <c r="D19" s="41">
        <v>0</v>
      </c>
      <c r="E19" s="34"/>
      <c r="F19" s="34"/>
      <c r="G19" s="34"/>
      <c r="H19" s="34"/>
    </row>
    <row r="20" spans="2:22" ht="45" x14ac:dyDescent="0.25">
      <c r="B20" s="34"/>
      <c r="C20" s="32" t="s">
        <v>240</v>
      </c>
      <c r="D20" s="41">
        <v>0</v>
      </c>
      <c r="E20" s="34"/>
      <c r="F20" s="34"/>
      <c r="G20" s="34"/>
      <c r="H20" s="34"/>
    </row>
    <row r="21" spans="2:22" x14ac:dyDescent="0.25">
      <c r="B21" s="34"/>
      <c r="C21" s="10"/>
      <c r="D21" s="42"/>
      <c r="E21" s="34"/>
      <c r="F21" s="34"/>
      <c r="G21" s="34"/>
      <c r="H21" s="34"/>
    </row>
    <row r="22" spans="2:22" x14ac:dyDescent="0.25">
      <c r="B22" s="34">
        <v>62</v>
      </c>
      <c r="C22" s="10" t="s">
        <v>242</v>
      </c>
      <c r="D22" s="42"/>
      <c r="E22" s="34"/>
      <c r="F22" s="34"/>
      <c r="G22" s="34"/>
      <c r="H22" s="34"/>
    </row>
    <row r="23" spans="2:22" ht="90" x14ac:dyDescent="0.25">
      <c r="B23" s="34"/>
      <c r="C23" s="10" t="s">
        <v>241</v>
      </c>
      <c r="D23" s="42"/>
      <c r="E23" s="34"/>
    </row>
    <row r="24" spans="2:22" x14ac:dyDescent="0.25">
      <c r="C24" s="10"/>
      <c r="D24" s="42" t="s">
        <v>227</v>
      </c>
      <c r="E24" s="34"/>
      <c r="F24" s="34"/>
    </row>
    <row r="25" spans="2:22" x14ac:dyDescent="0.25">
      <c r="C25" s="33" t="s">
        <v>229</v>
      </c>
      <c r="D25" s="71">
        <v>0</v>
      </c>
      <c r="E25" s="34"/>
      <c r="F25" s="34"/>
    </row>
    <row r="26" spans="2:22" x14ac:dyDescent="0.25">
      <c r="C26" s="33" t="s">
        <v>230</v>
      </c>
      <c r="D26" s="71">
        <v>0</v>
      </c>
      <c r="E26" s="34"/>
      <c r="F26" s="34"/>
    </row>
    <row r="27" spans="2:22" x14ac:dyDescent="0.25">
      <c r="C27" s="33" t="s">
        <v>231</v>
      </c>
      <c r="D27" s="71">
        <v>100</v>
      </c>
      <c r="E27" s="34"/>
      <c r="F27" s="34"/>
      <c r="H27" s="59"/>
      <c r="I27" s="58" t="s">
        <v>345</v>
      </c>
      <c r="J27" s="60"/>
      <c r="K27" s="60"/>
      <c r="L27" s="60"/>
      <c r="M27" s="60"/>
      <c r="N27" s="60"/>
      <c r="O27" s="60"/>
      <c r="P27" s="60"/>
      <c r="Q27" s="60"/>
      <c r="R27" s="60"/>
      <c r="S27" s="60"/>
      <c r="T27" s="60"/>
      <c r="U27" s="60"/>
      <c r="V27" s="61"/>
    </row>
    <row r="28" spans="2:22" x14ac:dyDescent="0.25">
      <c r="C28" s="33" t="s">
        <v>232</v>
      </c>
      <c r="D28" s="71">
        <v>0</v>
      </c>
      <c r="E28" s="34"/>
      <c r="F28" s="34"/>
      <c r="H28" s="49">
        <v>1</v>
      </c>
      <c r="I28" s="50" t="s">
        <v>310</v>
      </c>
      <c r="J28" s="50"/>
      <c r="K28" s="50"/>
      <c r="L28" s="50"/>
      <c r="M28" s="50"/>
      <c r="N28" s="50"/>
      <c r="O28" s="50"/>
      <c r="P28" s="50"/>
      <c r="Q28" s="50"/>
      <c r="R28" s="50"/>
      <c r="S28" s="50"/>
      <c r="T28" s="50"/>
      <c r="U28" s="50"/>
      <c r="V28" s="51"/>
    </row>
    <row r="29" spans="2:22" x14ac:dyDescent="0.25">
      <c r="C29" s="33" t="s">
        <v>233</v>
      </c>
      <c r="D29" s="71">
        <v>0</v>
      </c>
      <c r="E29" s="34"/>
      <c r="F29" s="34"/>
      <c r="H29" s="52">
        <v>2</v>
      </c>
      <c r="I29" s="53" t="s">
        <v>311</v>
      </c>
      <c r="J29" s="53"/>
      <c r="K29" s="53"/>
      <c r="L29" s="53"/>
      <c r="M29" s="53"/>
      <c r="N29" s="53"/>
      <c r="O29" s="53"/>
      <c r="P29" s="53"/>
      <c r="Q29" s="53"/>
      <c r="R29" s="53"/>
      <c r="S29" s="53"/>
      <c r="T29" s="53"/>
      <c r="U29" s="53"/>
      <c r="V29" s="54"/>
    </row>
    <row r="30" spans="2:22" x14ac:dyDescent="0.25">
      <c r="C30" s="33" t="s">
        <v>234</v>
      </c>
      <c r="D30" s="71">
        <v>0</v>
      </c>
      <c r="E30" s="34"/>
      <c r="F30" s="34"/>
      <c r="H30" s="52">
        <v>3</v>
      </c>
      <c r="I30" s="53" t="s">
        <v>312</v>
      </c>
      <c r="J30" s="53"/>
      <c r="K30" s="53"/>
      <c r="L30" s="53"/>
      <c r="M30" s="53"/>
      <c r="N30" s="53"/>
      <c r="O30" s="53"/>
      <c r="P30" s="53"/>
      <c r="Q30" s="53"/>
      <c r="R30" s="53"/>
      <c r="S30" s="53"/>
      <c r="T30" s="53"/>
      <c r="U30" s="53"/>
      <c r="V30" s="54"/>
    </row>
    <row r="31" spans="2:22" x14ac:dyDescent="0.25">
      <c r="C31" s="33" t="s">
        <v>235</v>
      </c>
      <c r="D31" s="71">
        <v>0</v>
      </c>
      <c r="E31" s="34"/>
      <c r="F31" s="34"/>
      <c r="H31" s="52">
        <v>4</v>
      </c>
      <c r="I31" s="53" t="s">
        <v>313</v>
      </c>
      <c r="J31" s="53"/>
      <c r="K31" s="53"/>
      <c r="L31" s="53"/>
      <c r="M31" s="53"/>
      <c r="N31" s="53"/>
      <c r="O31" s="53"/>
      <c r="P31" s="53"/>
      <c r="Q31" s="53"/>
      <c r="R31" s="53"/>
      <c r="S31" s="53"/>
      <c r="T31" s="53"/>
      <c r="U31" s="53"/>
      <c r="V31" s="54"/>
    </row>
    <row r="32" spans="2:22" x14ac:dyDescent="0.25">
      <c r="E32" s="34"/>
      <c r="F32" s="34"/>
      <c r="H32" s="52">
        <v>5</v>
      </c>
      <c r="I32" s="53" t="s">
        <v>314</v>
      </c>
      <c r="J32" s="53"/>
      <c r="K32" s="53"/>
      <c r="L32" s="53"/>
      <c r="M32" s="53"/>
      <c r="N32" s="53"/>
      <c r="O32" s="53"/>
      <c r="P32" s="53"/>
      <c r="Q32" s="53"/>
      <c r="R32" s="53"/>
      <c r="S32" s="53"/>
      <c r="T32" s="53"/>
      <c r="U32" s="53"/>
      <c r="V32" s="54"/>
    </row>
    <row r="33" spans="2:22" x14ac:dyDescent="0.25">
      <c r="H33" s="52">
        <v>6</v>
      </c>
      <c r="I33" s="53" t="s">
        <v>315</v>
      </c>
      <c r="J33" s="53"/>
      <c r="K33" s="53"/>
      <c r="L33" s="53"/>
      <c r="M33" s="53"/>
      <c r="N33" s="53"/>
      <c r="O33" s="53"/>
      <c r="P33" s="53"/>
      <c r="Q33" s="53"/>
      <c r="R33" s="53"/>
      <c r="S33" s="53"/>
      <c r="T33" s="53"/>
      <c r="U33" s="53"/>
      <c r="V33" s="54"/>
    </row>
    <row r="34" spans="2:22" x14ac:dyDescent="0.25">
      <c r="B34" s="29" t="s">
        <v>246</v>
      </c>
      <c r="H34" s="52">
        <v>7</v>
      </c>
      <c r="I34" s="53" t="s">
        <v>316</v>
      </c>
      <c r="J34" s="53"/>
      <c r="K34" s="53"/>
      <c r="L34" s="53"/>
      <c r="M34" s="53"/>
      <c r="N34" s="53"/>
      <c r="O34" s="53"/>
      <c r="P34" s="53"/>
      <c r="Q34" s="53"/>
      <c r="R34" s="53"/>
      <c r="S34" s="53"/>
      <c r="T34" s="53"/>
      <c r="U34" s="53"/>
      <c r="V34" s="54"/>
    </row>
    <row r="35" spans="2:22" x14ac:dyDescent="0.25">
      <c r="B35" s="29"/>
      <c r="H35" s="52">
        <v>8</v>
      </c>
      <c r="I35" s="53" t="s">
        <v>317</v>
      </c>
      <c r="J35" s="53"/>
      <c r="K35" s="53"/>
      <c r="L35" s="53"/>
      <c r="M35" s="53"/>
      <c r="N35" s="53"/>
      <c r="O35" s="53"/>
      <c r="P35" s="53"/>
      <c r="Q35" s="53"/>
      <c r="R35" s="53"/>
      <c r="S35" s="53"/>
      <c r="T35" s="53"/>
      <c r="U35" s="53"/>
      <c r="V35" s="54"/>
    </row>
    <row r="36" spans="2:22" x14ac:dyDescent="0.25">
      <c r="B36">
        <v>63</v>
      </c>
      <c r="C36" t="s">
        <v>247</v>
      </c>
      <c r="H36" s="52">
        <v>9</v>
      </c>
      <c r="I36" s="53" t="s">
        <v>318</v>
      </c>
      <c r="J36" s="53"/>
      <c r="K36" s="53"/>
      <c r="L36" s="53"/>
      <c r="M36" s="53"/>
      <c r="N36" s="53"/>
      <c r="O36" s="53"/>
      <c r="P36" s="53"/>
      <c r="Q36" s="53"/>
      <c r="R36" s="53"/>
      <c r="S36" s="53"/>
      <c r="T36" s="53"/>
      <c r="U36" s="53"/>
      <c r="V36" s="54"/>
    </row>
    <row r="37" spans="2:22" x14ac:dyDescent="0.25">
      <c r="D37" t="s">
        <v>294</v>
      </c>
      <c r="E37" t="s">
        <v>295</v>
      </c>
      <c r="F37" t="s">
        <v>296</v>
      </c>
      <c r="H37" s="52">
        <v>10</v>
      </c>
      <c r="I37" s="53" t="s">
        <v>319</v>
      </c>
      <c r="J37" s="53"/>
      <c r="K37" s="53"/>
      <c r="L37" s="53"/>
      <c r="M37" s="53"/>
      <c r="N37" s="53"/>
      <c r="O37" s="53"/>
      <c r="P37" s="53"/>
      <c r="Q37" s="53"/>
      <c r="R37" s="53"/>
      <c r="S37" s="53"/>
      <c r="T37" s="53"/>
      <c r="U37" s="53"/>
      <c r="V37" s="54"/>
    </row>
    <row r="38" spans="2:22" x14ac:dyDescent="0.25">
      <c r="C38" s="35" t="s">
        <v>257</v>
      </c>
      <c r="D38" s="71"/>
      <c r="E38" s="71"/>
      <c r="F38" s="71"/>
      <c r="G38" s="34"/>
      <c r="H38" s="52">
        <v>11</v>
      </c>
      <c r="I38" s="53" t="s">
        <v>320</v>
      </c>
      <c r="J38" s="53"/>
      <c r="K38" s="53"/>
      <c r="L38" s="53"/>
      <c r="M38" s="53"/>
      <c r="N38" s="53"/>
      <c r="O38" s="53"/>
      <c r="P38" s="53"/>
      <c r="Q38" s="53"/>
      <c r="R38" s="53"/>
      <c r="S38" s="53"/>
      <c r="T38" s="53"/>
      <c r="U38" s="53"/>
      <c r="V38" s="54"/>
    </row>
    <row r="39" spans="2:22" x14ac:dyDescent="0.25">
      <c r="C39" s="35" t="s">
        <v>248</v>
      </c>
      <c r="D39" s="71"/>
      <c r="E39" s="71"/>
      <c r="F39" s="71"/>
      <c r="G39" s="34"/>
      <c r="H39" s="52">
        <v>12</v>
      </c>
      <c r="I39" s="53" t="s">
        <v>321</v>
      </c>
      <c r="J39" s="53"/>
      <c r="K39" s="53"/>
      <c r="L39" s="53"/>
      <c r="M39" s="53"/>
      <c r="N39" s="53"/>
      <c r="O39" s="53"/>
      <c r="P39" s="53"/>
      <c r="Q39" s="53"/>
      <c r="R39" s="53"/>
      <c r="S39" s="53"/>
      <c r="T39" s="53"/>
      <c r="U39" s="53"/>
      <c r="V39" s="54"/>
    </row>
    <row r="40" spans="2:22" x14ac:dyDescent="0.25">
      <c r="C40" s="35" t="s">
        <v>249</v>
      </c>
      <c r="D40" s="71"/>
      <c r="E40" s="71"/>
      <c r="F40" s="71"/>
      <c r="G40" s="34"/>
      <c r="H40" s="52">
        <v>13</v>
      </c>
      <c r="I40" s="53" t="s">
        <v>322</v>
      </c>
      <c r="J40" s="53"/>
      <c r="K40" s="53"/>
      <c r="L40" s="53"/>
      <c r="M40" s="53"/>
      <c r="N40" s="53"/>
      <c r="O40" s="53"/>
      <c r="P40" s="53"/>
      <c r="Q40" s="53"/>
      <c r="R40" s="53"/>
      <c r="S40" s="53"/>
      <c r="T40" s="53"/>
      <c r="U40" s="53"/>
      <c r="V40" s="54"/>
    </row>
    <row r="41" spans="2:22" x14ac:dyDescent="0.25">
      <c r="C41" s="35" t="s">
        <v>250</v>
      </c>
      <c r="D41" s="71"/>
      <c r="E41" s="71"/>
      <c r="F41" s="71"/>
      <c r="G41" s="34"/>
      <c r="H41" s="52">
        <v>14</v>
      </c>
      <c r="I41" s="53" t="s">
        <v>323</v>
      </c>
      <c r="J41" s="53"/>
      <c r="K41" s="53"/>
      <c r="L41" s="53"/>
      <c r="M41" s="53"/>
      <c r="N41" s="53"/>
      <c r="O41" s="53"/>
      <c r="P41" s="53"/>
      <c r="Q41" s="53"/>
      <c r="R41" s="53"/>
      <c r="S41" s="53"/>
      <c r="T41" s="53"/>
      <c r="U41" s="53"/>
      <c r="V41" s="54"/>
    </row>
    <row r="42" spans="2:22" x14ac:dyDescent="0.25">
      <c r="C42" s="35" t="s">
        <v>251</v>
      </c>
      <c r="D42" s="71"/>
      <c r="E42" s="71"/>
      <c r="F42" s="71"/>
      <c r="G42" s="34"/>
      <c r="H42" s="52">
        <v>15</v>
      </c>
      <c r="I42" s="53" t="s">
        <v>323</v>
      </c>
      <c r="J42" s="53"/>
      <c r="K42" s="53"/>
      <c r="L42" s="53"/>
      <c r="M42" s="53"/>
      <c r="N42" s="53"/>
      <c r="O42" s="53"/>
      <c r="P42" s="53"/>
      <c r="Q42" s="53"/>
      <c r="R42" s="53"/>
      <c r="S42" s="53"/>
      <c r="T42" s="53"/>
      <c r="U42" s="53"/>
      <c r="V42" s="54"/>
    </row>
    <row r="43" spans="2:22" x14ac:dyDescent="0.25">
      <c r="C43" s="38" t="s">
        <v>252</v>
      </c>
      <c r="D43" s="71"/>
      <c r="E43" s="71"/>
      <c r="F43" s="71"/>
      <c r="G43" s="34"/>
      <c r="H43" s="52">
        <v>16</v>
      </c>
      <c r="I43" s="53" t="s">
        <v>324</v>
      </c>
      <c r="J43" s="53"/>
      <c r="K43" s="53"/>
      <c r="L43" s="53"/>
      <c r="M43" s="53"/>
      <c r="N43" s="53"/>
      <c r="O43" s="53"/>
      <c r="P43" s="53"/>
      <c r="Q43" s="53"/>
      <c r="R43" s="53"/>
      <c r="S43" s="53"/>
      <c r="T43" s="53"/>
      <c r="U43" s="53"/>
      <c r="V43" s="54"/>
    </row>
    <row r="44" spans="2:22" x14ac:dyDescent="0.25">
      <c r="C44" s="38" t="s">
        <v>253</v>
      </c>
      <c r="D44" s="71"/>
      <c r="E44" s="71"/>
      <c r="F44" s="71"/>
      <c r="G44" s="34"/>
      <c r="H44" s="52">
        <v>17</v>
      </c>
      <c r="I44" s="53" t="s">
        <v>325</v>
      </c>
      <c r="J44" s="53"/>
      <c r="K44" s="53"/>
      <c r="L44" s="53"/>
      <c r="M44" s="53"/>
      <c r="N44" s="53"/>
      <c r="O44" s="53"/>
      <c r="P44" s="53"/>
      <c r="Q44" s="53"/>
      <c r="R44" s="53"/>
      <c r="S44" s="53"/>
      <c r="T44" s="53"/>
      <c r="U44" s="53"/>
      <c r="V44" s="54"/>
    </row>
    <row r="45" spans="2:22" x14ac:dyDescent="0.25">
      <c r="C45" s="38" t="s">
        <v>254</v>
      </c>
      <c r="D45" s="71"/>
      <c r="E45" s="71"/>
      <c r="F45" s="71"/>
      <c r="G45" s="34"/>
      <c r="H45" s="52">
        <v>18</v>
      </c>
      <c r="I45" s="53" t="s">
        <v>326</v>
      </c>
      <c r="J45" s="53"/>
      <c r="K45" s="53"/>
      <c r="L45" s="53"/>
      <c r="M45" s="53"/>
      <c r="N45" s="53"/>
      <c r="O45" s="53"/>
      <c r="P45" s="53"/>
      <c r="Q45" s="53"/>
      <c r="R45" s="53"/>
      <c r="S45" s="53"/>
      <c r="T45" s="53"/>
      <c r="U45" s="53"/>
      <c r="V45" s="54"/>
    </row>
    <row r="46" spans="2:22" x14ac:dyDescent="0.25">
      <c r="C46" s="10"/>
      <c r="D46" s="42"/>
      <c r="E46" s="42"/>
      <c r="F46" s="42"/>
      <c r="G46" s="34"/>
      <c r="H46" s="52">
        <v>19</v>
      </c>
      <c r="I46" s="53" t="s">
        <v>327</v>
      </c>
      <c r="J46" s="53"/>
      <c r="K46" s="53"/>
      <c r="L46" s="53"/>
      <c r="M46" s="53"/>
      <c r="N46" s="53"/>
      <c r="O46" s="53"/>
      <c r="P46" s="53"/>
      <c r="Q46" s="53"/>
      <c r="R46" s="53"/>
      <c r="S46" s="53"/>
      <c r="T46" s="53"/>
      <c r="U46" s="53"/>
      <c r="V46" s="54"/>
    </row>
    <row r="47" spans="2:22" x14ac:dyDescent="0.25">
      <c r="C47" s="35" t="s">
        <v>255</v>
      </c>
      <c r="D47" s="42"/>
      <c r="E47" s="42"/>
      <c r="F47" s="42"/>
      <c r="G47" s="34"/>
      <c r="H47" s="55">
        <v>20</v>
      </c>
      <c r="I47" s="56" t="s">
        <v>328</v>
      </c>
      <c r="J47" s="56"/>
      <c r="K47" s="56"/>
      <c r="L47" s="56"/>
      <c r="M47" s="56"/>
      <c r="N47" s="56"/>
      <c r="O47" s="56"/>
      <c r="P47" s="56"/>
      <c r="Q47" s="56"/>
      <c r="R47" s="56"/>
      <c r="S47" s="56"/>
      <c r="T47" s="56"/>
      <c r="U47" s="56"/>
      <c r="V47" s="57"/>
    </row>
    <row r="48" spans="2:22" ht="145.5" customHeight="1" x14ac:dyDescent="0.25">
      <c r="C48" s="35" t="s">
        <v>256</v>
      </c>
      <c r="D48" s="72" t="s">
        <v>344</v>
      </c>
      <c r="E48" s="72"/>
      <c r="F48" s="72"/>
      <c r="G48" s="40"/>
    </row>
    <row r="49" spans="3:17" x14ac:dyDescent="0.25">
      <c r="C49" s="10"/>
      <c r="D49" s="30"/>
      <c r="E49" s="30"/>
      <c r="F49" s="30"/>
      <c r="G49" s="34"/>
    </row>
    <row r="50" spans="3:17" ht="60" x14ac:dyDescent="0.25">
      <c r="C50" s="35" t="s">
        <v>258</v>
      </c>
      <c r="D50" s="30"/>
      <c r="E50" s="30"/>
      <c r="F50" s="30"/>
      <c r="G50" s="34"/>
    </row>
    <row r="51" spans="3:17" ht="45" x14ac:dyDescent="0.25">
      <c r="C51" s="35" t="s">
        <v>259</v>
      </c>
      <c r="D51" s="30"/>
      <c r="E51" s="30"/>
      <c r="F51" s="30"/>
      <c r="G51" s="34"/>
    </row>
    <row r="52" spans="3:17" x14ac:dyDescent="0.25">
      <c r="C52" s="35"/>
      <c r="D52" s="30"/>
      <c r="E52" s="30"/>
      <c r="F52" s="30"/>
      <c r="H52" s="34"/>
      <c r="I52" s="34"/>
    </row>
    <row r="53" spans="3:17" x14ac:dyDescent="0.25">
      <c r="C53" s="38" t="s">
        <v>260</v>
      </c>
      <c r="D53" s="72" t="s">
        <v>339</v>
      </c>
      <c r="E53" s="72" t="s">
        <v>339</v>
      </c>
      <c r="F53" s="72" t="s">
        <v>339</v>
      </c>
      <c r="G53" s="48" t="s">
        <v>342</v>
      </c>
      <c r="H53" s="34"/>
      <c r="I53" s="34"/>
    </row>
    <row r="54" spans="3:17" x14ac:dyDescent="0.25">
      <c r="C54" s="38" t="s">
        <v>261</v>
      </c>
      <c r="D54" s="72" t="s">
        <v>340</v>
      </c>
      <c r="E54" s="72" t="s">
        <v>338</v>
      </c>
      <c r="F54" s="73" t="s">
        <v>338</v>
      </c>
      <c r="G54" s="45" t="s">
        <v>329</v>
      </c>
      <c r="H54" s="34"/>
      <c r="I54" s="34"/>
    </row>
    <row r="55" spans="3:17" x14ac:dyDescent="0.25">
      <c r="C55" s="38" t="s">
        <v>262</v>
      </c>
      <c r="D55" s="72" t="s">
        <v>339</v>
      </c>
      <c r="E55" s="72" t="s">
        <v>339</v>
      </c>
      <c r="F55" s="73" t="s">
        <v>339</v>
      </c>
      <c r="G55" s="46" t="s">
        <v>330</v>
      </c>
      <c r="H55" s="34"/>
      <c r="I55" s="34"/>
    </row>
    <row r="56" spans="3:17" x14ac:dyDescent="0.25">
      <c r="C56" s="38" t="s">
        <v>263</v>
      </c>
      <c r="D56" s="71" t="e">
        <f>NA()</f>
        <v>#N/A</v>
      </c>
      <c r="E56" s="71" t="e">
        <f>NA()</f>
        <v>#N/A</v>
      </c>
      <c r="F56" s="74" t="e">
        <f>NA()</f>
        <v>#N/A</v>
      </c>
      <c r="G56" s="46" t="s">
        <v>331</v>
      </c>
      <c r="H56" s="34"/>
      <c r="I56" s="34"/>
    </row>
    <row r="57" spans="3:17" x14ac:dyDescent="0.25">
      <c r="C57" s="38" t="s">
        <v>264</v>
      </c>
      <c r="D57" s="72" t="s">
        <v>340</v>
      </c>
      <c r="E57" s="72" t="s">
        <v>338</v>
      </c>
      <c r="F57" s="73" t="s">
        <v>338</v>
      </c>
      <c r="G57" s="46" t="s">
        <v>332</v>
      </c>
      <c r="H57" s="34"/>
      <c r="I57" s="34"/>
    </row>
    <row r="58" spans="3:17" ht="30" x14ac:dyDescent="0.25">
      <c r="C58" s="38" t="s">
        <v>265</v>
      </c>
      <c r="D58" s="72" t="s">
        <v>340</v>
      </c>
      <c r="E58" s="72" t="s">
        <v>338</v>
      </c>
      <c r="F58" s="73" t="s">
        <v>338</v>
      </c>
      <c r="G58" s="46" t="s">
        <v>333</v>
      </c>
      <c r="H58" s="34"/>
      <c r="I58" s="34"/>
    </row>
    <row r="59" spans="3:17" x14ac:dyDescent="0.25">
      <c r="C59" s="38" t="s">
        <v>266</v>
      </c>
      <c r="D59" s="72" t="s">
        <v>339</v>
      </c>
      <c r="E59" s="72" t="s">
        <v>339</v>
      </c>
      <c r="F59" s="73" t="s">
        <v>339</v>
      </c>
      <c r="G59" s="46" t="s">
        <v>334</v>
      </c>
      <c r="H59" s="34"/>
      <c r="I59" s="34"/>
    </row>
    <row r="60" spans="3:17" x14ac:dyDescent="0.25">
      <c r="C60" s="38" t="s">
        <v>267</v>
      </c>
      <c r="D60" s="72" t="s">
        <v>339</v>
      </c>
      <c r="E60" s="72" t="s">
        <v>339</v>
      </c>
      <c r="F60" s="73" t="s">
        <v>339</v>
      </c>
      <c r="G60" s="46" t="s">
        <v>335</v>
      </c>
      <c r="H60" s="34"/>
      <c r="I60" s="34"/>
    </row>
    <row r="61" spans="3:17" x14ac:dyDescent="0.25">
      <c r="C61" s="38" t="s">
        <v>268</v>
      </c>
      <c r="D61" s="72" t="s">
        <v>341</v>
      </c>
      <c r="E61" s="72" t="s">
        <v>341</v>
      </c>
      <c r="F61" s="73" t="s">
        <v>341</v>
      </c>
      <c r="G61" s="46" t="s">
        <v>336</v>
      </c>
      <c r="H61" s="34"/>
      <c r="I61" s="34"/>
      <c r="Q61" s="1"/>
    </row>
    <row r="62" spans="3:17" ht="90" x14ac:dyDescent="0.25">
      <c r="C62" s="39" t="s">
        <v>269</v>
      </c>
      <c r="D62" s="30"/>
      <c r="E62" s="30"/>
      <c r="F62" s="30"/>
      <c r="G62" s="47" t="s">
        <v>337</v>
      </c>
      <c r="H62" s="34"/>
      <c r="I62" s="34"/>
      <c r="Q62" s="1"/>
    </row>
    <row r="63" spans="3:17" x14ac:dyDescent="0.25">
      <c r="C63" s="38"/>
      <c r="D63" s="30"/>
      <c r="E63" s="30"/>
      <c r="F63" s="30"/>
      <c r="G63" s="34"/>
      <c r="Q63" s="1"/>
    </row>
    <row r="64" spans="3:17" x14ac:dyDescent="0.25">
      <c r="C64" s="38"/>
      <c r="D64" s="30"/>
      <c r="E64" s="30"/>
      <c r="F64" s="30"/>
      <c r="G64" s="34"/>
      <c r="H64" s="34"/>
    </row>
    <row r="65" spans="3:8" ht="45" x14ac:dyDescent="0.25">
      <c r="C65" s="35" t="s">
        <v>270</v>
      </c>
      <c r="D65" s="72" t="s">
        <v>307</v>
      </c>
      <c r="E65" s="72" t="s">
        <v>307</v>
      </c>
      <c r="F65" s="72" t="s">
        <v>307</v>
      </c>
      <c r="G65" s="34"/>
      <c r="H65" s="34"/>
    </row>
    <row r="66" spans="3:8" x14ac:dyDescent="0.25">
      <c r="C66" s="35" t="s">
        <v>274</v>
      </c>
      <c r="D66" s="72" t="s">
        <v>339</v>
      </c>
      <c r="E66" s="72" t="s">
        <v>339</v>
      </c>
      <c r="F66" s="72" t="s">
        <v>339</v>
      </c>
      <c r="G66" s="34"/>
      <c r="H66" s="34"/>
    </row>
    <row r="67" spans="3:8" x14ac:dyDescent="0.25">
      <c r="C67" s="35" t="s">
        <v>275</v>
      </c>
      <c r="D67" s="72" t="s">
        <v>339</v>
      </c>
      <c r="E67" s="72" t="s">
        <v>339</v>
      </c>
      <c r="F67" s="72" t="s">
        <v>339</v>
      </c>
      <c r="G67" s="34"/>
      <c r="H67" s="34"/>
    </row>
    <row r="68" spans="3:8" ht="45" x14ac:dyDescent="0.25">
      <c r="C68" s="35" t="s">
        <v>276</v>
      </c>
      <c r="D68" s="72" t="s">
        <v>339</v>
      </c>
      <c r="E68" s="72" t="s">
        <v>339</v>
      </c>
      <c r="F68" s="72" t="s">
        <v>339</v>
      </c>
      <c r="G68" s="34"/>
      <c r="H68" s="34"/>
    </row>
    <row r="69" spans="3:8" ht="30" x14ac:dyDescent="0.25">
      <c r="C69" s="35" t="s">
        <v>271</v>
      </c>
      <c r="D69" s="72" t="s">
        <v>307</v>
      </c>
      <c r="E69" s="72" t="s">
        <v>307</v>
      </c>
      <c r="F69" s="72" t="s">
        <v>307</v>
      </c>
      <c r="G69" s="34"/>
      <c r="H69" s="34"/>
    </row>
    <row r="70" spans="3:8" x14ac:dyDescent="0.25">
      <c r="C70" s="35" t="s">
        <v>272</v>
      </c>
      <c r="D70" s="30"/>
      <c r="E70" s="30"/>
      <c r="F70" s="30"/>
      <c r="G70" s="34"/>
      <c r="H70" s="34"/>
    </row>
    <row r="71" spans="3:8" x14ac:dyDescent="0.25">
      <c r="C71" s="38" t="s">
        <v>277</v>
      </c>
      <c r="D71" s="41" t="s">
        <v>386</v>
      </c>
      <c r="E71" s="41" t="s">
        <v>386</v>
      </c>
      <c r="F71" s="41" t="s">
        <v>386</v>
      </c>
      <c r="G71" s="34"/>
      <c r="H71" s="34"/>
    </row>
    <row r="72" spans="3:8" ht="60" x14ac:dyDescent="0.25">
      <c r="C72" s="38" t="s">
        <v>278</v>
      </c>
      <c r="D72" s="41" t="s">
        <v>386</v>
      </c>
      <c r="E72" s="41" t="s">
        <v>386</v>
      </c>
      <c r="F72" s="41" t="s">
        <v>386</v>
      </c>
      <c r="G72" s="34"/>
    </row>
    <row r="73" spans="3:8" ht="30" x14ac:dyDescent="0.25">
      <c r="C73" s="38" t="s">
        <v>279</v>
      </c>
      <c r="D73" s="41" t="s">
        <v>386</v>
      </c>
      <c r="E73" s="41" t="s">
        <v>386</v>
      </c>
      <c r="F73" s="41" t="s">
        <v>386</v>
      </c>
      <c r="G73" s="34"/>
    </row>
    <row r="74" spans="3:8" x14ac:dyDescent="0.25">
      <c r="C74" s="38" t="s">
        <v>280</v>
      </c>
      <c r="D74" s="41" t="s">
        <v>386</v>
      </c>
      <c r="E74" s="41" t="s">
        <v>386</v>
      </c>
      <c r="F74" s="41" t="s">
        <v>386</v>
      </c>
      <c r="G74" s="34"/>
    </row>
    <row r="75" spans="3:8" x14ac:dyDescent="0.25">
      <c r="C75" s="38" t="s">
        <v>273</v>
      </c>
      <c r="D75" s="41" t="s">
        <v>386</v>
      </c>
      <c r="E75" s="41" t="s">
        <v>386</v>
      </c>
      <c r="F75" s="41" t="s">
        <v>386</v>
      </c>
      <c r="G75" s="34"/>
    </row>
    <row r="76" spans="3:8" ht="45" x14ac:dyDescent="0.25">
      <c r="C76" s="35" t="s">
        <v>282</v>
      </c>
      <c r="D76" s="30"/>
      <c r="E76" s="30"/>
      <c r="F76" s="30"/>
      <c r="G76" s="34"/>
    </row>
    <row r="77" spans="3:8" x14ac:dyDescent="0.25">
      <c r="C77" s="35" t="s">
        <v>281</v>
      </c>
      <c r="D77" s="30"/>
      <c r="E77" s="30"/>
      <c r="F77" s="30"/>
      <c r="G77" s="34"/>
    </row>
    <row r="78" spans="3:8" x14ac:dyDescent="0.25">
      <c r="C78" s="38" t="s">
        <v>283</v>
      </c>
      <c r="D78" s="41" t="s">
        <v>386</v>
      </c>
      <c r="E78" s="41" t="s">
        <v>386</v>
      </c>
      <c r="F78" s="41" t="s">
        <v>386</v>
      </c>
      <c r="G78" s="34"/>
    </row>
    <row r="79" spans="3:8" ht="60" x14ac:dyDescent="0.25">
      <c r="C79" s="38" t="s">
        <v>284</v>
      </c>
      <c r="D79" s="41" t="s">
        <v>386</v>
      </c>
      <c r="E79" s="41" t="s">
        <v>386</v>
      </c>
      <c r="F79" s="41" t="s">
        <v>386</v>
      </c>
      <c r="G79" s="34"/>
    </row>
    <row r="80" spans="3:8" x14ac:dyDescent="0.25">
      <c r="C80" s="38" t="s">
        <v>285</v>
      </c>
      <c r="D80" s="41" t="s">
        <v>386</v>
      </c>
      <c r="E80" s="41" t="s">
        <v>386</v>
      </c>
      <c r="F80" s="41" t="s">
        <v>386</v>
      </c>
      <c r="G80" s="34"/>
    </row>
    <row r="81" spans="3:7" x14ac:dyDescent="0.25">
      <c r="C81" s="35"/>
      <c r="D81" s="30"/>
      <c r="E81" s="30"/>
      <c r="F81" s="30"/>
      <c r="G81" s="34"/>
    </row>
    <row r="82" spans="3:7" ht="45" x14ac:dyDescent="0.25">
      <c r="C82" s="35" t="s">
        <v>286</v>
      </c>
      <c r="D82" s="30"/>
      <c r="E82" s="30"/>
      <c r="F82" s="30"/>
      <c r="G82" s="34"/>
    </row>
    <row r="83" spans="3:7" x14ac:dyDescent="0.25">
      <c r="C83" s="35" t="s">
        <v>287</v>
      </c>
      <c r="D83" s="30"/>
      <c r="E83" s="30"/>
      <c r="F83" s="30"/>
      <c r="G83" s="34"/>
    </row>
    <row r="84" spans="3:7" x14ac:dyDescent="0.25">
      <c r="C84" s="38" t="s">
        <v>297</v>
      </c>
      <c r="D84" s="41" t="s">
        <v>386</v>
      </c>
      <c r="E84" s="41" t="s">
        <v>386</v>
      </c>
      <c r="F84" s="41" t="s">
        <v>386</v>
      </c>
      <c r="G84" s="34"/>
    </row>
    <row r="85" spans="3:7" x14ac:dyDescent="0.25">
      <c r="C85" s="38" t="s">
        <v>298</v>
      </c>
      <c r="D85" s="41" t="s">
        <v>386</v>
      </c>
      <c r="E85" s="41" t="s">
        <v>386</v>
      </c>
      <c r="F85" s="41" t="s">
        <v>386</v>
      </c>
      <c r="G85" s="34"/>
    </row>
    <row r="86" spans="3:7" ht="60" x14ac:dyDescent="0.25">
      <c r="C86" s="38" t="s">
        <v>303</v>
      </c>
      <c r="D86" s="41" t="s">
        <v>386</v>
      </c>
      <c r="E86" s="41" t="s">
        <v>386</v>
      </c>
      <c r="F86" s="41" t="s">
        <v>386</v>
      </c>
      <c r="G86" s="34"/>
    </row>
    <row r="87" spans="3:7" x14ac:dyDescent="0.25">
      <c r="C87" s="38" t="s">
        <v>299</v>
      </c>
      <c r="D87" s="41" t="s">
        <v>386</v>
      </c>
      <c r="E87" s="41" t="s">
        <v>386</v>
      </c>
      <c r="F87" s="41" t="s">
        <v>386</v>
      </c>
      <c r="G87" s="34"/>
    </row>
    <row r="88" spans="3:7" x14ac:dyDescent="0.25">
      <c r="C88" s="35"/>
      <c r="D88" s="30"/>
      <c r="E88" s="30"/>
      <c r="F88" s="30"/>
      <c r="G88" s="34"/>
    </row>
    <row r="89" spans="3:7" x14ac:dyDescent="0.25">
      <c r="C89" s="35" t="s">
        <v>304</v>
      </c>
      <c r="D89" s="72" t="s">
        <v>339</v>
      </c>
      <c r="E89" s="72" t="s">
        <v>339</v>
      </c>
      <c r="F89" s="72" t="s">
        <v>339</v>
      </c>
      <c r="G89" s="34"/>
    </row>
    <row r="90" spans="3:7" ht="45" x14ac:dyDescent="0.25">
      <c r="C90" s="35" t="s">
        <v>288</v>
      </c>
      <c r="D90" s="30"/>
      <c r="E90" s="30"/>
      <c r="F90" s="30"/>
      <c r="G90" s="34"/>
    </row>
    <row r="91" spans="3:7" x14ac:dyDescent="0.25">
      <c r="C91" s="38" t="s">
        <v>300</v>
      </c>
      <c r="D91" s="72" t="s">
        <v>339</v>
      </c>
      <c r="E91" s="72" t="s">
        <v>339</v>
      </c>
      <c r="F91" s="72" t="s">
        <v>339</v>
      </c>
      <c r="G91" s="34"/>
    </row>
    <row r="92" spans="3:7" x14ac:dyDescent="0.25">
      <c r="C92" s="38" t="s">
        <v>301</v>
      </c>
      <c r="D92" s="72" t="s">
        <v>339</v>
      </c>
      <c r="E92" s="72" t="s">
        <v>339</v>
      </c>
      <c r="F92" s="72" t="s">
        <v>339</v>
      </c>
      <c r="G92" s="34"/>
    </row>
    <row r="93" spans="3:7" ht="30" x14ac:dyDescent="0.25">
      <c r="C93" s="35" t="s">
        <v>302</v>
      </c>
      <c r="D93" s="72" t="s">
        <v>343</v>
      </c>
      <c r="E93" s="72" t="s">
        <v>343</v>
      </c>
      <c r="F93" s="72" t="s">
        <v>343</v>
      </c>
      <c r="G93" s="34"/>
    </row>
    <row r="94" spans="3:7" x14ac:dyDescent="0.25">
      <c r="C94" s="35" t="s">
        <v>289</v>
      </c>
      <c r="D94" s="43" t="s">
        <v>307</v>
      </c>
      <c r="E94" s="43" t="s">
        <v>307</v>
      </c>
      <c r="F94" s="43" t="s">
        <v>307</v>
      </c>
      <c r="G94" s="34"/>
    </row>
    <row r="95" spans="3:7" x14ac:dyDescent="0.25">
      <c r="C95" s="35" t="s">
        <v>290</v>
      </c>
      <c r="D95" s="72" t="s">
        <v>339</v>
      </c>
      <c r="E95" s="72" t="s">
        <v>339</v>
      </c>
      <c r="F95" s="72" t="s">
        <v>339</v>
      </c>
      <c r="G95" s="34"/>
    </row>
    <row r="96" spans="3:7" x14ac:dyDescent="0.25">
      <c r="C96" s="35" t="s">
        <v>291</v>
      </c>
      <c r="D96" s="72" t="s">
        <v>339</v>
      </c>
      <c r="E96" s="72" t="s">
        <v>339</v>
      </c>
      <c r="F96" s="72" t="s">
        <v>339</v>
      </c>
      <c r="G96" s="34"/>
    </row>
    <row r="97" spans="2:7" x14ac:dyDescent="0.25">
      <c r="C97" s="35" t="s">
        <v>292</v>
      </c>
      <c r="D97" s="43" t="s">
        <v>307</v>
      </c>
      <c r="E97" s="43" t="s">
        <v>307</v>
      </c>
      <c r="F97" s="43" t="s">
        <v>307</v>
      </c>
      <c r="G97" s="34"/>
    </row>
    <row r="98" spans="2:7" ht="30" x14ac:dyDescent="0.25">
      <c r="C98" s="35" t="s">
        <v>293</v>
      </c>
      <c r="D98" s="43" t="s">
        <v>386</v>
      </c>
      <c r="E98" s="43" t="s">
        <v>386</v>
      </c>
      <c r="F98" s="43" t="s">
        <v>386</v>
      </c>
      <c r="G98" s="34"/>
    </row>
    <row r="99" spans="2:7" x14ac:dyDescent="0.25">
      <c r="C99" s="32"/>
      <c r="D99" s="10"/>
      <c r="E99" s="10"/>
      <c r="F99" s="10"/>
      <c r="G99" s="34"/>
    </row>
    <row r="100" spans="2:7" x14ac:dyDescent="0.25">
      <c r="C100" s="32"/>
      <c r="D100" s="10"/>
      <c r="E100" s="10"/>
      <c r="F100" s="10"/>
      <c r="G100" s="34"/>
    </row>
    <row r="101" spans="2:7" x14ac:dyDescent="0.25">
      <c r="C101" s="32"/>
      <c r="D101" s="10"/>
      <c r="E101" s="10"/>
      <c r="F101" s="10"/>
      <c r="G101" s="34"/>
    </row>
    <row r="102" spans="2:7" x14ac:dyDescent="0.25">
      <c r="B102" s="86" t="s">
        <v>399</v>
      </c>
      <c r="D102" s="10"/>
      <c r="E102" s="10"/>
      <c r="F102" s="10"/>
      <c r="G102" s="34"/>
    </row>
    <row r="103" spans="2:7" x14ac:dyDescent="0.25">
      <c r="B103" s="86"/>
      <c r="D103" s="10"/>
      <c r="E103" s="10"/>
      <c r="F103" s="10"/>
      <c r="G103" s="34"/>
    </row>
    <row r="104" spans="2:7" ht="45" x14ac:dyDescent="0.25">
      <c r="C104" s="32" t="s">
        <v>400</v>
      </c>
      <c r="D104" s="43" t="s">
        <v>386</v>
      </c>
      <c r="E104" s="10"/>
      <c r="F104" s="10"/>
      <c r="G104" s="34"/>
    </row>
    <row r="105" spans="2:7" x14ac:dyDescent="0.25">
      <c r="C105" s="32" t="s">
        <v>401</v>
      </c>
      <c r="D105" s="10"/>
      <c r="E105" s="10"/>
      <c r="F105" s="10"/>
      <c r="G105" s="34"/>
    </row>
    <row r="106" spans="2:7" x14ac:dyDescent="0.25">
      <c r="C106" s="10"/>
      <c r="D106" s="10"/>
      <c r="E106" s="10"/>
      <c r="F106" s="10"/>
      <c r="G106" s="34"/>
    </row>
    <row r="107" spans="2:7" x14ac:dyDescent="0.25">
      <c r="C107" s="10"/>
      <c r="D107" s="10"/>
      <c r="E107" s="10"/>
      <c r="F107" s="10"/>
      <c r="G107" s="34"/>
    </row>
    <row r="108" spans="2:7" x14ac:dyDescent="0.25">
      <c r="C108" s="10"/>
      <c r="D108" s="10"/>
      <c r="E108" s="10"/>
      <c r="F108" s="10"/>
      <c r="G108" s="34"/>
    </row>
    <row r="109" spans="2:7" x14ac:dyDescent="0.25">
      <c r="C109" s="10"/>
      <c r="D109" s="10"/>
      <c r="E109" s="10"/>
      <c r="F109" s="10"/>
      <c r="G109" s="34"/>
    </row>
    <row r="110" spans="2:7" x14ac:dyDescent="0.25">
      <c r="G110" s="34"/>
    </row>
    <row r="111" spans="2:7" x14ac:dyDescent="0.25">
      <c r="G111" s="34"/>
    </row>
    <row r="112" spans="2:7" x14ac:dyDescent="0.25">
      <c r="G112" s="34"/>
    </row>
    <row r="113" spans="7:7" x14ac:dyDescent="0.25">
      <c r="G113" s="34"/>
    </row>
    <row r="114" spans="7:7" x14ac:dyDescent="0.25">
      <c r="G114" s="34"/>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BF0A99-F9DD-4FE3-AC71-AF22EEB4E396}">
  <sheetPr codeName="Sheet14"/>
  <dimension ref="A1:I69"/>
  <sheetViews>
    <sheetView workbookViewId="0"/>
  </sheetViews>
  <sheetFormatPr defaultRowHeight="15" x14ac:dyDescent="0.25"/>
  <cols>
    <col min="3" max="3" width="106.5703125" customWidth="1"/>
    <col min="4" max="4" width="29.42578125" bestFit="1" customWidth="1"/>
    <col min="5" max="5" width="16.85546875" customWidth="1"/>
    <col min="6" max="6" width="19.140625" customWidth="1"/>
    <col min="7" max="7" width="15.5703125" customWidth="1"/>
    <col min="8" max="8" width="17.7109375" customWidth="1"/>
  </cols>
  <sheetData>
    <row r="1" spans="1:3" x14ac:dyDescent="0.25">
      <c r="A1" t="s">
        <v>157</v>
      </c>
    </row>
    <row r="3" spans="1:3" x14ac:dyDescent="0.25">
      <c r="B3" s="5" t="s">
        <v>173</v>
      </c>
    </row>
    <row r="4" spans="1:3" ht="75" x14ac:dyDescent="0.25">
      <c r="B4" s="27" t="s">
        <v>174</v>
      </c>
      <c r="C4" s="10" t="s">
        <v>177</v>
      </c>
    </row>
    <row r="5" spans="1:3" x14ac:dyDescent="0.25">
      <c r="C5" s="10"/>
    </row>
    <row r="6" spans="1:3" x14ac:dyDescent="0.25">
      <c r="C6" s="10" t="s">
        <v>175</v>
      </c>
    </row>
    <row r="7" spans="1:3" x14ac:dyDescent="0.25">
      <c r="C7" s="10"/>
    </row>
    <row r="8" spans="1:3" ht="45" x14ac:dyDescent="0.25">
      <c r="C8" s="10" t="s">
        <v>176</v>
      </c>
    </row>
    <row r="9" spans="1:3" x14ac:dyDescent="0.25">
      <c r="C9" s="10"/>
    </row>
    <row r="10" spans="1:3" x14ac:dyDescent="0.25">
      <c r="C10" s="10"/>
    </row>
    <row r="11" spans="1:3" x14ac:dyDescent="0.25">
      <c r="C11" s="10"/>
    </row>
    <row r="12" spans="1:3" ht="18.75" x14ac:dyDescent="0.3">
      <c r="B12" s="7" t="s">
        <v>178</v>
      </c>
      <c r="C12" s="10"/>
    </row>
    <row r="13" spans="1:3" x14ac:dyDescent="0.25">
      <c r="C13" t="s">
        <v>179</v>
      </c>
    </row>
    <row r="15" spans="1:3" x14ac:dyDescent="0.25">
      <c r="B15" s="29" t="s">
        <v>180</v>
      </c>
      <c r="C15" s="10"/>
    </row>
    <row r="16" spans="1:3" x14ac:dyDescent="0.25">
      <c r="B16" s="5"/>
      <c r="C16" s="10"/>
    </row>
    <row r="17" spans="2:4" x14ac:dyDescent="0.25">
      <c r="B17">
        <v>51</v>
      </c>
      <c r="C17" t="s">
        <v>183</v>
      </c>
      <c r="D17" s="44" t="s">
        <v>156</v>
      </c>
    </row>
    <row r="18" spans="2:4" x14ac:dyDescent="0.25">
      <c r="C18" t="s">
        <v>181</v>
      </c>
      <c r="D18" s="44" t="s">
        <v>157</v>
      </c>
    </row>
    <row r="20" spans="2:4" x14ac:dyDescent="0.25">
      <c r="B20">
        <v>52</v>
      </c>
      <c r="C20" t="s">
        <v>305</v>
      </c>
      <c r="D20" s="44" t="s">
        <v>152</v>
      </c>
    </row>
    <row r="21" spans="2:4" x14ac:dyDescent="0.25">
      <c r="D21" s="16"/>
    </row>
    <row r="22" spans="2:4" x14ac:dyDescent="0.25">
      <c r="B22">
        <v>53</v>
      </c>
      <c r="C22" t="s">
        <v>184</v>
      </c>
      <c r="D22" s="44" t="s">
        <v>386</v>
      </c>
    </row>
    <row r="23" spans="2:4" x14ac:dyDescent="0.25">
      <c r="D23" s="16"/>
    </row>
    <row r="24" spans="2:4" x14ac:dyDescent="0.25">
      <c r="B24">
        <v>54</v>
      </c>
      <c r="C24" t="s">
        <v>185</v>
      </c>
      <c r="D24" s="44" t="s">
        <v>153</v>
      </c>
    </row>
    <row r="25" spans="2:4" ht="30" x14ac:dyDescent="0.25">
      <c r="C25" s="10" t="s">
        <v>182</v>
      </c>
      <c r="D25" s="16"/>
    </row>
    <row r="26" spans="2:4" x14ac:dyDescent="0.25">
      <c r="C26" s="28" t="s">
        <v>186</v>
      </c>
      <c r="D26" s="44" t="s">
        <v>153</v>
      </c>
    </row>
    <row r="27" spans="2:4" x14ac:dyDescent="0.25">
      <c r="C27" s="28" t="s">
        <v>187</v>
      </c>
      <c r="D27" s="44" t="s">
        <v>153</v>
      </c>
    </row>
    <row r="28" spans="2:4" x14ac:dyDescent="0.25">
      <c r="C28" s="28" t="s">
        <v>188</v>
      </c>
      <c r="D28" s="44" t="s">
        <v>153</v>
      </c>
    </row>
    <row r="29" spans="2:4" x14ac:dyDescent="0.25">
      <c r="C29" s="28" t="s">
        <v>189</v>
      </c>
      <c r="D29" s="44" t="s">
        <v>153</v>
      </c>
    </row>
    <row r="30" spans="2:4" x14ac:dyDescent="0.25">
      <c r="C30" s="10"/>
      <c r="D30" s="16"/>
    </row>
    <row r="31" spans="2:4" x14ac:dyDescent="0.25">
      <c r="C31" s="10"/>
    </row>
    <row r="32" spans="2:4" x14ac:dyDescent="0.25">
      <c r="B32" s="29" t="s">
        <v>190</v>
      </c>
      <c r="C32" s="10"/>
    </row>
    <row r="33" spans="2:9" x14ac:dyDescent="0.25">
      <c r="B33" s="5"/>
      <c r="C33" s="10"/>
    </row>
    <row r="34" spans="2:9" x14ac:dyDescent="0.25">
      <c r="B34">
        <v>55</v>
      </c>
      <c r="C34" t="s">
        <v>203</v>
      </c>
    </row>
    <row r="35" spans="2:9" x14ac:dyDescent="0.25">
      <c r="C35" s="10"/>
      <c r="D35" s="2" t="s">
        <v>191</v>
      </c>
      <c r="E35" s="2" t="s">
        <v>192</v>
      </c>
      <c r="F35" s="2" t="s">
        <v>193</v>
      </c>
    </row>
    <row r="36" spans="2:9" x14ac:dyDescent="0.25">
      <c r="C36" s="10" t="s">
        <v>194</v>
      </c>
      <c r="D36" s="70">
        <f>'Items B &amp; C'!AP10</f>
        <v>745641000</v>
      </c>
      <c r="E36" s="70">
        <f>'Items B &amp; C'!AQ10</f>
        <v>571456000</v>
      </c>
      <c r="F36" s="70">
        <f>'Items B &amp; C'!AR10</f>
        <v>543384000</v>
      </c>
      <c r="G36" s="65"/>
      <c r="H36" s="65"/>
      <c r="I36" s="65"/>
    </row>
    <row r="37" spans="2:9" ht="30" x14ac:dyDescent="0.25">
      <c r="C37" s="10" t="s">
        <v>195</v>
      </c>
      <c r="D37" s="41" t="s">
        <v>386</v>
      </c>
      <c r="E37" s="41" t="s">
        <v>386</v>
      </c>
      <c r="F37" s="41" t="s">
        <v>386</v>
      </c>
    </row>
    <row r="38" spans="2:9" ht="30" x14ac:dyDescent="0.25">
      <c r="C38" s="10" t="s">
        <v>196</v>
      </c>
      <c r="D38" s="41" t="s">
        <v>386</v>
      </c>
      <c r="E38" s="41" t="s">
        <v>386</v>
      </c>
      <c r="F38" s="41" t="s">
        <v>386</v>
      </c>
    </row>
    <row r="39" spans="2:9" x14ac:dyDescent="0.25">
      <c r="C39" s="10" t="s">
        <v>197</v>
      </c>
      <c r="D39" s="71">
        <v>9</v>
      </c>
      <c r="E39" s="71">
        <v>9</v>
      </c>
      <c r="F39" s="71">
        <v>13</v>
      </c>
      <c r="G39" s="88" t="s">
        <v>405</v>
      </c>
    </row>
    <row r="40" spans="2:9" x14ac:dyDescent="0.25">
      <c r="C40" s="10" t="s">
        <v>198</v>
      </c>
      <c r="D40" s="71">
        <v>9</v>
      </c>
      <c r="E40" s="71">
        <v>9</v>
      </c>
      <c r="F40" s="71">
        <v>13</v>
      </c>
      <c r="G40" s="88" t="s">
        <v>405</v>
      </c>
    </row>
    <row r="41" spans="2:9" x14ac:dyDescent="0.25">
      <c r="C41" s="10" t="s">
        <v>199</v>
      </c>
      <c r="D41" s="71">
        <v>5.8999999999999999E-3</v>
      </c>
      <c r="E41" s="71">
        <v>6.4000000000000003E-3</v>
      </c>
      <c r="F41" s="71">
        <v>7.0000000000000001E-3</v>
      </c>
      <c r="G41" s="88" t="s">
        <v>406</v>
      </c>
    </row>
    <row r="42" spans="2:9" x14ac:dyDescent="0.25">
      <c r="C42" s="10" t="s">
        <v>200</v>
      </c>
      <c r="D42" s="101">
        <v>85222360.569999993</v>
      </c>
      <c r="E42" s="101">
        <v>5084675.1100000003</v>
      </c>
      <c r="F42" s="101">
        <v>24391130.629999999</v>
      </c>
      <c r="G42" s="88" t="s">
        <v>407</v>
      </c>
    </row>
    <row r="43" spans="2:9" x14ac:dyDescent="0.25">
      <c r="C43" s="10" t="s">
        <v>201</v>
      </c>
      <c r="D43" s="101">
        <v>85222360.569999993</v>
      </c>
      <c r="E43" s="101">
        <v>31335039.629999999</v>
      </c>
      <c r="F43" s="101">
        <v>24391130.629999999</v>
      </c>
      <c r="G43" s="88" t="s">
        <v>408</v>
      </c>
    </row>
    <row r="44" spans="2:9" x14ac:dyDescent="0.25">
      <c r="C44" s="10" t="s">
        <v>202</v>
      </c>
      <c r="D44" s="71">
        <v>0</v>
      </c>
      <c r="E44" s="71">
        <v>0</v>
      </c>
      <c r="F44" s="71">
        <v>0</v>
      </c>
      <c r="H44" s="87" t="s">
        <v>415</v>
      </c>
    </row>
    <row r="45" spans="2:9" x14ac:dyDescent="0.25">
      <c r="H45" s="25"/>
    </row>
    <row r="48" spans="2:9" x14ac:dyDescent="0.25">
      <c r="B48" s="29" t="s">
        <v>204</v>
      </c>
    </row>
    <row r="49" spans="2:8" x14ac:dyDescent="0.25">
      <c r="B49" s="29"/>
    </row>
    <row r="50" spans="2:8" ht="30" x14ac:dyDescent="0.25">
      <c r="B50">
        <v>56</v>
      </c>
      <c r="C50" s="10" t="s">
        <v>208</v>
      </c>
      <c r="D50" s="41" t="s">
        <v>153</v>
      </c>
    </row>
    <row r="51" spans="2:8" ht="60" x14ac:dyDescent="0.25">
      <c r="C51" s="10" t="s">
        <v>209</v>
      </c>
    </row>
    <row r="52" spans="2:8" ht="61.5" customHeight="1" x14ac:dyDescent="0.25">
      <c r="C52" s="10" t="s">
        <v>210</v>
      </c>
    </row>
    <row r="53" spans="2:8" ht="30" x14ac:dyDescent="0.25">
      <c r="C53" s="10" t="s">
        <v>211</v>
      </c>
    </row>
    <row r="55" spans="2:8" ht="30" x14ac:dyDescent="0.25">
      <c r="D55" s="30" t="s">
        <v>212</v>
      </c>
      <c r="E55" s="30" t="s">
        <v>213</v>
      </c>
      <c r="F55" s="30" t="s">
        <v>214</v>
      </c>
      <c r="G55" s="30" t="s">
        <v>215</v>
      </c>
      <c r="H55" s="30" t="s">
        <v>205</v>
      </c>
    </row>
    <row r="56" spans="2:8" x14ac:dyDescent="0.25">
      <c r="C56" s="5" t="s">
        <v>206</v>
      </c>
    </row>
    <row r="57" spans="2:8" x14ac:dyDescent="0.25">
      <c r="C57" s="31" t="s">
        <v>217</v>
      </c>
      <c r="D57" s="37"/>
      <c r="E57" s="37"/>
      <c r="F57" s="37"/>
      <c r="G57" s="37"/>
      <c r="H57" s="37"/>
    </row>
    <row r="58" spans="2:8" x14ac:dyDescent="0.25">
      <c r="C58" s="31" t="s">
        <v>218</v>
      </c>
      <c r="D58" s="37"/>
      <c r="E58" s="37"/>
      <c r="F58" s="37"/>
      <c r="G58" s="37"/>
      <c r="H58" s="37"/>
    </row>
    <row r="59" spans="2:8" x14ac:dyDescent="0.25">
      <c r="C59" s="31" t="s">
        <v>219</v>
      </c>
      <c r="D59" s="37"/>
      <c r="E59" s="37"/>
      <c r="F59" s="37"/>
      <c r="G59" s="37"/>
      <c r="H59" s="37"/>
    </row>
    <row r="60" spans="2:8" x14ac:dyDescent="0.25">
      <c r="C60" s="31" t="s">
        <v>220</v>
      </c>
      <c r="D60" s="37"/>
      <c r="E60" s="37"/>
      <c r="F60" s="37"/>
      <c r="G60" s="37"/>
      <c r="H60" s="37"/>
    </row>
    <row r="61" spans="2:8" x14ac:dyDescent="0.25">
      <c r="C61" s="31"/>
    </row>
    <row r="62" spans="2:8" x14ac:dyDescent="0.25">
      <c r="C62" s="5" t="s">
        <v>207</v>
      </c>
    </row>
    <row r="63" spans="2:8" x14ac:dyDescent="0.25">
      <c r="C63" s="31" t="s">
        <v>217</v>
      </c>
      <c r="D63" s="37"/>
      <c r="E63" s="37"/>
      <c r="F63" s="37"/>
      <c r="G63" s="37"/>
      <c r="H63" s="37"/>
    </row>
    <row r="64" spans="2:8" x14ac:dyDescent="0.25">
      <c r="C64" s="31" t="s">
        <v>221</v>
      </c>
      <c r="D64" s="37"/>
      <c r="E64" s="37"/>
      <c r="F64" s="37"/>
      <c r="G64" s="37"/>
      <c r="H64" s="37"/>
    </row>
    <row r="65" spans="2:8" x14ac:dyDescent="0.25">
      <c r="C65" s="31" t="s">
        <v>222</v>
      </c>
      <c r="D65" s="37"/>
      <c r="E65" s="37"/>
      <c r="F65" s="37"/>
      <c r="G65" s="37"/>
      <c r="H65" s="37"/>
    </row>
    <row r="66" spans="2:8" x14ac:dyDescent="0.25">
      <c r="C66" s="31" t="s">
        <v>223</v>
      </c>
      <c r="D66" s="37"/>
      <c r="E66" s="37"/>
      <c r="F66" s="37"/>
      <c r="G66" s="37"/>
      <c r="H66" s="37"/>
    </row>
    <row r="68" spans="2:8" x14ac:dyDescent="0.25">
      <c r="B68">
        <v>57</v>
      </c>
      <c r="C68" t="s">
        <v>224</v>
      </c>
      <c r="D68" s="41" t="s">
        <v>153</v>
      </c>
    </row>
    <row r="69" spans="2:8" ht="30" x14ac:dyDescent="0.25">
      <c r="C69" s="10" t="s">
        <v>225</v>
      </c>
      <c r="D69" s="37"/>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394056-7525-4DA8-8010-3B3695F4A3FF}">
  <sheetPr codeName="Sheet15"/>
  <dimension ref="A1:V116"/>
  <sheetViews>
    <sheetView workbookViewId="0"/>
  </sheetViews>
  <sheetFormatPr defaultRowHeight="15" x14ac:dyDescent="0.25"/>
  <cols>
    <col min="3" max="3" width="96.42578125" customWidth="1"/>
    <col min="4" max="6" width="18.85546875" customWidth="1"/>
    <col min="7" max="7" width="45.5703125" customWidth="1"/>
    <col min="12" max="12" width="3.7109375" customWidth="1"/>
  </cols>
  <sheetData>
    <row r="1" spans="1:8" x14ac:dyDescent="0.25">
      <c r="A1" t="s">
        <v>157</v>
      </c>
    </row>
    <row r="4" spans="1:8" x14ac:dyDescent="0.25">
      <c r="B4" t="s">
        <v>216</v>
      </c>
    </row>
    <row r="5" spans="1:8" x14ac:dyDescent="0.25">
      <c r="B5" s="34">
        <v>58</v>
      </c>
      <c r="C5" s="10" t="s">
        <v>236</v>
      </c>
      <c r="D5" s="41" t="s">
        <v>386</v>
      </c>
    </row>
    <row r="6" spans="1:8" x14ac:dyDescent="0.25">
      <c r="B6" s="34"/>
      <c r="C6" s="10"/>
      <c r="D6" s="42"/>
    </row>
    <row r="7" spans="1:8" x14ac:dyDescent="0.25">
      <c r="B7" s="34">
        <v>59</v>
      </c>
      <c r="C7" s="10" t="s">
        <v>237</v>
      </c>
      <c r="D7" s="42"/>
      <c r="E7" s="34"/>
      <c r="F7" s="34"/>
      <c r="G7" s="34"/>
      <c r="H7" s="34"/>
    </row>
    <row r="8" spans="1:8" ht="30" x14ac:dyDescent="0.25">
      <c r="B8" s="34"/>
      <c r="C8" s="10" t="s">
        <v>244</v>
      </c>
      <c r="D8" s="42"/>
      <c r="E8" s="34"/>
      <c r="F8" s="34"/>
      <c r="G8" s="34"/>
      <c r="H8" s="34"/>
    </row>
    <row r="9" spans="1:8" ht="30" x14ac:dyDescent="0.25">
      <c r="B9" s="34"/>
      <c r="C9" s="36" t="s">
        <v>306</v>
      </c>
      <c r="D9" s="41">
        <v>37</v>
      </c>
      <c r="E9" s="34"/>
      <c r="F9" s="34"/>
      <c r="G9" s="34"/>
      <c r="H9" s="34"/>
    </row>
    <row r="10" spans="1:8" x14ac:dyDescent="0.25">
      <c r="B10" s="34"/>
      <c r="C10" s="36" t="s">
        <v>226</v>
      </c>
      <c r="D10" s="41">
        <v>7</v>
      </c>
      <c r="E10" s="34"/>
      <c r="F10" s="34"/>
      <c r="G10" s="34"/>
      <c r="H10" s="34"/>
    </row>
    <row r="11" spans="1:8" x14ac:dyDescent="0.25">
      <c r="B11" s="34"/>
      <c r="C11" s="10"/>
      <c r="D11" s="42"/>
      <c r="E11" s="34"/>
      <c r="F11" s="34"/>
      <c r="G11" s="34"/>
      <c r="H11" s="34"/>
    </row>
    <row r="12" spans="1:8" ht="30" x14ac:dyDescent="0.25">
      <c r="B12" s="34">
        <v>60</v>
      </c>
      <c r="C12" s="10" t="s">
        <v>308</v>
      </c>
      <c r="D12" s="41">
        <v>0</v>
      </c>
      <c r="E12" s="34"/>
      <c r="F12" s="34"/>
      <c r="G12" s="34"/>
      <c r="H12" s="34"/>
    </row>
    <row r="13" spans="1:8" x14ac:dyDescent="0.25">
      <c r="B13" s="34"/>
      <c r="C13" s="10"/>
      <c r="D13" s="42"/>
      <c r="E13" s="34"/>
      <c r="F13" s="34"/>
      <c r="G13" s="34"/>
      <c r="H13" s="34"/>
    </row>
    <row r="14" spans="1:8" ht="30" x14ac:dyDescent="0.25">
      <c r="B14" s="34">
        <v>61</v>
      </c>
      <c r="C14" s="10" t="s">
        <v>243</v>
      </c>
      <c r="D14" s="42"/>
      <c r="E14" s="34"/>
    </row>
    <row r="15" spans="1:8" ht="45" x14ac:dyDescent="0.25">
      <c r="B15" s="34"/>
      <c r="C15" s="10" t="s">
        <v>238</v>
      </c>
      <c r="D15" s="42"/>
      <c r="E15" s="34"/>
    </row>
    <row r="16" spans="1:8" x14ac:dyDescent="0.25">
      <c r="B16" s="34"/>
      <c r="C16" s="10" t="s">
        <v>245</v>
      </c>
      <c r="D16" s="42"/>
      <c r="E16" s="34"/>
      <c r="F16" s="34"/>
      <c r="G16" s="34"/>
      <c r="H16" s="34"/>
    </row>
    <row r="17" spans="2:22" ht="45" x14ac:dyDescent="0.25">
      <c r="B17" s="34"/>
      <c r="C17" s="32" t="s">
        <v>309</v>
      </c>
      <c r="D17" s="41">
        <v>0</v>
      </c>
      <c r="E17" s="34"/>
      <c r="F17" s="34"/>
      <c r="G17" s="34"/>
      <c r="H17" s="34"/>
    </row>
    <row r="18" spans="2:22" ht="45" x14ac:dyDescent="0.25">
      <c r="B18" s="34"/>
      <c r="C18" s="32" t="s">
        <v>239</v>
      </c>
      <c r="D18" s="41">
        <v>0</v>
      </c>
      <c r="E18" s="34"/>
      <c r="F18" s="34"/>
      <c r="G18" s="34"/>
      <c r="H18" s="34"/>
    </row>
    <row r="19" spans="2:22" ht="30" x14ac:dyDescent="0.25">
      <c r="B19" s="34"/>
      <c r="C19" s="32" t="s">
        <v>228</v>
      </c>
      <c r="D19" s="41">
        <v>0</v>
      </c>
      <c r="E19" s="34"/>
      <c r="F19" s="34"/>
      <c r="G19" s="34"/>
      <c r="H19" s="34"/>
    </row>
    <row r="20" spans="2:22" ht="45" x14ac:dyDescent="0.25">
      <c r="B20" s="34"/>
      <c r="C20" s="32" t="s">
        <v>240</v>
      </c>
      <c r="D20" s="41">
        <v>0</v>
      </c>
      <c r="E20" s="34"/>
      <c r="F20" s="34"/>
      <c r="G20" s="34"/>
      <c r="H20" s="34"/>
    </row>
    <row r="21" spans="2:22" x14ac:dyDescent="0.25">
      <c r="B21" s="34"/>
      <c r="C21" s="10"/>
      <c r="D21" s="42"/>
      <c r="E21" s="34"/>
      <c r="F21" s="34"/>
      <c r="G21" s="34"/>
      <c r="H21" s="34"/>
    </row>
    <row r="22" spans="2:22" x14ac:dyDescent="0.25">
      <c r="B22" s="34">
        <v>62</v>
      </c>
      <c r="C22" s="10" t="s">
        <v>242</v>
      </c>
      <c r="D22" s="42"/>
      <c r="E22" s="34"/>
      <c r="F22" s="34"/>
      <c r="G22" s="34"/>
      <c r="H22" s="34"/>
    </row>
    <row r="23" spans="2:22" ht="90" x14ac:dyDescent="0.25">
      <c r="B23" s="34"/>
      <c r="C23" s="10" t="s">
        <v>241</v>
      </c>
      <c r="D23" s="42"/>
      <c r="E23" s="34"/>
    </row>
    <row r="24" spans="2:22" x14ac:dyDescent="0.25">
      <c r="C24" s="10"/>
      <c r="D24" s="42" t="s">
        <v>227</v>
      </c>
      <c r="E24" s="34"/>
      <c r="F24" s="34"/>
    </row>
    <row r="25" spans="2:22" x14ac:dyDescent="0.25">
      <c r="C25" s="33" t="s">
        <v>229</v>
      </c>
      <c r="D25" s="71">
        <v>0</v>
      </c>
      <c r="E25" s="34"/>
      <c r="F25" s="34"/>
    </row>
    <row r="26" spans="2:22" x14ac:dyDescent="0.25">
      <c r="C26" s="33" t="s">
        <v>230</v>
      </c>
      <c r="D26" s="71">
        <v>0</v>
      </c>
      <c r="E26" s="34"/>
      <c r="F26" s="34"/>
    </row>
    <row r="27" spans="2:22" x14ac:dyDescent="0.25">
      <c r="C27" s="33" t="s">
        <v>231</v>
      </c>
      <c r="D27" s="71">
        <v>100</v>
      </c>
      <c r="E27" s="34"/>
      <c r="F27" s="34"/>
      <c r="H27" s="59"/>
      <c r="I27" s="58" t="s">
        <v>345</v>
      </c>
      <c r="J27" s="60"/>
      <c r="K27" s="60"/>
      <c r="L27" s="60"/>
      <c r="M27" s="60"/>
      <c r="N27" s="60"/>
      <c r="O27" s="60"/>
      <c r="P27" s="60"/>
      <c r="Q27" s="60"/>
      <c r="R27" s="60"/>
      <c r="S27" s="60"/>
      <c r="T27" s="60"/>
      <c r="U27" s="60"/>
      <c r="V27" s="61"/>
    </row>
    <row r="28" spans="2:22" x14ac:dyDescent="0.25">
      <c r="C28" s="33" t="s">
        <v>232</v>
      </c>
      <c r="D28" s="71">
        <v>0</v>
      </c>
      <c r="E28" s="34"/>
      <c r="F28" s="34"/>
      <c r="H28" s="49">
        <v>1</v>
      </c>
      <c r="I28" s="50" t="s">
        <v>310</v>
      </c>
      <c r="J28" s="50"/>
      <c r="K28" s="50"/>
      <c r="L28" s="50"/>
      <c r="M28" s="50"/>
      <c r="N28" s="50"/>
      <c r="O28" s="50"/>
      <c r="P28" s="50"/>
      <c r="Q28" s="50"/>
      <c r="R28" s="50"/>
      <c r="S28" s="50"/>
      <c r="T28" s="50"/>
      <c r="U28" s="50"/>
      <c r="V28" s="51"/>
    </row>
    <row r="29" spans="2:22" x14ac:dyDescent="0.25">
      <c r="C29" s="33" t="s">
        <v>233</v>
      </c>
      <c r="D29" s="71">
        <v>0</v>
      </c>
      <c r="E29" s="34"/>
      <c r="F29" s="34"/>
      <c r="H29" s="52">
        <v>2</v>
      </c>
      <c r="I29" s="53" t="s">
        <v>311</v>
      </c>
      <c r="J29" s="53"/>
      <c r="K29" s="53"/>
      <c r="L29" s="53"/>
      <c r="M29" s="53"/>
      <c r="N29" s="53"/>
      <c r="O29" s="53"/>
      <c r="P29" s="53"/>
      <c r="Q29" s="53"/>
      <c r="R29" s="53"/>
      <c r="S29" s="53"/>
      <c r="T29" s="53"/>
      <c r="U29" s="53"/>
      <c r="V29" s="54"/>
    </row>
    <row r="30" spans="2:22" x14ac:dyDescent="0.25">
      <c r="C30" s="33" t="s">
        <v>234</v>
      </c>
      <c r="D30" s="71">
        <v>0</v>
      </c>
      <c r="E30" s="34"/>
      <c r="F30" s="34"/>
      <c r="H30" s="52">
        <v>3</v>
      </c>
      <c r="I30" s="53" t="s">
        <v>312</v>
      </c>
      <c r="J30" s="53"/>
      <c r="K30" s="53"/>
      <c r="L30" s="53"/>
      <c r="M30" s="53"/>
      <c r="N30" s="53"/>
      <c r="O30" s="53"/>
      <c r="P30" s="53"/>
      <c r="Q30" s="53"/>
      <c r="R30" s="53"/>
      <c r="S30" s="53"/>
      <c r="T30" s="53"/>
      <c r="U30" s="53"/>
      <c r="V30" s="54"/>
    </row>
    <row r="31" spans="2:22" x14ac:dyDescent="0.25">
      <c r="C31" s="33" t="s">
        <v>235</v>
      </c>
      <c r="D31" s="71">
        <v>0</v>
      </c>
      <c r="E31" s="34"/>
      <c r="F31" s="34"/>
      <c r="H31" s="52">
        <v>4</v>
      </c>
      <c r="I31" s="53" t="s">
        <v>313</v>
      </c>
      <c r="J31" s="53"/>
      <c r="K31" s="53"/>
      <c r="L31" s="53"/>
      <c r="M31" s="53"/>
      <c r="N31" s="53"/>
      <c r="O31" s="53"/>
      <c r="P31" s="53"/>
      <c r="Q31" s="53"/>
      <c r="R31" s="53"/>
      <c r="S31" s="53"/>
      <c r="T31" s="53"/>
      <c r="U31" s="53"/>
      <c r="V31" s="54"/>
    </row>
    <row r="32" spans="2:22" x14ac:dyDescent="0.25">
      <c r="E32" s="34"/>
      <c r="F32" s="34"/>
      <c r="H32" s="52">
        <v>5</v>
      </c>
      <c r="I32" s="53" t="s">
        <v>314</v>
      </c>
      <c r="J32" s="53"/>
      <c r="K32" s="53"/>
      <c r="L32" s="53"/>
      <c r="M32" s="53"/>
      <c r="N32" s="53"/>
      <c r="O32" s="53"/>
      <c r="P32" s="53"/>
      <c r="Q32" s="53"/>
      <c r="R32" s="53"/>
      <c r="S32" s="53"/>
      <c r="T32" s="53"/>
      <c r="U32" s="53"/>
      <c r="V32" s="54"/>
    </row>
    <row r="33" spans="2:22" x14ac:dyDescent="0.25">
      <c r="H33" s="52">
        <v>6</v>
      </c>
      <c r="I33" s="53" t="s">
        <v>315</v>
      </c>
      <c r="J33" s="53"/>
      <c r="K33" s="53"/>
      <c r="L33" s="53"/>
      <c r="M33" s="53"/>
      <c r="N33" s="53"/>
      <c r="O33" s="53"/>
      <c r="P33" s="53"/>
      <c r="Q33" s="53"/>
      <c r="R33" s="53"/>
      <c r="S33" s="53"/>
      <c r="T33" s="53"/>
      <c r="U33" s="53"/>
      <c r="V33" s="54"/>
    </row>
    <row r="34" spans="2:22" x14ac:dyDescent="0.25">
      <c r="B34" s="29" t="s">
        <v>246</v>
      </c>
      <c r="H34" s="52">
        <v>7</v>
      </c>
      <c r="I34" s="53" t="s">
        <v>316</v>
      </c>
      <c r="J34" s="53"/>
      <c r="K34" s="53"/>
      <c r="L34" s="53"/>
      <c r="M34" s="53"/>
      <c r="N34" s="53"/>
      <c r="O34" s="53"/>
      <c r="P34" s="53"/>
      <c r="Q34" s="53"/>
      <c r="R34" s="53"/>
      <c r="S34" s="53"/>
      <c r="T34" s="53"/>
      <c r="U34" s="53"/>
      <c r="V34" s="54"/>
    </row>
    <row r="35" spans="2:22" x14ac:dyDescent="0.25">
      <c r="B35" s="29"/>
      <c r="H35" s="52">
        <v>8</v>
      </c>
      <c r="I35" s="53" t="s">
        <v>317</v>
      </c>
      <c r="J35" s="53"/>
      <c r="K35" s="53"/>
      <c r="L35" s="53"/>
      <c r="M35" s="53"/>
      <c r="N35" s="53"/>
      <c r="O35" s="53"/>
      <c r="P35" s="53"/>
      <c r="Q35" s="53"/>
      <c r="R35" s="53"/>
      <c r="S35" s="53"/>
      <c r="T35" s="53"/>
      <c r="U35" s="53"/>
      <c r="V35" s="54"/>
    </row>
    <row r="36" spans="2:22" x14ac:dyDescent="0.25">
      <c r="B36">
        <v>63</v>
      </c>
      <c r="C36" t="s">
        <v>247</v>
      </c>
      <c r="H36" s="52">
        <v>9</v>
      </c>
      <c r="I36" s="53" t="s">
        <v>318</v>
      </c>
      <c r="J36" s="53"/>
      <c r="K36" s="53"/>
      <c r="L36" s="53"/>
      <c r="M36" s="53"/>
      <c r="N36" s="53"/>
      <c r="O36" s="53"/>
      <c r="P36" s="53"/>
      <c r="Q36" s="53"/>
      <c r="R36" s="53"/>
      <c r="S36" s="53"/>
      <c r="T36" s="53"/>
      <c r="U36" s="53"/>
      <c r="V36" s="54"/>
    </row>
    <row r="37" spans="2:22" x14ac:dyDescent="0.25">
      <c r="D37" t="s">
        <v>294</v>
      </c>
      <c r="E37" t="s">
        <v>295</v>
      </c>
      <c r="F37" t="s">
        <v>296</v>
      </c>
      <c r="H37" s="52">
        <v>10</v>
      </c>
      <c r="I37" s="53" t="s">
        <v>319</v>
      </c>
      <c r="J37" s="53"/>
      <c r="K37" s="53"/>
      <c r="L37" s="53"/>
      <c r="M37" s="53"/>
      <c r="N37" s="53"/>
      <c r="O37" s="53"/>
      <c r="P37" s="53"/>
      <c r="Q37" s="53"/>
      <c r="R37" s="53"/>
      <c r="S37" s="53"/>
      <c r="T37" s="53"/>
      <c r="U37" s="53"/>
      <c r="V37" s="54"/>
    </row>
    <row r="38" spans="2:22" x14ac:dyDescent="0.25">
      <c r="C38" s="35" t="s">
        <v>257</v>
      </c>
      <c r="D38" s="71"/>
      <c r="E38" s="71"/>
      <c r="F38" s="71"/>
      <c r="G38" s="34"/>
      <c r="H38" s="52">
        <v>11</v>
      </c>
      <c r="I38" s="53" t="s">
        <v>320</v>
      </c>
      <c r="J38" s="53"/>
      <c r="K38" s="53"/>
      <c r="L38" s="53"/>
      <c r="M38" s="53"/>
      <c r="N38" s="53"/>
      <c r="O38" s="53"/>
      <c r="P38" s="53"/>
      <c r="Q38" s="53"/>
      <c r="R38" s="53"/>
      <c r="S38" s="53"/>
      <c r="T38" s="53"/>
      <c r="U38" s="53"/>
      <c r="V38" s="54"/>
    </row>
    <row r="39" spans="2:22" x14ac:dyDescent="0.25">
      <c r="C39" s="35" t="s">
        <v>248</v>
      </c>
      <c r="D39" s="71"/>
      <c r="E39" s="71"/>
      <c r="F39" s="71"/>
      <c r="G39" s="34"/>
      <c r="H39" s="52">
        <v>12</v>
      </c>
      <c r="I39" s="53" t="s">
        <v>321</v>
      </c>
      <c r="J39" s="53"/>
      <c r="K39" s="53"/>
      <c r="L39" s="53"/>
      <c r="M39" s="53"/>
      <c r="N39" s="53"/>
      <c r="O39" s="53"/>
      <c r="P39" s="53"/>
      <c r="Q39" s="53"/>
      <c r="R39" s="53"/>
      <c r="S39" s="53"/>
      <c r="T39" s="53"/>
      <c r="U39" s="53"/>
      <c r="V39" s="54"/>
    </row>
    <row r="40" spans="2:22" x14ac:dyDescent="0.25">
      <c r="C40" s="35" t="s">
        <v>249</v>
      </c>
      <c r="D40" s="71"/>
      <c r="E40" s="71"/>
      <c r="F40" s="71"/>
      <c r="G40" s="34"/>
      <c r="H40" s="52">
        <v>13</v>
      </c>
      <c r="I40" s="53" t="s">
        <v>322</v>
      </c>
      <c r="J40" s="53"/>
      <c r="K40" s="53"/>
      <c r="L40" s="53"/>
      <c r="M40" s="53"/>
      <c r="N40" s="53"/>
      <c r="O40" s="53"/>
      <c r="P40" s="53"/>
      <c r="Q40" s="53"/>
      <c r="R40" s="53"/>
      <c r="S40" s="53"/>
      <c r="T40" s="53"/>
      <c r="U40" s="53"/>
      <c r="V40" s="54"/>
    </row>
    <row r="41" spans="2:22" x14ac:dyDescent="0.25">
      <c r="C41" s="35" t="s">
        <v>250</v>
      </c>
      <c r="D41" s="71"/>
      <c r="E41" s="71"/>
      <c r="F41" s="71"/>
      <c r="G41" s="34"/>
      <c r="H41" s="52">
        <v>14</v>
      </c>
      <c r="I41" s="53" t="s">
        <v>323</v>
      </c>
      <c r="J41" s="53"/>
      <c r="K41" s="53"/>
      <c r="L41" s="53"/>
      <c r="M41" s="53"/>
      <c r="N41" s="53"/>
      <c r="O41" s="53"/>
      <c r="P41" s="53"/>
      <c r="Q41" s="53"/>
      <c r="R41" s="53"/>
      <c r="S41" s="53"/>
      <c r="T41" s="53"/>
      <c r="U41" s="53"/>
      <c r="V41" s="54"/>
    </row>
    <row r="42" spans="2:22" x14ac:dyDescent="0.25">
      <c r="C42" s="35" t="s">
        <v>251</v>
      </c>
      <c r="D42" s="71"/>
      <c r="E42" s="71"/>
      <c r="F42" s="71"/>
      <c r="G42" s="34"/>
      <c r="H42" s="52">
        <v>15</v>
      </c>
      <c r="I42" s="53" t="s">
        <v>323</v>
      </c>
      <c r="J42" s="53"/>
      <c r="K42" s="53"/>
      <c r="L42" s="53"/>
      <c r="M42" s="53"/>
      <c r="N42" s="53"/>
      <c r="O42" s="53"/>
      <c r="P42" s="53"/>
      <c r="Q42" s="53"/>
      <c r="R42" s="53"/>
      <c r="S42" s="53"/>
      <c r="T42" s="53"/>
      <c r="U42" s="53"/>
      <c r="V42" s="54"/>
    </row>
    <row r="43" spans="2:22" x14ac:dyDescent="0.25">
      <c r="C43" s="38" t="s">
        <v>252</v>
      </c>
      <c r="D43" s="71"/>
      <c r="E43" s="71"/>
      <c r="F43" s="71"/>
      <c r="G43" s="34"/>
      <c r="H43" s="52">
        <v>16</v>
      </c>
      <c r="I43" s="53" t="s">
        <v>324</v>
      </c>
      <c r="J43" s="53"/>
      <c r="K43" s="53"/>
      <c r="L43" s="53"/>
      <c r="M43" s="53"/>
      <c r="N43" s="53"/>
      <c r="O43" s="53"/>
      <c r="P43" s="53"/>
      <c r="Q43" s="53"/>
      <c r="R43" s="53"/>
      <c r="S43" s="53"/>
      <c r="T43" s="53"/>
      <c r="U43" s="53"/>
      <c r="V43" s="54"/>
    </row>
    <row r="44" spans="2:22" x14ac:dyDescent="0.25">
      <c r="C44" s="38" t="s">
        <v>253</v>
      </c>
      <c r="D44" s="71"/>
      <c r="E44" s="71"/>
      <c r="F44" s="71"/>
      <c r="G44" s="34"/>
      <c r="H44" s="52">
        <v>17</v>
      </c>
      <c r="I44" s="53" t="s">
        <v>325</v>
      </c>
      <c r="J44" s="53"/>
      <c r="K44" s="53"/>
      <c r="L44" s="53"/>
      <c r="M44" s="53"/>
      <c r="N44" s="53"/>
      <c r="O44" s="53"/>
      <c r="P44" s="53"/>
      <c r="Q44" s="53"/>
      <c r="R44" s="53"/>
      <c r="S44" s="53"/>
      <c r="T44" s="53"/>
      <c r="U44" s="53"/>
      <c r="V44" s="54"/>
    </row>
    <row r="45" spans="2:22" x14ac:dyDescent="0.25">
      <c r="C45" s="38" t="s">
        <v>254</v>
      </c>
      <c r="D45" s="71"/>
      <c r="E45" s="71"/>
      <c r="F45" s="71"/>
      <c r="G45" s="34"/>
      <c r="H45" s="52">
        <v>18</v>
      </c>
      <c r="I45" s="53" t="s">
        <v>326</v>
      </c>
      <c r="J45" s="53"/>
      <c r="K45" s="53"/>
      <c r="L45" s="53"/>
      <c r="M45" s="53"/>
      <c r="N45" s="53"/>
      <c r="O45" s="53"/>
      <c r="P45" s="53"/>
      <c r="Q45" s="53"/>
      <c r="R45" s="53"/>
      <c r="S45" s="53"/>
      <c r="T45" s="53"/>
      <c r="U45" s="53"/>
      <c r="V45" s="54"/>
    </row>
    <row r="46" spans="2:22" x14ac:dyDescent="0.25">
      <c r="C46" s="10"/>
      <c r="D46" s="42"/>
      <c r="E46" s="42"/>
      <c r="F46" s="42"/>
      <c r="G46" s="34"/>
      <c r="H46" s="52">
        <v>19</v>
      </c>
      <c r="I46" s="53" t="s">
        <v>327</v>
      </c>
      <c r="J46" s="53"/>
      <c r="K46" s="53"/>
      <c r="L46" s="53"/>
      <c r="M46" s="53"/>
      <c r="N46" s="53"/>
      <c r="O46" s="53"/>
      <c r="P46" s="53"/>
      <c r="Q46" s="53"/>
      <c r="R46" s="53"/>
      <c r="S46" s="53"/>
      <c r="T46" s="53"/>
      <c r="U46" s="53"/>
      <c r="V46" s="54"/>
    </row>
    <row r="47" spans="2:22" x14ac:dyDescent="0.25">
      <c r="C47" s="35" t="s">
        <v>255</v>
      </c>
      <c r="D47" s="42"/>
      <c r="E47" s="42"/>
      <c r="F47" s="42"/>
      <c r="G47" s="34"/>
      <c r="H47" s="55">
        <v>20</v>
      </c>
      <c r="I47" s="56" t="s">
        <v>328</v>
      </c>
      <c r="J47" s="56"/>
      <c r="K47" s="56"/>
      <c r="L47" s="56"/>
      <c r="M47" s="56"/>
      <c r="N47" s="56"/>
      <c r="O47" s="56"/>
      <c r="P47" s="56"/>
      <c r="Q47" s="56"/>
      <c r="R47" s="56"/>
      <c r="S47" s="56"/>
      <c r="T47" s="56"/>
      <c r="U47" s="56"/>
      <c r="V47" s="57"/>
    </row>
    <row r="48" spans="2:22" ht="145.5" customHeight="1" x14ac:dyDescent="0.25">
      <c r="C48" s="35" t="s">
        <v>256</v>
      </c>
      <c r="D48" s="72" t="s">
        <v>344</v>
      </c>
      <c r="E48" s="72"/>
      <c r="F48" s="72"/>
      <c r="G48" s="40"/>
    </row>
    <row r="49" spans="3:17" x14ac:dyDescent="0.25">
      <c r="C49" s="10"/>
      <c r="D49" s="30"/>
      <c r="E49" s="30"/>
      <c r="F49" s="30"/>
      <c r="G49" s="34"/>
    </row>
    <row r="50" spans="3:17" ht="60" x14ac:dyDescent="0.25">
      <c r="C50" s="35" t="s">
        <v>258</v>
      </c>
      <c r="D50" s="30"/>
      <c r="E50" s="30"/>
      <c r="F50" s="30"/>
      <c r="G50" s="34"/>
    </row>
    <row r="51" spans="3:17" ht="45" x14ac:dyDescent="0.25">
      <c r="C51" s="35" t="s">
        <v>259</v>
      </c>
      <c r="D51" s="30"/>
      <c r="E51" s="30"/>
      <c r="F51" s="30"/>
      <c r="G51" s="34"/>
    </row>
    <row r="52" spans="3:17" x14ac:dyDescent="0.25">
      <c r="C52" s="35"/>
      <c r="D52" s="30"/>
      <c r="E52" s="30"/>
      <c r="F52" s="30"/>
      <c r="H52" s="34"/>
      <c r="I52" s="34"/>
    </row>
    <row r="53" spans="3:17" x14ac:dyDescent="0.25">
      <c r="C53" s="38" t="s">
        <v>260</v>
      </c>
      <c r="D53" s="72" t="s">
        <v>339</v>
      </c>
      <c r="E53" s="72" t="s">
        <v>339</v>
      </c>
      <c r="F53" s="72" t="s">
        <v>339</v>
      </c>
      <c r="G53" s="48" t="s">
        <v>342</v>
      </c>
      <c r="H53" s="34"/>
      <c r="I53" s="34"/>
    </row>
    <row r="54" spans="3:17" x14ac:dyDescent="0.25">
      <c r="C54" s="38" t="s">
        <v>261</v>
      </c>
      <c r="D54" s="72" t="s">
        <v>340</v>
      </c>
      <c r="E54" s="72" t="s">
        <v>338</v>
      </c>
      <c r="F54" s="73" t="s">
        <v>338</v>
      </c>
      <c r="G54" s="45" t="s">
        <v>329</v>
      </c>
      <c r="H54" s="34"/>
      <c r="I54" s="34"/>
    </row>
    <row r="55" spans="3:17" x14ac:dyDescent="0.25">
      <c r="C55" s="38" t="s">
        <v>262</v>
      </c>
      <c r="D55" s="72" t="s">
        <v>339</v>
      </c>
      <c r="E55" s="72" t="s">
        <v>339</v>
      </c>
      <c r="F55" s="73" t="s">
        <v>339</v>
      </c>
      <c r="G55" s="46" t="s">
        <v>330</v>
      </c>
      <c r="H55" s="34"/>
      <c r="I55" s="34"/>
    </row>
    <row r="56" spans="3:17" x14ac:dyDescent="0.25">
      <c r="C56" s="38" t="s">
        <v>263</v>
      </c>
      <c r="D56" s="71" t="e">
        <f>NA()</f>
        <v>#N/A</v>
      </c>
      <c r="E56" s="71" t="e">
        <f>NA()</f>
        <v>#N/A</v>
      </c>
      <c r="F56" s="74" t="e">
        <f>NA()</f>
        <v>#N/A</v>
      </c>
      <c r="G56" s="46" t="s">
        <v>331</v>
      </c>
      <c r="H56" s="34"/>
      <c r="I56" s="34"/>
    </row>
    <row r="57" spans="3:17" x14ac:dyDescent="0.25">
      <c r="C57" s="38" t="s">
        <v>264</v>
      </c>
      <c r="D57" s="72" t="s">
        <v>340</v>
      </c>
      <c r="E57" s="72" t="s">
        <v>338</v>
      </c>
      <c r="F57" s="73" t="s">
        <v>338</v>
      </c>
      <c r="G57" s="46" t="s">
        <v>332</v>
      </c>
      <c r="H57" s="34"/>
      <c r="I57" s="34"/>
    </row>
    <row r="58" spans="3:17" ht="30" x14ac:dyDescent="0.25">
      <c r="C58" s="38" t="s">
        <v>265</v>
      </c>
      <c r="D58" s="72" t="s">
        <v>340</v>
      </c>
      <c r="E58" s="72" t="s">
        <v>338</v>
      </c>
      <c r="F58" s="73" t="s">
        <v>338</v>
      </c>
      <c r="G58" s="46" t="s">
        <v>333</v>
      </c>
      <c r="H58" s="34"/>
      <c r="I58" s="34"/>
    </row>
    <row r="59" spans="3:17" x14ac:dyDescent="0.25">
      <c r="C59" s="38" t="s">
        <v>266</v>
      </c>
      <c r="D59" s="72" t="s">
        <v>339</v>
      </c>
      <c r="E59" s="72" t="s">
        <v>339</v>
      </c>
      <c r="F59" s="73" t="s">
        <v>339</v>
      </c>
      <c r="G59" s="46" t="s">
        <v>334</v>
      </c>
      <c r="H59" s="34"/>
      <c r="I59" s="34"/>
    </row>
    <row r="60" spans="3:17" x14ac:dyDescent="0.25">
      <c r="C60" s="38" t="s">
        <v>267</v>
      </c>
      <c r="D60" s="72" t="s">
        <v>339</v>
      </c>
      <c r="E60" s="72" t="s">
        <v>339</v>
      </c>
      <c r="F60" s="73" t="s">
        <v>339</v>
      </c>
      <c r="G60" s="46" t="s">
        <v>335</v>
      </c>
      <c r="H60" s="34"/>
      <c r="I60" s="34"/>
    </row>
    <row r="61" spans="3:17" x14ac:dyDescent="0.25">
      <c r="C61" s="38" t="s">
        <v>268</v>
      </c>
      <c r="D61" s="72" t="s">
        <v>341</v>
      </c>
      <c r="E61" s="72" t="s">
        <v>341</v>
      </c>
      <c r="F61" s="73" t="s">
        <v>341</v>
      </c>
      <c r="G61" s="46" t="s">
        <v>336</v>
      </c>
      <c r="H61" s="34"/>
      <c r="I61" s="34"/>
      <c r="Q61" s="1"/>
    </row>
    <row r="62" spans="3:17" ht="90" x14ac:dyDescent="0.25">
      <c r="C62" s="39" t="s">
        <v>269</v>
      </c>
      <c r="D62" s="30"/>
      <c r="E62" s="30"/>
      <c r="F62" s="30"/>
      <c r="G62" s="47" t="s">
        <v>337</v>
      </c>
      <c r="H62" s="34"/>
      <c r="I62" s="34"/>
      <c r="Q62" s="1"/>
    </row>
    <row r="63" spans="3:17" x14ac:dyDescent="0.25">
      <c r="C63" s="38"/>
      <c r="D63" s="30"/>
      <c r="E63" s="30"/>
      <c r="F63" s="30"/>
      <c r="G63" s="34"/>
      <c r="Q63" s="1"/>
    </row>
    <row r="64" spans="3:17" x14ac:dyDescent="0.25">
      <c r="C64" s="38"/>
      <c r="D64" s="30"/>
      <c r="E64" s="30"/>
      <c r="F64" s="30"/>
      <c r="G64" s="34"/>
      <c r="H64" s="34"/>
    </row>
    <row r="65" spans="3:8" ht="45" x14ac:dyDescent="0.25">
      <c r="C65" s="35" t="s">
        <v>270</v>
      </c>
      <c r="D65" s="72" t="s">
        <v>307</v>
      </c>
      <c r="E65" s="72" t="s">
        <v>307</v>
      </c>
      <c r="F65" s="72" t="s">
        <v>307</v>
      </c>
      <c r="G65" s="34"/>
      <c r="H65" s="34"/>
    </row>
    <row r="66" spans="3:8" x14ac:dyDescent="0.25">
      <c r="C66" s="35" t="s">
        <v>274</v>
      </c>
      <c r="D66" s="72" t="s">
        <v>339</v>
      </c>
      <c r="E66" s="72" t="s">
        <v>339</v>
      </c>
      <c r="F66" s="72" t="s">
        <v>339</v>
      </c>
      <c r="G66" s="34"/>
      <c r="H66" s="34"/>
    </row>
    <row r="67" spans="3:8" x14ac:dyDescent="0.25">
      <c r="C67" s="35" t="s">
        <v>275</v>
      </c>
      <c r="D67" s="72" t="s">
        <v>339</v>
      </c>
      <c r="E67" s="72" t="s">
        <v>339</v>
      </c>
      <c r="F67" s="72" t="s">
        <v>339</v>
      </c>
      <c r="G67" s="34"/>
      <c r="H67" s="34"/>
    </row>
    <row r="68" spans="3:8" ht="45" x14ac:dyDescent="0.25">
      <c r="C68" s="35" t="s">
        <v>276</v>
      </c>
      <c r="D68" s="72" t="s">
        <v>339</v>
      </c>
      <c r="E68" s="72" t="s">
        <v>339</v>
      </c>
      <c r="F68" s="72" t="s">
        <v>339</v>
      </c>
      <c r="G68" s="34"/>
      <c r="H68" s="34"/>
    </row>
    <row r="69" spans="3:8" ht="30" x14ac:dyDescent="0.25">
      <c r="C69" s="35" t="s">
        <v>271</v>
      </c>
      <c r="D69" s="72" t="s">
        <v>307</v>
      </c>
      <c r="E69" s="72" t="s">
        <v>307</v>
      </c>
      <c r="F69" s="72" t="s">
        <v>307</v>
      </c>
      <c r="G69" s="34"/>
      <c r="H69" s="34"/>
    </row>
    <row r="70" spans="3:8" x14ac:dyDescent="0.25">
      <c r="C70" s="35" t="s">
        <v>272</v>
      </c>
      <c r="D70" s="30"/>
      <c r="E70" s="30"/>
      <c r="F70" s="30"/>
      <c r="G70" s="34"/>
      <c r="H70" s="34"/>
    </row>
    <row r="71" spans="3:8" x14ac:dyDescent="0.25">
      <c r="C71" s="38" t="s">
        <v>277</v>
      </c>
      <c r="D71" s="41" t="s">
        <v>386</v>
      </c>
      <c r="E71" s="41" t="s">
        <v>386</v>
      </c>
      <c r="F71" s="41" t="s">
        <v>386</v>
      </c>
      <c r="G71" s="34"/>
      <c r="H71" s="34"/>
    </row>
    <row r="72" spans="3:8" ht="60" x14ac:dyDescent="0.25">
      <c r="C72" s="38" t="s">
        <v>278</v>
      </c>
      <c r="D72" s="41" t="s">
        <v>386</v>
      </c>
      <c r="E72" s="41" t="s">
        <v>386</v>
      </c>
      <c r="F72" s="41" t="s">
        <v>386</v>
      </c>
      <c r="G72" s="34"/>
    </row>
    <row r="73" spans="3:8" ht="30" x14ac:dyDescent="0.25">
      <c r="C73" s="38" t="s">
        <v>279</v>
      </c>
      <c r="D73" s="41" t="s">
        <v>386</v>
      </c>
      <c r="E73" s="41" t="s">
        <v>386</v>
      </c>
      <c r="F73" s="41" t="s">
        <v>386</v>
      </c>
      <c r="G73" s="34"/>
    </row>
    <row r="74" spans="3:8" x14ac:dyDescent="0.25">
      <c r="C74" s="38" t="s">
        <v>280</v>
      </c>
      <c r="D74" s="41" t="s">
        <v>386</v>
      </c>
      <c r="E74" s="41" t="s">
        <v>386</v>
      </c>
      <c r="F74" s="41" t="s">
        <v>386</v>
      </c>
      <c r="G74" s="34"/>
    </row>
    <row r="75" spans="3:8" x14ac:dyDescent="0.25">
      <c r="C75" s="38" t="s">
        <v>273</v>
      </c>
      <c r="D75" s="41" t="s">
        <v>386</v>
      </c>
      <c r="E75" s="41" t="s">
        <v>386</v>
      </c>
      <c r="F75" s="41" t="s">
        <v>386</v>
      </c>
      <c r="G75" s="34"/>
    </row>
    <row r="76" spans="3:8" ht="45" x14ac:dyDescent="0.25">
      <c r="C76" s="35" t="s">
        <v>282</v>
      </c>
      <c r="D76" s="30"/>
      <c r="E76" s="30"/>
      <c r="F76" s="30"/>
      <c r="G76" s="34"/>
    </row>
    <row r="77" spans="3:8" x14ac:dyDescent="0.25">
      <c r="C77" s="35" t="s">
        <v>281</v>
      </c>
      <c r="D77" s="30"/>
      <c r="E77" s="30"/>
      <c r="F77" s="30"/>
      <c r="G77" s="34"/>
    </row>
    <row r="78" spans="3:8" x14ac:dyDescent="0.25">
      <c r="C78" s="38" t="s">
        <v>283</v>
      </c>
      <c r="D78" s="41" t="s">
        <v>386</v>
      </c>
      <c r="E78" s="41" t="s">
        <v>386</v>
      </c>
      <c r="F78" s="41" t="s">
        <v>386</v>
      </c>
      <c r="G78" s="34"/>
    </row>
    <row r="79" spans="3:8" ht="60" x14ac:dyDescent="0.25">
      <c r="C79" s="38" t="s">
        <v>284</v>
      </c>
      <c r="D79" s="41" t="s">
        <v>386</v>
      </c>
      <c r="E79" s="41" t="s">
        <v>386</v>
      </c>
      <c r="F79" s="41" t="s">
        <v>386</v>
      </c>
      <c r="G79" s="34"/>
    </row>
    <row r="80" spans="3:8" x14ac:dyDescent="0.25">
      <c r="C80" s="38" t="s">
        <v>285</v>
      </c>
      <c r="D80" s="41" t="s">
        <v>386</v>
      </c>
      <c r="E80" s="41" t="s">
        <v>386</v>
      </c>
      <c r="F80" s="41" t="s">
        <v>386</v>
      </c>
      <c r="G80" s="34"/>
    </row>
    <row r="81" spans="3:7" x14ac:dyDescent="0.25">
      <c r="C81" s="35"/>
      <c r="D81" s="30"/>
      <c r="E81" s="30"/>
      <c r="F81" s="30"/>
      <c r="G81" s="34"/>
    </row>
    <row r="82" spans="3:7" ht="45" x14ac:dyDescent="0.25">
      <c r="C82" s="35" t="s">
        <v>286</v>
      </c>
      <c r="D82" s="30"/>
      <c r="E82" s="30"/>
      <c r="F82" s="30"/>
      <c r="G82" s="34"/>
    </row>
    <row r="83" spans="3:7" x14ac:dyDescent="0.25">
      <c r="C83" s="35" t="s">
        <v>287</v>
      </c>
      <c r="D83" s="30"/>
      <c r="E83" s="30"/>
      <c r="F83" s="30"/>
      <c r="G83" s="34"/>
    </row>
    <row r="84" spans="3:7" x14ac:dyDescent="0.25">
      <c r="C84" s="38" t="s">
        <v>297</v>
      </c>
      <c r="D84" s="41" t="s">
        <v>386</v>
      </c>
      <c r="E84" s="41" t="s">
        <v>386</v>
      </c>
      <c r="F84" s="41" t="s">
        <v>386</v>
      </c>
      <c r="G84" s="34"/>
    </row>
    <row r="85" spans="3:7" x14ac:dyDescent="0.25">
      <c r="C85" s="38" t="s">
        <v>298</v>
      </c>
      <c r="D85" s="41" t="s">
        <v>386</v>
      </c>
      <c r="E85" s="41" t="s">
        <v>386</v>
      </c>
      <c r="F85" s="41" t="s">
        <v>386</v>
      </c>
      <c r="G85" s="34"/>
    </row>
    <row r="86" spans="3:7" ht="60" x14ac:dyDescent="0.25">
      <c r="C86" s="38" t="s">
        <v>303</v>
      </c>
      <c r="D86" s="41" t="s">
        <v>386</v>
      </c>
      <c r="E86" s="41" t="s">
        <v>386</v>
      </c>
      <c r="F86" s="41" t="s">
        <v>386</v>
      </c>
      <c r="G86" s="34"/>
    </row>
    <row r="87" spans="3:7" x14ac:dyDescent="0.25">
      <c r="C87" s="38" t="s">
        <v>299</v>
      </c>
      <c r="D87" s="41" t="s">
        <v>386</v>
      </c>
      <c r="E87" s="41" t="s">
        <v>386</v>
      </c>
      <c r="F87" s="41" t="s">
        <v>386</v>
      </c>
      <c r="G87" s="34"/>
    </row>
    <row r="88" spans="3:7" x14ac:dyDescent="0.25">
      <c r="C88" s="35"/>
      <c r="D88" s="30"/>
      <c r="E88" s="30"/>
      <c r="F88" s="30"/>
      <c r="G88" s="34"/>
    </row>
    <row r="89" spans="3:7" x14ac:dyDescent="0.25">
      <c r="C89" s="35" t="s">
        <v>304</v>
      </c>
      <c r="D89" s="72" t="s">
        <v>339</v>
      </c>
      <c r="E89" s="72" t="s">
        <v>339</v>
      </c>
      <c r="F89" s="72" t="s">
        <v>339</v>
      </c>
      <c r="G89" s="34"/>
    </row>
    <row r="90" spans="3:7" ht="45" x14ac:dyDescent="0.25">
      <c r="C90" s="35" t="s">
        <v>288</v>
      </c>
      <c r="D90" s="30"/>
      <c r="E90" s="30"/>
      <c r="F90" s="30"/>
      <c r="G90" s="34"/>
    </row>
    <row r="91" spans="3:7" x14ac:dyDescent="0.25">
      <c r="C91" s="38" t="s">
        <v>300</v>
      </c>
      <c r="D91" s="72" t="s">
        <v>339</v>
      </c>
      <c r="E91" s="72" t="s">
        <v>339</v>
      </c>
      <c r="F91" s="72" t="s">
        <v>339</v>
      </c>
      <c r="G91" s="34"/>
    </row>
    <row r="92" spans="3:7" x14ac:dyDescent="0.25">
      <c r="C92" s="38" t="s">
        <v>301</v>
      </c>
      <c r="D92" s="72" t="s">
        <v>339</v>
      </c>
      <c r="E92" s="72" t="s">
        <v>339</v>
      </c>
      <c r="F92" s="72" t="s">
        <v>339</v>
      </c>
      <c r="G92" s="34"/>
    </row>
    <row r="93" spans="3:7" ht="30" x14ac:dyDescent="0.25">
      <c r="C93" s="35" t="s">
        <v>302</v>
      </c>
      <c r="D93" s="72" t="s">
        <v>343</v>
      </c>
      <c r="E93" s="72" t="s">
        <v>343</v>
      </c>
      <c r="F93" s="72" t="s">
        <v>343</v>
      </c>
      <c r="G93" s="34"/>
    </row>
    <row r="94" spans="3:7" x14ac:dyDescent="0.25">
      <c r="C94" s="35" t="s">
        <v>289</v>
      </c>
      <c r="D94" s="43" t="s">
        <v>307</v>
      </c>
      <c r="E94" s="43" t="s">
        <v>307</v>
      </c>
      <c r="F94" s="43" t="s">
        <v>307</v>
      </c>
      <c r="G94" s="34"/>
    </row>
    <row r="95" spans="3:7" x14ac:dyDescent="0.25">
      <c r="C95" s="35" t="s">
        <v>290</v>
      </c>
      <c r="D95" s="72" t="s">
        <v>339</v>
      </c>
      <c r="E95" s="72" t="s">
        <v>339</v>
      </c>
      <c r="F95" s="72" t="s">
        <v>339</v>
      </c>
      <c r="G95" s="34"/>
    </row>
    <row r="96" spans="3:7" x14ac:dyDescent="0.25">
      <c r="C96" s="35" t="s">
        <v>291</v>
      </c>
      <c r="D96" s="72" t="s">
        <v>339</v>
      </c>
      <c r="E96" s="72" t="s">
        <v>339</v>
      </c>
      <c r="F96" s="72" t="s">
        <v>339</v>
      </c>
      <c r="G96" s="34"/>
    </row>
    <row r="97" spans="2:7" x14ac:dyDescent="0.25">
      <c r="C97" s="35" t="s">
        <v>292</v>
      </c>
      <c r="D97" s="43" t="s">
        <v>307</v>
      </c>
      <c r="E97" s="43" t="s">
        <v>307</v>
      </c>
      <c r="F97" s="43" t="s">
        <v>307</v>
      </c>
      <c r="G97" s="34"/>
    </row>
    <row r="98" spans="2:7" ht="30" x14ac:dyDescent="0.25">
      <c r="C98" s="35" t="s">
        <v>293</v>
      </c>
      <c r="D98" s="43" t="s">
        <v>386</v>
      </c>
      <c r="E98" s="43" t="s">
        <v>386</v>
      </c>
      <c r="F98" s="43" t="s">
        <v>386</v>
      </c>
      <c r="G98" s="34"/>
    </row>
    <row r="99" spans="2:7" x14ac:dyDescent="0.25">
      <c r="C99" s="32"/>
      <c r="D99" s="10"/>
      <c r="E99" s="10"/>
      <c r="F99" s="10"/>
      <c r="G99" s="34"/>
    </row>
    <row r="100" spans="2:7" x14ac:dyDescent="0.25">
      <c r="C100" s="32"/>
      <c r="D100" s="10"/>
      <c r="E100" s="10"/>
      <c r="F100" s="10"/>
      <c r="G100" s="34"/>
    </row>
    <row r="101" spans="2:7" x14ac:dyDescent="0.25">
      <c r="C101" s="32"/>
      <c r="D101" s="10"/>
      <c r="E101" s="10"/>
      <c r="F101" s="10"/>
      <c r="G101" s="34"/>
    </row>
    <row r="102" spans="2:7" x14ac:dyDescent="0.25">
      <c r="B102" s="86" t="s">
        <v>399</v>
      </c>
      <c r="D102" s="10"/>
      <c r="E102" s="10"/>
      <c r="F102" s="10"/>
      <c r="G102" s="34"/>
    </row>
    <row r="103" spans="2:7" x14ac:dyDescent="0.25">
      <c r="B103" s="86"/>
      <c r="D103" s="10"/>
      <c r="E103" s="10"/>
      <c r="F103" s="10"/>
      <c r="G103" s="34"/>
    </row>
    <row r="104" spans="2:7" ht="45" x14ac:dyDescent="0.25">
      <c r="C104" s="32" t="s">
        <v>400</v>
      </c>
      <c r="D104" s="43" t="s">
        <v>386</v>
      </c>
      <c r="E104" s="10"/>
      <c r="F104" s="10"/>
      <c r="G104" s="34"/>
    </row>
    <row r="105" spans="2:7" x14ac:dyDescent="0.25">
      <c r="C105" s="32" t="s">
        <v>401</v>
      </c>
      <c r="D105" s="10"/>
      <c r="E105" s="10"/>
      <c r="F105" s="10"/>
      <c r="G105" s="34"/>
    </row>
    <row r="106" spans="2:7" x14ac:dyDescent="0.25">
      <c r="C106" s="10"/>
      <c r="D106" s="10"/>
      <c r="E106" s="10"/>
      <c r="F106" s="10"/>
      <c r="G106" s="34"/>
    </row>
    <row r="107" spans="2:7" x14ac:dyDescent="0.25">
      <c r="C107" s="10"/>
      <c r="D107" s="10"/>
      <c r="E107" s="10"/>
      <c r="F107" s="10"/>
      <c r="G107" s="34"/>
    </row>
    <row r="108" spans="2:7" x14ac:dyDescent="0.25">
      <c r="C108" s="10"/>
      <c r="D108" s="10"/>
      <c r="E108" s="10"/>
      <c r="F108" s="10"/>
      <c r="G108" s="34"/>
    </row>
    <row r="109" spans="2:7" x14ac:dyDescent="0.25">
      <c r="G109" s="34"/>
    </row>
    <row r="110" spans="2:7" x14ac:dyDescent="0.25">
      <c r="G110" s="34"/>
    </row>
    <row r="111" spans="2:7" x14ac:dyDescent="0.25">
      <c r="G111" s="34"/>
    </row>
    <row r="112" spans="2:7" x14ac:dyDescent="0.25">
      <c r="G112" s="34"/>
    </row>
    <row r="113" spans="7:7" x14ac:dyDescent="0.25">
      <c r="G113" s="34"/>
    </row>
    <row r="114" spans="7:7" x14ac:dyDescent="0.25">
      <c r="G114" s="34"/>
    </row>
    <row r="115" spans="7:7" x14ac:dyDescent="0.25">
      <c r="G115" s="34"/>
    </row>
    <row r="116" spans="7:7" x14ac:dyDescent="0.25">
      <c r="G116" s="34"/>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5A0A2D-77B1-4D5B-9675-2B6DA6ADE1E3}">
  <sheetPr codeName="Sheet1"/>
  <dimension ref="B2:C41"/>
  <sheetViews>
    <sheetView zoomScale="80" zoomScaleNormal="80" workbookViewId="0">
      <selection activeCell="B3" sqref="B3"/>
    </sheetView>
  </sheetViews>
  <sheetFormatPr defaultRowHeight="15" x14ac:dyDescent="0.25"/>
  <cols>
    <col min="2" max="2" width="27.42578125" customWidth="1"/>
    <col min="3" max="3" width="43.7109375" bestFit="1" customWidth="1"/>
  </cols>
  <sheetData>
    <row r="2" spans="2:3" ht="18.75" x14ac:dyDescent="0.3">
      <c r="B2" s="7" t="s">
        <v>17</v>
      </c>
    </row>
    <row r="4" spans="2:3" x14ac:dyDescent="0.25">
      <c r="B4" t="s">
        <v>0</v>
      </c>
    </row>
    <row r="5" spans="2:3" x14ac:dyDescent="0.25">
      <c r="B5" s="1" t="s">
        <v>1</v>
      </c>
    </row>
    <row r="7" spans="2:3" x14ac:dyDescent="0.25">
      <c r="B7" t="s">
        <v>2</v>
      </c>
      <c r="C7" s="37" t="s">
        <v>141</v>
      </c>
    </row>
    <row r="8" spans="2:3" x14ac:dyDescent="0.25">
      <c r="B8" t="s">
        <v>346</v>
      </c>
      <c r="C8" s="44">
        <v>287883</v>
      </c>
    </row>
    <row r="9" spans="2:3" x14ac:dyDescent="0.25">
      <c r="B9" t="s">
        <v>3</v>
      </c>
      <c r="C9" s="44" t="s">
        <v>142</v>
      </c>
    </row>
    <row r="10" spans="2:3" x14ac:dyDescent="0.25">
      <c r="B10" t="s">
        <v>4</v>
      </c>
      <c r="C10" s="2"/>
    </row>
    <row r="11" spans="2:3" x14ac:dyDescent="0.25">
      <c r="B11" t="s">
        <v>5</v>
      </c>
      <c r="C11" s="2"/>
    </row>
    <row r="12" spans="2:3" x14ac:dyDescent="0.25">
      <c r="B12" t="s">
        <v>6</v>
      </c>
      <c r="C12" s="2"/>
    </row>
    <row r="14" spans="2:3" x14ac:dyDescent="0.25">
      <c r="B14" t="s">
        <v>7</v>
      </c>
    </row>
    <row r="16" spans="2:3" x14ac:dyDescent="0.25">
      <c r="B16" t="s">
        <v>2</v>
      </c>
      <c r="C16" s="11"/>
    </row>
    <row r="17" spans="2:3" x14ac:dyDescent="0.25">
      <c r="B17" t="s">
        <v>3</v>
      </c>
      <c r="C17" s="11"/>
    </row>
    <row r="18" spans="2:3" x14ac:dyDescent="0.25">
      <c r="B18" t="s">
        <v>4</v>
      </c>
      <c r="C18" s="11"/>
    </row>
    <row r="19" spans="2:3" x14ac:dyDescent="0.25">
      <c r="B19" t="s">
        <v>5</v>
      </c>
      <c r="C19" s="11"/>
    </row>
    <row r="20" spans="2:3" x14ac:dyDescent="0.25">
      <c r="B20" t="s">
        <v>6</v>
      </c>
      <c r="C20" s="11"/>
    </row>
    <row r="22" spans="2:3" s="3" customFormat="1" ht="15.75" thickBot="1" x14ac:dyDescent="0.3"/>
    <row r="23" spans="2:3" ht="15.75" thickTop="1" x14ac:dyDescent="0.25"/>
    <row r="24" spans="2:3" x14ac:dyDescent="0.25">
      <c r="B24" t="s">
        <v>13</v>
      </c>
    </row>
    <row r="26" spans="2:3" x14ac:dyDescent="0.25">
      <c r="B26" s="4" t="s">
        <v>16</v>
      </c>
      <c r="C26" s="4"/>
    </row>
    <row r="27" spans="2:3" x14ac:dyDescent="0.25">
      <c r="B27" t="s">
        <v>8</v>
      </c>
      <c r="C27" s="37" t="s">
        <v>143</v>
      </c>
    </row>
    <row r="28" spans="2:3" x14ac:dyDescent="0.25">
      <c r="B28" t="s">
        <v>9</v>
      </c>
      <c r="C28" s="37" t="s">
        <v>143</v>
      </c>
    </row>
    <row r="29" spans="2:3" x14ac:dyDescent="0.25">
      <c r="B29" t="s">
        <v>10</v>
      </c>
      <c r="C29" s="37" t="s">
        <v>144</v>
      </c>
    </row>
    <row r="30" spans="2:3" x14ac:dyDescent="0.25">
      <c r="B30" t="s">
        <v>11</v>
      </c>
      <c r="C30" s="76" t="s">
        <v>145</v>
      </c>
    </row>
    <row r="31" spans="2:3" x14ac:dyDescent="0.25">
      <c r="B31" t="s">
        <v>14</v>
      </c>
      <c r="C31" s="37" t="s">
        <v>146</v>
      </c>
    </row>
    <row r="32" spans="2:3" x14ac:dyDescent="0.25">
      <c r="B32" t="s">
        <v>12</v>
      </c>
      <c r="C32" s="77">
        <v>44939</v>
      </c>
    </row>
    <row r="35" spans="2:3" x14ac:dyDescent="0.25">
      <c r="B35" s="4" t="s">
        <v>15</v>
      </c>
    </row>
    <row r="36" spans="2:3" x14ac:dyDescent="0.25">
      <c r="B36" t="s">
        <v>8</v>
      </c>
      <c r="C36" s="2"/>
    </row>
    <row r="37" spans="2:3" x14ac:dyDescent="0.25">
      <c r="B37" t="s">
        <v>9</v>
      </c>
      <c r="C37" s="2"/>
    </row>
    <row r="38" spans="2:3" x14ac:dyDescent="0.25">
      <c r="B38" t="s">
        <v>10</v>
      </c>
      <c r="C38" s="2"/>
    </row>
    <row r="39" spans="2:3" x14ac:dyDescent="0.25">
      <c r="B39" t="s">
        <v>11</v>
      </c>
      <c r="C39" s="2"/>
    </row>
    <row r="40" spans="2:3" x14ac:dyDescent="0.25">
      <c r="B40" t="s">
        <v>14</v>
      </c>
      <c r="C40" s="2"/>
    </row>
    <row r="41" spans="2:3" x14ac:dyDescent="0.25">
      <c r="B41" t="s">
        <v>12</v>
      </c>
      <c r="C41" s="2"/>
    </row>
  </sheetData>
  <hyperlinks>
    <hyperlink ref="C30" r:id="rId1" xr:uid="{DBDC1D1D-0CE1-4FA8-A918-596967DF6364}"/>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80D20A-E4CD-4B1F-BDB8-975836EA6EE8}">
  <sheetPr codeName="Sheet16"/>
  <dimension ref="A1:I69"/>
  <sheetViews>
    <sheetView workbookViewId="0"/>
  </sheetViews>
  <sheetFormatPr defaultRowHeight="15" x14ac:dyDescent="0.25"/>
  <cols>
    <col min="3" max="3" width="106.5703125" customWidth="1"/>
    <col min="4" max="4" width="29.42578125" bestFit="1" customWidth="1"/>
    <col min="5" max="5" width="16.85546875" customWidth="1"/>
    <col min="6" max="6" width="19.140625" customWidth="1"/>
    <col min="7" max="7" width="15.5703125" customWidth="1"/>
    <col min="8" max="8" width="17.7109375" customWidth="1"/>
  </cols>
  <sheetData>
    <row r="1" spans="1:3" x14ac:dyDescent="0.25">
      <c r="A1" t="s">
        <v>395</v>
      </c>
    </row>
    <row r="3" spans="1:3" x14ac:dyDescent="0.25">
      <c r="B3" s="5" t="s">
        <v>173</v>
      </c>
    </row>
    <row r="4" spans="1:3" ht="75" x14ac:dyDescent="0.25">
      <c r="B4" s="27" t="s">
        <v>174</v>
      </c>
      <c r="C4" s="10" t="s">
        <v>177</v>
      </c>
    </row>
    <row r="5" spans="1:3" x14ac:dyDescent="0.25">
      <c r="C5" s="10"/>
    </row>
    <row r="6" spans="1:3" x14ac:dyDescent="0.25">
      <c r="C6" s="10" t="s">
        <v>175</v>
      </c>
    </row>
    <row r="7" spans="1:3" x14ac:dyDescent="0.25">
      <c r="C7" s="10"/>
    </row>
    <row r="8" spans="1:3" ht="45" x14ac:dyDescent="0.25">
      <c r="C8" s="10" t="s">
        <v>176</v>
      </c>
    </row>
    <row r="9" spans="1:3" x14ac:dyDescent="0.25">
      <c r="C9" s="10"/>
    </row>
    <row r="10" spans="1:3" x14ac:dyDescent="0.25">
      <c r="C10" s="10"/>
    </row>
    <row r="11" spans="1:3" x14ac:dyDescent="0.25">
      <c r="C11" s="10"/>
    </row>
    <row r="12" spans="1:3" ht="18.75" x14ac:dyDescent="0.3">
      <c r="B12" s="7" t="s">
        <v>178</v>
      </c>
      <c r="C12" s="10"/>
    </row>
    <row r="13" spans="1:3" x14ac:dyDescent="0.25">
      <c r="C13" t="s">
        <v>179</v>
      </c>
    </row>
    <row r="15" spans="1:3" x14ac:dyDescent="0.25">
      <c r="B15" s="29" t="s">
        <v>180</v>
      </c>
      <c r="C15" s="10"/>
    </row>
    <row r="16" spans="1:3" x14ac:dyDescent="0.25">
      <c r="B16" s="5"/>
      <c r="C16" s="10"/>
    </row>
    <row r="17" spans="2:4" x14ac:dyDescent="0.25">
      <c r="B17">
        <v>51</v>
      </c>
      <c r="C17" t="s">
        <v>183</v>
      </c>
      <c r="D17" s="44" t="s">
        <v>159</v>
      </c>
    </row>
    <row r="18" spans="2:4" x14ac:dyDescent="0.25">
      <c r="C18" t="s">
        <v>181</v>
      </c>
      <c r="D18" s="44" t="s">
        <v>395</v>
      </c>
    </row>
    <row r="20" spans="2:4" x14ac:dyDescent="0.25">
      <c r="B20">
        <v>52</v>
      </c>
      <c r="C20" t="s">
        <v>305</v>
      </c>
      <c r="D20" s="44" t="s">
        <v>152</v>
      </c>
    </row>
    <row r="21" spans="2:4" x14ac:dyDescent="0.25">
      <c r="D21" s="16"/>
    </row>
    <row r="22" spans="2:4" x14ac:dyDescent="0.25">
      <c r="B22">
        <v>53</v>
      </c>
      <c r="C22" t="s">
        <v>184</v>
      </c>
      <c r="D22" s="44" t="s">
        <v>386</v>
      </c>
    </row>
    <row r="23" spans="2:4" x14ac:dyDescent="0.25">
      <c r="D23" s="16"/>
    </row>
    <row r="24" spans="2:4" x14ac:dyDescent="0.25">
      <c r="B24">
        <v>54</v>
      </c>
      <c r="C24" t="s">
        <v>185</v>
      </c>
      <c r="D24" s="44" t="s">
        <v>153</v>
      </c>
    </row>
    <row r="25" spans="2:4" ht="30" x14ac:dyDescent="0.25">
      <c r="C25" s="10" t="s">
        <v>182</v>
      </c>
      <c r="D25" s="16"/>
    </row>
    <row r="26" spans="2:4" x14ac:dyDescent="0.25">
      <c r="C26" s="28" t="s">
        <v>186</v>
      </c>
      <c r="D26" s="44" t="s">
        <v>153</v>
      </c>
    </row>
    <row r="27" spans="2:4" x14ac:dyDescent="0.25">
      <c r="C27" s="28" t="s">
        <v>187</v>
      </c>
      <c r="D27" s="44" t="s">
        <v>153</v>
      </c>
    </row>
    <row r="28" spans="2:4" x14ac:dyDescent="0.25">
      <c r="C28" s="28" t="s">
        <v>188</v>
      </c>
      <c r="D28" s="44" t="s">
        <v>153</v>
      </c>
    </row>
    <row r="29" spans="2:4" x14ac:dyDescent="0.25">
      <c r="C29" s="28" t="s">
        <v>189</v>
      </c>
      <c r="D29" s="44" t="s">
        <v>153</v>
      </c>
    </row>
    <row r="30" spans="2:4" x14ac:dyDescent="0.25">
      <c r="C30" s="10"/>
      <c r="D30" s="16"/>
    </row>
    <row r="31" spans="2:4" x14ac:dyDescent="0.25">
      <c r="C31" s="10"/>
    </row>
    <row r="32" spans="2:4" x14ac:dyDescent="0.25">
      <c r="B32" s="29" t="s">
        <v>190</v>
      </c>
      <c r="C32" s="10"/>
    </row>
    <row r="33" spans="2:9" x14ac:dyDescent="0.25">
      <c r="B33" s="5"/>
      <c r="C33" s="10"/>
    </row>
    <row r="34" spans="2:9" x14ac:dyDescent="0.25">
      <c r="B34">
        <v>55</v>
      </c>
      <c r="C34" t="s">
        <v>203</v>
      </c>
    </row>
    <row r="35" spans="2:9" x14ac:dyDescent="0.25">
      <c r="C35" s="10"/>
      <c r="D35" s="2" t="s">
        <v>191</v>
      </c>
      <c r="E35" s="2" t="s">
        <v>192</v>
      </c>
      <c r="F35" s="2" t="s">
        <v>193</v>
      </c>
    </row>
    <row r="36" spans="2:9" x14ac:dyDescent="0.25">
      <c r="C36" s="10" t="s">
        <v>194</v>
      </c>
      <c r="D36" s="70">
        <f>'Items B &amp; C'!AP11</f>
        <v>72611000</v>
      </c>
      <c r="E36" s="70">
        <f>'Items B &amp; C'!AQ11</f>
        <v>72859000</v>
      </c>
      <c r="F36" s="70">
        <f>'Items B &amp; C'!AR11</f>
        <v>73149000</v>
      </c>
      <c r="G36" s="65"/>
      <c r="H36" s="65"/>
      <c r="I36" s="65"/>
    </row>
    <row r="37" spans="2:9" ht="30" x14ac:dyDescent="0.25">
      <c r="C37" s="10" t="s">
        <v>195</v>
      </c>
      <c r="D37" s="44" t="s">
        <v>386</v>
      </c>
      <c r="E37" s="44" t="s">
        <v>386</v>
      </c>
      <c r="F37" s="44" t="s">
        <v>386</v>
      </c>
    </row>
    <row r="38" spans="2:9" ht="30" x14ac:dyDescent="0.25">
      <c r="C38" s="10" t="s">
        <v>196</v>
      </c>
      <c r="D38" s="44" t="s">
        <v>386</v>
      </c>
      <c r="E38" s="44" t="s">
        <v>386</v>
      </c>
      <c r="F38" s="44" t="s">
        <v>386</v>
      </c>
    </row>
    <row r="39" spans="2:9" x14ac:dyDescent="0.25">
      <c r="C39" s="10" t="s">
        <v>197</v>
      </c>
      <c r="D39" s="71">
        <v>9</v>
      </c>
      <c r="E39" s="71">
        <v>9</v>
      </c>
      <c r="F39" s="71">
        <v>13</v>
      </c>
      <c r="G39" s="88" t="s">
        <v>405</v>
      </c>
    </row>
    <row r="40" spans="2:9" x14ac:dyDescent="0.25">
      <c r="C40" s="10" t="s">
        <v>198</v>
      </c>
      <c r="D40" s="71">
        <v>9</v>
      </c>
      <c r="E40" s="71">
        <v>9</v>
      </c>
      <c r="F40" s="71">
        <v>13</v>
      </c>
      <c r="G40" s="88" t="s">
        <v>405</v>
      </c>
    </row>
    <row r="41" spans="2:9" x14ac:dyDescent="0.25">
      <c r="C41" s="10" t="s">
        <v>199</v>
      </c>
      <c r="D41" s="71">
        <v>5.7999999999999996E-3</v>
      </c>
      <c r="E41" s="71">
        <v>6.4000000000000003E-3</v>
      </c>
      <c r="F41" s="71">
        <v>7.0000000000000001E-3</v>
      </c>
      <c r="G41" s="88" t="s">
        <v>406</v>
      </c>
    </row>
    <row r="42" spans="2:9" x14ac:dyDescent="0.25">
      <c r="C42" s="10" t="s">
        <v>200</v>
      </c>
      <c r="D42" s="71">
        <v>7319517.25</v>
      </c>
      <c r="E42" s="71">
        <v>2232602.62</v>
      </c>
      <c r="F42" s="71">
        <v>1409277.68</v>
      </c>
      <c r="G42" s="88" t="s">
        <v>407</v>
      </c>
    </row>
    <row r="43" spans="2:9" x14ac:dyDescent="0.25">
      <c r="C43" s="10" t="s">
        <v>201</v>
      </c>
      <c r="D43" s="71">
        <v>7319517.25</v>
      </c>
      <c r="E43" s="71">
        <v>2634307.7200000002</v>
      </c>
      <c r="F43" s="71">
        <v>1409277.68</v>
      </c>
      <c r="G43" s="88" t="s">
        <v>408</v>
      </c>
    </row>
    <row r="44" spans="2:9" x14ac:dyDescent="0.25">
      <c r="C44" s="10" t="s">
        <v>202</v>
      </c>
      <c r="D44" s="71">
        <v>0</v>
      </c>
      <c r="E44" s="71">
        <v>0</v>
      </c>
      <c r="F44" s="71">
        <v>0</v>
      </c>
      <c r="H44" t="s">
        <v>415</v>
      </c>
    </row>
    <row r="48" spans="2:9" x14ac:dyDescent="0.25">
      <c r="B48" s="29" t="s">
        <v>204</v>
      </c>
    </row>
    <row r="49" spans="2:8" x14ac:dyDescent="0.25">
      <c r="B49" s="29"/>
    </row>
    <row r="50" spans="2:8" ht="30" x14ac:dyDescent="0.25">
      <c r="B50">
        <v>56</v>
      </c>
      <c r="C50" s="10" t="s">
        <v>208</v>
      </c>
      <c r="D50" s="41" t="s">
        <v>153</v>
      </c>
    </row>
    <row r="51" spans="2:8" ht="60" x14ac:dyDescent="0.25">
      <c r="C51" s="10" t="s">
        <v>209</v>
      </c>
    </row>
    <row r="52" spans="2:8" ht="61.5" customHeight="1" x14ac:dyDescent="0.25">
      <c r="C52" s="10" t="s">
        <v>210</v>
      </c>
    </row>
    <row r="53" spans="2:8" ht="30" x14ac:dyDescent="0.25">
      <c r="C53" s="10" t="s">
        <v>211</v>
      </c>
    </row>
    <row r="55" spans="2:8" ht="30" x14ac:dyDescent="0.25">
      <c r="D55" s="30" t="s">
        <v>212</v>
      </c>
      <c r="E55" s="30" t="s">
        <v>213</v>
      </c>
      <c r="F55" s="30" t="s">
        <v>214</v>
      </c>
      <c r="G55" s="30" t="s">
        <v>215</v>
      </c>
      <c r="H55" s="30" t="s">
        <v>205</v>
      </c>
    </row>
    <row r="56" spans="2:8" x14ac:dyDescent="0.25">
      <c r="C56" s="5" t="s">
        <v>206</v>
      </c>
    </row>
    <row r="57" spans="2:8" x14ac:dyDescent="0.25">
      <c r="C57" s="31" t="s">
        <v>217</v>
      </c>
      <c r="D57" s="37"/>
      <c r="E57" s="37"/>
      <c r="F57" s="37"/>
      <c r="G57" s="37"/>
      <c r="H57" s="37"/>
    </row>
    <row r="58" spans="2:8" x14ac:dyDescent="0.25">
      <c r="C58" s="31" t="s">
        <v>218</v>
      </c>
      <c r="D58" s="37"/>
      <c r="E58" s="37"/>
      <c r="F58" s="37"/>
      <c r="G58" s="37"/>
      <c r="H58" s="37"/>
    </row>
    <row r="59" spans="2:8" x14ac:dyDescent="0.25">
      <c r="C59" s="31" t="s">
        <v>219</v>
      </c>
      <c r="D59" s="37"/>
      <c r="E59" s="37"/>
      <c r="F59" s="37"/>
      <c r="G59" s="37"/>
      <c r="H59" s="37"/>
    </row>
    <row r="60" spans="2:8" x14ac:dyDescent="0.25">
      <c r="C60" s="31" t="s">
        <v>220</v>
      </c>
      <c r="D60" s="37"/>
      <c r="E60" s="37"/>
      <c r="F60" s="37"/>
      <c r="G60" s="37"/>
      <c r="H60" s="37"/>
    </row>
    <row r="61" spans="2:8" x14ac:dyDescent="0.25">
      <c r="C61" s="31"/>
    </row>
    <row r="62" spans="2:8" x14ac:dyDescent="0.25">
      <c r="C62" s="5" t="s">
        <v>207</v>
      </c>
    </row>
    <row r="63" spans="2:8" x14ac:dyDescent="0.25">
      <c r="C63" s="31" t="s">
        <v>217</v>
      </c>
      <c r="D63" s="37"/>
      <c r="E63" s="37"/>
      <c r="F63" s="37"/>
      <c r="G63" s="37"/>
      <c r="H63" s="37"/>
    </row>
    <row r="64" spans="2:8" x14ac:dyDescent="0.25">
      <c r="C64" s="31" t="s">
        <v>221</v>
      </c>
      <c r="D64" s="37"/>
      <c r="E64" s="37"/>
      <c r="F64" s="37"/>
      <c r="G64" s="37"/>
      <c r="H64" s="37"/>
    </row>
    <row r="65" spans="2:8" x14ac:dyDescent="0.25">
      <c r="C65" s="31" t="s">
        <v>222</v>
      </c>
      <c r="D65" s="37"/>
      <c r="E65" s="37"/>
      <c r="F65" s="37"/>
      <c r="G65" s="37"/>
      <c r="H65" s="37"/>
    </row>
    <row r="66" spans="2:8" x14ac:dyDescent="0.25">
      <c r="C66" s="31" t="s">
        <v>223</v>
      </c>
      <c r="D66" s="37"/>
      <c r="E66" s="37"/>
      <c r="F66" s="37"/>
      <c r="G66" s="37"/>
      <c r="H66" s="37"/>
    </row>
    <row r="68" spans="2:8" x14ac:dyDescent="0.25">
      <c r="B68">
        <v>57</v>
      </c>
      <c r="C68" t="s">
        <v>224</v>
      </c>
      <c r="D68" s="41" t="s">
        <v>153</v>
      </c>
    </row>
    <row r="69" spans="2:8" ht="30" x14ac:dyDescent="0.25">
      <c r="C69" s="10" t="s">
        <v>225</v>
      </c>
      <c r="D69" s="37"/>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F818F8-E8DB-4A4C-B04F-95767FD6358B}">
  <sheetPr codeName="Sheet17"/>
  <dimension ref="A1:V115"/>
  <sheetViews>
    <sheetView workbookViewId="0"/>
  </sheetViews>
  <sheetFormatPr defaultRowHeight="15" x14ac:dyDescent="0.25"/>
  <cols>
    <col min="3" max="3" width="96.42578125" customWidth="1"/>
    <col min="4" max="6" width="18.85546875" customWidth="1"/>
    <col min="7" max="7" width="45.5703125" customWidth="1"/>
    <col min="12" max="12" width="3.7109375" customWidth="1"/>
  </cols>
  <sheetData>
    <row r="1" spans="1:8" x14ac:dyDescent="0.25">
      <c r="A1" t="s">
        <v>395</v>
      </c>
    </row>
    <row r="4" spans="1:8" x14ac:dyDescent="0.25">
      <c r="B4" t="s">
        <v>216</v>
      </c>
    </row>
    <row r="5" spans="1:8" x14ac:dyDescent="0.25">
      <c r="B5" s="34">
        <v>58</v>
      </c>
      <c r="C5" s="10" t="s">
        <v>236</v>
      </c>
      <c r="D5" s="41" t="s">
        <v>386</v>
      </c>
    </row>
    <row r="6" spans="1:8" x14ac:dyDescent="0.25">
      <c r="B6" s="34"/>
      <c r="C6" s="10"/>
      <c r="D6" s="42"/>
    </row>
    <row r="7" spans="1:8" x14ac:dyDescent="0.25">
      <c r="B7" s="34">
        <v>59</v>
      </c>
      <c r="C7" s="10" t="s">
        <v>237</v>
      </c>
      <c r="D7" s="42"/>
      <c r="E7" s="34"/>
      <c r="F7" s="34"/>
      <c r="G7" s="34"/>
      <c r="H7" s="34"/>
    </row>
    <row r="8" spans="1:8" ht="30" x14ac:dyDescent="0.25">
      <c r="B8" s="34"/>
      <c r="C8" s="10" t="s">
        <v>244</v>
      </c>
      <c r="D8" s="42"/>
      <c r="E8" s="34"/>
      <c r="F8" s="34"/>
      <c r="G8" s="34"/>
      <c r="H8" s="34"/>
    </row>
    <row r="9" spans="1:8" ht="30" x14ac:dyDescent="0.25">
      <c r="B9" s="34"/>
      <c r="C9" s="36" t="s">
        <v>306</v>
      </c>
      <c r="D9" s="41">
        <v>100</v>
      </c>
      <c r="E9" s="34"/>
      <c r="F9" s="34"/>
      <c r="G9" s="34"/>
      <c r="H9" s="34"/>
    </row>
    <row r="10" spans="1:8" x14ac:dyDescent="0.25">
      <c r="B10" s="34"/>
      <c r="C10" s="36" t="s">
        <v>226</v>
      </c>
      <c r="D10" s="41">
        <v>1</v>
      </c>
      <c r="E10" s="34"/>
      <c r="F10" s="34"/>
      <c r="G10" s="34"/>
      <c r="H10" s="34"/>
    </row>
    <row r="11" spans="1:8" x14ac:dyDescent="0.25">
      <c r="B11" s="34"/>
      <c r="C11" s="10"/>
      <c r="D11" s="42"/>
      <c r="E11" s="34"/>
      <c r="F11" s="34"/>
      <c r="G11" s="34"/>
      <c r="H11" s="34"/>
    </row>
    <row r="12" spans="1:8" ht="30" x14ac:dyDescent="0.25">
      <c r="B12" s="34">
        <v>60</v>
      </c>
      <c r="C12" s="10" t="s">
        <v>308</v>
      </c>
      <c r="D12" s="41">
        <v>0</v>
      </c>
      <c r="E12" s="34"/>
      <c r="F12" s="34"/>
      <c r="G12" s="34"/>
      <c r="H12" s="34"/>
    </row>
    <row r="13" spans="1:8" x14ac:dyDescent="0.25">
      <c r="B13" s="34"/>
      <c r="C13" s="10"/>
      <c r="D13" s="42"/>
      <c r="E13" s="34"/>
      <c r="F13" s="34"/>
      <c r="G13" s="34"/>
      <c r="H13" s="34"/>
    </row>
    <row r="14" spans="1:8" ht="30" x14ac:dyDescent="0.25">
      <c r="B14" s="34">
        <v>61</v>
      </c>
      <c r="C14" s="10" t="s">
        <v>243</v>
      </c>
      <c r="D14" s="42"/>
      <c r="E14" s="34"/>
    </row>
    <row r="15" spans="1:8" ht="45" x14ac:dyDescent="0.25">
      <c r="B15" s="34"/>
      <c r="C15" s="10" t="s">
        <v>238</v>
      </c>
      <c r="D15" s="42"/>
      <c r="E15" s="34"/>
    </row>
    <row r="16" spans="1:8" x14ac:dyDescent="0.25">
      <c r="B16" s="34"/>
      <c r="C16" s="10" t="s">
        <v>245</v>
      </c>
      <c r="D16" s="42"/>
      <c r="E16" s="34"/>
      <c r="F16" s="34"/>
      <c r="G16" s="34"/>
      <c r="H16" s="34"/>
    </row>
    <row r="17" spans="2:22" ht="45" x14ac:dyDescent="0.25">
      <c r="B17" s="34"/>
      <c r="C17" s="32" t="s">
        <v>309</v>
      </c>
      <c r="D17" s="41">
        <v>0</v>
      </c>
      <c r="E17" s="34"/>
      <c r="F17" s="34"/>
      <c r="G17" s="34"/>
      <c r="H17" s="34"/>
    </row>
    <row r="18" spans="2:22" ht="45" x14ac:dyDescent="0.25">
      <c r="B18" s="34"/>
      <c r="C18" s="32" t="s">
        <v>239</v>
      </c>
      <c r="D18" s="41">
        <v>0</v>
      </c>
      <c r="E18" s="34"/>
      <c r="F18" s="34"/>
      <c r="G18" s="34"/>
      <c r="H18" s="34"/>
    </row>
    <row r="19" spans="2:22" ht="30" x14ac:dyDescent="0.25">
      <c r="B19" s="34"/>
      <c r="C19" s="32" t="s">
        <v>228</v>
      </c>
      <c r="D19" s="41">
        <v>0</v>
      </c>
      <c r="E19" s="34"/>
      <c r="F19" s="34"/>
      <c r="G19" s="34"/>
      <c r="H19" s="34"/>
    </row>
    <row r="20" spans="2:22" ht="45" x14ac:dyDescent="0.25">
      <c r="B20" s="34"/>
      <c r="C20" s="32" t="s">
        <v>240</v>
      </c>
      <c r="D20" s="41">
        <v>0</v>
      </c>
      <c r="E20" s="34"/>
      <c r="F20" s="34"/>
      <c r="G20" s="34"/>
      <c r="H20" s="34"/>
    </row>
    <row r="21" spans="2:22" x14ac:dyDescent="0.25">
      <c r="B21" s="34"/>
      <c r="C21" s="10"/>
      <c r="D21" s="42"/>
      <c r="E21" s="34"/>
      <c r="F21" s="34"/>
      <c r="G21" s="34"/>
      <c r="H21" s="34"/>
    </row>
    <row r="22" spans="2:22" x14ac:dyDescent="0.25">
      <c r="B22" s="34">
        <v>62</v>
      </c>
      <c r="C22" s="10" t="s">
        <v>242</v>
      </c>
      <c r="D22" s="42"/>
      <c r="E22" s="34"/>
      <c r="F22" s="34"/>
      <c r="G22" s="34"/>
      <c r="H22" s="34"/>
    </row>
    <row r="23" spans="2:22" ht="90" x14ac:dyDescent="0.25">
      <c r="B23" s="34"/>
      <c r="C23" s="10" t="s">
        <v>241</v>
      </c>
      <c r="D23" s="42"/>
      <c r="E23" s="34"/>
    </row>
    <row r="24" spans="2:22" x14ac:dyDescent="0.25">
      <c r="C24" s="10"/>
      <c r="D24" s="42" t="s">
        <v>227</v>
      </c>
      <c r="E24" s="34"/>
      <c r="F24" s="34"/>
    </row>
    <row r="25" spans="2:22" x14ac:dyDescent="0.25">
      <c r="C25" s="33" t="s">
        <v>229</v>
      </c>
      <c r="D25" s="71">
        <v>0</v>
      </c>
      <c r="E25" s="34"/>
      <c r="F25" s="34"/>
    </row>
    <row r="26" spans="2:22" x14ac:dyDescent="0.25">
      <c r="C26" s="33" t="s">
        <v>230</v>
      </c>
      <c r="D26" s="71">
        <v>0</v>
      </c>
      <c r="E26" s="34"/>
      <c r="F26" s="34"/>
    </row>
    <row r="27" spans="2:22" x14ac:dyDescent="0.25">
      <c r="C27" s="33" t="s">
        <v>231</v>
      </c>
      <c r="D27" s="71">
        <v>100</v>
      </c>
      <c r="E27" s="34"/>
      <c r="F27" s="34"/>
      <c r="H27" s="59"/>
      <c r="I27" s="58" t="s">
        <v>345</v>
      </c>
      <c r="J27" s="60"/>
      <c r="K27" s="60"/>
      <c r="L27" s="60"/>
      <c r="M27" s="60"/>
      <c r="N27" s="60"/>
      <c r="O27" s="60"/>
      <c r="P27" s="60"/>
      <c r="Q27" s="60"/>
      <c r="R27" s="60"/>
      <c r="S27" s="60"/>
      <c r="T27" s="60"/>
      <c r="U27" s="60"/>
      <c r="V27" s="61"/>
    </row>
    <row r="28" spans="2:22" x14ac:dyDescent="0.25">
      <c r="C28" s="33" t="s">
        <v>232</v>
      </c>
      <c r="D28" s="71">
        <v>0</v>
      </c>
      <c r="E28" s="34"/>
      <c r="F28" s="34"/>
      <c r="H28" s="49">
        <v>1</v>
      </c>
      <c r="I28" s="50" t="s">
        <v>310</v>
      </c>
      <c r="J28" s="50"/>
      <c r="K28" s="50"/>
      <c r="L28" s="50"/>
      <c r="M28" s="50"/>
      <c r="N28" s="50"/>
      <c r="O28" s="50"/>
      <c r="P28" s="50"/>
      <c r="Q28" s="50"/>
      <c r="R28" s="50"/>
      <c r="S28" s="50"/>
      <c r="T28" s="50"/>
      <c r="U28" s="50"/>
      <c r="V28" s="51"/>
    </row>
    <row r="29" spans="2:22" x14ac:dyDescent="0.25">
      <c r="C29" s="33" t="s">
        <v>233</v>
      </c>
      <c r="D29" s="71">
        <v>0</v>
      </c>
      <c r="E29" s="34"/>
      <c r="F29" s="34"/>
      <c r="H29" s="52">
        <v>2</v>
      </c>
      <c r="I29" s="53" t="s">
        <v>311</v>
      </c>
      <c r="J29" s="53"/>
      <c r="K29" s="53"/>
      <c r="L29" s="53"/>
      <c r="M29" s="53"/>
      <c r="N29" s="53"/>
      <c r="O29" s="53"/>
      <c r="P29" s="53"/>
      <c r="Q29" s="53"/>
      <c r="R29" s="53"/>
      <c r="S29" s="53"/>
      <c r="T29" s="53"/>
      <c r="U29" s="53"/>
      <c r="V29" s="54"/>
    </row>
    <row r="30" spans="2:22" x14ac:dyDescent="0.25">
      <c r="C30" s="33" t="s">
        <v>234</v>
      </c>
      <c r="D30" s="71">
        <v>0</v>
      </c>
      <c r="E30" s="34"/>
      <c r="F30" s="34"/>
      <c r="H30" s="52">
        <v>3</v>
      </c>
      <c r="I30" s="53" t="s">
        <v>312</v>
      </c>
      <c r="J30" s="53"/>
      <c r="K30" s="53"/>
      <c r="L30" s="53"/>
      <c r="M30" s="53"/>
      <c r="N30" s="53"/>
      <c r="O30" s="53"/>
      <c r="P30" s="53"/>
      <c r="Q30" s="53"/>
      <c r="R30" s="53"/>
      <c r="S30" s="53"/>
      <c r="T30" s="53"/>
      <c r="U30" s="53"/>
      <c r="V30" s="54"/>
    </row>
    <row r="31" spans="2:22" x14ac:dyDescent="0.25">
      <c r="C31" s="33" t="s">
        <v>235</v>
      </c>
      <c r="D31" s="71">
        <v>0</v>
      </c>
      <c r="E31" s="34"/>
      <c r="F31" s="34"/>
      <c r="H31" s="52">
        <v>4</v>
      </c>
      <c r="I31" s="53" t="s">
        <v>313</v>
      </c>
      <c r="J31" s="53"/>
      <c r="K31" s="53"/>
      <c r="L31" s="53"/>
      <c r="M31" s="53"/>
      <c r="N31" s="53"/>
      <c r="O31" s="53"/>
      <c r="P31" s="53"/>
      <c r="Q31" s="53"/>
      <c r="R31" s="53"/>
      <c r="S31" s="53"/>
      <c r="T31" s="53"/>
      <c r="U31" s="53"/>
      <c r="V31" s="54"/>
    </row>
    <row r="32" spans="2:22" x14ac:dyDescent="0.25">
      <c r="E32" s="34"/>
      <c r="F32" s="34"/>
      <c r="H32" s="52">
        <v>5</v>
      </c>
      <c r="I32" s="53" t="s">
        <v>314</v>
      </c>
      <c r="J32" s="53"/>
      <c r="K32" s="53"/>
      <c r="L32" s="53"/>
      <c r="M32" s="53"/>
      <c r="N32" s="53"/>
      <c r="O32" s="53"/>
      <c r="P32" s="53"/>
      <c r="Q32" s="53"/>
      <c r="R32" s="53"/>
      <c r="S32" s="53"/>
      <c r="T32" s="53"/>
      <c r="U32" s="53"/>
      <c r="V32" s="54"/>
    </row>
    <row r="33" spans="2:22" x14ac:dyDescent="0.25">
      <c r="H33" s="52">
        <v>6</v>
      </c>
      <c r="I33" s="53" t="s">
        <v>315</v>
      </c>
      <c r="J33" s="53"/>
      <c r="K33" s="53"/>
      <c r="L33" s="53"/>
      <c r="M33" s="53"/>
      <c r="N33" s="53"/>
      <c r="O33" s="53"/>
      <c r="P33" s="53"/>
      <c r="Q33" s="53"/>
      <c r="R33" s="53"/>
      <c r="S33" s="53"/>
      <c r="T33" s="53"/>
      <c r="U33" s="53"/>
      <c r="V33" s="54"/>
    </row>
    <row r="34" spans="2:22" x14ac:dyDescent="0.25">
      <c r="B34" s="29" t="s">
        <v>246</v>
      </c>
      <c r="H34" s="52">
        <v>7</v>
      </c>
      <c r="I34" s="53" t="s">
        <v>316</v>
      </c>
      <c r="J34" s="53"/>
      <c r="K34" s="53"/>
      <c r="L34" s="53"/>
      <c r="M34" s="53"/>
      <c r="N34" s="53"/>
      <c r="O34" s="53"/>
      <c r="P34" s="53"/>
      <c r="Q34" s="53"/>
      <c r="R34" s="53"/>
      <c r="S34" s="53"/>
      <c r="T34" s="53"/>
      <c r="U34" s="53"/>
      <c r="V34" s="54"/>
    </row>
    <row r="35" spans="2:22" x14ac:dyDescent="0.25">
      <c r="B35" s="29"/>
      <c r="H35" s="52">
        <v>8</v>
      </c>
      <c r="I35" s="53" t="s">
        <v>317</v>
      </c>
      <c r="J35" s="53"/>
      <c r="K35" s="53"/>
      <c r="L35" s="53"/>
      <c r="M35" s="53"/>
      <c r="N35" s="53"/>
      <c r="O35" s="53"/>
      <c r="P35" s="53"/>
      <c r="Q35" s="53"/>
      <c r="R35" s="53"/>
      <c r="S35" s="53"/>
      <c r="T35" s="53"/>
      <c r="U35" s="53"/>
      <c r="V35" s="54"/>
    </row>
    <row r="36" spans="2:22" x14ac:dyDescent="0.25">
      <c r="B36">
        <v>63</v>
      </c>
      <c r="C36" t="s">
        <v>247</v>
      </c>
      <c r="H36" s="52">
        <v>9</v>
      </c>
      <c r="I36" s="53" t="s">
        <v>318</v>
      </c>
      <c r="J36" s="53"/>
      <c r="K36" s="53"/>
      <c r="L36" s="53"/>
      <c r="M36" s="53"/>
      <c r="N36" s="53"/>
      <c r="O36" s="53"/>
      <c r="P36" s="53"/>
      <c r="Q36" s="53"/>
      <c r="R36" s="53"/>
      <c r="S36" s="53"/>
      <c r="T36" s="53"/>
      <c r="U36" s="53"/>
      <c r="V36" s="54"/>
    </row>
    <row r="37" spans="2:22" x14ac:dyDescent="0.25">
      <c r="D37" t="s">
        <v>294</v>
      </c>
      <c r="E37" t="s">
        <v>295</v>
      </c>
      <c r="F37" t="s">
        <v>296</v>
      </c>
      <c r="H37" s="52">
        <v>10</v>
      </c>
      <c r="I37" s="53" t="s">
        <v>319</v>
      </c>
      <c r="J37" s="53"/>
      <c r="K37" s="53"/>
      <c r="L37" s="53"/>
      <c r="M37" s="53"/>
      <c r="N37" s="53"/>
      <c r="O37" s="53"/>
      <c r="P37" s="53"/>
      <c r="Q37" s="53"/>
      <c r="R37" s="53"/>
      <c r="S37" s="53"/>
      <c r="T37" s="53"/>
      <c r="U37" s="53"/>
      <c r="V37" s="54"/>
    </row>
    <row r="38" spans="2:22" x14ac:dyDescent="0.25">
      <c r="C38" s="35" t="s">
        <v>257</v>
      </c>
      <c r="D38" s="71"/>
      <c r="E38" s="71"/>
      <c r="F38" s="71"/>
      <c r="G38" s="34"/>
      <c r="H38" s="52">
        <v>11</v>
      </c>
      <c r="I38" s="53" t="s">
        <v>320</v>
      </c>
      <c r="J38" s="53"/>
      <c r="K38" s="53"/>
      <c r="L38" s="53"/>
      <c r="M38" s="53"/>
      <c r="N38" s="53"/>
      <c r="O38" s="53"/>
      <c r="P38" s="53"/>
      <c r="Q38" s="53"/>
      <c r="R38" s="53"/>
      <c r="S38" s="53"/>
      <c r="T38" s="53"/>
      <c r="U38" s="53"/>
      <c r="V38" s="54"/>
    </row>
    <row r="39" spans="2:22" x14ac:dyDescent="0.25">
      <c r="C39" s="35" t="s">
        <v>248</v>
      </c>
      <c r="D39" s="71"/>
      <c r="E39" s="71"/>
      <c r="F39" s="71"/>
      <c r="G39" s="34"/>
      <c r="H39" s="52">
        <v>12</v>
      </c>
      <c r="I39" s="53" t="s">
        <v>321</v>
      </c>
      <c r="J39" s="53"/>
      <c r="K39" s="53"/>
      <c r="L39" s="53"/>
      <c r="M39" s="53"/>
      <c r="N39" s="53"/>
      <c r="O39" s="53"/>
      <c r="P39" s="53"/>
      <c r="Q39" s="53"/>
      <c r="R39" s="53"/>
      <c r="S39" s="53"/>
      <c r="T39" s="53"/>
      <c r="U39" s="53"/>
      <c r="V39" s="54"/>
    </row>
    <row r="40" spans="2:22" x14ac:dyDescent="0.25">
      <c r="C40" s="35" t="s">
        <v>249</v>
      </c>
      <c r="D40" s="71"/>
      <c r="E40" s="71"/>
      <c r="F40" s="71"/>
      <c r="G40" s="34"/>
      <c r="H40" s="52">
        <v>13</v>
      </c>
      <c r="I40" s="53" t="s">
        <v>322</v>
      </c>
      <c r="J40" s="53"/>
      <c r="K40" s="53"/>
      <c r="L40" s="53"/>
      <c r="M40" s="53"/>
      <c r="N40" s="53"/>
      <c r="O40" s="53"/>
      <c r="P40" s="53"/>
      <c r="Q40" s="53"/>
      <c r="R40" s="53"/>
      <c r="S40" s="53"/>
      <c r="T40" s="53"/>
      <c r="U40" s="53"/>
      <c r="V40" s="54"/>
    </row>
    <row r="41" spans="2:22" x14ac:dyDescent="0.25">
      <c r="C41" s="35" t="s">
        <v>250</v>
      </c>
      <c r="D41" s="71"/>
      <c r="E41" s="71"/>
      <c r="F41" s="71"/>
      <c r="G41" s="34"/>
      <c r="H41" s="52">
        <v>14</v>
      </c>
      <c r="I41" s="53" t="s">
        <v>323</v>
      </c>
      <c r="J41" s="53"/>
      <c r="K41" s="53"/>
      <c r="L41" s="53"/>
      <c r="M41" s="53"/>
      <c r="N41" s="53"/>
      <c r="O41" s="53"/>
      <c r="P41" s="53"/>
      <c r="Q41" s="53"/>
      <c r="R41" s="53"/>
      <c r="S41" s="53"/>
      <c r="T41" s="53"/>
      <c r="U41" s="53"/>
      <c r="V41" s="54"/>
    </row>
    <row r="42" spans="2:22" x14ac:dyDescent="0.25">
      <c r="C42" s="35" t="s">
        <v>251</v>
      </c>
      <c r="D42" s="71"/>
      <c r="E42" s="71"/>
      <c r="F42" s="71"/>
      <c r="G42" s="34"/>
      <c r="H42" s="52">
        <v>15</v>
      </c>
      <c r="I42" s="53" t="s">
        <v>323</v>
      </c>
      <c r="J42" s="53"/>
      <c r="K42" s="53"/>
      <c r="L42" s="53"/>
      <c r="M42" s="53"/>
      <c r="N42" s="53"/>
      <c r="O42" s="53"/>
      <c r="P42" s="53"/>
      <c r="Q42" s="53"/>
      <c r="R42" s="53"/>
      <c r="S42" s="53"/>
      <c r="T42" s="53"/>
      <c r="U42" s="53"/>
      <c r="V42" s="54"/>
    </row>
    <row r="43" spans="2:22" x14ac:dyDescent="0.25">
      <c r="C43" s="38" t="s">
        <v>252</v>
      </c>
      <c r="D43" s="71"/>
      <c r="E43" s="71"/>
      <c r="F43" s="71"/>
      <c r="G43" s="34"/>
      <c r="H43" s="52">
        <v>16</v>
      </c>
      <c r="I43" s="53" t="s">
        <v>324</v>
      </c>
      <c r="J43" s="53"/>
      <c r="K43" s="53"/>
      <c r="L43" s="53"/>
      <c r="M43" s="53"/>
      <c r="N43" s="53"/>
      <c r="O43" s="53"/>
      <c r="P43" s="53"/>
      <c r="Q43" s="53"/>
      <c r="R43" s="53"/>
      <c r="S43" s="53"/>
      <c r="T43" s="53"/>
      <c r="U43" s="53"/>
      <c r="V43" s="54"/>
    </row>
    <row r="44" spans="2:22" x14ac:dyDescent="0.25">
      <c r="C44" s="38" t="s">
        <v>253</v>
      </c>
      <c r="D44" s="71"/>
      <c r="E44" s="71"/>
      <c r="F44" s="71"/>
      <c r="G44" s="34"/>
      <c r="H44" s="52">
        <v>17</v>
      </c>
      <c r="I44" s="53" t="s">
        <v>325</v>
      </c>
      <c r="J44" s="53"/>
      <c r="K44" s="53"/>
      <c r="L44" s="53"/>
      <c r="M44" s="53"/>
      <c r="N44" s="53"/>
      <c r="O44" s="53"/>
      <c r="P44" s="53"/>
      <c r="Q44" s="53"/>
      <c r="R44" s="53"/>
      <c r="S44" s="53"/>
      <c r="T44" s="53"/>
      <c r="U44" s="53"/>
      <c r="V44" s="54"/>
    </row>
    <row r="45" spans="2:22" x14ac:dyDescent="0.25">
      <c r="C45" s="38" t="s">
        <v>254</v>
      </c>
      <c r="D45" s="71"/>
      <c r="E45" s="71"/>
      <c r="F45" s="71"/>
      <c r="G45" s="34"/>
      <c r="H45" s="52">
        <v>18</v>
      </c>
      <c r="I45" s="53" t="s">
        <v>326</v>
      </c>
      <c r="J45" s="53"/>
      <c r="K45" s="53"/>
      <c r="L45" s="53"/>
      <c r="M45" s="53"/>
      <c r="N45" s="53"/>
      <c r="O45" s="53"/>
      <c r="P45" s="53"/>
      <c r="Q45" s="53"/>
      <c r="R45" s="53"/>
      <c r="S45" s="53"/>
      <c r="T45" s="53"/>
      <c r="U45" s="53"/>
      <c r="V45" s="54"/>
    </row>
    <row r="46" spans="2:22" x14ac:dyDescent="0.25">
      <c r="C46" s="10"/>
      <c r="D46" s="42"/>
      <c r="E46" s="42"/>
      <c r="F46" s="42"/>
      <c r="G46" s="34"/>
      <c r="H46" s="52">
        <v>19</v>
      </c>
      <c r="I46" s="53" t="s">
        <v>327</v>
      </c>
      <c r="J46" s="53"/>
      <c r="K46" s="53"/>
      <c r="L46" s="53"/>
      <c r="M46" s="53"/>
      <c r="N46" s="53"/>
      <c r="O46" s="53"/>
      <c r="P46" s="53"/>
      <c r="Q46" s="53"/>
      <c r="R46" s="53"/>
      <c r="S46" s="53"/>
      <c r="T46" s="53"/>
      <c r="U46" s="53"/>
      <c r="V46" s="54"/>
    </row>
    <row r="47" spans="2:22" x14ac:dyDescent="0.25">
      <c r="C47" s="35" t="s">
        <v>255</v>
      </c>
      <c r="D47" s="42"/>
      <c r="E47" s="42"/>
      <c r="F47" s="42"/>
      <c r="G47" s="34"/>
      <c r="H47" s="55">
        <v>20</v>
      </c>
      <c r="I47" s="56" t="s">
        <v>328</v>
      </c>
      <c r="J47" s="56"/>
      <c r="K47" s="56"/>
      <c r="L47" s="56"/>
      <c r="M47" s="56"/>
      <c r="N47" s="56"/>
      <c r="O47" s="56"/>
      <c r="P47" s="56"/>
      <c r="Q47" s="56"/>
      <c r="R47" s="56"/>
      <c r="S47" s="56"/>
      <c r="T47" s="56"/>
      <c r="U47" s="56"/>
      <c r="V47" s="57"/>
    </row>
    <row r="48" spans="2:22" ht="145.5" customHeight="1" x14ac:dyDescent="0.25">
      <c r="C48" s="35" t="s">
        <v>256</v>
      </c>
      <c r="D48" s="72" t="s">
        <v>344</v>
      </c>
      <c r="E48" s="72"/>
      <c r="F48" s="72"/>
      <c r="G48" s="40"/>
    </row>
    <row r="49" spans="3:17" x14ac:dyDescent="0.25">
      <c r="C49" s="10"/>
      <c r="D49" s="30"/>
      <c r="E49" s="30"/>
      <c r="F49" s="30"/>
      <c r="G49" s="34"/>
    </row>
    <row r="50" spans="3:17" ht="60" x14ac:dyDescent="0.25">
      <c r="C50" s="35" t="s">
        <v>258</v>
      </c>
      <c r="D50" s="30"/>
      <c r="E50" s="30"/>
      <c r="F50" s="30"/>
      <c r="G50" s="34"/>
    </row>
    <row r="51" spans="3:17" ht="45" x14ac:dyDescent="0.25">
      <c r="C51" s="35" t="s">
        <v>259</v>
      </c>
      <c r="D51" s="30"/>
      <c r="E51" s="30"/>
      <c r="F51" s="30"/>
      <c r="G51" s="34"/>
    </row>
    <row r="52" spans="3:17" x14ac:dyDescent="0.25">
      <c r="C52" s="35"/>
      <c r="D52" s="30"/>
      <c r="E52" s="30"/>
      <c r="F52" s="30"/>
      <c r="H52" s="34"/>
      <c r="I52" s="34"/>
    </row>
    <row r="53" spans="3:17" x14ac:dyDescent="0.25">
      <c r="C53" s="38" t="s">
        <v>260</v>
      </c>
      <c r="D53" s="72" t="s">
        <v>339</v>
      </c>
      <c r="E53" s="72" t="s">
        <v>339</v>
      </c>
      <c r="F53" s="72" t="s">
        <v>339</v>
      </c>
      <c r="G53" s="48" t="s">
        <v>342</v>
      </c>
      <c r="H53" s="34"/>
      <c r="I53" s="34"/>
    </row>
    <row r="54" spans="3:17" x14ac:dyDescent="0.25">
      <c r="C54" s="38" t="s">
        <v>261</v>
      </c>
      <c r="D54" s="72" t="s">
        <v>340</v>
      </c>
      <c r="E54" s="72" t="s">
        <v>338</v>
      </c>
      <c r="F54" s="73" t="s">
        <v>338</v>
      </c>
      <c r="G54" s="45" t="s">
        <v>329</v>
      </c>
      <c r="H54" s="34"/>
      <c r="I54" s="34"/>
    </row>
    <row r="55" spans="3:17" x14ac:dyDescent="0.25">
      <c r="C55" s="38" t="s">
        <v>262</v>
      </c>
      <c r="D55" s="72" t="s">
        <v>339</v>
      </c>
      <c r="E55" s="72" t="s">
        <v>339</v>
      </c>
      <c r="F55" s="73" t="s">
        <v>339</v>
      </c>
      <c r="G55" s="46" t="s">
        <v>330</v>
      </c>
      <c r="H55" s="34"/>
      <c r="I55" s="34"/>
    </row>
    <row r="56" spans="3:17" x14ac:dyDescent="0.25">
      <c r="C56" s="38" t="s">
        <v>263</v>
      </c>
      <c r="D56" s="71" t="e">
        <f>NA()</f>
        <v>#N/A</v>
      </c>
      <c r="E56" s="71" t="e">
        <f>NA()</f>
        <v>#N/A</v>
      </c>
      <c r="F56" s="74" t="e">
        <f>NA()</f>
        <v>#N/A</v>
      </c>
      <c r="G56" s="46" t="s">
        <v>331</v>
      </c>
      <c r="H56" s="34"/>
      <c r="I56" s="34"/>
    </row>
    <row r="57" spans="3:17" x14ac:dyDescent="0.25">
      <c r="C57" s="38" t="s">
        <v>264</v>
      </c>
      <c r="D57" s="72" t="s">
        <v>340</v>
      </c>
      <c r="E57" s="72" t="s">
        <v>338</v>
      </c>
      <c r="F57" s="73" t="s">
        <v>338</v>
      </c>
      <c r="G57" s="46" t="s">
        <v>332</v>
      </c>
      <c r="H57" s="34"/>
      <c r="I57" s="34"/>
    </row>
    <row r="58" spans="3:17" ht="30" x14ac:dyDescent="0.25">
      <c r="C58" s="38" t="s">
        <v>265</v>
      </c>
      <c r="D58" s="72" t="s">
        <v>340</v>
      </c>
      <c r="E58" s="72" t="s">
        <v>338</v>
      </c>
      <c r="F58" s="73" t="s">
        <v>338</v>
      </c>
      <c r="G58" s="46" t="s">
        <v>333</v>
      </c>
      <c r="H58" s="34"/>
      <c r="I58" s="34"/>
    </row>
    <row r="59" spans="3:17" x14ac:dyDescent="0.25">
      <c r="C59" s="38" t="s">
        <v>266</v>
      </c>
      <c r="D59" s="72" t="s">
        <v>339</v>
      </c>
      <c r="E59" s="72" t="s">
        <v>339</v>
      </c>
      <c r="F59" s="73" t="s">
        <v>339</v>
      </c>
      <c r="G59" s="46" t="s">
        <v>334</v>
      </c>
      <c r="H59" s="34"/>
      <c r="I59" s="34"/>
    </row>
    <row r="60" spans="3:17" x14ac:dyDescent="0.25">
      <c r="C60" s="38" t="s">
        <v>267</v>
      </c>
      <c r="D60" s="72" t="s">
        <v>339</v>
      </c>
      <c r="E60" s="72" t="s">
        <v>339</v>
      </c>
      <c r="F60" s="73" t="s">
        <v>339</v>
      </c>
      <c r="G60" s="46" t="s">
        <v>335</v>
      </c>
      <c r="H60" s="34"/>
      <c r="I60" s="34"/>
    </row>
    <row r="61" spans="3:17" x14ac:dyDescent="0.25">
      <c r="C61" s="38" t="s">
        <v>268</v>
      </c>
      <c r="D61" s="72" t="s">
        <v>341</v>
      </c>
      <c r="E61" s="72" t="s">
        <v>341</v>
      </c>
      <c r="F61" s="73" t="s">
        <v>341</v>
      </c>
      <c r="G61" s="46" t="s">
        <v>336</v>
      </c>
      <c r="H61" s="34"/>
      <c r="I61" s="34"/>
      <c r="Q61" s="1"/>
    </row>
    <row r="62" spans="3:17" ht="90" x14ac:dyDescent="0.25">
      <c r="C62" s="39" t="s">
        <v>269</v>
      </c>
      <c r="D62" s="30"/>
      <c r="E62" s="30"/>
      <c r="F62" s="30"/>
      <c r="G62" s="47" t="s">
        <v>337</v>
      </c>
      <c r="H62" s="34"/>
      <c r="I62" s="34"/>
      <c r="Q62" s="1"/>
    </row>
    <row r="63" spans="3:17" x14ac:dyDescent="0.25">
      <c r="C63" s="38"/>
      <c r="D63" s="30"/>
      <c r="E63" s="30"/>
      <c r="F63" s="30"/>
      <c r="G63" s="34"/>
      <c r="Q63" s="1"/>
    </row>
    <row r="64" spans="3:17" x14ac:dyDescent="0.25">
      <c r="C64" s="38"/>
      <c r="D64" s="30"/>
      <c r="E64" s="30"/>
      <c r="F64" s="30"/>
      <c r="G64" s="34"/>
      <c r="H64" s="34"/>
    </row>
    <row r="65" spans="3:8" ht="45" x14ac:dyDescent="0.25">
      <c r="C65" s="35" t="s">
        <v>270</v>
      </c>
      <c r="D65" s="72" t="s">
        <v>307</v>
      </c>
      <c r="E65" s="72" t="s">
        <v>307</v>
      </c>
      <c r="F65" s="72" t="s">
        <v>307</v>
      </c>
      <c r="G65" s="34"/>
      <c r="H65" s="34"/>
    </row>
    <row r="66" spans="3:8" x14ac:dyDescent="0.25">
      <c r="C66" s="35" t="s">
        <v>274</v>
      </c>
      <c r="D66" s="72" t="s">
        <v>339</v>
      </c>
      <c r="E66" s="72" t="s">
        <v>339</v>
      </c>
      <c r="F66" s="72" t="s">
        <v>339</v>
      </c>
      <c r="G66" s="34"/>
      <c r="H66" s="34"/>
    </row>
    <row r="67" spans="3:8" x14ac:dyDescent="0.25">
      <c r="C67" s="35" t="s">
        <v>275</v>
      </c>
      <c r="D67" s="72" t="s">
        <v>339</v>
      </c>
      <c r="E67" s="72" t="s">
        <v>339</v>
      </c>
      <c r="F67" s="72" t="s">
        <v>339</v>
      </c>
      <c r="G67" s="34"/>
      <c r="H67" s="34"/>
    </row>
    <row r="68" spans="3:8" ht="45" x14ac:dyDescent="0.25">
      <c r="C68" s="35" t="s">
        <v>276</v>
      </c>
      <c r="D68" s="72" t="s">
        <v>339</v>
      </c>
      <c r="E68" s="72" t="s">
        <v>339</v>
      </c>
      <c r="F68" s="72" t="s">
        <v>339</v>
      </c>
      <c r="G68" s="34"/>
      <c r="H68" s="34"/>
    </row>
    <row r="69" spans="3:8" ht="30" x14ac:dyDescent="0.25">
      <c r="C69" s="35" t="s">
        <v>271</v>
      </c>
      <c r="D69" s="72" t="s">
        <v>307</v>
      </c>
      <c r="E69" s="72" t="s">
        <v>307</v>
      </c>
      <c r="F69" s="72" t="s">
        <v>307</v>
      </c>
      <c r="G69" s="34"/>
      <c r="H69" s="34"/>
    </row>
    <row r="70" spans="3:8" x14ac:dyDescent="0.25">
      <c r="C70" s="35" t="s">
        <v>272</v>
      </c>
      <c r="D70" s="30"/>
      <c r="E70" s="30"/>
      <c r="F70" s="30"/>
      <c r="G70" s="34"/>
      <c r="H70" s="34"/>
    </row>
    <row r="71" spans="3:8" x14ac:dyDescent="0.25">
      <c r="C71" s="38" t="s">
        <v>277</v>
      </c>
      <c r="D71" s="41" t="s">
        <v>386</v>
      </c>
      <c r="E71" s="41" t="s">
        <v>386</v>
      </c>
      <c r="F71" s="41" t="s">
        <v>386</v>
      </c>
      <c r="G71" s="34"/>
      <c r="H71" s="34"/>
    </row>
    <row r="72" spans="3:8" ht="60" x14ac:dyDescent="0.25">
      <c r="C72" s="38" t="s">
        <v>278</v>
      </c>
      <c r="D72" s="41" t="s">
        <v>386</v>
      </c>
      <c r="E72" s="41" t="s">
        <v>386</v>
      </c>
      <c r="F72" s="41" t="s">
        <v>386</v>
      </c>
      <c r="G72" s="34"/>
    </row>
    <row r="73" spans="3:8" ht="30" x14ac:dyDescent="0.25">
      <c r="C73" s="38" t="s">
        <v>279</v>
      </c>
      <c r="D73" s="41" t="s">
        <v>386</v>
      </c>
      <c r="E73" s="41" t="s">
        <v>386</v>
      </c>
      <c r="F73" s="41" t="s">
        <v>386</v>
      </c>
      <c r="G73" s="34"/>
    </row>
    <row r="74" spans="3:8" x14ac:dyDescent="0.25">
      <c r="C74" s="38" t="s">
        <v>280</v>
      </c>
      <c r="D74" s="41" t="s">
        <v>386</v>
      </c>
      <c r="E74" s="41" t="s">
        <v>386</v>
      </c>
      <c r="F74" s="41" t="s">
        <v>386</v>
      </c>
      <c r="G74" s="34"/>
    </row>
    <row r="75" spans="3:8" x14ac:dyDescent="0.25">
      <c r="C75" s="38" t="s">
        <v>273</v>
      </c>
      <c r="D75" s="41" t="s">
        <v>386</v>
      </c>
      <c r="E75" s="41" t="s">
        <v>386</v>
      </c>
      <c r="F75" s="41" t="s">
        <v>386</v>
      </c>
      <c r="G75" s="34"/>
    </row>
    <row r="76" spans="3:8" ht="45" x14ac:dyDescent="0.25">
      <c r="C76" s="35" t="s">
        <v>282</v>
      </c>
      <c r="D76" s="30"/>
      <c r="E76" s="30"/>
      <c r="F76" s="30"/>
      <c r="G76" s="34"/>
    </row>
    <row r="77" spans="3:8" x14ac:dyDescent="0.25">
      <c r="C77" s="35" t="s">
        <v>281</v>
      </c>
      <c r="D77" s="30"/>
      <c r="E77" s="30"/>
      <c r="F77" s="30"/>
      <c r="G77" s="34"/>
    </row>
    <row r="78" spans="3:8" x14ac:dyDescent="0.25">
      <c r="C78" s="38" t="s">
        <v>283</v>
      </c>
      <c r="D78" s="41" t="s">
        <v>386</v>
      </c>
      <c r="E78" s="41" t="s">
        <v>386</v>
      </c>
      <c r="F78" s="41" t="s">
        <v>386</v>
      </c>
      <c r="G78" s="34"/>
    </row>
    <row r="79" spans="3:8" ht="60" x14ac:dyDescent="0.25">
      <c r="C79" s="38" t="s">
        <v>284</v>
      </c>
      <c r="D79" s="41" t="s">
        <v>386</v>
      </c>
      <c r="E79" s="41" t="s">
        <v>386</v>
      </c>
      <c r="F79" s="41" t="s">
        <v>386</v>
      </c>
      <c r="G79" s="34"/>
    </row>
    <row r="80" spans="3:8" x14ac:dyDescent="0.25">
      <c r="C80" s="38" t="s">
        <v>285</v>
      </c>
      <c r="D80" s="41" t="s">
        <v>386</v>
      </c>
      <c r="E80" s="41" t="s">
        <v>386</v>
      </c>
      <c r="F80" s="41" t="s">
        <v>386</v>
      </c>
      <c r="G80" s="34"/>
    </row>
    <row r="81" spans="3:7" x14ac:dyDescent="0.25">
      <c r="C81" s="35"/>
      <c r="D81" s="30"/>
      <c r="E81" s="30"/>
      <c r="F81" s="30"/>
      <c r="G81" s="34"/>
    </row>
    <row r="82" spans="3:7" ht="45" x14ac:dyDescent="0.25">
      <c r="C82" s="35" t="s">
        <v>286</v>
      </c>
      <c r="D82" s="30"/>
      <c r="E82" s="30"/>
      <c r="F82" s="30"/>
      <c r="G82" s="34"/>
    </row>
    <row r="83" spans="3:7" x14ac:dyDescent="0.25">
      <c r="C83" s="35" t="s">
        <v>287</v>
      </c>
      <c r="D83" s="30"/>
      <c r="E83" s="30"/>
      <c r="F83" s="30"/>
      <c r="G83" s="34"/>
    </row>
    <row r="84" spans="3:7" x14ac:dyDescent="0.25">
      <c r="C84" s="38" t="s">
        <v>297</v>
      </c>
      <c r="D84" s="41" t="s">
        <v>386</v>
      </c>
      <c r="E84" s="41" t="s">
        <v>386</v>
      </c>
      <c r="F84" s="41" t="s">
        <v>386</v>
      </c>
      <c r="G84" s="34"/>
    </row>
    <row r="85" spans="3:7" x14ac:dyDescent="0.25">
      <c r="C85" s="38" t="s">
        <v>298</v>
      </c>
      <c r="D85" s="41" t="s">
        <v>386</v>
      </c>
      <c r="E85" s="41" t="s">
        <v>386</v>
      </c>
      <c r="F85" s="41" t="s">
        <v>386</v>
      </c>
      <c r="G85" s="34"/>
    </row>
    <row r="86" spans="3:7" ht="60" x14ac:dyDescent="0.25">
      <c r="C86" s="38" t="s">
        <v>303</v>
      </c>
      <c r="D86" s="41" t="s">
        <v>386</v>
      </c>
      <c r="E86" s="41" t="s">
        <v>386</v>
      </c>
      <c r="F86" s="41" t="s">
        <v>386</v>
      </c>
      <c r="G86" s="34"/>
    </row>
    <row r="87" spans="3:7" x14ac:dyDescent="0.25">
      <c r="C87" s="38" t="s">
        <v>299</v>
      </c>
      <c r="D87" s="41" t="s">
        <v>386</v>
      </c>
      <c r="E87" s="41" t="s">
        <v>386</v>
      </c>
      <c r="F87" s="41" t="s">
        <v>386</v>
      </c>
      <c r="G87" s="34"/>
    </row>
    <row r="88" spans="3:7" x14ac:dyDescent="0.25">
      <c r="C88" s="35"/>
      <c r="D88" s="30"/>
      <c r="E88" s="30"/>
      <c r="F88" s="30"/>
      <c r="G88" s="34"/>
    </row>
    <row r="89" spans="3:7" x14ac:dyDescent="0.25">
      <c r="C89" s="35" t="s">
        <v>304</v>
      </c>
      <c r="D89" s="72" t="s">
        <v>339</v>
      </c>
      <c r="E89" s="72" t="s">
        <v>339</v>
      </c>
      <c r="F89" s="72" t="s">
        <v>339</v>
      </c>
      <c r="G89" s="34"/>
    </row>
    <row r="90" spans="3:7" ht="45" x14ac:dyDescent="0.25">
      <c r="C90" s="35" t="s">
        <v>288</v>
      </c>
      <c r="D90" s="30"/>
      <c r="E90" s="30"/>
      <c r="F90" s="30"/>
      <c r="G90" s="34"/>
    </row>
    <row r="91" spans="3:7" x14ac:dyDescent="0.25">
      <c r="C91" s="38" t="s">
        <v>300</v>
      </c>
      <c r="D91" s="72" t="s">
        <v>339</v>
      </c>
      <c r="E91" s="72" t="s">
        <v>339</v>
      </c>
      <c r="F91" s="72" t="s">
        <v>339</v>
      </c>
      <c r="G91" s="34"/>
    </row>
    <row r="92" spans="3:7" x14ac:dyDescent="0.25">
      <c r="C92" s="38" t="s">
        <v>301</v>
      </c>
      <c r="D92" s="72" t="s">
        <v>339</v>
      </c>
      <c r="E92" s="72" t="s">
        <v>339</v>
      </c>
      <c r="F92" s="72" t="s">
        <v>339</v>
      </c>
      <c r="G92" s="34"/>
    </row>
    <row r="93" spans="3:7" ht="30" x14ac:dyDescent="0.25">
      <c r="C93" s="35" t="s">
        <v>302</v>
      </c>
      <c r="D93" s="72" t="s">
        <v>343</v>
      </c>
      <c r="E93" s="72" t="s">
        <v>343</v>
      </c>
      <c r="F93" s="72" t="s">
        <v>343</v>
      </c>
      <c r="G93" s="34"/>
    </row>
    <row r="94" spans="3:7" x14ac:dyDescent="0.25">
      <c r="C94" s="35" t="s">
        <v>289</v>
      </c>
      <c r="D94" s="43" t="s">
        <v>307</v>
      </c>
      <c r="E94" s="43" t="s">
        <v>307</v>
      </c>
      <c r="F94" s="43" t="s">
        <v>307</v>
      </c>
      <c r="G94" s="34"/>
    </row>
    <row r="95" spans="3:7" x14ac:dyDescent="0.25">
      <c r="C95" s="35" t="s">
        <v>290</v>
      </c>
      <c r="D95" s="72" t="s">
        <v>339</v>
      </c>
      <c r="E95" s="72" t="s">
        <v>339</v>
      </c>
      <c r="F95" s="72" t="s">
        <v>339</v>
      </c>
      <c r="G95" s="34"/>
    </row>
    <row r="96" spans="3:7" x14ac:dyDescent="0.25">
      <c r="C96" s="35" t="s">
        <v>291</v>
      </c>
      <c r="D96" s="72" t="s">
        <v>339</v>
      </c>
      <c r="E96" s="72" t="s">
        <v>339</v>
      </c>
      <c r="F96" s="72" t="s">
        <v>339</v>
      </c>
      <c r="G96" s="34"/>
    </row>
    <row r="97" spans="2:7" x14ac:dyDescent="0.25">
      <c r="C97" s="35" t="s">
        <v>292</v>
      </c>
      <c r="D97" s="43" t="s">
        <v>307</v>
      </c>
      <c r="E97" s="43" t="s">
        <v>307</v>
      </c>
      <c r="F97" s="43" t="s">
        <v>307</v>
      </c>
      <c r="G97" s="34"/>
    </row>
    <row r="98" spans="2:7" ht="30" x14ac:dyDescent="0.25">
      <c r="C98" s="35" t="s">
        <v>293</v>
      </c>
      <c r="D98" s="43" t="s">
        <v>386</v>
      </c>
      <c r="E98" s="43" t="s">
        <v>386</v>
      </c>
      <c r="F98" s="43" t="s">
        <v>386</v>
      </c>
      <c r="G98" s="34"/>
    </row>
    <row r="99" spans="2:7" x14ac:dyDescent="0.25">
      <c r="C99" s="32"/>
      <c r="D99" s="10"/>
      <c r="E99" s="10"/>
      <c r="F99" s="10"/>
      <c r="G99" s="34"/>
    </row>
    <row r="100" spans="2:7" x14ac:dyDescent="0.25">
      <c r="C100" s="32"/>
      <c r="D100" s="10"/>
      <c r="E100" s="10"/>
      <c r="F100" s="10"/>
      <c r="G100" s="34"/>
    </row>
    <row r="101" spans="2:7" x14ac:dyDescent="0.25">
      <c r="C101" s="32"/>
      <c r="D101" s="10"/>
      <c r="E101" s="10"/>
      <c r="F101" s="10"/>
      <c r="G101" s="34"/>
    </row>
    <row r="102" spans="2:7" x14ac:dyDescent="0.25">
      <c r="B102" s="86" t="s">
        <v>399</v>
      </c>
      <c r="D102" s="10"/>
      <c r="E102" s="10"/>
      <c r="F102" s="10"/>
      <c r="G102" s="34"/>
    </row>
    <row r="103" spans="2:7" x14ac:dyDescent="0.25">
      <c r="B103" s="86"/>
      <c r="D103" s="10"/>
      <c r="E103" s="10"/>
      <c r="F103" s="10"/>
      <c r="G103" s="34"/>
    </row>
    <row r="104" spans="2:7" ht="45" x14ac:dyDescent="0.25">
      <c r="C104" s="32" t="s">
        <v>400</v>
      </c>
      <c r="D104" s="43" t="s">
        <v>386</v>
      </c>
      <c r="E104" s="10"/>
      <c r="F104" s="10"/>
      <c r="G104" s="34"/>
    </row>
    <row r="105" spans="2:7" x14ac:dyDescent="0.25">
      <c r="C105" s="32" t="s">
        <v>401</v>
      </c>
      <c r="D105" s="10"/>
      <c r="E105" s="10"/>
      <c r="F105" s="10"/>
      <c r="G105" s="34"/>
    </row>
    <row r="106" spans="2:7" x14ac:dyDescent="0.25">
      <c r="C106" s="10"/>
      <c r="D106" s="10"/>
      <c r="E106" s="10"/>
      <c r="F106" s="10"/>
      <c r="G106" s="34"/>
    </row>
    <row r="107" spans="2:7" x14ac:dyDescent="0.25">
      <c r="C107" s="10"/>
      <c r="D107" s="10"/>
      <c r="E107" s="10"/>
      <c r="F107" s="10"/>
      <c r="G107" s="34"/>
    </row>
    <row r="108" spans="2:7" x14ac:dyDescent="0.25">
      <c r="C108" s="10"/>
      <c r="D108" s="10"/>
      <c r="E108" s="10"/>
      <c r="F108" s="10"/>
      <c r="G108" s="34"/>
    </row>
    <row r="109" spans="2:7" x14ac:dyDescent="0.25">
      <c r="G109" s="34"/>
    </row>
    <row r="110" spans="2:7" x14ac:dyDescent="0.25">
      <c r="G110" s="34"/>
    </row>
    <row r="111" spans="2:7" x14ac:dyDescent="0.25">
      <c r="G111" s="34"/>
    </row>
    <row r="112" spans="2:7" x14ac:dyDescent="0.25">
      <c r="G112" s="34"/>
    </row>
    <row r="113" spans="7:7" x14ac:dyDescent="0.25">
      <c r="G113" s="34"/>
    </row>
    <row r="114" spans="7:7" x14ac:dyDescent="0.25">
      <c r="G114" s="34"/>
    </row>
    <row r="115" spans="7:7" x14ac:dyDescent="0.25">
      <c r="G115" s="34"/>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6B07CF-A58A-4ACF-9E83-4BA3517A9B54}">
  <sheetPr codeName="Sheet18"/>
  <dimension ref="A1:I69"/>
  <sheetViews>
    <sheetView workbookViewId="0"/>
  </sheetViews>
  <sheetFormatPr defaultRowHeight="15" x14ac:dyDescent="0.25"/>
  <cols>
    <col min="3" max="3" width="106.5703125" customWidth="1"/>
    <col min="4" max="4" width="30" bestFit="1" customWidth="1"/>
    <col min="5" max="5" width="16.85546875" customWidth="1"/>
    <col min="6" max="6" width="19.140625" customWidth="1"/>
    <col min="7" max="7" width="15.5703125" customWidth="1"/>
    <col min="8" max="8" width="17.7109375" customWidth="1"/>
  </cols>
  <sheetData>
    <row r="1" spans="1:3" x14ac:dyDescent="0.25">
      <c r="A1" t="s">
        <v>397</v>
      </c>
    </row>
    <row r="3" spans="1:3" x14ac:dyDescent="0.25">
      <c r="B3" s="5" t="s">
        <v>173</v>
      </c>
    </row>
    <row r="4" spans="1:3" ht="75" x14ac:dyDescent="0.25">
      <c r="B4" s="27" t="s">
        <v>174</v>
      </c>
      <c r="C4" s="10" t="s">
        <v>177</v>
      </c>
    </row>
    <row r="5" spans="1:3" x14ac:dyDescent="0.25">
      <c r="C5" s="10"/>
    </row>
    <row r="6" spans="1:3" x14ac:dyDescent="0.25">
      <c r="C6" s="10" t="s">
        <v>175</v>
      </c>
    </row>
    <row r="7" spans="1:3" x14ac:dyDescent="0.25">
      <c r="C7" s="10"/>
    </row>
    <row r="8" spans="1:3" ht="45" x14ac:dyDescent="0.25">
      <c r="C8" s="10" t="s">
        <v>176</v>
      </c>
    </row>
    <row r="9" spans="1:3" x14ac:dyDescent="0.25">
      <c r="C9" s="10"/>
    </row>
    <row r="10" spans="1:3" x14ac:dyDescent="0.25">
      <c r="C10" s="10"/>
    </row>
    <row r="11" spans="1:3" x14ac:dyDescent="0.25">
      <c r="C11" s="10"/>
    </row>
    <row r="12" spans="1:3" ht="18.75" x14ac:dyDescent="0.3">
      <c r="B12" s="7" t="s">
        <v>178</v>
      </c>
      <c r="C12" s="10"/>
    </row>
    <row r="13" spans="1:3" x14ac:dyDescent="0.25">
      <c r="C13" t="s">
        <v>179</v>
      </c>
    </row>
    <row r="15" spans="1:3" x14ac:dyDescent="0.25">
      <c r="B15" s="29" t="s">
        <v>180</v>
      </c>
      <c r="C15" s="10"/>
    </row>
    <row r="16" spans="1:3" x14ac:dyDescent="0.25">
      <c r="B16" s="5"/>
      <c r="C16" s="10"/>
    </row>
    <row r="17" spans="2:4" x14ac:dyDescent="0.25">
      <c r="B17">
        <v>51</v>
      </c>
      <c r="C17" t="s">
        <v>183</v>
      </c>
      <c r="D17" s="44" t="s">
        <v>375</v>
      </c>
    </row>
    <row r="18" spans="2:4" x14ac:dyDescent="0.25">
      <c r="C18" t="s">
        <v>181</v>
      </c>
      <c r="D18" s="44" t="s">
        <v>397</v>
      </c>
    </row>
    <row r="20" spans="2:4" x14ac:dyDescent="0.25">
      <c r="B20">
        <v>52</v>
      </c>
      <c r="C20" t="s">
        <v>305</v>
      </c>
      <c r="D20" s="44" t="s">
        <v>152</v>
      </c>
    </row>
    <row r="21" spans="2:4" x14ac:dyDescent="0.25">
      <c r="D21" s="16"/>
    </row>
    <row r="22" spans="2:4" x14ac:dyDescent="0.25">
      <c r="B22">
        <v>53</v>
      </c>
      <c r="C22" t="s">
        <v>184</v>
      </c>
      <c r="D22" s="44" t="s">
        <v>386</v>
      </c>
    </row>
    <row r="23" spans="2:4" x14ac:dyDescent="0.25">
      <c r="D23" s="16"/>
    </row>
    <row r="24" spans="2:4" x14ac:dyDescent="0.25">
      <c r="B24">
        <v>54</v>
      </c>
      <c r="C24" t="s">
        <v>185</v>
      </c>
      <c r="D24" s="44" t="s">
        <v>153</v>
      </c>
    </row>
    <row r="25" spans="2:4" ht="30" x14ac:dyDescent="0.25">
      <c r="C25" s="10" t="s">
        <v>182</v>
      </c>
      <c r="D25" s="16"/>
    </row>
    <row r="26" spans="2:4" x14ac:dyDescent="0.25">
      <c r="C26" s="28" t="s">
        <v>186</v>
      </c>
      <c r="D26" s="44" t="s">
        <v>153</v>
      </c>
    </row>
    <row r="27" spans="2:4" x14ac:dyDescent="0.25">
      <c r="C27" s="28" t="s">
        <v>187</v>
      </c>
      <c r="D27" s="44" t="s">
        <v>153</v>
      </c>
    </row>
    <row r="28" spans="2:4" x14ac:dyDescent="0.25">
      <c r="C28" s="28" t="s">
        <v>188</v>
      </c>
      <c r="D28" s="44" t="s">
        <v>153</v>
      </c>
    </row>
    <row r="29" spans="2:4" x14ac:dyDescent="0.25">
      <c r="C29" s="28" t="s">
        <v>189</v>
      </c>
      <c r="D29" s="44" t="s">
        <v>153</v>
      </c>
    </row>
    <row r="30" spans="2:4" x14ac:dyDescent="0.25">
      <c r="C30" s="10"/>
      <c r="D30" s="16"/>
    </row>
    <row r="31" spans="2:4" x14ac:dyDescent="0.25">
      <c r="C31" s="10"/>
    </row>
    <row r="32" spans="2:4" x14ac:dyDescent="0.25">
      <c r="B32" s="29" t="s">
        <v>190</v>
      </c>
      <c r="C32" s="10"/>
    </row>
    <row r="33" spans="2:9" x14ac:dyDescent="0.25">
      <c r="B33" s="5"/>
      <c r="C33" s="10"/>
    </row>
    <row r="34" spans="2:9" x14ac:dyDescent="0.25">
      <c r="B34">
        <v>55</v>
      </c>
      <c r="C34" t="s">
        <v>203</v>
      </c>
    </row>
    <row r="35" spans="2:9" x14ac:dyDescent="0.25">
      <c r="C35" s="10"/>
      <c r="D35" s="2" t="s">
        <v>191</v>
      </c>
      <c r="E35" s="2" t="s">
        <v>192</v>
      </c>
      <c r="F35" s="2" t="s">
        <v>193</v>
      </c>
    </row>
    <row r="36" spans="2:9" x14ac:dyDescent="0.25">
      <c r="C36" s="10" t="s">
        <v>194</v>
      </c>
      <c r="D36" s="70">
        <f>'Items B &amp; C'!AP12</f>
        <v>482583000</v>
      </c>
      <c r="E36" s="70">
        <f>'Items B &amp; C'!AQ12</f>
        <v>484390000</v>
      </c>
      <c r="F36" s="70">
        <f>'Items B &amp; C'!AR12</f>
        <v>581115000</v>
      </c>
      <c r="G36" s="65"/>
      <c r="H36" s="65"/>
      <c r="I36" s="65"/>
    </row>
    <row r="37" spans="2:9" ht="30" x14ac:dyDescent="0.25">
      <c r="C37" s="10" t="s">
        <v>195</v>
      </c>
      <c r="D37" s="41" t="s">
        <v>386</v>
      </c>
      <c r="E37" s="41" t="s">
        <v>386</v>
      </c>
      <c r="F37" s="41" t="s">
        <v>386</v>
      </c>
    </row>
    <row r="38" spans="2:9" ht="30" x14ac:dyDescent="0.25">
      <c r="C38" s="10" t="s">
        <v>196</v>
      </c>
      <c r="D38" s="41" t="s">
        <v>386</v>
      </c>
      <c r="E38" s="41" t="s">
        <v>386</v>
      </c>
      <c r="F38" s="41" t="s">
        <v>386</v>
      </c>
    </row>
    <row r="39" spans="2:9" x14ac:dyDescent="0.25">
      <c r="C39" s="10" t="s">
        <v>197</v>
      </c>
      <c r="D39" s="71">
        <v>56</v>
      </c>
      <c r="E39" s="71">
        <v>42</v>
      </c>
      <c r="F39" s="71">
        <v>13</v>
      </c>
      <c r="G39" s="89" t="s">
        <v>405</v>
      </c>
    </row>
    <row r="40" spans="2:9" x14ac:dyDescent="0.25">
      <c r="C40" s="10" t="s">
        <v>198</v>
      </c>
      <c r="D40" s="71">
        <v>56</v>
      </c>
      <c r="E40" s="71">
        <v>42</v>
      </c>
      <c r="F40" s="71">
        <v>13</v>
      </c>
      <c r="G40" s="89" t="s">
        <v>405</v>
      </c>
    </row>
    <row r="41" spans="2:9" x14ac:dyDescent="0.25">
      <c r="C41" s="10" t="s">
        <v>199</v>
      </c>
      <c r="D41" s="71">
        <v>7.4000000000000003E-3</v>
      </c>
      <c r="E41" s="71">
        <v>8.8000000000000005E-3</v>
      </c>
      <c r="F41" s="71">
        <v>8.8999999999999999E-3</v>
      </c>
      <c r="G41" s="89" t="s">
        <v>406</v>
      </c>
    </row>
    <row r="42" spans="2:9" x14ac:dyDescent="0.25">
      <c r="C42" s="10" t="s">
        <v>200</v>
      </c>
      <c r="D42" s="101">
        <v>37142596.649999999</v>
      </c>
      <c r="E42" s="101">
        <v>2669673.98</v>
      </c>
      <c r="F42" s="101">
        <v>4091811.85</v>
      </c>
      <c r="G42" s="89" t="s">
        <v>407</v>
      </c>
    </row>
    <row r="43" spans="2:9" x14ac:dyDescent="0.25">
      <c r="C43" s="10" t="s">
        <v>201</v>
      </c>
      <c r="D43" s="101">
        <v>37142596.649999999</v>
      </c>
      <c r="E43" s="101">
        <v>11911746.140000001</v>
      </c>
      <c r="F43" s="101">
        <v>4091811.85</v>
      </c>
      <c r="G43" s="89" t="s">
        <v>408</v>
      </c>
    </row>
    <row r="44" spans="2:9" x14ac:dyDescent="0.25">
      <c r="C44" s="10" t="s">
        <v>202</v>
      </c>
      <c r="D44" s="71">
        <v>0</v>
      </c>
      <c r="E44" s="71">
        <v>0</v>
      </c>
      <c r="F44" s="71">
        <v>0</v>
      </c>
      <c r="H44" t="s">
        <v>415</v>
      </c>
    </row>
    <row r="48" spans="2:9" x14ac:dyDescent="0.25">
      <c r="B48" s="29" t="s">
        <v>204</v>
      </c>
    </row>
    <row r="49" spans="2:8" x14ac:dyDescent="0.25">
      <c r="B49" s="29"/>
    </row>
    <row r="50" spans="2:8" ht="30" x14ac:dyDescent="0.25">
      <c r="B50">
        <v>56</v>
      </c>
      <c r="C50" s="10" t="s">
        <v>208</v>
      </c>
      <c r="D50" s="41" t="s">
        <v>153</v>
      </c>
    </row>
    <row r="51" spans="2:8" ht="60" x14ac:dyDescent="0.25">
      <c r="C51" s="10" t="s">
        <v>209</v>
      </c>
    </row>
    <row r="52" spans="2:8" ht="61.5" customHeight="1" x14ac:dyDescent="0.25">
      <c r="C52" s="10" t="s">
        <v>210</v>
      </c>
    </row>
    <row r="53" spans="2:8" ht="30" x14ac:dyDescent="0.25">
      <c r="C53" s="10" t="s">
        <v>211</v>
      </c>
    </row>
    <row r="55" spans="2:8" ht="30" x14ac:dyDescent="0.25">
      <c r="D55" s="30" t="s">
        <v>212</v>
      </c>
      <c r="E55" s="30" t="s">
        <v>213</v>
      </c>
      <c r="F55" s="30" t="s">
        <v>214</v>
      </c>
      <c r="G55" s="30" t="s">
        <v>215</v>
      </c>
      <c r="H55" s="30" t="s">
        <v>205</v>
      </c>
    </row>
    <row r="56" spans="2:8" x14ac:dyDescent="0.25">
      <c r="C56" s="5" t="s">
        <v>206</v>
      </c>
    </row>
    <row r="57" spans="2:8" x14ac:dyDescent="0.25">
      <c r="C57" s="31" t="s">
        <v>217</v>
      </c>
      <c r="D57" s="37"/>
      <c r="E57" s="37"/>
      <c r="F57" s="37"/>
      <c r="G57" s="37"/>
      <c r="H57" s="37"/>
    </row>
    <row r="58" spans="2:8" x14ac:dyDescent="0.25">
      <c r="C58" s="31" t="s">
        <v>218</v>
      </c>
      <c r="D58" s="37"/>
      <c r="E58" s="37"/>
      <c r="F58" s="37"/>
      <c r="G58" s="37"/>
      <c r="H58" s="37"/>
    </row>
    <row r="59" spans="2:8" x14ac:dyDescent="0.25">
      <c r="C59" s="31" t="s">
        <v>219</v>
      </c>
      <c r="D59" s="37"/>
      <c r="E59" s="37"/>
      <c r="F59" s="37"/>
      <c r="G59" s="37"/>
      <c r="H59" s="37"/>
    </row>
    <row r="60" spans="2:8" x14ac:dyDescent="0.25">
      <c r="C60" s="31" t="s">
        <v>220</v>
      </c>
      <c r="D60" s="37"/>
      <c r="E60" s="37"/>
      <c r="F60" s="37"/>
      <c r="G60" s="37"/>
      <c r="H60" s="37"/>
    </row>
    <row r="61" spans="2:8" x14ac:dyDescent="0.25">
      <c r="C61" s="31"/>
    </row>
    <row r="62" spans="2:8" x14ac:dyDescent="0.25">
      <c r="C62" s="5" t="s">
        <v>207</v>
      </c>
    </row>
    <row r="63" spans="2:8" x14ac:dyDescent="0.25">
      <c r="C63" s="31" t="s">
        <v>217</v>
      </c>
      <c r="D63" s="37"/>
      <c r="E63" s="37"/>
      <c r="F63" s="37"/>
      <c r="G63" s="37"/>
      <c r="H63" s="37"/>
    </row>
    <row r="64" spans="2:8" x14ac:dyDescent="0.25">
      <c r="C64" s="31" t="s">
        <v>221</v>
      </c>
      <c r="D64" s="37"/>
      <c r="E64" s="37"/>
      <c r="F64" s="37"/>
      <c r="G64" s="37"/>
      <c r="H64" s="37"/>
    </row>
    <row r="65" spans="2:8" x14ac:dyDescent="0.25">
      <c r="C65" s="31" t="s">
        <v>222</v>
      </c>
      <c r="D65" s="37"/>
      <c r="E65" s="37"/>
      <c r="F65" s="37"/>
      <c r="G65" s="37"/>
      <c r="H65" s="37"/>
    </row>
    <row r="66" spans="2:8" x14ac:dyDescent="0.25">
      <c r="C66" s="31" t="s">
        <v>223</v>
      </c>
      <c r="D66" s="37"/>
      <c r="E66" s="37"/>
      <c r="F66" s="37"/>
      <c r="G66" s="37"/>
      <c r="H66" s="37"/>
    </row>
    <row r="68" spans="2:8" x14ac:dyDescent="0.25">
      <c r="B68">
        <v>57</v>
      </c>
      <c r="C68" t="s">
        <v>224</v>
      </c>
      <c r="D68" s="41" t="s">
        <v>153</v>
      </c>
    </row>
    <row r="69" spans="2:8" ht="30" x14ac:dyDescent="0.25">
      <c r="C69" s="10" t="s">
        <v>225</v>
      </c>
      <c r="D69" s="37"/>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217031-9427-41AB-925C-1D883B677756}">
  <sheetPr codeName="Sheet19"/>
  <dimension ref="A1:V117"/>
  <sheetViews>
    <sheetView workbookViewId="0"/>
  </sheetViews>
  <sheetFormatPr defaultRowHeight="15" x14ac:dyDescent="0.25"/>
  <cols>
    <col min="3" max="3" width="96.42578125" customWidth="1"/>
    <col min="4" max="6" width="18.85546875" customWidth="1"/>
    <col min="7" max="7" width="45.5703125" customWidth="1"/>
    <col min="12" max="12" width="3.7109375" customWidth="1"/>
  </cols>
  <sheetData>
    <row r="1" spans="1:8" x14ac:dyDescent="0.25">
      <c r="A1" t="s">
        <v>397</v>
      </c>
    </row>
    <row r="4" spans="1:8" x14ac:dyDescent="0.25">
      <c r="B4" t="s">
        <v>216</v>
      </c>
    </row>
    <row r="5" spans="1:8" x14ac:dyDescent="0.25">
      <c r="B5" s="34">
        <v>58</v>
      </c>
      <c r="C5" s="10" t="s">
        <v>236</v>
      </c>
      <c r="D5" s="41" t="s">
        <v>386</v>
      </c>
    </row>
    <row r="6" spans="1:8" x14ac:dyDescent="0.25">
      <c r="B6" s="34"/>
      <c r="C6" s="10"/>
      <c r="D6" s="42"/>
    </row>
    <row r="7" spans="1:8" x14ac:dyDescent="0.25">
      <c r="B7" s="34">
        <v>59</v>
      </c>
      <c r="C7" s="10" t="s">
        <v>237</v>
      </c>
      <c r="D7" s="42"/>
      <c r="E7" s="34"/>
      <c r="F7" s="34"/>
      <c r="G7" s="34"/>
      <c r="H7" s="34"/>
    </row>
    <row r="8" spans="1:8" ht="30" x14ac:dyDescent="0.25">
      <c r="B8" s="34"/>
      <c r="C8" s="10" t="s">
        <v>244</v>
      </c>
      <c r="D8" s="42"/>
      <c r="E8" s="34"/>
      <c r="F8" s="34"/>
      <c r="G8" s="34"/>
      <c r="H8" s="34"/>
    </row>
    <row r="9" spans="1:8" ht="30" x14ac:dyDescent="0.25">
      <c r="B9" s="34"/>
      <c r="C9" s="36" t="s">
        <v>306</v>
      </c>
      <c r="D9" s="41">
        <v>52</v>
      </c>
      <c r="E9" s="34"/>
      <c r="F9" s="34"/>
      <c r="G9" s="34"/>
      <c r="H9" s="34"/>
    </row>
    <row r="10" spans="1:8" x14ac:dyDescent="0.25">
      <c r="B10" s="34"/>
      <c r="C10" s="36" t="s">
        <v>226</v>
      </c>
      <c r="D10" s="41">
        <v>5</v>
      </c>
      <c r="E10" s="34"/>
      <c r="F10" s="34"/>
      <c r="G10" s="34"/>
      <c r="H10" s="34"/>
    </row>
    <row r="11" spans="1:8" x14ac:dyDescent="0.25">
      <c r="B11" s="34"/>
      <c r="C11" s="10"/>
      <c r="D11" s="42"/>
      <c r="E11" s="34"/>
      <c r="F11" s="34"/>
      <c r="G11" s="34"/>
      <c r="H11" s="34"/>
    </row>
    <row r="12" spans="1:8" ht="30" x14ac:dyDescent="0.25">
      <c r="B12" s="34">
        <v>60</v>
      </c>
      <c r="C12" s="10" t="s">
        <v>308</v>
      </c>
      <c r="D12" s="41">
        <v>0</v>
      </c>
      <c r="E12" s="34"/>
      <c r="F12" s="34"/>
      <c r="G12" s="34"/>
      <c r="H12" s="34"/>
    </row>
    <row r="13" spans="1:8" x14ac:dyDescent="0.25">
      <c r="B13" s="34"/>
      <c r="C13" s="10"/>
      <c r="D13" s="42"/>
      <c r="E13" s="34"/>
      <c r="F13" s="34"/>
      <c r="G13" s="34"/>
      <c r="H13" s="34"/>
    </row>
    <row r="14" spans="1:8" ht="30" x14ac:dyDescent="0.25">
      <c r="B14" s="34">
        <v>61</v>
      </c>
      <c r="C14" s="10" t="s">
        <v>243</v>
      </c>
      <c r="D14" s="42"/>
      <c r="E14" s="34"/>
    </row>
    <row r="15" spans="1:8" ht="45" x14ac:dyDescent="0.25">
      <c r="B15" s="34"/>
      <c r="C15" s="10" t="s">
        <v>238</v>
      </c>
      <c r="D15" s="42"/>
      <c r="E15" s="34"/>
    </row>
    <row r="16" spans="1:8" x14ac:dyDescent="0.25">
      <c r="B16" s="34"/>
      <c r="C16" s="10" t="s">
        <v>245</v>
      </c>
      <c r="D16" s="42"/>
      <c r="E16" s="34"/>
      <c r="F16" s="34"/>
      <c r="G16" s="34"/>
      <c r="H16" s="34"/>
    </row>
    <row r="17" spans="2:22" ht="45" x14ac:dyDescent="0.25">
      <c r="B17" s="34"/>
      <c r="C17" s="32" t="s">
        <v>309</v>
      </c>
      <c r="D17" s="41">
        <v>0</v>
      </c>
      <c r="E17" s="34"/>
      <c r="F17" s="34"/>
      <c r="G17" s="34"/>
      <c r="H17" s="34"/>
    </row>
    <row r="18" spans="2:22" ht="45" x14ac:dyDescent="0.25">
      <c r="B18" s="34"/>
      <c r="C18" s="32" t="s">
        <v>239</v>
      </c>
      <c r="D18" s="41">
        <v>0</v>
      </c>
      <c r="E18" s="34"/>
      <c r="F18" s="34"/>
      <c r="G18" s="34"/>
      <c r="H18" s="34"/>
    </row>
    <row r="19" spans="2:22" ht="30" x14ac:dyDescent="0.25">
      <c r="B19" s="34"/>
      <c r="C19" s="32" t="s">
        <v>228</v>
      </c>
      <c r="D19" s="41">
        <v>0</v>
      </c>
      <c r="E19" s="34"/>
      <c r="F19" s="34"/>
      <c r="G19" s="34"/>
      <c r="H19" s="34"/>
    </row>
    <row r="20" spans="2:22" ht="45" x14ac:dyDescent="0.25">
      <c r="B20" s="34"/>
      <c r="C20" s="32" t="s">
        <v>240</v>
      </c>
      <c r="D20" s="41">
        <v>0</v>
      </c>
      <c r="E20" s="34"/>
      <c r="F20" s="34"/>
      <c r="G20" s="34"/>
      <c r="H20" s="34"/>
    </row>
    <row r="21" spans="2:22" x14ac:dyDescent="0.25">
      <c r="B21" s="34"/>
      <c r="C21" s="10"/>
      <c r="D21" s="42"/>
      <c r="E21" s="34"/>
      <c r="F21" s="34"/>
      <c r="G21" s="34"/>
      <c r="H21" s="34"/>
    </row>
    <row r="22" spans="2:22" x14ac:dyDescent="0.25">
      <c r="B22" s="34">
        <v>62</v>
      </c>
      <c r="C22" s="10" t="s">
        <v>242</v>
      </c>
      <c r="D22" s="42"/>
      <c r="E22" s="34"/>
      <c r="F22" s="34"/>
      <c r="G22" s="34"/>
      <c r="H22" s="34"/>
    </row>
    <row r="23" spans="2:22" ht="90" x14ac:dyDescent="0.25">
      <c r="B23" s="34"/>
      <c r="C23" s="10" t="s">
        <v>241</v>
      </c>
      <c r="D23" s="42"/>
      <c r="E23" s="34"/>
    </row>
    <row r="24" spans="2:22" x14ac:dyDescent="0.25">
      <c r="C24" s="10"/>
      <c r="D24" s="42" t="s">
        <v>227</v>
      </c>
      <c r="E24" s="34"/>
      <c r="F24" s="34"/>
    </row>
    <row r="25" spans="2:22" x14ac:dyDescent="0.25">
      <c r="C25" s="33" t="s">
        <v>229</v>
      </c>
      <c r="D25" s="71">
        <v>0</v>
      </c>
      <c r="E25" s="34"/>
      <c r="F25" s="34"/>
    </row>
    <row r="26" spans="2:22" x14ac:dyDescent="0.25">
      <c r="C26" s="33" t="s">
        <v>230</v>
      </c>
      <c r="D26" s="71">
        <v>0</v>
      </c>
      <c r="E26" s="34"/>
      <c r="F26" s="34"/>
    </row>
    <row r="27" spans="2:22" x14ac:dyDescent="0.25">
      <c r="C27" s="33" t="s">
        <v>231</v>
      </c>
      <c r="D27" s="71">
        <v>0</v>
      </c>
      <c r="E27" s="34"/>
      <c r="F27" s="34"/>
      <c r="H27" s="59"/>
      <c r="I27" s="58" t="s">
        <v>345</v>
      </c>
      <c r="J27" s="60"/>
      <c r="K27" s="60"/>
      <c r="L27" s="60"/>
      <c r="M27" s="60"/>
      <c r="N27" s="60"/>
      <c r="O27" s="60"/>
      <c r="P27" s="60"/>
      <c r="Q27" s="60"/>
      <c r="R27" s="60"/>
      <c r="S27" s="60"/>
      <c r="T27" s="60"/>
      <c r="U27" s="60"/>
      <c r="V27" s="61"/>
    </row>
    <row r="28" spans="2:22" x14ac:dyDescent="0.25">
      <c r="C28" s="33" t="s">
        <v>232</v>
      </c>
      <c r="D28" s="71">
        <v>0</v>
      </c>
      <c r="E28" s="34"/>
      <c r="F28" s="34"/>
      <c r="H28" s="49">
        <v>1</v>
      </c>
      <c r="I28" s="50" t="s">
        <v>310</v>
      </c>
      <c r="J28" s="50"/>
      <c r="K28" s="50"/>
      <c r="L28" s="50"/>
      <c r="M28" s="50"/>
      <c r="N28" s="50"/>
      <c r="O28" s="50"/>
      <c r="P28" s="50"/>
      <c r="Q28" s="50"/>
      <c r="R28" s="50"/>
      <c r="S28" s="50"/>
      <c r="T28" s="50"/>
      <c r="U28" s="50"/>
      <c r="V28" s="51"/>
    </row>
    <row r="29" spans="2:22" x14ac:dyDescent="0.25">
      <c r="C29" s="33" t="s">
        <v>233</v>
      </c>
      <c r="D29" s="71">
        <v>100</v>
      </c>
      <c r="E29" s="34"/>
      <c r="F29" s="34"/>
      <c r="H29" s="52">
        <v>2</v>
      </c>
      <c r="I29" s="53" t="s">
        <v>311</v>
      </c>
      <c r="J29" s="53"/>
      <c r="K29" s="53"/>
      <c r="L29" s="53"/>
      <c r="M29" s="53"/>
      <c r="N29" s="53"/>
      <c r="O29" s="53"/>
      <c r="P29" s="53"/>
      <c r="Q29" s="53"/>
      <c r="R29" s="53"/>
      <c r="S29" s="53"/>
      <c r="T29" s="53"/>
      <c r="U29" s="53"/>
      <c r="V29" s="54"/>
    </row>
    <row r="30" spans="2:22" x14ac:dyDescent="0.25">
      <c r="C30" s="33" t="s">
        <v>234</v>
      </c>
      <c r="D30" s="71">
        <v>0</v>
      </c>
      <c r="E30" s="34"/>
      <c r="F30" s="34"/>
      <c r="H30" s="52">
        <v>3</v>
      </c>
      <c r="I30" s="53" t="s">
        <v>312</v>
      </c>
      <c r="J30" s="53"/>
      <c r="K30" s="53"/>
      <c r="L30" s="53"/>
      <c r="M30" s="53"/>
      <c r="N30" s="53"/>
      <c r="O30" s="53"/>
      <c r="P30" s="53"/>
      <c r="Q30" s="53"/>
      <c r="R30" s="53"/>
      <c r="S30" s="53"/>
      <c r="T30" s="53"/>
      <c r="U30" s="53"/>
      <c r="V30" s="54"/>
    </row>
    <row r="31" spans="2:22" x14ac:dyDescent="0.25">
      <c r="C31" s="33" t="s">
        <v>235</v>
      </c>
      <c r="D31" s="71">
        <v>0</v>
      </c>
      <c r="E31" s="34"/>
      <c r="F31" s="34"/>
      <c r="H31" s="52">
        <v>4</v>
      </c>
      <c r="I31" s="53" t="s">
        <v>313</v>
      </c>
      <c r="J31" s="53"/>
      <c r="K31" s="53"/>
      <c r="L31" s="53"/>
      <c r="M31" s="53"/>
      <c r="N31" s="53"/>
      <c r="O31" s="53"/>
      <c r="P31" s="53"/>
      <c r="Q31" s="53"/>
      <c r="R31" s="53"/>
      <c r="S31" s="53"/>
      <c r="T31" s="53"/>
      <c r="U31" s="53"/>
      <c r="V31" s="54"/>
    </row>
    <row r="32" spans="2:22" x14ac:dyDescent="0.25">
      <c r="E32" s="34"/>
      <c r="F32" s="34"/>
      <c r="H32" s="52">
        <v>5</v>
      </c>
      <c r="I32" s="53" t="s">
        <v>314</v>
      </c>
      <c r="J32" s="53"/>
      <c r="K32" s="53"/>
      <c r="L32" s="53"/>
      <c r="M32" s="53"/>
      <c r="N32" s="53"/>
      <c r="O32" s="53"/>
      <c r="P32" s="53"/>
      <c r="Q32" s="53"/>
      <c r="R32" s="53"/>
      <c r="S32" s="53"/>
      <c r="T32" s="53"/>
      <c r="U32" s="53"/>
      <c r="V32" s="54"/>
    </row>
    <row r="33" spans="2:22" x14ac:dyDescent="0.25">
      <c r="H33" s="52">
        <v>6</v>
      </c>
      <c r="I33" s="53" t="s">
        <v>315</v>
      </c>
      <c r="J33" s="53"/>
      <c r="K33" s="53"/>
      <c r="L33" s="53"/>
      <c r="M33" s="53"/>
      <c r="N33" s="53"/>
      <c r="O33" s="53"/>
      <c r="P33" s="53"/>
      <c r="Q33" s="53"/>
      <c r="R33" s="53"/>
      <c r="S33" s="53"/>
      <c r="T33" s="53"/>
      <c r="U33" s="53"/>
      <c r="V33" s="54"/>
    </row>
    <row r="34" spans="2:22" x14ac:dyDescent="0.25">
      <c r="B34" s="29" t="s">
        <v>246</v>
      </c>
      <c r="H34" s="52">
        <v>7</v>
      </c>
      <c r="I34" s="53" t="s">
        <v>316</v>
      </c>
      <c r="J34" s="53"/>
      <c r="K34" s="53"/>
      <c r="L34" s="53"/>
      <c r="M34" s="53"/>
      <c r="N34" s="53"/>
      <c r="O34" s="53"/>
      <c r="P34" s="53"/>
      <c r="Q34" s="53"/>
      <c r="R34" s="53"/>
      <c r="S34" s="53"/>
      <c r="T34" s="53"/>
      <c r="U34" s="53"/>
      <c r="V34" s="54"/>
    </row>
    <row r="35" spans="2:22" x14ac:dyDescent="0.25">
      <c r="B35" s="29"/>
      <c r="H35" s="52">
        <v>8</v>
      </c>
      <c r="I35" s="53" t="s">
        <v>317</v>
      </c>
      <c r="J35" s="53"/>
      <c r="K35" s="53"/>
      <c r="L35" s="53"/>
      <c r="M35" s="53"/>
      <c r="N35" s="53"/>
      <c r="O35" s="53"/>
      <c r="P35" s="53"/>
      <c r="Q35" s="53"/>
      <c r="R35" s="53"/>
      <c r="S35" s="53"/>
      <c r="T35" s="53"/>
      <c r="U35" s="53"/>
      <c r="V35" s="54"/>
    </row>
    <row r="36" spans="2:22" x14ac:dyDescent="0.25">
      <c r="B36">
        <v>63</v>
      </c>
      <c r="C36" t="s">
        <v>247</v>
      </c>
      <c r="H36" s="52">
        <v>9</v>
      </c>
      <c r="I36" s="53" t="s">
        <v>318</v>
      </c>
      <c r="J36" s="53"/>
      <c r="K36" s="53"/>
      <c r="L36" s="53"/>
      <c r="M36" s="53"/>
      <c r="N36" s="53"/>
      <c r="O36" s="53"/>
      <c r="P36" s="53"/>
      <c r="Q36" s="53"/>
      <c r="R36" s="53"/>
      <c r="S36" s="53"/>
      <c r="T36" s="53"/>
      <c r="U36" s="53"/>
      <c r="V36" s="54"/>
    </row>
    <row r="37" spans="2:22" x14ac:dyDescent="0.25">
      <c r="D37" t="s">
        <v>294</v>
      </c>
      <c r="E37" t="s">
        <v>295</v>
      </c>
      <c r="F37" t="s">
        <v>296</v>
      </c>
      <c r="H37" s="52">
        <v>10</v>
      </c>
      <c r="I37" s="53" t="s">
        <v>319</v>
      </c>
      <c r="J37" s="53"/>
      <c r="K37" s="53"/>
      <c r="L37" s="53"/>
      <c r="M37" s="53"/>
      <c r="N37" s="53"/>
      <c r="O37" s="53"/>
      <c r="P37" s="53"/>
      <c r="Q37" s="53"/>
      <c r="R37" s="53"/>
      <c r="S37" s="53"/>
      <c r="T37" s="53"/>
      <c r="U37" s="53"/>
      <c r="V37" s="54"/>
    </row>
    <row r="38" spans="2:22" x14ac:dyDescent="0.25">
      <c r="C38" s="35" t="s">
        <v>257</v>
      </c>
      <c r="D38" s="71"/>
      <c r="E38" s="71"/>
      <c r="F38" s="71"/>
      <c r="G38" s="34"/>
      <c r="H38" s="52">
        <v>11</v>
      </c>
      <c r="I38" s="53" t="s">
        <v>320</v>
      </c>
      <c r="J38" s="53"/>
      <c r="K38" s="53"/>
      <c r="L38" s="53"/>
      <c r="M38" s="53"/>
      <c r="N38" s="53"/>
      <c r="O38" s="53"/>
      <c r="P38" s="53"/>
      <c r="Q38" s="53"/>
      <c r="R38" s="53"/>
      <c r="S38" s="53"/>
      <c r="T38" s="53"/>
      <c r="U38" s="53"/>
      <c r="V38" s="54"/>
    </row>
    <row r="39" spans="2:22" x14ac:dyDescent="0.25">
      <c r="C39" s="35" t="s">
        <v>248</v>
      </c>
      <c r="D39" s="71"/>
      <c r="E39" s="71"/>
      <c r="F39" s="71"/>
      <c r="G39" s="34"/>
      <c r="H39" s="52">
        <v>12</v>
      </c>
      <c r="I39" s="53" t="s">
        <v>321</v>
      </c>
      <c r="J39" s="53"/>
      <c r="K39" s="53"/>
      <c r="L39" s="53"/>
      <c r="M39" s="53"/>
      <c r="N39" s="53"/>
      <c r="O39" s="53"/>
      <c r="P39" s="53"/>
      <c r="Q39" s="53"/>
      <c r="R39" s="53"/>
      <c r="S39" s="53"/>
      <c r="T39" s="53"/>
      <c r="U39" s="53"/>
      <c r="V39" s="54"/>
    </row>
    <row r="40" spans="2:22" x14ac:dyDescent="0.25">
      <c r="C40" s="35" t="s">
        <v>249</v>
      </c>
      <c r="D40" s="71"/>
      <c r="E40" s="71"/>
      <c r="F40" s="71"/>
      <c r="G40" s="34"/>
      <c r="H40" s="52">
        <v>13</v>
      </c>
      <c r="I40" s="53" t="s">
        <v>322</v>
      </c>
      <c r="J40" s="53"/>
      <c r="K40" s="53"/>
      <c r="L40" s="53"/>
      <c r="M40" s="53"/>
      <c r="N40" s="53"/>
      <c r="O40" s="53"/>
      <c r="P40" s="53"/>
      <c r="Q40" s="53"/>
      <c r="R40" s="53"/>
      <c r="S40" s="53"/>
      <c r="T40" s="53"/>
      <c r="U40" s="53"/>
      <c r="V40" s="54"/>
    </row>
    <row r="41" spans="2:22" x14ac:dyDescent="0.25">
      <c r="C41" s="35" t="s">
        <v>250</v>
      </c>
      <c r="D41" s="71"/>
      <c r="E41" s="71"/>
      <c r="F41" s="71"/>
      <c r="G41" s="34"/>
      <c r="H41" s="52">
        <v>14</v>
      </c>
      <c r="I41" s="53" t="s">
        <v>323</v>
      </c>
      <c r="J41" s="53"/>
      <c r="K41" s="53"/>
      <c r="L41" s="53"/>
      <c r="M41" s="53"/>
      <c r="N41" s="53"/>
      <c r="O41" s="53"/>
      <c r="P41" s="53"/>
      <c r="Q41" s="53"/>
      <c r="R41" s="53"/>
      <c r="S41" s="53"/>
      <c r="T41" s="53"/>
      <c r="U41" s="53"/>
      <c r="V41" s="54"/>
    </row>
    <row r="42" spans="2:22" x14ac:dyDescent="0.25">
      <c r="C42" s="35" t="s">
        <v>251</v>
      </c>
      <c r="D42" s="71"/>
      <c r="E42" s="71"/>
      <c r="F42" s="71"/>
      <c r="G42" s="34"/>
      <c r="H42" s="52">
        <v>15</v>
      </c>
      <c r="I42" s="53" t="s">
        <v>323</v>
      </c>
      <c r="J42" s="53"/>
      <c r="K42" s="53"/>
      <c r="L42" s="53"/>
      <c r="M42" s="53"/>
      <c r="N42" s="53"/>
      <c r="O42" s="53"/>
      <c r="P42" s="53"/>
      <c r="Q42" s="53"/>
      <c r="R42" s="53"/>
      <c r="S42" s="53"/>
      <c r="T42" s="53"/>
      <c r="U42" s="53"/>
      <c r="V42" s="54"/>
    </row>
    <row r="43" spans="2:22" x14ac:dyDescent="0.25">
      <c r="C43" s="38" t="s">
        <v>252</v>
      </c>
      <c r="D43" s="71"/>
      <c r="E43" s="71"/>
      <c r="F43" s="71"/>
      <c r="G43" s="34"/>
      <c r="H43" s="52">
        <v>16</v>
      </c>
      <c r="I43" s="53" t="s">
        <v>324</v>
      </c>
      <c r="J43" s="53"/>
      <c r="K43" s="53"/>
      <c r="L43" s="53"/>
      <c r="M43" s="53"/>
      <c r="N43" s="53"/>
      <c r="O43" s="53"/>
      <c r="P43" s="53"/>
      <c r="Q43" s="53"/>
      <c r="R43" s="53"/>
      <c r="S43" s="53"/>
      <c r="T43" s="53"/>
      <c r="U43" s="53"/>
      <c r="V43" s="54"/>
    </row>
    <row r="44" spans="2:22" x14ac:dyDescent="0.25">
      <c r="C44" s="38" t="s">
        <v>253</v>
      </c>
      <c r="D44" s="71"/>
      <c r="E44" s="71"/>
      <c r="F44" s="71"/>
      <c r="G44" s="34"/>
      <c r="H44" s="52">
        <v>17</v>
      </c>
      <c r="I44" s="53" t="s">
        <v>325</v>
      </c>
      <c r="J44" s="53"/>
      <c r="K44" s="53"/>
      <c r="L44" s="53"/>
      <c r="M44" s="53"/>
      <c r="N44" s="53"/>
      <c r="O44" s="53"/>
      <c r="P44" s="53"/>
      <c r="Q44" s="53"/>
      <c r="R44" s="53"/>
      <c r="S44" s="53"/>
      <c r="T44" s="53"/>
      <c r="U44" s="53"/>
      <c r="V44" s="54"/>
    </row>
    <row r="45" spans="2:22" x14ac:dyDescent="0.25">
      <c r="C45" s="38" t="s">
        <v>254</v>
      </c>
      <c r="D45" s="71"/>
      <c r="E45" s="71"/>
      <c r="F45" s="71"/>
      <c r="G45" s="34"/>
      <c r="H45" s="52">
        <v>18</v>
      </c>
      <c r="I45" s="53" t="s">
        <v>326</v>
      </c>
      <c r="J45" s="53"/>
      <c r="K45" s="53"/>
      <c r="L45" s="53"/>
      <c r="M45" s="53"/>
      <c r="N45" s="53"/>
      <c r="O45" s="53"/>
      <c r="P45" s="53"/>
      <c r="Q45" s="53"/>
      <c r="R45" s="53"/>
      <c r="S45" s="53"/>
      <c r="T45" s="53"/>
      <c r="U45" s="53"/>
      <c r="V45" s="54"/>
    </row>
    <row r="46" spans="2:22" x14ac:dyDescent="0.25">
      <c r="C46" s="10"/>
      <c r="D46" s="42"/>
      <c r="E46" s="42"/>
      <c r="F46" s="42"/>
      <c r="G46" s="34"/>
      <c r="H46" s="52">
        <v>19</v>
      </c>
      <c r="I46" s="53" t="s">
        <v>327</v>
      </c>
      <c r="J46" s="53"/>
      <c r="K46" s="53"/>
      <c r="L46" s="53"/>
      <c r="M46" s="53"/>
      <c r="N46" s="53"/>
      <c r="O46" s="53"/>
      <c r="P46" s="53"/>
      <c r="Q46" s="53"/>
      <c r="R46" s="53"/>
      <c r="S46" s="53"/>
      <c r="T46" s="53"/>
      <c r="U46" s="53"/>
      <c r="V46" s="54"/>
    </row>
    <row r="47" spans="2:22" x14ac:dyDescent="0.25">
      <c r="C47" s="35" t="s">
        <v>255</v>
      </c>
      <c r="D47" s="42"/>
      <c r="E47" s="42"/>
      <c r="F47" s="42"/>
      <c r="G47" s="34"/>
      <c r="H47" s="55">
        <v>20</v>
      </c>
      <c r="I47" s="56" t="s">
        <v>328</v>
      </c>
      <c r="J47" s="56"/>
      <c r="K47" s="56"/>
      <c r="L47" s="56"/>
      <c r="M47" s="56"/>
      <c r="N47" s="56"/>
      <c r="O47" s="56"/>
      <c r="P47" s="56"/>
      <c r="Q47" s="56"/>
      <c r="R47" s="56"/>
      <c r="S47" s="56"/>
      <c r="T47" s="56"/>
      <c r="U47" s="56"/>
      <c r="V47" s="57"/>
    </row>
    <row r="48" spans="2:22" ht="145.5" customHeight="1" x14ac:dyDescent="0.25">
      <c r="C48" s="35" t="s">
        <v>256</v>
      </c>
      <c r="D48" s="72" t="s">
        <v>344</v>
      </c>
      <c r="E48" s="72"/>
      <c r="F48" s="72"/>
      <c r="G48" s="40"/>
    </row>
    <row r="49" spans="3:17" x14ac:dyDescent="0.25">
      <c r="C49" s="10"/>
      <c r="D49" s="30"/>
      <c r="E49" s="30"/>
      <c r="F49" s="30"/>
      <c r="G49" s="34"/>
    </row>
    <row r="50" spans="3:17" ht="60" x14ac:dyDescent="0.25">
      <c r="C50" s="35" t="s">
        <v>258</v>
      </c>
      <c r="D50" s="30"/>
      <c r="E50" s="30"/>
      <c r="F50" s="30"/>
      <c r="G50" s="34"/>
    </row>
    <row r="51" spans="3:17" ht="45" x14ac:dyDescent="0.25">
      <c r="C51" s="35" t="s">
        <v>259</v>
      </c>
      <c r="D51" s="30"/>
      <c r="E51" s="30"/>
      <c r="F51" s="30"/>
      <c r="G51" s="34"/>
    </row>
    <row r="52" spans="3:17" x14ac:dyDescent="0.25">
      <c r="C52" s="35"/>
      <c r="D52" s="30"/>
      <c r="E52" s="30"/>
      <c r="F52" s="30"/>
      <c r="H52" s="34"/>
      <c r="I52" s="34"/>
    </row>
    <row r="53" spans="3:17" x14ac:dyDescent="0.25">
      <c r="C53" s="38" t="s">
        <v>260</v>
      </c>
      <c r="D53" s="72" t="s">
        <v>339</v>
      </c>
      <c r="E53" s="72" t="s">
        <v>339</v>
      </c>
      <c r="F53" s="72" t="s">
        <v>339</v>
      </c>
      <c r="G53" s="48" t="s">
        <v>342</v>
      </c>
      <c r="H53" s="34"/>
      <c r="I53" s="34"/>
    </row>
    <row r="54" spans="3:17" x14ac:dyDescent="0.25">
      <c r="C54" s="38" t="s">
        <v>261</v>
      </c>
      <c r="D54" s="72" t="s">
        <v>340</v>
      </c>
      <c r="E54" s="72" t="s">
        <v>338</v>
      </c>
      <c r="F54" s="73" t="s">
        <v>338</v>
      </c>
      <c r="G54" s="45" t="s">
        <v>329</v>
      </c>
      <c r="H54" s="34"/>
      <c r="I54" s="34"/>
    </row>
    <row r="55" spans="3:17" x14ac:dyDescent="0.25">
      <c r="C55" s="38" t="s">
        <v>262</v>
      </c>
      <c r="D55" s="72" t="s">
        <v>339</v>
      </c>
      <c r="E55" s="72" t="s">
        <v>339</v>
      </c>
      <c r="F55" s="73" t="s">
        <v>339</v>
      </c>
      <c r="G55" s="46" t="s">
        <v>330</v>
      </c>
      <c r="H55" s="34"/>
      <c r="I55" s="34"/>
    </row>
    <row r="56" spans="3:17" x14ac:dyDescent="0.25">
      <c r="C56" s="38" t="s">
        <v>263</v>
      </c>
      <c r="D56" s="71" t="e">
        <f>NA()</f>
        <v>#N/A</v>
      </c>
      <c r="E56" s="71" t="e">
        <f>NA()</f>
        <v>#N/A</v>
      </c>
      <c r="F56" s="74" t="e">
        <f>NA()</f>
        <v>#N/A</v>
      </c>
      <c r="G56" s="46" t="s">
        <v>331</v>
      </c>
      <c r="H56" s="34"/>
      <c r="I56" s="34"/>
    </row>
    <row r="57" spans="3:17" x14ac:dyDescent="0.25">
      <c r="C57" s="38" t="s">
        <v>264</v>
      </c>
      <c r="D57" s="72" t="s">
        <v>340</v>
      </c>
      <c r="E57" s="72" t="s">
        <v>338</v>
      </c>
      <c r="F57" s="73" t="s">
        <v>338</v>
      </c>
      <c r="G57" s="46" t="s">
        <v>332</v>
      </c>
      <c r="H57" s="34"/>
      <c r="I57" s="34"/>
    </row>
    <row r="58" spans="3:17" ht="30" x14ac:dyDescent="0.25">
      <c r="C58" s="38" t="s">
        <v>265</v>
      </c>
      <c r="D58" s="72" t="s">
        <v>340</v>
      </c>
      <c r="E58" s="72" t="s">
        <v>338</v>
      </c>
      <c r="F58" s="73" t="s">
        <v>338</v>
      </c>
      <c r="G58" s="46" t="s">
        <v>333</v>
      </c>
      <c r="H58" s="34"/>
      <c r="I58" s="34"/>
    </row>
    <row r="59" spans="3:17" x14ac:dyDescent="0.25">
      <c r="C59" s="38" t="s">
        <v>266</v>
      </c>
      <c r="D59" s="72" t="s">
        <v>339</v>
      </c>
      <c r="E59" s="72" t="s">
        <v>339</v>
      </c>
      <c r="F59" s="73" t="s">
        <v>339</v>
      </c>
      <c r="G59" s="46" t="s">
        <v>334</v>
      </c>
      <c r="H59" s="34"/>
      <c r="I59" s="34"/>
    </row>
    <row r="60" spans="3:17" x14ac:dyDescent="0.25">
      <c r="C60" s="38" t="s">
        <v>267</v>
      </c>
      <c r="D60" s="72" t="s">
        <v>339</v>
      </c>
      <c r="E60" s="72" t="s">
        <v>339</v>
      </c>
      <c r="F60" s="73" t="s">
        <v>339</v>
      </c>
      <c r="G60" s="46" t="s">
        <v>335</v>
      </c>
      <c r="H60" s="34"/>
      <c r="I60" s="34"/>
    </row>
    <row r="61" spans="3:17" x14ac:dyDescent="0.25">
      <c r="C61" s="38" t="s">
        <v>268</v>
      </c>
      <c r="D61" s="72" t="s">
        <v>341</v>
      </c>
      <c r="E61" s="72" t="s">
        <v>341</v>
      </c>
      <c r="F61" s="73" t="s">
        <v>341</v>
      </c>
      <c r="G61" s="46" t="s">
        <v>336</v>
      </c>
      <c r="H61" s="34"/>
      <c r="I61" s="34"/>
      <c r="Q61" s="1"/>
    </row>
    <row r="62" spans="3:17" ht="90" x14ac:dyDescent="0.25">
      <c r="C62" s="39" t="s">
        <v>269</v>
      </c>
      <c r="D62" s="30"/>
      <c r="E62" s="30"/>
      <c r="F62" s="30"/>
      <c r="G62" s="47" t="s">
        <v>337</v>
      </c>
      <c r="H62" s="34"/>
      <c r="I62" s="34"/>
      <c r="Q62" s="1"/>
    </row>
    <row r="63" spans="3:17" x14ac:dyDescent="0.25">
      <c r="C63" s="38"/>
      <c r="D63" s="30"/>
      <c r="E63" s="30"/>
      <c r="F63" s="30"/>
      <c r="G63" s="34"/>
      <c r="Q63" s="1"/>
    </row>
    <row r="64" spans="3:17" x14ac:dyDescent="0.25">
      <c r="C64" s="38"/>
      <c r="D64" s="30"/>
      <c r="E64" s="30"/>
      <c r="F64" s="30"/>
      <c r="G64" s="34"/>
      <c r="H64" s="34"/>
    </row>
    <row r="65" spans="3:8" ht="45" x14ac:dyDescent="0.25">
      <c r="C65" s="35" t="s">
        <v>270</v>
      </c>
      <c r="D65" s="72" t="s">
        <v>307</v>
      </c>
      <c r="E65" s="72" t="s">
        <v>307</v>
      </c>
      <c r="F65" s="72" t="s">
        <v>307</v>
      </c>
      <c r="G65" s="34"/>
      <c r="H65" s="34"/>
    </row>
    <row r="66" spans="3:8" x14ac:dyDescent="0.25">
      <c r="C66" s="35" t="s">
        <v>274</v>
      </c>
      <c r="D66" s="72" t="s">
        <v>339</v>
      </c>
      <c r="E66" s="72" t="s">
        <v>339</v>
      </c>
      <c r="F66" s="72" t="s">
        <v>339</v>
      </c>
      <c r="G66" s="34"/>
      <c r="H66" s="34"/>
    </row>
    <row r="67" spans="3:8" x14ac:dyDescent="0.25">
      <c r="C67" s="35" t="s">
        <v>275</v>
      </c>
      <c r="D67" s="72" t="s">
        <v>339</v>
      </c>
      <c r="E67" s="72" t="s">
        <v>339</v>
      </c>
      <c r="F67" s="72" t="s">
        <v>339</v>
      </c>
      <c r="G67" s="34"/>
      <c r="H67" s="34"/>
    </row>
    <row r="68" spans="3:8" ht="45" x14ac:dyDescent="0.25">
      <c r="C68" s="35" t="s">
        <v>276</v>
      </c>
      <c r="D68" s="72" t="s">
        <v>339</v>
      </c>
      <c r="E68" s="72" t="s">
        <v>339</v>
      </c>
      <c r="F68" s="72" t="s">
        <v>339</v>
      </c>
      <c r="G68" s="34"/>
      <c r="H68" s="34"/>
    </row>
    <row r="69" spans="3:8" ht="30" x14ac:dyDescent="0.25">
      <c r="C69" s="35" t="s">
        <v>271</v>
      </c>
      <c r="D69" s="72" t="s">
        <v>307</v>
      </c>
      <c r="E69" s="72" t="s">
        <v>307</v>
      </c>
      <c r="F69" s="72" t="s">
        <v>307</v>
      </c>
      <c r="G69" s="34"/>
      <c r="H69" s="34"/>
    </row>
    <row r="70" spans="3:8" x14ac:dyDescent="0.25">
      <c r="C70" s="35" t="s">
        <v>272</v>
      </c>
      <c r="D70" s="30"/>
      <c r="E70" s="30"/>
      <c r="F70" s="30"/>
      <c r="G70" s="34"/>
      <c r="H70" s="34"/>
    </row>
    <row r="71" spans="3:8" x14ac:dyDescent="0.25">
      <c r="C71" s="38" t="s">
        <v>277</v>
      </c>
      <c r="D71" s="41" t="s">
        <v>386</v>
      </c>
      <c r="E71" s="41" t="s">
        <v>386</v>
      </c>
      <c r="F71" s="41" t="s">
        <v>386</v>
      </c>
      <c r="G71" s="34"/>
      <c r="H71" s="34"/>
    </row>
    <row r="72" spans="3:8" ht="60" x14ac:dyDescent="0.25">
      <c r="C72" s="38" t="s">
        <v>278</v>
      </c>
      <c r="D72" s="41" t="s">
        <v>386</v>
      </c>
      <c r="E72" s="41" t="s">
        <v>386</v>
      </c>
      <c r="F72" s="41" t="s">
        <v>386</v>
      </c>
      <c r="G72" s="34"/>
    </row>
    <row r="73" spans="3:8" ht="30" x14ac:dyDescent="0.25">
      <c r="C73" s="38" t="s">
        <v>279</v>
      </c>
      <c r="D73" s="41" t="s">
        <v>386</v>
      </c>
      <c r="E73" s="41" t="s">
        <v>386</v>
      </c>
      <c r="F73" s="41" t="s">
        <v>386</v>
      </c>
      <c r="G73" s="34"/>
    </row>
    <row r="74" spans="3:8" x14ac:dyDescent="0.25">
      <c r="C74" s="38" t="s">
        <v>280</v>
      </c>
      <c r="D74" s="41" t="s">
        <v>386</v>
      </c>
      <c r="E74" s="41" t="s">
        <v>386</v>
      </c>
      <c r="F74" s="41" t="s">
        <v>386</v>
      </c>
      <c r="G74" s="34"/>
    </row>
    <row r="75" spans="3:8" x14ac:dyDescent="0.25">
      <c r="C75" s="38" t="s">
        <v>273</v>
      </c>
      <c r="D75" s="41" t="s">
        <v>386</v>
      </c>
      <c r="E75" s="41" t="s">
        <v>386</v>
      </c>
      <c r="F75" s="41" t="s">
        <v>386</v>
      </c>
      <c r="G75" s="34"/>
    </row>
    <row r="76" spans="3:8" ht="45" x14ac:dyDescent="0.25">
      <c r="C76" s="35" t="s">
        <v>282</v>
      </c>
      <c r="D76" s="30"/>
      <c r="E76" s="30"/>
      <c r="F76" s="30"/>
      <c r="G76" s="34"/>
    </row>
    <row r="77" spans="3:8" x14ac:dyDescent="0.25">
      <c r="C77" s="35" t="s">
        <v>281</v>
      </c>
      <c r="D77" s="30"/>
      <c r="E77" s="30"/>
      <c r="F77" s="30"/>
      <c r="G77" s="34"/>
    </row>
    <row r="78" spans="3:8" x14ac:dyDescent="0.25">
      <c r="C78" s="38" t="s">
        <v>283</v>
      </c>
      <c r="D78" s="41" t="s">
        <v>386</v>
      </c>
      <c r="E78" s="41" t="s">
        <v>386</v>
      </c>
      <c r="F78" s="41" t="s">
        <v>386</v>
      </c>
      <c r="G78" s="34"/>
    </row>
    <row r="79" spans="3:8" ht="60" x14ac:dyDescent="0.25">
      <c r="C79" s="38" t="s">
        <v>284</v>
      </c>
      <c r="D79" s="41" t="s">
        <v>386</v>
      </c>
      <c r="E79" s="41" t="s">
        <v>386</v>
      </c>
      <c r="F79" s="41" t="s">
        <v>386</v>
      </c>
      <c r="G79" s="34"/>
    </row>
    <row r="80" spans="3:8" x14ac:dyDescent="0.25">
      <c r="C80" s="38" t="s">
        <v>285</v>
      </c>
      <c r="D80" s="41" t="s">
        <v>386</v>
      </c>
      <c r="E80" s="41" t="s">
        <v>386</v>
      </c>
      <c r="F80" s="41" t="s">
        <v>386</v>
      </c>
      <c r="G80" s="34"/>
    </row>
    <row r="81" spans="3:7" x14ac:dyDescent="0.25">
      <c r="C81" s="35"/>
      <c r="D81" s="30"/>
      <c r="E81" s="30"/>
      <c r="F81" s="30"/>
      <c r="G81" s="34"/>
    </row>
    <row r="82" spans="3:7" ht="45" x14ac:dyDescent="0.25">
      <c r="C82" s="35" t="s">
        <v>286</v>
      </c>
      <c r="D82" s="30"/>
      <c r="E82" s="30"/>
      <c r="F82" s="30"/>
      <c r="G82" s="34"/>
    </row>
    <row r="83" spans="3:7" x14ac:dyDescent="0.25">
      <c r="C83" s="35" t="s">
        <v>287</v>
      </c>
      <c r="D83" s="30"/>
      <c r="E83" s="30"/>
      <c r="F83" s="30"/>
      <c r="G83" s="34"/>
    </row>
    <row r="84" spans="3:7" x14ac:dyDescent="0.25">
      <c r="C84" s="38" t="s">
        <v>297</v>
      </c>
      <c r="D84" s="41" t="s">
        <v>386</v>
      </c>
      <c r="E84" s="41" t="s">
        <v>386</v>
      </c>
      <c r="F84" s="41" t="s">
        <v>386</v>
      </c>
      <c r="G84" s="34"/>
    </row>
    <row r="85" spans="3:7" x14ac:dyDescent="0.25">
      <c r="C85" s="38" t="s">
        <v>298</v>
      </c>
      <c r="D85" s="41" t="s">
        <v>386</v>
      </c>
      <c r="E85" s="41" t="s">
        <v>386</v>
      </c>
      <c r="F85" s="41" t="s">
        <v>386</v>
      </c>
      <c r="G85" s="34"/>
    </row>
    <row r="86" spans="3:7" ht="60" x14ac:dyDescent="0.25">
      <c r="C86" s="38" t="s">
        <v>303</v>
      </c>
      <c r="D86" s="41" t="s">
        <v>386</v>
      </c>
      <c r="E86" s="41" t="s">
        <v>386</v>
      </c>
      <c r="F86" s="41" t="s">
        <v>386</v>
      </c>
      <c r="G86" s="34"/>
    </row>
    <row r="87" spans="3:7" x14ac:dyDescent="0.25">
      <c r="C87" s="38" t="s">
        <v>299</v>
      </c>
      <c r="D87" s="41" t="s">
        <v>386</v>
      </c>
      <c r="E87" s="41" t="s">
        <v>386</v>
      </c>
      <c r="F87" s="41" t="s">
        <v>386</v>
      </c>
      <c r="G87" s="34"/>
    </row>
    <row r="88" spans="3:7" x14ac:dyDescent="0.25">
      <c r="C88" s="35"/>
      <c r="D88" s="30"/>
      <c r="E88" s="30"/>
      <c r="F88" s="30"/>
      <c r="G88" s="34"/>
    </row>
    <row r="89" spans="3:7" x14ac:dyDescent="0.25">
      <c r="C89" s="35" t="s">
        <v>304</v>
      </c>
      <c r="D89" s="72" t="s">
        <v>339</v>
      </c>
      <c r="E89" s="72" t="s">
        <v>339</v>
      </c>
      <c r="F89" s="72" t="s">
        <v>339</v>
      </c>
      <c r="G89" s="34"/>
    </row>
    <row r="90" spans="3:7" ht="45" x14ac:dyDescent="0.25">
      <c r="C90" s="35" t="s">
        <v>288</v>
      </c>
      <c r="D90" s="30"/>
      <c r="E90" s="30"/>
      <c r="F90" s="30"/>
      <c r="G90" s="34"/>
    </row>
    <row r="91" spans="3:7" x14ac:dyDescent="0.25">
      <c r="C91" s="38" t="s">
        <v>300</v>
      </c>
      <c r="D91" s="72" t="s">
        <v>339</v>
      </c>
      <c r="E91" s="72" t="s">
        <v>339</v>
      </c>
      <c r="F91" s="72" t="s">
        <v>339</v>
      </c>
      <c r="G91" s="34"/>
    </row>
    <row r="92" spans="3:7" x14ac:dyDescent="0.25">
      <c r="C92" s="38" t="s">
        <v>301</v>
      </c>
      <c r="D92" s="72" t="s">
        <v>339</v>
      </c>
      <c r="E92" s="72" t="s">
        <v>339</v>
      </c>
      <c r="F92" s="72" t="s">
        <v>339</v>
      </c>
      <c r="G92" s="34"/>
    </row>
    <row r="93" spans="3:7" ht="30" x14ac:dyDescent="0.25">
      <c r="C93" s="35" t="s">
        <v>302</v>
      </c>
      <c r="D93" s="72" t="s">
        <v>343</v>
      </c>
      <c r="E93" s="72" t="s">
        <v>343</v>
      </c>
      <c r="F93" s="72" t="s">
        <v>343</v>
      </c>
      <c r="G93" s="34"/>
    </row>
    <row r="94" spans="3:7" x14ac:dyDescent="0.25">
      <c r="C94" s="35" t="s">
        <v>289</v>
      </c>
      <c r="D94" s="43" t="s">
        <v>307</v>
      </c>
      <c r="E94" s="43" t="s">
        <v>307</v>
      </c>
      <c r="F94" s="43" t="s">
        <v>307</v>
      </c>
      <c r="G94" s="34"/>
    </row>
    <row r="95" spans="3:7" x14ac:dyDescent="0.25">
      <c r="C95" s="35" t="s">
        <v>290</v>
      </c>
      <c r="D95" s="72" t="s">
        <v>339</v>
      </c>
      <c r="E95" s="72" t="s">
        <v>339</v>
      </c>
      <c r="F95" s="72" t="s">
        <v>339</v>
      </c>
      <c r="G95" s="34"/>
    </row>
    <row r="96" spans="3:7" x14ac:dyDescent="0.25">
      <c r="C96" s="35" t="s">
        <v>291</v>
      </c>
      <c r="D96" s="72" t="s">
        <v>339</v>
      </c>
      <c r="E96" s="72" t="s">
        <v>339</v>
      </c>
      <c r="F96" s="72" t="s">
        <v>339</v>
      </c>
      <c r="G96" s="34"/>
    </row>
    <row r="97" spans="2:7" x14ac:dyDescent="0.25">
      <c r="C97" s="35" t="s">
        <v>292</v>
      </c>
      <c r="D97" s="43" t="s">
        <v>307</v>
      </c>
      <c r="E97" s="43" t="s">
        <v>307</v>
      </c>
      <c r="F97" s="43" t="s">
        <v>307</v>
      </c>
      <c r="G97" s="34"/>
    </row>
    <row r="98" spans="2:7" ht="30" x14ac:dyDescent="0.25">
      <c r="C98" s="35" t="s">
        <v>293</v>
      </c>
      <c r="D98" s="43" t="s">
        <v>386</v>
      </c>
      <c r="E98" s="43" t="s">
        <v>386</v>
      </c>
      <c r="F98" s="43" t="s">
        <v>386</v>
      </c>
      <c r="G98" s="34"/>
    </row>
    <row r="99" spans="2:7" x14ac:dyDescent="0.25">
      <c r="C99" s="32"/>
      <c r="D99" s="10"/>
      <c r="E99" s="10"/>
      <c r="F99" s="10"/>
      <c r="G99" s="34"/>
    </row>
    <row r="100" spans="2:7" x14ac:dyDescent="0.25">
      <c r="C100" s="32"/>
      <c r="D100" s="10"/>
      <c r="E100" s="10"/>
      <c r="F100" s="10"/>
      <c r="G100" s="34"/>
    </row>
    <row r="101" spans="2:7" x14ac:dyDescent="0.25">
      <c r="C101" s="32"/>
      <c r="D101" s="10"/>
      <c r="E101" s="10"/>
      <c r="F101" s="10"/>
      <c r="G101" s="34"/>
    </row>
    <row r="102" spans="2:7" x14ac:dyDescent="0.25">
      <c r="B102" s="86" t="s">
        <v>399</v>
      </c>
      <c r="D102" s="10"/>
      <c r="E102" s="10"/>
      <c r="F102" s="10"/>
      <c r="G102" s="34"/>
    </row>
    <row r="103" spans="2:7" x14ac:dyDescent="0.25">
      <c r="B103" s="86"/>
      <c r="D103" s="10"/>
      <c r="E103" s="10"/>
      <c r="F103" s="10"/>
      <c r="G103" s="34"/>
    </row>
    <row r="104" spans="2:7" ht="45" x14ac:dyDescent="0.25">
      <c r="C104" s="32" t="s">
        <v>400</v>
      </c>
      <c r="D104" s="43" t="s">
        <v>386</v>
      </c>
      <c r="E104" s="10"/>
      <c r="F104" s="10"/>
      <c r="G104" s="34"/>
    </row>
    <row r="105" spans="2:7" x14ac:dyDescent="0.25">
      <c r="C105" s="32" t="s">
        <v>401</v>
      </c>
      <c r="D105" s="10"/>
      <c r="E105" s="10"/>
      <c r="F105" s="10"/>
      <c r="G105" s="34"/>
    </row>
    <row r="106" spans="2:7" x14ac:dyDescent="0.25">
      <c r="C106" s="10"/>
      <c r="D106" s="10"/>
      <c r="E106" s="10"/>
      <c r="F106" s="10"/>
      <c r="G106" s="34"/>
    </row>
    <row r="107" spans="2:7" x14ac:dyDescent="0.25">
      <c r="C107" s="10"/>
      <c r="D107" s="10"/>
      <c r="E107" s="10"/>
      <c r="F107" s="10"/>
      <c r="G107" s="34"/>
    </row>
    <row r="108" spans="2:7" x14ac:dyDescent="0.25">
      <c r="C108" s="10"/>
      <c r="D108" s="10"/>
      <c r="E108" s="10"/>
      <c r="F108" s="10"/>
      <c r="G108" s="34"/>
    </row>
    <row r="109" spans="2:7" x14ac:dyDescent="0.25">
      <c r="G109" s="34"/>
    </row>
    <row r="110" spans="2:7" x14ac:dyDescent="0.25">
      <c r="G110" s="34"/>
    </row>
    <row r="111" spans="2:7" x14ac:dyDescent="0.25">
      <c r="G111" s="34"/>
    </row>
    <row r="112" spans="2:7" x14ac:dyDescent="0.25">
      <c r="G112" s="34"/>
    </row>
    <row r="113" spans="7:7" x14ac:dyDescent="0.25">
      <c r="G113" s="34"/>
    </row>
    <row r="114" spans="7:7" x14ac:dyDescent="0.25">
      <c r="G114" s="34"/>
    </row>
    <row r="115" spans="7:7" x14ac:dyDescent="0.25">
      <c r="G115" s="34"/>
    </row>
    <row r="116" spans="7:7" x14ac:dyDescent="0.25">
      <c r="G116" s="34"/>
    </row>
    <row r="117" spans="7:7" x14ac:dyDescent="0.25">
      <c r="G117" s="34"/>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09DA2F-5C31-4022-BDD7-0BA743740F7A}">
  <sheetPr codeName="Sheet20"/>
  <dimension ref="A1:I69"/>
  <sheetViews>
    <sheetView workbookViewId="0"/>
  </sheetViews>
  <sheetFormatPr defaultRowHeight="15" x14ac:dyDescent="0.25"/>
  <cols>
    <col min="3" max="3" width="106.5703125" customWidth="1"/>
    <col min="4" max="4" width="30.28515625" bestFit="1" customWidth="1"/>
    <col min="5" max="5" width="16.85546875" customWidth="1"/>
    <col min="6" max="6" width="19.140625" customWidth="1"/>
    <col min="7" max="7" width="15.5703125" customWidth="1"/>
    <col min="8" max="8" width="17.7109375" customWidth="1"/>
  </cols>
  <sheetData>
    <row r="1" spans="1:3" x14ac:dyDescent="0.25">
      <c r="A1" t="s">
        <v>396</v>
      </c>
    </row>
    <row r="3" spans="1:3" x14ac:dyDescent="0.25">
      <c r="B3" s="5" t="s">
        <v>173</v>
      </c>
    </row>
    <row r="4" spans="1:3" ht="75" x14ac:dyDescent="0.25">
      <c r="B4" s="27" t="s">
        <v>174</v>
      </c>
      <c r="C4" s="10" t="s">
        <v>177</v>
      </c>
    </row>
    <row r="5" spans="1:3" x14ac:dyDescent="0.25">
      <c r="C5" s="10"/>
    </row>
    <row r="6" spans="1:3" x14ac:dyDescent="0.25">
      <c r="C6" s="10" t="s">
        <v>175</v>
      </c>
    </row>
    <row r="7" spans="1:3" x14ac:dyDescent="0.25">
      <c r="C7" s="10"/>
    </row>
    <row r="8" spans="1:3" ht="45" x14ac:dyDescent="0.25">
      <c r="C8" s="10" t="s">
        <v>176</v>
      </c>
    </row>
    <row r="9" spans="1:3" x14ac:dyDescent="0.25">
      <c r="C9" s="10"/>
    </row>
    <row r="10" spans="1:3" x14ac:dyDescent="0.25">
      <c r="C10" s="10"/>
    </row>
    <row r="11" spans="1:3" x14ac:dyDescent="0.25">
      <c r="C11" s="10"/>
    </row>
    <row r="12" spans="1:3" ht="18.75" x14ac:dyDescent="0.3">
      <c r="B12" s="7" t="s">
        <v>178</v>
      </c>
      <c r="C12" s="10"/>
    </row>
    <row r="13" spans="1:3" x14ac:dyDescent="0.25">
      <c r="C13" t="s">
        <v>179</v>
      </c>
    </row>
    <row r="15" spans="1:3" x14ac:dyDescent="0.25">
      <c r="B15" s="29" t="s">
        <v>180</v>
      </c>
      <c r="C15" s="10"/>
    </row>
    <row r="16" spans="1:3" x14ac:dyDescent="0.25">
      <c r="B16" s="5"/>
      <c r="C16" s="10"/>
    </row>
    <row r="17" spans="2:4" x14ac:dyDescent="0.25">
      <c r="B17">
        <v>51</v>
      </c>
      <c r="C17" t="s">
        <v>183</v>
      </c>
      <c r="D17" s="44" t="s">
        <v>376</v>
      </c>
    </row>
    <row r="18" spans="2:4" x14ac:dyDescent="0.25">
      <c r="C18" t="s">
        <v>181</v>
      </c>
      <c r="D18" s="44" t="s">
        <v>396</v>
      </c>
    </row>
    <row r="20" spans="2:4" x14ac:dyDescent="0.25">
      <c r="B20">
        <v>52</v>
      </c>
      <c r="C20" t="s">
        <v>305</v>
      </c>
      <c r="D20" s="44" t="s">
        <v>152</v>
      </c>
    </row>
    <row r="21" spans="2:4" x14ac:dyDescent="0.25">
      <c r="D21" s="16"/>
    </row>
    <row r="22" spans="2:4" x14ac:dyDescent="0.25">
      <c r="B22">
        <v>53</v>
      </c>
      <c r="C22" t="s">
        <v>184</v>
      </c>
      <c r="D22" s="44" t="s">
        <v>386</v>
      </c>
    </row>
    <row r="23" spans="2:4" x14ac:dyDescent="0.25">
      <c r="D23" s="16"/>
    </row>
    <row r="24" spans="2:4" x14ac:dyDescent="0.25">
      <c r="B24">
        <v>54</v>
      </c>
      <c r="C24" t="s">
        <v>185</v>
      </c>
      <c r="D24" s="44" t="s">
        <v>153</v>
      </c>
    </row>
    <row r="25" spans="2:4" ht="30" x14ac:dyDescent="0.25">
      <c r="C25" s="10" t="s">
        <v>182</v>
      </c>
      <c r="D25" s="16"/>
    </row>
    <row r="26" spans="2:4" x14ac:dyDescent="0.25">
      <c r="C26" s="28" t="s">
        <v>186</v>
      </c>
      <c r="D26" s="44" t="s">
        <v>153</v>
      </c>
    </row>
    <row r="27" spans="2:4" x14ac:dyDescent="0.25">
      <c r="C27" s="28" t="s">
        <v>187</v>
      </c>
      <c r="D27" s="44" t="s">
        <v>153</v>
      </c>
    </row>
    <row r="28" spans="2:4" x14ac:dyDescent="0.25">
      <c r="C28" s="28" t="s">
        <v>188</v>
      </c>
      <c r="D28" s="44" t="s">
        <v>153</v>
      </c>
    </row>
    <row r="29" spans="2:4" x14ac:dyDescent="0.25">
      <c r="C29" s="28" t="s">
        <v>189</v>
      </c>
      <c r="D29" s="44" t="s">
        <v>153</v>
      </c>
    </row>
    <row r="30" spans="2:4" x14ac:dyDescent="0.25">
      <c r="C30" s="10"/>
      <c r="D30" s="16"/>
    </row>
    <row r="31" spans="2:4" x14ac:dyDescent="0.25">
      <c r="C31" s="10"/>
    </row>
    <row r="32" spans="2:4" x14ac:dyDescent="0.25">
      <c r="B32" s="29" t="s">
        <v>190</v>
      </c>
      <c r="C32" s="10"/>
    </row>
    <row r="33" spans="2:9" x14ac:dyDescent="0.25">
      <c r="B33" s="5"/>
      <c r="C33" s="10"/>
    </row>
    <row r="34" spans="2:9" x14ac:dyDescent="0.25">
      <c r="B34">
        <v>55</v>
      </c>
      <c r="C34" t="s">
        <v>203</v>
      </c>
    </row>
    <row r="35" spans="2:9" x14ac:dyDescent="0.25">
      <c r="C35" s="10"/>
      <c r="D35" s="2" t="s">
        <v>191</v>
      </c>
      <c r="E35" s="2" t="s">
        <v>192</v>
      </c>
      <c r="F35" s="2" t="s">
        <v>193</v>
      </c>
    </row>
    <row r="36" spans="2:9" x14ac:dyDescent="0.25">
      <c r="C36" s="10" t="s">
        <v>194</v>
      </c>
      <c r="D36" s="70">
        <f>'Items B &amp; C'!AP13</f>
        <v>226657000</v>
      </c>
      <c r="E36" s="70">
        <f>'Items B &amp; C'!AQ13</f>
        <v>206973000</v>
      </c>
      <c r="F36" s="70">
        <f>'Items B &amp; C'!AR13</f>
        <v>207447000</v>
      </c>
      <c r="G36" s="65"/>
      <c r="H36" s="65"/>
      <c r="I36" s="65"/>
    </row>
    <row r="37" spans="2:9" ht="30" x14ac:dyDescent="0.25">
      <c r="C37" s="10" t="s">
        <v>195</v>
      </c>
      <c r="D37" s="41" t="s">
        <v>386</v>
      </c>
      <c r="E37" s="41" t="s">
        <v>386</v>
      </c>
      <c r="F37" s="41" t="s">
        <v>386</v>
      </c>
    </row>
    <row r="38" spans="2:9" ht="30" x14ac:dyDescent="0.25">
      <c r="C38" s="10" t="s">
        <v>196</v>
      </c>
      <c r="D38" s="41" t="s">
        <v>386</v>
      </c>
      <c r="E38" s="41" t="s">
        <v>386</v>
      </c>
      <c r="F38" s="41" t="s">
        <v>386</v>
      </c>
    </row>
    <row r="39" spans="2:9" x14ac:dyDescent="0.25">
      <c r="C39" s="10" t="s">
        <v>197</v>
      </c>
      <c r="D39" s="71">
        <v>10</v>
      </c>
      <c r="E39" s="71">
        <v>9</v>
      </c>
      <c r="F39" s="71">
        <v>13</v>
      </c>
      <c r="G39" s="89" t="s">
        <v>405</v>
      </c>
    </row>
    <row r="40" spans="2:9" x14ac:dyDescent="0.25">
      <c r="C40" s="10" t="s">
        <v>198</v>
      </c>
      <c r="D40" s="71">
        <v>10</v>
      </c>
      <c r="E40" s="71">
        <v>9</v>
      </c>
      <c r="F40" s="71">
        <v>13</v>
      </c>
      <c r="G40" s="89" t="s">
        <v>405</v>
      </c>
    </row>
    <row r="41" spans="2:9" x14ac:dyDescent="0.25">
      <c r="C41" s="10" t="s">
        <v>199</v>
      </c>
      <c r="D41" s="71">
        <v>6.7000000000000002E-3</v>
      </c>
      <c r="E41" s="71">
        <v>6.7999999999999996E-3</v>
      </c>
      <c r="F41" s="71">
        <v>8.3999999999999995E-3</v>
      </c>
      <c r="G41" s="89" t="s">
        <v>406</v>
      </c>
    </row>
    <row r="42" spans="2:9" x14ac:dyDescent="0.25">
      <c r="C42" s="10" t="s">
        <v>200</v>
      </c>
      <c r="D42" s="71">
        <v>5736301.2599999998</v>
      </c>
      <c r="E42" s="71">
        <v>4022832.78</v>
      </c>
      <c r="F42" s="71">
        <v>827075.13</v>
      </c>
      <c r="G42" s="89" t="s">
        <v>407</v>
      </c>
    </row>
    <row r="43" spans="2:9" x14ac:dyDescent="0.25">
      <c r="C43" s="10" t="s">
        <v>201</v>
      </c>
      <c r="D43" s="71">
        <v>5736301.2599999998</v>
      </c>
      <c r="E43" s="71">
        <v>4143723.7899999996</v>
      </c>
      <c r="F43" s="71">
        <v>827075.13</v>
      </c>
      <c r="G43" s="89" t="s">
        <v>408</v>
      </c>
    </row>
    <row r="44" spans="2:9" x14ac:dyDescent="0.25">
      <c r="C44" s="10" t="s">
        <v>202</v>
      </c>
      <c r="D44" s="71">
        <v>0</v>
      </c>
      <c r="E44" s="71">
        <v>0</v>
      </c>
      <c r="F44" s="71">
        <v>0</v>
      </c>
      <c r="H44" t="s">
        <v>415</v>
      </c>
    </row>
    <row r="48" spans="2:9" x14ac:dyDescent="0.25">
      <c r="B48" s="29" t="s">
        <v>204</v>
      </c>
    </row>
    <row r="49" spans="2:8" x14ac:dyDescent="0.25">
      <c r="B49" s="29"/>
    </row>
    <row r="50" spans="2:8" ht="30" x14ac:dyDescent="0.25">
      <c r="B50">
        <v>56</v>
      </c>
      <c r="C50" s="10" t="s">
        <v>208</v>
      </c>
      <c r="D50" s="41" t="s">
        <v>153</v>
      </c>
    </row>
    <row r="51" spans="2:8" ht="60" x14ac:dyDescent="0.25">
      <c r="C51" s="10" t="s">
        <v>209</v>
      </c>
    </row>
    <row r="52" spans="2:8" ht="61.5" customHeight="1" x14ac:dyDescent="0.25">
      <c r="C52" s="10" t="s">
        <v>210</v>
      </c>
    </row>
    <row r="53" spans="2:8" ht="30" x14ac:dyDescent="0.25">
      <c r="C53" s="10" t="s">
        <v>211</v>
      </c>
    </row>
    <row r="55" spans="2:8" ht="30" x14ac:dyDescent="0.25">
      <c r="D55" s="30" t="s">
        <v>212</v>
      </c>
      <c r="E55" s="30" t="s">
        <v>213</v>
      </c>
      <c r="F55" s="30" t="s">
        <v>214</v>
      </c>
      <c r="G55" s="30" t="s">
        <v>215</v>
      </c>
      <c r="H55" s="30" t="s">
        <v>205</v>
      </c>
    </row>
    <row r="56" spans="2:8" x14ac:dyDescent="0.25">
      <c r="C56" s="5" t="s">
        <v>206</v>
      </c>
    </row>
    <row r="57" spans="2:8" x14ac:dyDescent="0.25">
      <c r="C57" s="31" t="s">
        <v>217</v>
      </c>
      <c r="D57" s="37"/>
      <c r="E57" s="37"/>
      <c r="F57" s="37"/>
      <c r="G57" s="37"/>
      <c r="H57" s="37"/>
    </row>
    <row r="58" spans="2:8" x14ac:dyDescent="0.25">
      <c r="C58" s="31" t="s">
        <v>218</v>
      </c>
      <c r="D58" s="37"/>
      <c r="E58" s="37"/>
      <c r="F58" s="37"/>
      <c r="G58" s="37"/>
      <c r="H58" s="37"/>
    </row>
    <row r="59" spans="2:8" x14ac:dyDescent="0.25">
      <c r="C59" s="31" t="s">
        <v>219</v>
      </c>
      <c r="D59" s="37"/>
      <c r="E59" s="37"/>
      <c r="F59" s="37"/>
      <c r="G59" s="37"/>
      <c r="H59" s="37"/>
    </row>
    <row r="60" spans="2:8" x14ac:dyDescent="0.25">
      <c r="C60" s="31" t="s">
        <v>220</v>
      </c>
      <c r="D60" s="37"/>
      <c r="E60" s="37"/>
      <c r="F60" s="37"/>
      <c r="G60" s="37"/>
      <c r="H60" s="37"/>
    </row>
    <row r="61" spans="2:8" x14ac:dyDescent="0.25">
      <c r="C61" s="31"/>
    </row>
    <row r="62" spans="2:8" x14ac:dyDescent="0.25">
      <c r="C62" s="5" t="s">
        <v>207</v>
      </c>
    </row>
    <row r="63" spans="2:8" x14ac:dyDescent="0.25">
      <c r="C63" s="31" t="s">
        <v>217</v>
      </c>
      <c r="D63" s="37"/>
      <c r="E63" s="37"/>
      <c r="F63" s="37"/>
      <c r="G63" s="37"/>
      <c r="H63" s="37"/>
    </row>
    <row r="64" spans="2:8" x14ac:dyDescent="0.25">
      <c r="C64" s="31" t="s">
        <v>221</v>
      </c>
      <c r="D64" s="37"/>
      <c r="E64" s="37"/>
      <c r="F64" s="37"/>
      <c r="G64" s="37"/>
      <c r="H64" s="37"/>
    </row>
    <row r="65" spans="2:8" x14ac:dyDescent="0.25">
      <c r="C65" s="31" t="s">
        <v>222</v>
      </c>
      <c r="D65" s="37"/>
      <c r="E65" s="37"/>
      <c r="F65" s="37"/>
      <c r="G65" s="37"/>
      <c r="H65" s="37"/>
    </row>
    <row r="66" spans="2:8" x14ac:dyDescent="0.25">
      <c r="C66" s="31" t="s">
        <v>223</v>
      </c>
      <c r="D66" s="37"/>
      <c r="E66" s="37"/>
      <c r="F66" s="37"/>
      <c r="G66" s="37"/>
      <c r="H66" s="37"/>
    </row>
    <row r="68" spans="2:8" x14ac:dyDescent="0.25">
      <c r="B68">
        <v>57</v>
      </c>
      <c r="C68" t="s">
        <v>224</v>
      </c>
      <c r="D68" s="41" t="s">
        <v>153</v>
      </c>
    </row>
    <row r="69" spans="2:8" ht="30" x14ac:dyDescent="0.25">
      <c r="C69" s="10" t="s">
        <v>225</v>
      </c>
      <c r="D69" s="37"/>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DB6715-3DF6-44FD-823C-D19A08444BF6}">
  <sheetPr codeName="Sheet21"/>
  <dimension ref="A1:V117"/>
  <sheetViews>
    <sheetView workbookViewId="0"/>
  </sheetViews>
  <sheetFormatPr defaultRowHeight="15" x14ac:dyDescent="0.25"/>
  <cols>
    <col min="3" max="3" width="96.42578125" customWidth="1"/>
    <col min="4" max="6" width="18.85546875" customWidth="1"/>
    <col min="7" max="7" width="45.5703125" customWidth="1"/>
    <col min="12" max="12" width="3.7109375" customWidth="1"/>
  </cols>
  <sheetData>
    <row r="1" spans="1:8" x14ac:dyDescent="0.25">
      <c r="A1" t="s">
        <v>396</v>
      </c>
    </row>
    <row r="4" spans="1:8" x14ac:dyDescent="0.25">
      <c r="B4" t="s">
        <v>216</v>
      </c>
    </row>
    <row r="5" spans="1:8" x14ac:dyDescent="0.25">
      <c r="B5" s="34">
        <v>58</v>
      </c>
      <c r="C5" s="10" t="s">
        <v>236</v>
      </c>
      <c r="D5" s="41">
        <v>0</v>
      </c>
    </row>
    <row r="6" spans="1:8" x14ac:dyDescent="0.25">
      <c r="B6" s="34"/>
      <c r="C6" s="10"/>
      <c r="D6" s="42"/>
    </row>
    <row r="7" spans="1:8" x14ac:dyDescent="0.25">
      <c r="B7" s="34">
        <v>59</v>
      </c>
      <c r="C7" s="10" t="s">
        <v>237</v>
      </c>
      <c r="D7" s="42"/>
      <c r="E7" s="34"/>
      <c r="F7" s="34"/>
      <c r="G7" s="34"/>
      <c r="H7" s="34"/>
    </row>
    <row r="8" spans="1:8" ht="30" x14ac:dyDescent="0.25">
      <c r="B8" s="34"/>
      <c r="C8" s="10" t="s">
        <v>244</v>
      </c>
      <c r="D8" s="42"/>
      <c r="E8" s="34"/>
      <c r="F8" s="34"/>
      <c r="G8" s="34"/>
      <c r="H8" s="34"/>
    </row>
    <row r="9" spans="1:8" ht="30" x14ac:dyDescent="0.25">
      <c r="B9" s="34"/>
      <c r="C9" s="36" t="s">
        <v>306</v>
      </c>
      <c r="D9" s="41">
        <v>37</v>
      </c>
      <c r="E9" s="34"/>
      <c r="F9" s="34"/>
      <c r="G9" s="34"/>
      <c r="H9" s="34"/>
    </row>
    <row r="10" spans="1:8" x14ac:dyDescent="0.25">
      <c r="B10" s="34"/>
      <c r="C10" s="36" t="s">
        <v>226</v>
      </c>
      <c r="D10" s="41">
        <v>5</v>
      </c>
      <c r="E10" s="34"/>
      <c r="F10" s="34"/>
      <c r="G10" s="34"/>
      <c r="H10" s="34"/>
    </row>
    <row r="11" spans="1:8" x14ac:dyDescent="0.25">
      <c r="B11" s="34"/>
      <c r="C11" s="10"/>
      <c r="D11" s="42"/>
      <c r="E11" s="34"/>
      <c r="F11" s="34"/>
      <c r="G11" s="34"/>
      <c r="H11" s="34"/>
    </row>
    <row r="12" spans="1:8" ht="30" x14ac:dyDescent="0.25">
      <c r="B12" s="34">
        <v>60</v>
      </c>
      <c r="C12" s="10" t="s">
        <v>308</v>
      </c>
      <c r="D12" s="41">
        <v>0</v>
      </c>
      <c r="E12" s="34"/>
      <c r="F12" s="34"/>
      <c r="G12" s="34"/>
      <c r="H12" s="34"/>
    </row>
    <row r="13" spans="1:8" x14ac:dyDescent="0.25">
      <c r="B13" s="34"/>
      <c r="C13" s="10"/>
      <c r="D13" s="42"/>
      <c r="E13" s="34"/>
      <c r="F13" s="34"/>
      <c r="G13" s="34"/>
      <c r="H13" s="34"/>
    </row>
    <row r="14" spans="1:8" ht="30" x14ac:dyDescent="0.25">
      <c r="B14" s="34">
        <v>61</v>
      </c>
      <c r="C14" s="10" t="s">
        <v>243</v>
      </c>
      <c r="D14" s="42"/>
      <c r="E14" s="34"/>
    </row>
    <row r="15" spans="1:8" ht="45" x14ac:dyDescent="0.25">
      <c r="B15" s="34"/>
      <c r="C15" s="10" t="s">
        <v>238</v>
      </c>
      <c r="D15" s="42"/>
      <c r="E15" s="34"/>
    </row>
    <row r="16" spans="1:8" x14ac:dyDescent="0.25">
      <c r="B16" s="34"/>
      <c r="C16" s="10" t="s">
        <v>245</v>
      </c>
      <c r="D16" s="42"/>
      <c r="E16" s="34"/>
      <c r="F16" s="34"/>
      <c r="G16" s="34"/>
      <c r="H16" s="34"/>
    </row>
    <row r="17" spans="2:22" ht="45" x14ac:dyDescent="0.25">
      <c r="B17" s="34"/>
      <c r="C17" s="32" t="s">
        <v>309</v>
      </c>
      <c r="D17" s="41">
        <v>0</v>
      </c>
      <c r="E17" s="34"/>
      <c r="F17" s="34"/>
      <c r="G17" s="34"/>
      <c r="H17" s="34"/>
    </row>
    <row r="18" spans="2:22" ht="45" x14ac:dyDescent="0.25">
      <c r="B18" s="34"/>
      <c r="C18" s="32" t="s">
        <v>239</v>
      </c>
      <c r="D18" s="41">
        <v>0</v>
      </c>
      <c r="E18" s="34"/>
      <c r="F18" s="34"/>
      <c r="G18" s="34"/>
      <c r="H18" s="34"/>
    </row>
    <row r="19" spans="2:22" ht="30" x14ac:dyDescent="0.25">
      <c r="B19" s="34"/>
      <c r="C19" s="32" t="s">
        <v>228</v>
      </c>
      <c r="D19" s="41">
        <v>0</v>
      </c>
      <c r="E19" s="34"/>
      <c r="F19" s="34"/>
      <c r="G19" s="34"/>
      <c r="H19" s="34"/>
    </row>
    <row r="20" spans="2:22" ht="45" x14ac:dyDescent="0.25">
      <c r="B20" s="34"/>
      <c r="C20" s="32" t="s">
        <v>240</v>
      </c>
      <c r="D20" s="41">
        <v>0</v>
      </c>
      <c r="E20" s="34"/>
      <c r="F20" s="34"/>
      <c r="G20" s="34"/>
      <c r="H20" s="34"/>
    </row>
    <row r="21" spans="2:22" x14ac:dyDescent="0.25">
      <c r="B21" s="34"/>
      <c r="C21" s="10"/>
      <c r="D21" s="42"/>
      <c r="E21" s="34"/>
      <c r="F21" s="34"/>
      <c r="G21" s="34"/>
      <c r="H21" s="34"/>
    </row>
    <row r="22" spans="2:22" x14ac:dyDescent="0.25">
      <c r="B22" s="34">
        <v>62</v>
      </c>
      <c r="C22" s="10" t="s">
        <v>242</v>
      </c>
      <c r="D22" s="42"/>
      <c r="E22" s="34"/>
      <c r="F22" s="34"/>
      <c r="G22" s="34"/>
      <c r="H22" s="34"/>
    </row>
    <row r="23" spans="2:22" ht="90" x14ac:dyDescent="0.25">
      <c r="B23" s="34"/>
      <c r="C23" s="10" t="s">
        <v>241</v>
      </c>
      <c r="D23" s="42"/>
      <c r="E23" s="34"/>
    </row>
    <row r="24" spans="2:22" x14ac:dyDescent="0.25">
      <c r="C24" s="10"/>
      <c r="D24" s="42" t="s">
        <v>227</v>
      </c>
      <c r="E24" s="34"/>
      <c r="F24" s="34"/>
    </row>
    <row r="25" spans="2:22" x14ac:dyDescent="0.25">
      <c r="C25" s="33" t="s">
        <v>229</v>
      </c>
      <c r="D25" s="71">
        <v>0</v>
      </c>
      <c r="E25" s="34"/>
      <c r="F25" s="34"/>
    </row>
    <row r="26" spans="2:22" x14ac:dyDescent="0.25">
      <c r="C26" s="33" t="s">
        <v>230</v>
      </c>
      <c r="D26" s="71">
        <v>0</v>
      </c>
      <c r="E26" s="34"/>
      <c r="F26" s="34"/>
    </row>
    <row r="27" spans="2:22" x14ac:dyDescent="0.25">
      <c r="C27" s="33" t="s">
        <v>231</v>
      </c>
      <c r="D27" s="71">
        <v>100</v>
      </c>
      <c r="E27" s="34"/>
      <c r="F27" s="34"/>
      <c r="H27" s="59"/>
      <c r="I27" s="58" t="s">
        <v>345</v>
      </c>
      <c r="J27" s="60"/>
      <c r="K27" s="60"/>
      <c r="L27" s="60"/>
      <c r="M27" s="60"/>
      <c r="N27" s="60"/>
      <c r="O27" s="60"/>
      <c r="P27" s="60"/>
      <c r="Q27" s="60"/>
      <c r="R27" s="60"/>
      <c r="S27" s="60"/>
      <c r="T27" s="60"/>
      <c r="U27" s="60"/>
      <c r="V27" s="61"/>
    </row>
    <row r="28" spans="2:22" x14ac:dyDescent="0.25">
      <c r="C28" s="33" t="s">
        <v>232</v>
      </c>
      <c r="D28" s="71">
        <v>0</v>
      </c>
      <c r="E28" s="34"/>
      <c r="F28" s="34"/>
      <c r="H28" s="49">
        <v>1</v>
      </c>
      <c r="I28" s="50" t="s">
        <v>310</v>
      </c>
      <c r="J28" s="50"/>
      <c r="K28" s="50"/>
      <c r="L28" s="50"/>
      <c r="M28" s="50"/>
      <c r="N28" s="50"/>
      <c r="O28" s="50"/>
      <c r="P28" s="50"/>
      <c r="Q28" s="50"/>
      <c r="R28" s="50"/>
      <c r="S28" s="50"/>
      <c r="T28" s="50"/>
      <c r="U28" s="50"/>
      <c r="V28" s="51"/>
    </row>
    <row r="29" spans="2:22" x14ac:dyDescent="0.25">
      <c r="C29" s="33" t="s">
        <v>233</v>
      </c>
      <c r="D29" s="71">
        <v>0</v>
      </c>
      <c r="E29" s="34"/>
      <c r="F29" s="34"/>
      <c r="H29" s="52">
        <v>2</v>
      </c>
      <c r="I29" s="53" t="s">
        <v>311</v>
      </c>
      <c r="J29" s="53"/>
      <c r="K29" s="53"/>
      <c r="L29" s="53"/>
      <c r="M29" s="53"/>
      <c r="N29" s="53"/>
      <c r="O29" s="53"/>
      <c r="P29" s="53"/>
      <c r="Q29" s="53"/>
      <c r="R29" s="53"/>
      <c r="S29" s="53"/>
      <c r="T29" s="53"/>
      <c r="U29" s="53"/>
      <c r="V29" s="54"/>
    </row>
    <row r="30" spans="2:22" x14ac:dyDescent="0.25">
      <c r="C30" s="33" t="s">
        <v>234</v>
      </c>
      <c r="D30" s="71">
        <v>0</v>
      </c>
      <c r="E30" s="34"/>
      <c r="F30" s="34"/>
      <c r="H30" s="52">
        <v>3</v>
      </c>
      <c r="I30" s="53" t="s">
        <v>312</v>
      </c>
      <c r="J30" s="53"/>
      <c r="K30" s="53"/>
      <c r="L30" s="53"/>
      <c r="M30" s="53"/>
      <c r="N30" s="53"/>
      <c r="O30" s="53"/>
      <c r="P30" s="53"/>
      <c r="Q30" s="53"/>
      <c r="R30" s="53"/>
      <c r="S30" s="53"/>
      <c r="T30" s="53"/>
      <c r="U30" s="53"/>
      <c r="V30" s="54"/>
    </row>
    <row r="31" spans="2:22" x14ac:dyDescent="0.25">
      <c r="C31" s="33" t="s">
        <v>235</v>
      </c>
      <c r="D31" s="71">
        <v>0</v>
      </c>
      <c r="E31" s="34"/>
      <c r="F31" s="34"/>
      <c r="H31" s="52">
        <v>4</v>
      </c>
      <c r="I31" s="53" t="s">
        <v>313</v>
      </c>
      <c r="J31" s="53"/>
      <c r="K31" s="53"/>
      <c r="L31" s="53"/>
      <c r="M31" s="53"/>
      <c r="N31" s="53"/>
      <c r="O31" s="53"/>
      <c r="P31" s="53"/>
      <c r="Q31" s="53"/>
      <c r="R31" s="53"/>
      <c r="S31" s="53"/>
      <c r="T31" s="53"/>
      <c r="U31" s="53"/>
      <c r="V31" s="54"/>
    </row>
    <row r="32" spans="2:22" x14ac:dyDescent="0.25">
      <c r="E32" s="34"/>
      <c r="F32" s="34"/>
      <c r="H32" s="52">
        <v>5</v>
      </c>
      <c r="I32" s="53" t="s">
        <v>314</v>
      </c>
      <c r="J32" s="53"/>
      <c r="K32" s="53"/>
      <c r="L32" s="53"/>
      <c r="M32" s="53"/>
      <c r="N32" s="53"/>
      <c r="O32" s="53"/>
      <c r="P32" s="53"/>
      <c r="Q32" s="53"/>
      <c r="R32" s="53"/>
      <c r="S32" s="53"/>
      <c r="T32" s="53"/>
      <c r="U32" s="53"/>
      <c r="V32" s="54"/>
    </row>
    <row r="33" spans="2:22" x14ac:dyDescent="0.25">
      <c r="H33" s="52">
        <v>6</v>
      </c>
      <c r="I33" s="53" t="s">
        <v>315</v>
      </c>
      <c r="J33" s="53"/>
      <c r="K33" s="53"/>
      <c r="L33" s="53"/>
      <c r="M33" s="53"/>
      <c r="N33" s="53"/>
      <c r="O33" s="53"/>
      <c r="P33" s="53"/>
      <c r="Q33" s="53"/>
      <c r="R33" s="53"/>
      <c r="S33" s="53"/>
      <c r="T33" s="53"/>
      <c r="U33" s="53"/>
      <c r="V33" s="54"/>
    </row>
    <row r="34" spans="2:22" x14ac:dyDescent="0.25">
      <c r="B34" s="29" t="s">
        <v>246</v>
      </c>
      <c r="H34" s="52">
        <v>7</v>
      </c>
      <c r="I34" s="53" t="s">
        <v>316</v>
      </c>
      <c r="J34" s="53"/>
      <c r="K34" s="53"/>
      <c r="L34" s="53"/>
      <c r="M34" s="53"/>
      <c r="N34" s="53"/>
      <c r="O34" s="53"/>
      <c r="P34" s="53"/>
      <c r="Q34" s="53"/>
      <c r="R34" s="53"/>
      <c r="S34" s="53"/>
      <c r="T34" s="53"/>
      <c r="U34" s="53"/>
      <c r="V34" s="54"/>
    </row>
    <row r="35" spans="2:22" x14ac:dyDescent="0.25">
      <c r="B35" s="29"/>
      <c r="H35" s="52">
        <v>8</v>
      </c>
      <c r="I35" s="53" t="s">
        <v>317</v>
      </c>
      <c r="J35" s="53"/>
      <c r="K35" s="53"/>
      <c r="L35" s="53"/>
      <c r="M35" s="53"/>
      <c r="N35" s="53"/>
      <c r="O35" s="53"/>
      <c r="P35" s="53"/>
      <c r="Q35" s="53"/>
      <c r="R35" s="53"/>
      <c r="S35" s="53"/>
      <c r="T35" s="53"/>
      <c r="U35" s="53"/>
      <c r="V35" s="54"/>
    </row>
    <row r="36" spans="2:22" x14ac:dyDescent="0.25">
      <c r="B36">
        <v>63</v>
      </c>
      <c r="C36" t="s">
        <v>247</v>
      </c>
      <c r="H36" s="52">
        <v>9</v>
      </c>
      <c r="I36" s="53" t="s">
        <v>318</v>
      </c>
      <c r="J36" s="53"/>
      <c r="K36" s="53"/>
      <c r="L36" s="53"/>
      <c r="M36" s="53"/>
      <c r="N36" s="53"/>
      <c r="O36" s="53"/>
      <c r="P36" s="53"/>
      <c r="Q36" s="53"/>
      <c r="R36" s="53"/>
      <c r="S36" s="53"/>
      <c r="T36" s="53"/>
      <c r="U36" s="53"/>
      <c r="V36" s="54"/>
    </row>
    <row r="37" spans="2:22" x14ac:dyDescent="0.25">
      <c r="D37" t="s">
        <v>294</v>
      </c>
      <c r="E37" t="s">
        <v>295</v>
      </c>
      <c r="F37" t="s">
        <v>296</v>
      </c>
      <c r="H37" s="52">
        <v>10</v>
      </c>
      <c r="I37" s="53" t="s">
        <v>319</v>
      </c>
      <c r="J37" s="53"/>
      <c r="K37" s="53"/>
      <c r="L37" s="53"/>
      <c r="M37" s="53"/>
      <c r="N37" s="53"/>
      <c r="O37" s="53"/>
      <c r="P37" s="53"/>
      <c r="Q37" s="53"/>
      <c r="R37" s="53"/>
      <c r="S37" s="53"/>
      <c r="T37" s="53"/>
      <c r="U37" s="53"/>
      <c r="V37" s="54"/>
    </row>
    <row r="38" spans="2:22" x14ac:dyDescent="0.25">
      <c r="C38" s="35" t="s">
        <v>257</v>
      </c>
      <c r="D38" s="71"/>
      <c r="E38" s="71"/>
      <c r="F38" s="71"/>
      <c r="G38" s="34"/>
      <c r="H38" s="52">
        <v>11</v>
      </c>
      <c r="I38" s="53" t="s">
        <v>320</v>
      </c>
      <c r="J38" s="53"/>
      <c r="K38" s="53"/>
      <c r="L38" s="53"/>
      <c r="M38" s="53"/>
      <c r="N38" s="53"/>
      <c r="O38" s="53"/>
      <c r="P38" s="53"/>
      <c r="Q38" s="53"/>
      <c r="R38" s="53"/>
      <c r="S38" s="53"/>
      <c r="T38" s="53"/>
      <c r="U38" s="53"/>
      <c r="V38" s="54"/>
    </row>
    <row r="39" spans="2:22" x14ac:dyDescent="0.25">
      <c r="C39" s="35" t="s">
        <v>248</v>
      </c>
      <c r="D39" s="71"/>
      <c r="E39" s="71"/>
      <c r="F39" s="71"/>
      <c r="G39" s="34"/>
      <c r="H39" s="52">
        <v>12</v>
      </c>
      <c r="I39" s="53" t="s">
        <v>321</v>
      </c>
      <c r="J39" s="53"/>
      <c r="K39" s="53"/>
      <c r="L39" s="53"/>
      <c r="M39" s="53"/>
      <c r="N39" s="53"/>
      <c r="O39" s="53"/>
      <c r="P39" s="53"/>
      <c r="Q39" s="53"/>
      <c r="R39" s="53"/>
      <c r="S39" s="53"/>
      <c r="T39" s="53"/>
      <c r="U39" s="53"/>
      <c r="V39" s="54"/>
    </row>
    <row r="40" spans="2:22" x14ac:dyDescent="0.25">
      <c r="C40" s="35" t="s">
        <v>249</v>
      </c>
      <c r="D40" s="71"/>
      <c r="E40" s="71"/>
      <c r="F40" s="71"/>
      <c r="G40" s="34"/>
      <c r="H40" s="52">
        <v>13</v>
      </c>
      <c r="I40" s="53" t="s">
        <v>322</v>
      </c>
      <c r="J40" s="53"/>
      <c r="K40" s="53"/>
      <c r="L40" s="53"/>
      <c r="M40" s="53"/>
      <c r="N40" s="53"/>
      <c r="O40" s="53"/>
      <c r="P40" s="53"/>
      <c r="Q40" s="53"/>
      <c r="R40" s="53"/>
      <c r="S40" s="53"/>
      <c r="T40" s="53"/>
      <c r="U40" s="53"/>
      <c r="V40" s="54"/>
    </row>
    <row r="41" spans="2:22" x14ac:dyDescent="0.25">
      <c r="C41" s="35" t="s">
        <v>250</v>
      </c>
      <c r="D41" s="71"/>
      <c r="E41" s="71"/>
      <c r="F41" s="71"/>
      <c r="G41" s="34"/>
      <c r="H41" s="52">
        <v>14</v>
      </c>
      <c r="I41" s="53" t="s">
        <v>323</v>
      </c>
      <c r="J41" s="53"/>
      <c r="K41" s="53"/>
      <c r="L41" s="53"/>
      <c r="M41" s="53"/>
      <c r="N41" s="53"/>
      <c r="O41" s="53"/>
      <c r="P41" s="53"/>
      <c r="Q41" s="53"/>
      <c r="R41" s="53"/>
      <c r="S41" s="53"/>
      <c r="T41" s="53"/>
      <c r="U41" s="53"/>
      <c r="V41" s="54"/>
    </row>
    <row r="42" spans="2:22" x14ac:dyDescent="0.25">
      <c r="C42" s="35" t="s">
        <v>251</v>
      </c>
      <c r="D42" s="71"/>
      <c r="E42" s="71"/>
      <c r="F42" s="71"/>
      <c r="G42" s="34"/>
      <c r="H42" s="52">
        <v>15</v>
      </c>
      <c r="I42" s="53" t="s">
        <v>323</v>
      </c>
      <c r="J42" s="53"/>
      <c r="K42" s="53"/>
      <c r="L42" s="53"/>
      <c r="M42" s="53"/>
      <c r="N42" s="53"/>
      <c r="O42" s="53"/>
      <c r="P42" s="53"/>
      <c r="Q42" s="53"/>
      <c r="R42" s="53"/>
      <c r="S42" s="53"/>
      <c r="T42" s="53"/>
      <c r="U42" s="53"/>
      <c r="V42" s="54"/>
    </row>
    <row r="43" spans="2:22" x14ac:dyDescent="0.25">
      <c r="C43" s="38" t="s">
        <v>252</v>
      </c>
      <c r="D43" s="71"/>
      <c r="E43" s="71"/>
      <c r="F43" s="71"/>
      <c r="G43" s="34"/>
      <c r="H43" s="52">
        <v>16</v>
      </c>
      <c r="I43" s="53" t="s">
        <v>324</v>
      </c>
      <c r="J43" s="53"/>
      <c r="K43" s="53"/>
      <c r="L43" s="53"/>
      <c r="M43" s="53"/>
      <c r="N43" s="53"/>
      <c r="O43" s="53"/>
      <c r="P43" s="53"/>
      <c r="Q43" s="53"/>
      <c r="R43" s="53"/>
      <c r="S43" s="53"/>
      <c r="T43" s="53"/>
      <c r="U43" s="53"/>
      <c r="V43" s="54"/>
    </row>
    <row r="44" spans="2:22" x14ac:dyDescent="0.25">
      <c r="C44" s="38" t="s">
        <v>253</v>
      </c>
      <c r="D44" s="71"/>
      <c r="E44" s="71"/>
      <c r="F44" s="71"/>
      <c r="G44" s="34"/>
      <c r="H44" s="52">
        <v>17</v>
      </c>
      <c r="I44" s="53" t="s">
        <v>325</v>
      </c>
      <c r="J44" s="53"/>
      <c r="K44" s="53"/>
      <c r="L44" s="53"/>
      <c r="M44" s="53"/>
      <c r="N44" s="53"/>
      <c r="O44" s="53"/>
      <c r="P44" s="53"/>
      <c r="Q44" s="53"/>
      <c r="R44" s="53"/>
      <c r="S44" s="53"/>
      <c r="T44" s="53"/>
      <c r="U44" s="53"/>
      <c r="V44" s="54"/>
    </row>
    <row r="45" spans="2:22" x14ac:dyDescent="0.25">
      <c r="C45" s="38" t="s">
        <v>254</v>
      </c>
      <c r="D45" s="71"/>
      <c r="E45" s="71"/>
      <c r="F45" s="71"/>
      <c r="G45" s="34"/>
      <c r="H45" s="52">
        <v>18</v>
      </c>
      <c r="I45" s="53" t="s">
        <v>326</v>
      </c>
      <c r="J45" s="53"/>
      <c r="K45" s="53"/>
      <c r="L45" s="53"/>
      <c r="M45" s="53"/>
      <c r="N45" s="53"/>
      <c r="O45" s="53"/>
      <c r="P45" s="53"/>
      <c r="Q45" s="53"/>
      <c r="R45" s="53"/>
      <c r="S45" s="53"/>
      <c r="T45" s="53"/>
      <c r="U45" s="53"/>
      <c r="V45" s="54"/>
    </row>
    <row r="46" spans="2:22" x14ac:dyDescent="0.25">
      <c r="C46" s="10"/>
      <c r="D46" s="42"/>
      <c r="E46" s="42"/>
      <c r="F46" s="42"/>
      <c r="G46" s="34"/>
      <c r="H46" s="52">
        <v>19</v>
      </c>
      <c r="I46" s="53" t="s">
        <v>327</v>
      </c>
      <c r="J46" s="53"/>
      <c r="K46" s="53"/>
      <c r="L46" s="53"/>
      <c r="M46" s="53"/>
      <c r="N46" s="53"/>
      <c r="O46" s="53"/>
      <c r="P46" s="53"/>
      <c r="Q46" s="53"/>
      <c r="R46" s="53"/>
      <c r="S46" s="53"/>
      <c r="T46" s="53"/>
      <c r="U46" s="53"/>
      <c r="V46" s="54"/>
    </row>
    <row r="47" spans="2:22" x14ac:dyDescent="0.25">
      <c r="C47" s="35" t="s">
        <v>255</v>
      </c>
      <c r="D47" s="42"/>
      <c r="E47" s="42"/>
      <c r="F47" s="42"/>
      <c r="G47" s="34"/>
      <c r="H47" s="55">
        <v>20</v>
      </c>
      <c r="I47" s="56" t="s">
        <v>328</v>
      </c>
      <c r="J47" s="56"/>
      <c r="K47" s="56"/>
      <c r="L47" s="56"/>
      <c r="M47" s="56"/>
      <c r="N47" s="56"/>
      <c r="O47" s="56"/>
      <c r="P47" s="56"/>
      <c r="Q47" s="56"/>
      <c r="R47" s="56"/>
      <c r="S47" s="56"/>
      <c r="T47" s="56"/>
      <c r="U47" s="56"/>
      <c r="V47" s="57"/>
    </row>
    <row r="48" spans="2:22" ht="145.5" customHeight="1" x14ac:dyDescent="0.25">
      <c r="C48" s="35" t="s">
        <v>256</v>
      </c>
      <c r="D48" s="72" t="s">
        <v>344</v>
      </c>
      <c r="E48" s="72"/>
      <c r="F48" s="72"/>
      <c r="G48" s="40"/>
    </row>
    <row r="49" spans="3:17" x14ac:dyDescent="0.25">
      <c r="C49" s="10"/>
      <c r="D49" s="30"/>
      <c r="E49" s="30"/>
      <c r="F49" s="30"/>
      <c r="G49" s="34"/>
    </row>
    <row r="50" spans="3:17" ht="60" x14ac:dyDescent="0.25">
      <c r="C50" s="35" t="s">
        <v>258</v>
      </c>
      <c r="D50" s="30"/>
      <c r="E50" s="30"/>
      <c r="F50" s="30"/>
      <c r="G50" s="34"/>
    </row>
    <row r="51" spans="3:17" ht="45" x14ac:dyDescent="0.25">
      <c r="C51" s="35" t="s">
        <v>259</v>
      </c>
      <c r="D51" s="30"/>
      <c r="E51" s="30"/>
      <c r="F51" s="30"/>
      <c r="G51" s="34"/>
    </row>
    <row r="52" spans="3:17" x14ac:dyDescent="0.25">
      <c r="C52" s="35"/>
      <c r="D52" s="30"/>
      <c r="E52" s="30"/>
      <c r="F52" s="30"/>
      <c r="H52" s="34"/>
      <c r="I52" s="34"/>
    </row>
    <row r="53" spans="3:17" x14ac:dyDescent="0.25">
      <c r="C53" s="38" t="s">
        <v>260</v>
      </c>
      <c r="D53" s="72" t="s">
        <v>339</v>
      </c>
      <c r="E53" s="72" t="s">
        <v>339</v>
      </c>
      <c r="F53" s="72" t="s">
        <v>339</v>
      </c>
      <c r="G53" s="48" t="s">
        <v>342</v>
      </c>
      <c r="H53" s="34"/>
      <c r="I53" s="34"/>
    </row>
    <row r="54" spans="3:17" x14ac:dyDescent="0.25">
      <c r="C54" s="38" t="s">
        <v>261</v>
      </c>
      <c r="D54" s="72" t="s">
        <v>340</v>
      </c>
      <c r="E54" s="72" t="s">
        <v>338</v>
      </c>
      <c r="F54" s="73" t="s">
        <v>338</v>
      </c>
      <c r="G54" s="45" t="s">
        <v>329</v>
      </c>
      <c r="H54" s="34"/>
      <c r="I54" s="34"/>
    </row>
    <row r="55" spans="3:17" x14ac:dyDescent="0.25">
      <c r="C55" s="38" t="s">
        <v>262</v>
      </c>
      <c r="D55" s="72" t="s">
        <v>339</v>
      </c>
      <c r="E55" s="72" t="s">
        <v>339</v>
      </c>
      <c r="F55" s="73" t="s">
        <v>339</v>
      </c>
      <c r="G55" s="46" t="s">
        <v>330</v>
      </c>
      <c r="H55" s="34"/>
      <c r="I55" s="34"/>
    </row>
    <row r="56" spans="3:17" x14ac:dyDescent="0.25">
      <c r="C56" s="38" t="s">
        <v>263</v>
      </c>
      <c r="D56" s="71" t="e">
        <f>NA()</f>
        <v>#N/A</v>
      </c>
      <c r="E56" s="71" t="e">
        <f>NA()</f>
        <v>#N/A</v>
      </c>
      <c r="F56" s="74" t="e">
        <f>NA()</f>
        <v>#N/A</v>
      </c>
      <c r="G56" s="46" t="s">
        <v>331</v>
      </c>
      <c r="H56" s="34"/>
      <c r="I56" s="34"/>
    </row>
    <row r="57" spans="3:17" x14ac:dyDescent="0.25">
      <c r="C57" s="38" t="s">
        <v>264</v>
      </c>
      <c r="D57" s="72" t="s">
        <v>340</v>
      </c>
      <c r="E57" s="72" t="s">
        <v>338</v>
      </c>
      <c r="F57" s="73" t="s">
        <v>338</v>
      </c>
      <c r="G57" s="46" t="s">
        <v>332</v>
      </c>
      <c r="H57" s="34"/>
      <c r="I57" s="34"/>
    </row>
    <row r="58" spans="3:17" ht="30" x14ac:dyDescent="0.25">
      <c r="C58" s="38" t="s">
        <v>265</v>
      </c>
      <c r="D58" s="72" t="s">
        <v>340</v>
      </c>
      <c r="E58" s="72" t="s">
        <v>338</v>
      </c>
      <c r="F58" s="73" t="s">
        <v>338</v>
      </c>
      <c r="G58" s="46" t="s">
        <v>333</v>
      </c>
      <c r="H58" s="34"/>
      <c r="I58" s="34"/>
    </row>
    <row r="59" spans="3:17" x14ac:dyDescent="0.25">
      <c r="C59" s="38" t="s">
        <v>266</v>
      </c>
      <c r="D59" s="72" t="s">
        <v>339</v>
      </c>
      <c r="E59" s="72" t="s">
        <v>339</v>
      </c>
      <c r="F59" s="73" t="s">
        <v>339</v>
      </c>
      <c r="G59" s="46" t="s">
        <v>334</v>
      </c>
      <c r="H59" s="34"/>
      <c r="I59" s="34"/>
    </row>
    <row r="60" spans="3:17" x14ac:dyDescent="0.25">
      <c r="C60" s="38" t="s">
        <v>267</v>
      </c>
      <c r="D60" s="72" t="s">
        <v>339</v>
      </c>
      <c r="E60" s="72" t="s">
        <v>339</v>
      </c>
      <c r="F60" s="73" t="s">
        <v>339</v>
      </c>
      <c r="G60" s="46" t="s">
        <v>335</v>
      </c>
      <c r="H60" s="34"/>
      <c r="I60" s="34"/>
    </row>
    <row r="61" spans="3:17" x14ac:dyDescent="0.25">
      <c r="C61" s="38" t="s">
        <v>268</v>
      </c>
      <c r="D61" s="72" t="s">
        <v>341</v>
      </c>
      <c r="E61" s="72" t="s">
        <v>341</v>
      </c>
      <c r="F61" s="73" t="s">
        <v>341</v>
      </c>
      <c r="G61" s="46" t="s">
        <v>336</v>
      </c>
      <c r="H61" s="34"/>
      <c r="I61" s="34"/>
      <c r="Q61" s="1"/>
    </row>
    <row r="62" spans="3:17" ht="90" x14ac:dyDescent="0.25">
      <c r="C62" s="39" t="s">
        <v>269</v>
      </c>
      <c r="D62" s="30"/>
      <c r="E62" s="30"/>
      <c r="F62" s="30"/>
      <c r="G62" s="47" t="s">
        <v>337</v>
      </c>
      <c r="H62" s="34"/>
      <c r="I62" s="34"/>
      <c r="Q62" s="1"/>
    </row>
    <row r="63" spans="3:17" x14ac:dyDescent="0.25">
      <c r="C63" s="38"/>
      <c r="D63" s="30"/>
      <c r="E63" s="30"/>
      <c r="F63" s="30"/>
      <c r="G63" s="34"/>
      <c r="Q63" s="1"/>
    </row>
    <row r="64" spans="3:17" x14ac:dyDescent="0.25">
      <c r="C64" s="38"/>
      <c r="D64" s="30"/>
      <c r="E64" s="30"/>
      <c r="F64" s="30"/>
      <c r="G64" s="34"/>
      <c r="H64" s="34"/>
    </row>
    <row r="65" spans="3:8" ht="45" x14ac:dyDescent="0.25">
      <c r="C65" s="35" t="s">
        <v>270</v>
      </c>
      <c r="D65" s="72" t="s">
        <v>307</v>
      </c>
      <c r="E65" s="72" t="s">
        <v>307</v>
      </c>
      <c r="F65" s="72" t="s">
        <v>307</v>
      </c>
      <c r="G65" s="34"/>
      <c r="H65" s="34"/>
    </row>
    <row r="66" spans="3:8" x14ac:dyDescent="0.25">
      <c r="C66" s="35" t="s">
        <v>274</v>
      </c>
      <c r="D66" s="72" t="s">
        <v>339</v>
      </c>
      <c r="E66" s="72" t="s">
        <v>339</v>
      </c>
      <c r="F66" s="72" t="s">
        <v>339</v>
      </c>
      <c r="G66" s="34"/>
      <c r="H66" s="34"/>
    </row>
    <row r="67" spans="3:8" x14ac:dyDescent="0.25">
      <c r="C67" s="35" t="s">
        <v>275</v>
      </c>
      <c r="D67" s="72" t="s">
        <v>339</v>
      </c>
      <c r="E67" s="72" t="s">
        <v>339</v>
      </c>
      <c r="F67" s="72" t="s">
        <v>339</v>
      </c>
      <c r="G67" s="34"/>
      <c r="H67" s="34"/>
    </row>
    <row r="68" spans="3:8" ht="45" x14ac:dyDescent="0.25">
      <c r="C68" s="35" t="s">
        <v>276</v>
      </c>
      <c r="D68" s="72" t="s">
        <v>339</v>
      </c>
      <c r="E68" s="72" t="s">
        <v>339</v>
      </c>
      <c r="F68" s="72" t="s">
        <v>339</v>
      </c>
      <c r="G68" s="34"/>
      <c r="H68" s="34"/>
    </row>
    <row r="69" spans="3:8" ht="30" x14ac:dyDescent="0.25">
      <c r="C69" s="35" t="s">
        <v>271</v>
      </c>
      <c r="D69" s="72" t="s">
        <v>307</v>
      </c>
      <c r="E69" s="72" t="s">
        <v>307</v>
      </c>
      <c r="F69" s="72" t="s">
        <v>307</v>
      </c>
      <c r="G69" s="34"/>
      <c r="H69" s="34"/>
    </row>
    <row r="70" spans="3:8" x14ac:dyDescent="0.25">
      <c r="C70" s="35" t="s">
        <v>272</v>
      </c>
      <c r="D70" s="30"/>
      <c r="E70" s="30"/>
      <c r="F70" s="30"/>
      <c r="G70" s="34"/>
      <c r="H70" s="34"/>
    </row>
    <row r="71" spans="3:8" x14ac:dyDescent="0.25">
      <c r="C71" s="38" t="s">
        <v>277</v>
      </c>
      <c r="D71" s="41" t="s">
        <v>386</v>
      </c>
      <c r="E71" s="41" t="s">
        <v>386</v>
      </c>
      <c r="F71" s="41" t="s">
        <v>386</v>
      </c>
      <c r="G71" s="34"/>
      <c r="H71" s="34"/>
    </row>
    <row r="72" spans="3:8" ht="60" x14ac:dyDescent="0.25">
      <c r="C72" s="38" t="s">
        <v>278</v>
      </c>
      <c r="D72" s="41" t="s">
        <v>386</v>
      </c>
      <c r="E72" s="41" t="s">
        <v>386</v>
      </c>
      <c r="F72" s="41" t="s">
        <v>386</v>
      </c>
      <c r="G72" s="34"/>
    </row>
    <row r="73" spans="3:8" ht="30" x14ac:dyDescent="0.25">
      <c r="C73" s="38" t="s">
        <v>279</v>
      </c>
      <c r="D73" s="41" t="s">
        <v>386</v>
      </c>
      <c r="E73" s="41" t="s">
        <v>386</v>
      </c>
      <c r="F73" s="41" t="s">
        <v>386</v>
      </c>
      <c r="G73" s="34"/>
    </row>
    <row r="74" spans="3:8" x14ac:dyDescent="0.25">
      <c r="C74" s="38" t="s">
        <v>280</v>
      </c>
      <c r="D74" s="41" t="s">
        <v>386</v>
      </c>
      <c r="E74" s="41" t="s">
        <v>386</v>
      </c>
      <c r="F74" s="41" t="s">
        <v>386</v>
      </c>
      <c r="G74" s="34"/>
    </row>
    <row r="75" spans="3:8" x14ac:dyDescent="0.25">
      <c r="C75" s="38" t="s">
        <v>273</v>
      </c>
      <c r="D75" s="41" t="s">
        <v>386</v>
      </c>
      <c r="E75" s="41" t="s">
        <v>386</v>
      </c>
      <c r="F75" s="41" t="s">
        <v>386</v>
      </c>
      <c r="G75" s="34"/>
    </row>
    <row r="76" spans="3:8" ht="45" x14ac:dyDescent="0.25">
      <c r="C76" s="35" t="s">
        <v>282</v>
      </c>
      <c r="D76" s="30"/>
      <c r="E76" s="30"/>
      <c r="F76" s="30"/>
      <c r="G76" s="34"/>
    </row>
    <row r="77" spans="3:8" x14ac:dyDescent="0.25">
      <c r="C77" s="35" t="s">
        <v>281</v>
      </c>
      <c r="D77" s="30"/>
      <c r="E77" s="30"/>
      <c r="F77" s="30"/>
      <c r="G77" s="34"/>
    </row>
    <row r="78" spans="3:8" x14ac:dyDescent="0.25">
      <c r="C78" s="38" t="s">
        <v>283</v>
      </c>
      <c r="D78" s="41" t="s">
        <v>386</v>
      </c>
      <c r="E78" s="41" t="s">
        <v>386</v>
      </c>
      <c r="F78" s="41" t="s">
        <v>386</v>
      </c>
      <c r="G78" s="34"/>
    </row>
    <row r="79" spans="3:8" ht="60" x14ac:dyDescent="0.25">
      <c r="C79" s="38" t="s">
        <v>284</v>
      </c>
      <c r="D79" s="41" t="s">
        <v>386</v>
      </c>
      <c r="E79" s="41" t="s">
        <v>386</v>
      </c>
      <c r="F79" s="41" t="s">
        <v>386</v>
      </c>
      <c r="G79" s="34"/>
    </row>
    <row r="80" spans="3:8" x14ac:dyDescent="0.25">
      <c r="C80" s="38" t="s">
        <v>285</v>
      </c>
      <c r="D80" s="41" t="s">
        <v>386</v>
      </c>
      <c r="E80" s="41" t="s">
        <v>386</v>
      </c>
      <c r="F80" s="41" t="s">
        <v>386</v>
      </c>
      <c r="G80" s="34"/>
    </row>
    <row r="81" spans="3:7" x14ac:dyDescent="0.25">
      <c r="C81" s="35"/>
      <c r="D81" s="30"/>
      <c r="E81" s="30"/>
      <c r="F81" s="30"/>
      <c r="G81" s="34"/>
    </row>
    <row r="82" spans="3:7" ht="45" x14ac:dyDescent="0.25">
      <c r="C82" s="35" t="s">
        <v>286</v>
      </c>
      <c r="D82" s="30"/>
      <c r="E82" s="30"/>
      <c r="F82" s="30"/>
      <c r="G82" s="34"/>
    </row>
    <row r="83" spans="3:7" x14ac:dyDescent="0.25">
      <c r="C83" s="35" t="s">
        <v>287</v>
      </c>
      <c r="D83" s="30"/>
      <c r="E83" s="30"/>
      <c r="F83" s="30"/>
      <c r="G83" s="34"/>
    </row>
    <row r="84" spans="3:7" x14ac:dyDescent="0.25">
      <c r="C84" s="38" t="s">
        <v>297</v>
      </c>
      <c r="D84" s="41" t="s">
        <v>386</v>
      </c>
      <c r="E84" s="41" t="s">
        <v>386</v>
      </c>
      <c r="F84" s="41" t="s">
        <v>386</v>
      </c>
      <c r="G84" s="34"/>
    </row>
    <row r="85" spans="3:7" x14ac:dyDescent="0.25">
      <c r="C85" s="38" t="s">
        <v>298</v>
      </c>
      <c r="D85" s="41" t="s">
        <v>386</v>
      </c>
      <c r="E85" s="41" t="s">
        <v>386</v>
      </c>
      <c r="F85" s="41" t="s">
        <v>386</v>
      </c>
      <c r="G85" s="34"/>
    </row>
    <row r="86" spans="3:7" ht="60" x14ac:dyDescent="0.25">
      <c r="C86" s="38" t="s">
        <v>303</v>
      </c>
      <c r="D86" s="41" t="s">
        <v>386</v>
      </c>
      <c r="E86" s="41" t="s">
        <v>386</v>
      </c>
      <c r="F86" s="41" t="s">
        <v>386</v>
      </c>
      <c r="G86" s="34"/>
    </row>
    <row r="87" spans="3:7" x14ac:dyDescent="0.25">
      <c r="C87" s="38" t="s">
        <v>299</v>
      </c>
      <c r="D87" s="41" t="s">
        <v>386</v>
      </c>
      <c r="E87" s="41" t="s">
        <v>386</v>
      </c>
      <c r="F87" s="41" t="s">
        <v>386</v>
      </c>
      <c r="G87" s="34"/>
    </row>
    <row r="88" spans="3:7" x14ac:dyDescent="0.25">
      <c r="C88" s="35"/>
      <c r="D88" s="30"/>
      <c r="E88" s="30"/>
      <c r="F88" s="30"/>
      <c r="G88" s="34"/>
    </row>
    <row r="89" spans="3:7" x14ac:dyDescent="0.25">
      <c r="C89" s="35" t="s">
        <v>304</v>
      </c>
      <c r="D89" s="72" t="s">
        <v>339</v>
      </c>
      <c r="E89" s="72" t="s">
        <v>339</v>
      </c>
      <c r="F89" s="72" t="s">
        <v>339</v>
      </c>
      <c r="G89" s="34"/>
    </row>
    <row r="90" spans="3:7" ht="45" x14ac:dyDescent="0.25">
      <c r="C90" s="35" t="s">
        <v>288</v>
      </c>
      <c r="D90" s="30"/>
      <c r="E90" s="30"/>
      <c r="F90" s="30"/>
      <c r="G90" s="34"/>
    </row>
    <row r="91" spans="3:7" x14ac:dyDescent="0.25">
      <c r="C91" s="38" t="s">
        <v>300</v>
      </c>
      <c r="D91" s="72" t="s">
        <v>339</v>
      </c>
      <c r="E91" s="72" t="s">
        <v>339</v>
      </c>
      <c r="F91" s="72" t="s">
        <v>339</v>
      </c>
      <c r="G91" s="34"/>
    </row>
    <row r="92" spans="3:7" x14ac:dyDescent="0.25">
      <c r="C92" s="38" t="s">
        <v>301</v>
      </c>
      <c r="D92" s="72" t="s">
        <v>339</v>
      </c>
      <c r="E92" s="72" t="s">
        <v>339</v>
      </c>
      <c r="F92" s="72" t="s">
        <v>339</v>
      </c>
      <c r="G92" s="34"/>
    </row>
    <row r="93" spans="3:7" ht="30" x14ac:dyDescent="0.25">
      <c r="C93" s="35" t="s">
        <v>302</v>
      </c>
      <c r="D93" s="72" t="s">
        <v>343</v>
      </c>
      <c r="E93" s="72" t="s">
        <v>343</v>
      </c>
      <c r="F93" s="72" t="s">
        <v>343</v>
      </c>
      <c r="G93" s="34"/>
    </row>
    <row r="94" spans="3:7" x14ac:dyDescent="0.25">
      <c r="C94" s="35" t="s">
        <v>289</v>
      </c>
      <c r="D94" s="43" t="s">
        <v>307</v>
      </c>
      <c r="E94" s="43" t="s">
        <v>307</v>
      </c>
      <c r="F94" s="43" t="s">
        <v>307</v>
      </c>
      <c r="G94" s="34"/>
    </row>
    <row r="95" spans="3:7" x14ac:dyDescent="0.25">
      <c r="C95" s="35" t="s">
        <v>290</v>
      </c>
      <c r="D95" s="72" t="s">
        <v>339</v>
      </c>
      <c r="E95" s="72" t="s">
        <v>339</v>
      </c>
      <c r="F95" s="72" t="s">
        <v>339</v>
      </c>
      <c r="G95" s="34"/>
    </row>
    <row r="96" spans="3:7" x14ac:dyDescent="0.25">
      <c r="C96" s="35" t="s">
        <v>291</v>
      </c>
      <c r="D96" s="72" t="s">
        <v>339</v>
      </c>
      <c r="E96" s="72" t="s">
        <v>339</v>
      </c>
      <c r="F96" s="72" t="s">
        <v>339</v>
      </c>
      <c r="G96" s="34"/>
    </row>
    <row r="97" spans="2:7" x14ac:dyDescent="0.25">
      <c r="C97" s="35" t="s">
        <v>292</v>
      </c>
      <c r="D97" s="43" t="s">
        <v>307</v>
      </c>
      <c r="E97" s="43" t="s">
        <v>307</v>
      </c>
      <c r="F97" s="43" t="s">
        <v>307</v>
      </c>
      <c r="G97" s="34"/>
    </row>
    <row r="98" spans="2:7" ht="30" x14ac:dyDescent="0.25">
      <c r="C98" s="35" t="s">
        <v>293</v>
      </c>
      <c r="D98" s="43" t="s">
        <v>386</v>
      </c>
      <c r="E98" s="43" t="s">
        <v>386</v>
      </c>
      <c r="F98" s="43" t="s">
        <v>386</v>
      </c>
      <c r="G98" s="34"/>
    </row>
    <row r="99" spans="2:7" x14ac:dyDescent="0.25">
      <c r="C99" s="32"/>
      <c r="D99" s="10"/>
      <c r="E99" s="10"/>
      <c r="F99" s="10"/>
      <c r="G99" s="34"/>
    </row>
    <row r="100" spans="2:7" x14ac:dyDescent="0.25">
      <c r="C100" s="32"/>
      <c r="D100" s="10"/>
      <c r="E100" s="10"/>
      <c r="F100" s="10"/>
      <c r="G100" s="34"/>
    </row>
    <row r="101" spans="2:7" x14ac:dyDescent="0.25">
      <c r="C101" s="32"/>
      <c r="D101" s="10"/>
      <c r="E101" s="10"/>
      <c r="F101" s="10"/>
      <c r="G101" s="34"/>
    </row>
    <row r="102" spans="2:7" x14ac:dyDescent="0.25">
      <c r="B102" s="86" t="s">
        <v>399</v>
      </c>
      <c r="D102" s="10"/>
      <c r="E102" s="10"/>
      <c r="F102" s="10"/>
      <c r="G102" s="34"/>
    </row>
    <row r="103" spans="2:7" x14ac:dyDescent="0.25">
      <c r="B103" s="86"/>
      <c r="D103" s="10"/>
      <c r="E103" s="10"/>
      <c r="F103" s="10"/>
      <c r="G103" s="34"/>
    </row>
    <row r="104" spans="2:7" ht="45" x14ac:dyDescent="0.25">
      <c r="C104" s="32" t="s">
        <v>400</v>
      </c>
      <c r="D104" s="43" t="s">
        <v>386</v>
      </c>
      <c r="E104" s="10"/>
      <c r="F104" s="10"/>
      <c r="G104" s="34"/>
    </row>
    <row r="105" spans="2:7" x14ac:dyDescent="0.25">
      <c r="C105" s="32" t="s">
        <v>401</v>
      </c>
      <c r="D105" s="10"/>
      <c r="E105" s="10"/>
      <c r="F105" s="10"/>
      <c r="G105" s="34"/>
    </row>
    <row r="106" spans="2:7" x14ac:dyDescent="0.25">
      <c r="C106" s="10"/>
      <c r="D106" s="10"/>
      <c r="E106" s="10"/>
      <c r="F106" s="10"/>
      <c r="G106" s="34"/>
    </row>
    <row r="107" spans="2:7" x14ac:dyDescent="0.25">
      <c r="C107" s="10"/>
      <c r="D107" s="10"/>
      <c r="E107" s="10"/>
      <c r="F107" s="10"/>
      <c r="G107" s="34"/>
    </row>
    <row r="108" spans="2:7" x14ac:dyDescent="0.25">
      <c r="C108" s="10"/>
      <c r="D108" s="10"/>
      <c r="E108" s="10"/>
      <c r="F108" s="10"/>
      <c r="G108" s="34"/>
    </row>
    <row r="109" spans="2:7" x14ac:dyDescent="0.25">
      <c r="G109" s="34"/>
    </row>
    <row r="110" spans="2:7" x14ac:dyDescent="0.25">
      <c r="G110" s="34"/>
    </row>
    <row r="111" spans="2:7" x14ac:dyDescent="0.25">
      <c r="G111" s="34"/>
    </row>
    <row r="112" spans="2:7" x14ac:dyDescent="0.25">
      <c r="G112" s="34"/>
    </row>
    <row r="113" spans="7:7" x14ac:dyDescent="0.25">
      <c r="G113" s="34"/>
    </row>
    <row r="114" spans="7:7" x14ac:dyDescent="0.25">
      <c r="G114" s="34"/>
    </row>
    <row r="115" spans="7:7" x14ac:dyDescent="0.25">
      <c r="G115" s="34"/>
    </row>
    <row r="116" spans="7:7" x14ac:dyDescent="0.25">
      <c r="G116" s="34"/>
    </row>
    <row r="117" spans="7:7" x14ac:dyDescent="0.25">
      <c r="G117" s="34"/>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9E733A-622E-43FC-84EB-F016C454BB8B}">
  <sheetPr codeName="Sheet22"/>
  <dimension ref="A1:I69"/>
  <sheetViews>
    <sheetView workbookViewId="0"/>
  </sheetViews>
  <sheetFormatPr defaultRowHeight="15" x14ac:dyDescent="0.25"/>
  <cols>
    <col min="3" max="3" width="106.5703125" customWidth="1"/>
    <col min="4" max="4" width="30.5703125" bestFit="1" customWidth="1"/>
    <col min="5" max="5" width="16.85546875" customWidth="1"/>
    <col min="6" max="6" width="19.140625" customWidth="1"/>
    <col min="7" max="7" width="15.5703125" customWidth="1"/>
    <col min="8" max="8" width="17.7109375" customWidth="1"/>
  </cols>
  <sheetData>
    <row r="1" spans="1:3" x14ac:dyDescent="0.25">
      <c r="A1" t="s">
        <v>404</v>
      </c>
    </row>
    <row r="3" spans="1:3" x14ac:dyDescent="0.25">
      <c r="B3" s="5" t="s">
        <v>173</v>
      </c>
    </row>
    <row r="4" spans="1:3" ht="75" x14ac:dyDescent="0.25">
      <c r="B4" s="27" t="s">
        <v>174</v>
      </c>
      <c r="C4" s="10" t="s">
        <v>177</v>
      </c>
    </row>
    <row r="5" spans="1:3" x14ac:dyDescent="0.25">
      <c r="C5" s="10"/>
    </row>
    <row r="6" spans="1:3" x14ac:dyDescent="0.25">
      <c r="C6" s="10" t="s">
        <v>175</v>
      </c>
    </row>
    <row r="7" spans="1:3" x14ac:dyDescent="0.25">
      <c r="C7" s="10"/>
    </row>
    <row r="8" spans="1:3" ht="45" x14ac:dyDescent="0.25">
      <c r="C8" s="10" t="s">
        <v>176</v>
      </c>
    </row>
    <row r="9" spans="1:3" x14ac:dyDescent="0.25">
      <c r="C9" s="10"/>
    </row>
    <row r="10" spans="1:3" x14ac:dyDescent="0.25">
      <c r="C10" s="10"/>
    </row>
    <row r="11" spans="1:3" x14ac:dyDescent="0.25">
      <c r="C11" s="10"/>
    </row>
    <row r="12" spans="1:3" ht="18.75" x14ac:dyDescent="0.3">
      <c r="B12" s="7" t="s">
        <v>178</v>
      </c>
      <c r="C12" s="10"/>
    </row>
    <row r="13" spans="1:3" x14ac:dyDescent="0.25">
      <c r="C13" t="s">
        <v>179</v>
      </c>
    </row>
    <row r="15" spans="1:3" x14ac:dyDescent="0.25">
      <c r="B15" s="29" t="s">
        <v>180</v>
      </c>
      <c r="C15" s="10"/>
    </row>
    <row r="16" spans="1:3" x14ac:dyDescent="0.25">
      <c r="B16" s="5"/>
      <c r="C16" s="10"/>
    </row>
    <row r="17" spans="2:4" x14ac:dyDescent="0.25">
      <c r="B17">
        <v>51</v>
      </c>
      <c r="C17" t="s">
        <v>183</v>
      </c>
      <c r="D17" s="44" t="s">
        <v>403</v>
      </c>
    </row>
    <row r="18" spans="2:4" x14ac:dyDescent="0.25">
      <c r="C18" t="s">
        <v>181</v>
      </c>
      <c r="D18" s="44" t="s">
        <v>404</v>
      </c>
    </row>
    <row r="20" spans="2:4" x14ac:dyDescent="0.25">
      <c r="B20">
        <v>52</v>
      </c>
      <c r="C20" t="s">
        <v>305</v>
      </c>
      <c r="D20" s="44" t="s">
        <v>152</v>
      </c>
    </row>
    <row r="21" spans="2:4" x14ac:dyDescent="0.25">
      <c r="D21" s="16"/>
    </row>
    <row r="22" spans="2:4" x14ac:dyDescent="0.25">
      <c r="B22">
        <v>53</v>
      </c>
      <c r="C22" t="s">
        <v>184</v>
      </c>
      <c r="D22" s="44" t="s">
        <v>386</v>
      </c>
    </row>
    <row r="23" spans="2:4" x14ac:dyDescent="0.25">
      <c r="D23" s="16"/>
    </row>
    <row r="24" spans="2:4" x14ac:dyDescent="0.25">
      <c r="B24">
        <v>54</v>
      </c>
      <c r="C24" t="s">
        <v>185</v>
      </c>
      <c r="D24" s="44" t="s">
        <v>153</v>
      </c>
    </row>
    <row r="25" spans="2:4" ht="30" x14ac:dyDescent="0.25">
      <c r="C25" s="10" t="s">
        <v>182</v>
      </c>
      <c r="D25" s="16"/>
    </row>
    <row r="26" spans="2:4" x14ac:dyDescent="0.25">
      <c r="C26" s="28" t="s">
        <v>186</v>
      </c>
      <c r="D26" s="44" t="s">
        <v>153</v>
      </c>
    </row>
    <row r="27" spans="2:4" x14ac:dyDescent="0.25">
      <c r="C27" s="28" t="s">
        <v>187</v>
      </c>
      <c r="D27" s="44" t="s">
        <v>153</v>
      </c>
    </row>
    <row r="28" spans="2:4" x14ac:dyDescent="0.25">
      <c r="C28" s="28" t="s">
        <v>188</v>
      </c>
      <c r="D28" s="44" t="s">
        <v>153</v>
      </c>
    </row>
    <row r="29" spans="2:4" x14ac:dyDescent="0.25">
      <c r="C29" s="28" t="s">
        <v>189</v>
      </c>
      <c r="D29" s="44" t="s">
        <v>153</v>
      </c>
    </row>
    <row r="30" spans="2:4" x14ac:dyDescent="0.25">
      <c r="C30" s="10"/>
      <c r="D30" s="16"/>
    </row>
    <row r="31" spans="2:4" x14ac:dyDescent="0.25">
      <c r="C31" s="10"/>
    </row>
    <row r="32" spans="2:4" x14ac:dyDescent="0.25">
      <c r="B32" s="29" t="s">
        <v>190</v>
      </c>
      <c r="C32" s="10"/>
    </row>
    <row r="33" spans="2:9" x14ac:dyDescent="0.25">
      <c r="B33" s="5"/>
      <c r="C33" s="10"/>
    </row>
    <row r="34" spans="2:9" x14ac:dyDescent="0.25">
      <c r="B34">
        <v>55</v>
      </c>
      <c r="C34" t="s">
        <v>203</v>
      </c>
    </row>
    <row r="35" spans="2:9" x14ac:dyDescent="0.25">
      <c r="C35" s="10"/>
      <c r="D35" s="2" t="s">
        <v>191</v>
      </c>
      <c r="E35" s="2" t="s">
        <v>192</v>
      </c>
      <c r="F35" s="2" t="s">
        <v>193</v>
      </c>
    </row>
    <row r="36" spans="2:9" x14ac:dyDescent="0.25">
      <c r="C36" s="10" t="s">
        <v>194</v>
      </c>
      <c r="D36" s="70">
        <f>'Items B &amp; C'!AP15</f>
        <v>232011000</v>
      </c>
      <c r="E36" s="70">
        <f>'Items B &amp; C'!AQ15</f>
        <v>234421000</v>
      </c>
      <c r="F36" s="70">
        <f>'Items B &amp; C'!AR15</f>
        <v>245135000</v>
      </c>
      <c r="G36" s="65"/>
      <c r="H36" s="65"/>
      <c r="I36" s="65"/>
    </row>
    <row r="37" spans="2:9" ht="30" x14ac:dyDescent="0.25">
      <c r="C37" s="10" t="s">
        <v>195</v>
      </c>
      <c r="D37" s="41" t="s">
        <v>386</v>
      </c>
      <c r="E37" s="41" t="s">
        <v>386</v>
      </c>
      <c r="F37" s="41" t="s">
        <v>386</v>
      </c>
    </row>
    <row r="38" spans="2:9" ht="30" x14ac:dyDescent="0.25">
      <c r="C38" s="10" t="s">
        <v>196</v>
      </c>
      <c r="D38" s="41" t="s">
        <v>386</v>
      </c>
      <c r="E38" s="41" t="s">
        <v>386</v>
      </c>
      <c r="F38" s="41" t="s">
        <v>386</v>
      </c>
    </row>
    <row r="39" spans="2:9" x14ac:dyDescent="0.25">
      <c r="C39" s="10" t="s">
        <v>197</v>
      </c>
      <c r="D39" s="71">
        <v>54</v>
      </c>
      <c r="E39" s="71">
        <v>36</v>
      </c>
      <c r="F39" s="71">
        <v>18</v>
      </c>
      <c r="G39" s="89" t="s">
        <v>405</v>
      </c>
    </row>
    <row r="40" spans="2:9" x14ac:dyDescent="0.25">
      <c r="C40" s="10" t="s">
        <v>198</v>
      </c>
      <c r="D40" s="71">
        <v>54</v>
      </c>
      <c r="E40" s="71">
        <v>36</v>
      </c>
      <c r="F40" s="71">
        <v>18</v>
      </c>
      <c r="G40" s="89" t="s">
        <v>405</v>
      </c>
    </row>
    <row r="41" spans="2:9" x14ac:dyDescent="0.25">
      <c r="C41" s="10" t="s">
        <v>199</v>
      </c>
      <c r="D41" s="71">
        <v>9.9000000000000008E-3</v>
      </c>
      <c r="E41" s="71">
        <v>1.0200000000000001E-2</v>
      </c>
      <c r="F41" s="71">
        <v>1.0200000000000001E-2</v>
      </c>
      <c r="G41" s="89" t="s">
        <v>406</v>
      </c>
    </row>
    <row r="42" spans="2:9" x14ac:dyDescent="0.25">
      <c r="C42" s="10" t="s">
        <v>200</v>
      </c>
      <c r="D42" s="71">
        <v>14588983.880000001</v>
      </c>
      <c r="E42" s="71">
        <v>7811118.6200000001</v>
      </c>
      <c r="F42" s="71">
        <v>28373801.27</v>
      </c>
      <c r="G42" s="89" t="s">
        <v>407</v>
      </c>
    </row>
    <row r="43" spans="2:9" x14ac:dyDescent="0.25">
      <c r="C43" s="10" t="s">
        <v>201</v>
      </c>
      <c r="D43" s="71">
        <v>14588983.880000001</v>
      </c>
      <c r="E43" s="71">
        <v>11960173.83</v>
      </c>
      <c r="F43" s="71">
        <v>28373801.27</v>
      </c>
      <c r="G43" s="89" t="s">
        <v>408</v>
      </c>
    </row>
    <row r="44" spans="2:9" x14ac:dyDescent="0.25">
      <c r="C44" s="10" t="s">
        <v>202</v>
      </c>
      <c r="D44" s="71">
        <v>0</v>
      </c>
      <c r="E44" s="71">
        <v>0</v>
      </c>
      <c r="F44" s="71">
        <v>0</v>
      </c>
    </row>
    <row r="48" spans="2:9" x14ac:dyDescent="0.25">
      <c r="B48" s="29" t="s">
        <v>204</v>
      </c>
    </row>
    <row r="49" spans="2:8" x14ac:dyDescent="0.25">
      <c r="B49" s="29"/>
    </row>
    <row r="50" spans="2:8" ht="30" x14ac:dyDescent="0.25">
      <c r="B50">
        <v>56</v>
      </c>
      <c r="C50" s="10" t="s">
        <v>208</v>
      </c>
      <c r="D50" s="41" t="s">
        <v>153</v>
      </c>
    </row>
    <row r="51" spans="2:8" ht="60" x14ac:dyDescent="0.25">
      <c r="C51" s="10" t="s">
        <v>209</v>
      </c>
    </row>
    <row r="52" spans="2:8" ht="61.5" customHeight="1" x14ac:dyDescent="0.25">
      <c r="C52" s="10" t="s">
        <v>210</v>
      </c>
    </row>
    <row r="53" spans="2:8" ht="30" x14ac:dyDescent="0.25">
      <c r="C53" s="10" t="s">
        <v>211</v>
      </c>
    </row>
    <row r="55" spans="2:8" ht="30" x14ac:dyDescent="0.25">
      <c r="D55" s="30" t="s">
        <v>212</v>
      </c>
      <c r="E55" s="30" t="s">
        <v>213</v>
      </c>
      <c r="F55" s="30" t="s">
        <v>214</v>
      </c>
      <c r="G55" s="30" t="s">
        <v>215</v>
      </c>
      <c r="H55" s="30" t="s">
        <v>205</v>
      </c>
    </row>
    <row r="56" spans="2:8" x14ac:dyDescent="0.25">
      <c r="C56" s="5" t="s">
        <v>206</v>
      </c>
    </row>
    <row r="57" spans="2:8" x14ac:dyDescent="0.25">
      <c r="C57" s="31" t="s">
        <v>217</v>
      </c>
      <c r="D57" s="37"/>
      <c r="E57" s="37"/>
      <c r="F57" s="37"/>
      <c r="G57" s="37"/>
      <c r="H57" s="37"/>
    </row>
    <row r="58" spans="2:8" x14ac:dyDescent="0.25">
      <c r="C58" s="31" t="s">
        <v>218</v>
      </c>
      <c r="D58" s="37"/>
      <c r="E58" s="37"/>
      <c r="F58" s="37"/>
      <c r="G58" s="37"/>
      <c r="H58" s="37"/>
    </row>
    <row r="59" spans="2:8" x14ac:dyDescent="0.25">
      <c r="C59" s="31" t="s">
        <v>219</v>
      </c>
      <c r="D59" s="37"/>
      <c r="E59" s="37"/>
      <c r="F59" s="37"/>
      <c r="G59" s="37"/>
      <c r="H59" s="37"/>
    </row>
    <row r="60" spans="2:8" x14ac:dyDescent="0.25">
      <c r="C60" s="31" t="s">
        <v>220</v>
      </c>
      <c r="D60" s="37"/>
      <c r="E60" s="37"/>
      <c r="F60" s="37"/>
      <c r="G60" s="37"/>
      <c r="H60" s="37"/>
    </row>
    <row r="61" spans="2:8" x14ac:dyDescent="0.25">
      <c r="C61" s="31"/>
    </row>
    <row r="62" spans="2:8" x14ac:dyDescent="0.25">
      <c r="C62" s="5" t="s">
        <v>207</v>
      </c>
    </row>
    <row r="63" spans="2:8" x14ac:dyDescent="0.25">
      <c r="C63" s="31" t="s">
        <v>217</v>
      </c>
      <c r="D63" s="37"/>
      <c r="E63" s="37"/>
      <c r="F63" s="37"/>
      <c r="G63" s="37"/>
      <c r="H63" s="37"/>
    </row>
    <row r="64" spans="2:8" x14ac:dyDescent="0.25">
      <c r="C64" s="31" t="s">
        <v>221</v>
      </c>
      <c r="D64" s="37"/>
      <c r="E64" s="37"/>
      <c r="F64" s="37"/>
      <c r="G64" s="37"/>
      <c r="H64" s="37"/>
    </row>
    <row r="65" spans="2:8" x14ac:dyDescent="0.25">
      <c r="C65" s="31" t="s">
        <v>222</v>
      </c>
      <c r="D65" s="37"/>
      <c r="E65" s="37"/>
      <c r="F65" s="37"/>
      <c r="G65" s="37"/>
      <c r="H65" s="37"/>
    </row>
    <row r="66" spans="2:8" x14ac:dyDescent="0.25">
      <c r="C66" s="31" t="s">
        <v>223</v>
      </c>
      <c r="D66" s="37"/>
      <c r="E66" s="37"/>
      <c r="F66" s="37"/>
      <c r="G66" s="37"/>
      <c r="H66" s="37"/>
    </row>
    <row r="68" spans="2:8" x14ac:dyDescent="0.25">
      <c r="B68">
        <v>57</v>
      </c>
      <c r="C68" t="s">
        <v>224</v>
      </c>
      <c r="D68" s="41" t="s">
        <v>153</v>
      </c>
    </row>
    <row r="69" spans="2:8" ht="30" x14ac:dyDescent="0.25">
      <c r="C69" s="10" t="s">
        <v>225</v>
      </c>
      <c r="D69" s="37"/>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C2978E-4B36-4C1B-A381-BF0C42D9A6E7}">
  <sheetPr codeName="Sheet23"/>
  <dimension ref="A1:V120"/>
  <sheetViews>
    <sheetView workbookViewId="0"/>
  </sheetViews>
  <sheetFormatPr defaultRowHeight="15" x14ac:dyDescent="0.25"/>
  <cols>
    <col min="3" max="3" width="96.42578125" customWidth="1"/>
    <col min="4" max="6" width="18.85546875" customWidth="1"/>
    <col min="7" max="7" width="45.5703125" customWidth="1"/>
    <col min="12" max="12" width="3.7109375" customWidth="1"/>
  </cols>
  <sheetData>
    <row r="1" spans="1:8" x14ac:dyDescent="0.25">
      <c r="A1" t="s">
        <v>404</v>
      </c>
    </row>
    <row r="4" spans="1:8" x14ac:dyDescent="0.25">
      <c r="B4" t="s">
        <v>216</v>
      </c>
    </row>
    <row r="5" spans="1:8" x14ac:dyDescent="0.25">
      <c r="B5" s="34">
        <v>58</v>
      </c>
      <c r="C5" s="10" t="s">
        <v>236</v>
      </c>
      <c r="D5" s="41" t="s">
        <v>386</v>
      </c>
    </row>
    <row r="6" spans="1:8" x14ac:dyDescent="0.25">
      <c r="B6" s="34"/>
      <c r="C6" s="10"/>
      <c r="D6" s="42"/>
    </row>
    <row r="7" spans="1:8" x14ac:dyDescent="0.25">
      <c r="B7" s="34">
        <v>59</v>
      </c>
      <c r="C7" s="10" t="s">
        <v>237</v>
      </c>
      <c r="D7" s="42"/>
      <c r="E7" s="34"/>
      <c r="F7" s="34"/>
      <c r="G7" s="34"/>
      <c r="H7" s="34"/>
    </row>
    <row r="8" spans="1:8" ht="30" x14ac:dyDescent="0.25">
      <c r="B8" s="34"/>
      <c r="C8" s="10" t="s">
        <v>244</v>
      </c>
      <c r="D8" s="42"/>
      <c r="E8" s="34"/>
      <c r="F8" s="34"/>
      <c r="G8" s="34"/>
      <c r="H8" s="34"/>
    </row>
    <row r="9" spans="1:8" ht="30" x14ac:dyDescent="0.25">
      <c r="B9" s="34"/>
      <c r="C9" s="36" t="s">
        <v>306</v>
      </c>
      <c r="D9" s="41">
        <v>59</v>
      </c>
      <c r="E9" s="34"/>
      <c r="F9" s="34"/>
      <c r="G9" s="34"/>
      <c r="H9" s="34"/>
    </row>
    <row r="10" spans="1:8" x14ac:dyDescent="0.25">
      <c r="B10" s="34"/>
      <c r="C10" s="36" t="s">
        <v>226</v>
      </c>
      <c r="D10" s="41">
        <v>4</v>
      </c>
      <c r="E10" s="34"/>
      <c r="F10" s="34"/>
      <c r="G10" s="34"/>
      <c r="H10" s="34"/>
    </row>
    <row r="11" spans="1:8" x14ac:dyDescent="0.25">
      <c r="B11" s="34"/>
      <c r="C11" s="10"/>
      <c r="D11" s="42"/>
      <c r="E11" s="34"/>
      <c r="F11" s="34"/>
      <c r="G11" s="34"/>
      <c r="H11" s="34"/>
    </row>
    <row r="12" spans="1:8" ht="30" x14ac:dyDescent="0.25">
      <c r="B12" s="34">
        <v>60</v>
      </c>
      <c r="C12" s="10" t="s">
        <v>308</v>
      </c>
      <c r="D12" s="41">
        <v>0</v>
      </c>
      <c r="E12" s="34"/>
      <c r="F12" s="34"/>
      <c r="G12" s="34"/>
      <c r="H12" s="34"/>
    </row>
    <row r="13" spans="1:8" x14ac:dyDescent="0.25">
      <c r="B13" s="34"/>
      <c r="C13" s="10"/>
      <c r="D13" s="42"/>
      <c r="E13" s="34"/>
      <c r="F13" s="34"/>
      <c r="G13" s="34"/>
      <c r="H13" s="34"/>
    </row>
    <row r="14" spans="1:8" ht="30" x14ac:dyDescent="0.25">
      <c r="B14" s="34">
        <v>61</v>
      </c>
      <c r="C14" s="10" t="s">
        <v>243</v>
      </c>
      <c r="D14" s="42"/>
      <c r="E14" s="34"/>
    </row>
    <row r="15" spans="1:8" ht="45" x14ac:dyDescent="0.25">
      <c r="B15" s="34"/>
      <c r="C15" s="10" t="s">
        <v>238</v>
      </c>
      <c r="D15" s="42"/>
      <c r="E15" s="34"/>
    </row>
    <row r="16" spans="1:8" x14ac:dyDescent="0.25">
      <c r="B16" s="34"/>
      <c r="C16" s="10" t="s">
        <v>245</v>
      </c>
      <c r="D16" s="42"/>
      <c r="E16" s="34"/>
      <c r="F16" s="34"/>
      <c r="G16" s="34"/>
      <c r="H16" s="34"/>
    </row>
    <row r="17" spans="2:22" ht="45" x14ac:dyDescent="0.25">
      <c r="B17" s="34"/>
      <c r="C17" s="32" t="s">
        <v>309</v>
      </c>
      <c r="D17" s="41">
        <v>0</v>
      </c>
      <c r="E17" s="34"/>
      <c r="F17" s="34"/>
      <c r="G17" s="34"/>
      <c r="H17" s="34"/>
    </row>
    <row r="18" spans="2:22" ht="45" x14ac:dyDescent="0.25">
      <c r="B18" s="34"/>
      <c r="C18" s="32" t="s">
        <v>239</v>
      </c>
      <c r="D18" s="41">
        <v>0</v>
      </c>
      <c r="E18" s="34"/>
      <c r="F18" s="34"/>
      <c r="G18" s="34"/>
      <c r="H18" s="34"/>
    </row>
    <row r="19" spans="2:22" ht="30" x14ac:dyDescent="0.25">
      <c r="B19" s="34"/>
      <c r="C19" s="32" t="s">
        <v>228</v>
      </c>
      <c r="D19" s="41">
        <v>0</v>
      </c>
      <c r="E19" s="34"/>
      <c r="F19" s="34"/>
      <c r="G19" s="34"/>
      <c r="H19" s="34"/>
    </row>
    <row r="20" spans="2:22" ht="45" x14ac:dyDescent="0.25">
      <c r="B20" s="34"/>
      <c r="C20" s="32" t="s">
        <v>240</v>
      </c>
      <c r="D20" s="41">
        <v>0</v>
      </c>
      <c r="E20" s="34"/>
      <c r="F20" s="34"/>
      <c r="G20" s="34"/>
      <c r="H20" s="34"/>
    </row>
    <row r="21" spans="2:22" x14ac:dyDescent="0.25">
      <c r="B21" s="34"/>
      <c r="C21" s="10"/>
      <c r="D21" s="42"/>
      <c r="E21" s="34"/>
      <c r="F21" s="34"/>
      <c r="G21" s="34"/>
      <c r="H21" s="34"/>
    </row>
    <row r="22" spans="2:22" x14ac:dyDescent="0.25">
      <c r="B22" s="34">
        <v>62</v>
      </c>
      <c r="C22" s="10" t="s">
        <v>242</v>
      </c>
      <c r="D22" s="42"/>
      <c r="E22" s="34"/>
      <c r="F22" s="34"/>
      <c r="G22" s="34"/>
      <c r="H22" s="34"/>
    </row>
    <row r="23" spans="2:22" ht="90" x14ac:dyDescent="0.25">
      <c r="B23" s="34"/>
      <c r="C23" s="10" t="s">
        <v>241</v>
      </c>
      <c r="D23" s="42"/>
      <c r="E23" s="34"/>
    </row>
    <row r="24" spans="2:22" x14ac:dyDescent="0.25">
      <c r="C24" s="10"/>
      <c r="D24" s="42" t="s">
        <v>227</v>
      </c>
      <c r="E24" s="34"/>
      <c r="F24" s="34"/>
    </row>
    <row r="25" spans="2:22" x14ac:dyDescent="0.25">
      <c r="C25" s="33" t="s">
        <v>229</v>
      </c>
      <c r="D25" s="71">
        <v>0</v>
      </c>
      <c r="E25" s="34"/>
      <c r="F25" s="34"/>
    </row>
    <row r="26" spans="2:22" x14ac:dyDescent="0.25">
      <c r="C26" s="33" t="s">
        <v>230</v>
      </c>
      <c r="D26" s="71">
        <v>0</v>
      </c>
      <c r="E26" s="34"/>
      <c r="F26" s="34"/>
    </row>
    <row r="27" spans="2:22" x14ac:dyDescent="0.25">
      <c r="C27" s="33" t="s">
        <v>231</v>
      </c>
      <c r="D27" s="71">
        <v>0</v>
      </c>
      <c r="E27" s="34"/>
      <c r="F27" s="34"/>
      <c r="H27" s="59"/>
      <c r="I27" s="58" t="s">
        <v>345</v>
      </c>
      <c r="J27" s="60"/>
      <c r="K27" s="60"/>
      <c r="L27" s="60"/>
      <c r="M27" s="60"/>
      <c r="N27" s="60"/>
      <c r="O27" s="60"/>
      <c r="P27" s="60"/>
      <c r="Q27" s="60"/>
      <c r="R27" s="60"/>
      <c r="S27" s="60"/>
      <c r="T27" s="60"/>
      <c r="U27" s="60"/>
      <c r="V27" s="61"/>
    </row>
    <row r="28" spans="2:22" x14ac:dyDescent="0.25">
      <c r="C28" s="33" t="s">
        <v>232</v>
      </c>
      <c r="D28" s="71">
        <v>0</v>
      </c>
      <c r="E28" s="34"/>
      <c r="F28" s="34"/>
      <c r="H28" s="49">
        <v>1</v>
      </c>
      <c r="I28" s="50" t="s">
        <v>310</v>
      </c>
      <c r="J28" s="50"/>
      <c r="K28" s="50"/>
      <c r="L28" s="50"/>
      <c r="M28" s="50"/>
      <c r="N28" s="50"/>
      <c r="O28" s="50"/>
      <c r="P28" s="50"/>
      <c r="Q28" s="50"/>
      <c r="R28" s="50"/>
      <c r="S28" s="50"/>
      <c r="T28" s="50"/>
      <c r="U28" s="50"/>
      <c r="V28" s="51"/>
    </row>
    <row r="29" spans="2:22" x14ac:dyDescent="0.25">
      <c r="C29" s="33" t="s">
        <v>233</v>
      </c>
      <c r="D29" s="71">
        <v>100</v>
      </c>
      <c r="E29" s="34"/>
      <c r="F29" s="34"/>
      <c r="H29" s="52">
        <v>2</v>
      </c>
      <c r="I29" s="53" t="s">
        <v>311</v>
      </c>
      <c r="J29" s="53"/>
      <c r="K29" s="53"/>
      <c r="L29" s="53"/>
      <c r="M29" s="53"/>
      <c r="N29" s="53"/>
      <c r="O29" s="53"/>
      <c r="P29" s="53"/>
      <c r="Q29" s="53"/>
      <c r="R29" s="53"/>
      <c r="S29" s="53"/>
      <c r="T29" s="53"/>
      <c r="U29" s="53"/>
      <c r="V29" s="54"/>
    </row>
    <row r="30" spans="2:22" x14ac:dyDescent="0.25">
      <c r="C30" s="33" t="s">
        <v>234</v>
      </c>
      <c r="D30" s="71">
        <v>0</v>
      </c>
      <c r="E30" s="34"/>
      <c r="F30" s="34"/>
      <c r="H30" s="52">
        <v>3</v>
      </c>
      <c r="I30" s="53" t="s">
        <v>312</v>
      </c>
      <c r="J30" s="53"/>
      <c r="K30" s="53"/>
      <c r="L30" s="53"/>
      <c r="M30" s="53"/>
      <c r="N30" s="53"/>
      <c r="O30" s="53"/>
      <c r="P30" s="53"/>
      <c r="Q30" s="53"/>
      <c r="R30" s="53"/>
      <c r="S30" s="53"/>
      <c r="T30" s="53"/>
      <c r="U30" s="53"/>
      <c r="V30" s="54"/>
    </row>
    <row r="31" spans="2:22" x14ac:dyDescent="0.25">
      <c r="C31" s="33" t="s">
        <v>235</v>
      </c>
      <c r="D31" s="71">
        <v>0</v>
      </c>
      <c r="E31" s="34"/>
      <c r="F31" s="34"/>
      <c r="H31" s="52">
        <v>4</v>
      </c>
      <c r="I31" s="53" t="s">
        <v>313</v>
      </c>
      <c r="J31" s="53"/>
      <c r="K31" s="53"/>
      <c r="L31" s="53"/>
      <c r="M31" s="53"/>
      <c r="N31" s="53"/>
      <c r="O31" s="53"/>
      <c r="P31" s="53"/>
      <c r="Q31" s="53"/>
      <c r="R31" s="53"/>
      <c r="S31" s="53"/>
      <c r="T31" s="53"/>
      <c r="U31" s="53"/>
      <c r="V31" s="54"/>
    </row>
    <row r="32" spans="2:22" x14ac:dyDescent="0.25">
      <c r="E32" s="34"/>
      <c r="F32" s="34"/>
      <c r="H32" s="52">
        <v>5</v>
      </c>
      <c r="I32" s="53" t="s">
        <v>314</v>
      </c>
      <c r="J32" s="53"/>
      <c r="K32" s="53"/>
      <c r="L32" s="53"/>
      <c r="M32" s="53"/>
      <c r="N32" s="53"/>
      <c r="O32" s="53"/>
      <c r="P32" s="53"/>
      <c r="Q32" s="53"/>
      <c r="R32" s="53"/>
      <c r="S32" s="53"/>
      <c r="T32" s="53"/>
      <c r="U32" s="53"/>
      <c r="V32" s="54"/>
    </row>
    <row r="33" spans="2:22" x14ac:dyDescent="0.25">
      <c r="H33" s="52">
        <v>6</v>
      </c>
      <c r="I33" s="53" t="s">
        <v>315</v>
      </c>
      <c r="J33" s="53"/>
      <c r="K33" s="53"/>
      <c r="L33" s="53"/>
      <c r="M33" s="53"/>
      <c r="N33" s="53"/>
      <c r="O33" s="53"/>
      <c r="P33" s="53"/>
      <c r="Q33" s="53"/>
      <c r="R33" s="53"/>
      <c r="S33" s="53"/>
      <c r="T33" s="53"/>
      <c r="U33" s="53"/>
      <c r="V33" s="54"/>
    </row>
    <row r="34" spans="2:22" x14ac:dyDescent="0.25">
      <c r="B34" s="29" t="s">
        <v>246</v>
      </c>
      <c r="H34" s="52">
        <v>7</v>
      </c>
      <c r="I34" s="53" t="s">
        <v>316</v>
      </c>
      <c r="J34" s="53"/>
      <c r="K34" s="53"/>
      <c r="L34" s="53"/>
      <c r="M34" s="53"/>
      <c r="N34" s="53"/>
      <c r="O34" s="53"/>
      <c r="P34" s="53"/>
      <c r="Q34" s="53"/>
      <c r="R34" s="53"/>
      <c r="S34" s="53"/>
      <c r="T34" s="53"/>
      <c r="U34" s="53"/>
      <c r="V34" s="54"/>
    </row>
    <row r="35" spans="2:22" x14ac:dyDescent="0.25">
      <c r="B35" s="29"/>
      <c r="H35" s="52">
        <v>8</v>
      </c>
      <c r="I35" s="53" t="s">
        <v>317</v>
      </c>
      <c r="J35" s="53"/>
      <c r="K35" s="53"/>
      <c r="L35" s="53"/>
      <c r="M35" s="53"/>
      <c r="N35" s="53"/>
      <c r="O35" s="53"/>
      <c r="P35" s="53"/>
      <c r="Q35" s="53"/>
      <c r="R35" s="53"/>
      <c r="S35" s="53"/>
      <c r="T35" s="53"/>
      <c r="U35" s="53"/>
      <c r="V35" s="54"/>
    </row>
    <row r="36" spans="2:22" x14ac:dyDescent="0.25">
      <c r="B36">
        <v>63</v>
      </c>
      <c r="C36" t="s">
        <v>247</v>
      </c>
      <c r="H36" s="52">
        <v>9</v>
      </c>
      <c r="I36" s="53" t="s">
        <v>318</v>
      </c>
      <c r="J36" s="53"/>
      <c r="K36" s="53"/>
      <c r="L36" s="53"/>
      <c r="M36" s="53"/>
      <c r="N36" s="53"/>
      <c r="O36" s="53"/>
      <c r="P36" s="53"/>
      <c r="Q36" s="53"/>
      <c r="R36" s="53"/>
      <c r="S36" s="53"/>
      <c r="T36" s="53"/>
      <c r="U36" s="53"/>
      <c r="V36" s="54"/>
    </row>
    <row r="37" spans="2:22" x14ac:dyDescent="0.25">
      <c r="D37" t="s">
        <v>294</v>
      </c>
      <c r="E37" t="s">
        <v>295</v>
      </c>
      <c r="F37" t="s">
        <v>296</v>
      </c>
      <c r="H37" s="52">
        <v>10</v>
      </c>
      <c r="I37" s="53" t="s">
        <v>319</v>
      </c>
      <c r="J37" s="53"/>
      <c r="K37" s="53"/>
      <c r="L37" s="53"/>
      <c r="M37" s="53"/>
      <c r="N37" s="53"/>
      <c r="O37" s="53"/>
      <c r="P37" s="53"/>
      <c r="Q37" s="53"/>
      <c r="R37" s="53"/>
      <c r="S37" s="53"/>
      <c r="T37" s="53"/>
      <c r="U37" s="53"/>
      <c r="V37" s="54"/>
    </row>
    <row r="38" spans="2:22" x14ac:dyDescent="0.25">
      <c r="C38" s="35" t="s">
        <v>257</v>
      </c>
      <c r="D38" s="90"/>
      <c r="E38" s="90"/>
      <c r="F38" s="71"/>
      <c r="G38" s="91" t="s">
        <v>410</v>
      </c>
      <c r="H38" s="52">
        <v>11</v>
      </c>
      <c r="I38" s="53" t="s">
        <v>320</v>
      </c>
      <c r="J38" s="53"/>
      <c r="K38" s="53"/>
      <c r="L38" s="53"/>
      <c r="M38" s="53"/>
      <c r="N38" s="53"/>
      <c r="O38" s="53"/>
      <c r="P38" s="53"/>
      <c r="Q38" s="53"/>
      <c r="R38" s="53"/>
      <c r="S38" s="53"/>
      <c r="T38" s="53"/>
      <c r="U38" s="53"/>
      <c r="V38" s="54"/>
    </row>
    <row r="39" spans="2:22" x14ac:dyDescent="0.25">
      <c r="C39" s="35" t="s">
        <v>248</v>
      </c>
      <c r="D39" s="90"/>
      <c r="E39" s="90"/>
      <c r="F39" s="71"/>
      <c r="G39" s="34"/>
      <c r="H39" s="52">
        <v>12</v>
      </c>
      <c r="I39" s="53" t="s">
        <v>321</v>
      </c>
      <c r="J39" s="53"/>
      <c r="K39" s="53"/>
      <c r="L39" s="53"/>
      <c r="M39" s="53"/>
      <c r="N39" s="53"/>
      <c r="O39" s="53"/>
      <c r="P39" s="53"/>
      <c r="Q39" s="53"/>
      <c r="R39" s="53"/>
      <c r="S39" s="53"/>
      <c r="T39" s="53"/>
      <c r="U39" s="53"/>
      <c r="V39" s="54"/>
    </row>
    <row r="40" spans="2:22" x14ac:dyDescent="0.25">
      <c r="C40" s="35" t="s">
        <v>249</v>
      </c>
      <c r="D40" s="90"/>
      <c r="E40" s="90"/>
      <c r="F40" s="71"/>
      <c r="G40" s="34"/>
      <c r="H40" s="52">
        <v>13</v>
      </c>
      <c r="I40" s="53" t="s">
        <v>322</v>
      </c>
      <c r="J40" s="53"/>
      <c r="K40" s="53"/>
      <c r="L40" s="53"/>
      <c r="M40" s="53"/>
      <c r="N40" s="53"/>
      <c r="O40" s="53"/>
      <c r="P40" s="53"/>
      <c r="Q40" s="53"/>
      <c r="R40" s="53"/>
      <c r="S40" s="53"/>
      <c r="T40" s="53"/>
      <c r="U40" s="53"/>
      <c r="V40" s="54"/>
    </row>
    <row r="41" spans="2:22" x14ac:dyDescent="0.25">
      <c r="C41" s="35" t="s">
        <v>250</v>
      </c>
      <c r="D41" s="90"/>
      <c r="E41" s="90"/>
      <c r="F41" s="71"/>
      <c r="G41" s="34"/>
      <c r="H41" s="52">
        <v>14</v>
      </c>
      <c r="I41" s="53" t="s">
        <v>323</v>
      </c>
      <c r="J41" s="53"/>
      <c r="K41" s="53"/>
      <c r="L41" s="53"/>
      <c r="M41" s="53"/>
      <c r="N41" s="53"/>
      <c r="O41" s="53"/>
      <c r="P41" s="53"/>
      <c r="Q41" s="53"/>
      <c r="R41" s="53"/>
      <c r="S41" s="53"/>
      <c r="T41" s="53"/>
      <c r="U41" s="53"/>
      <c r="V41" s="54"/>
    </row>
    <row r="42" spans="2:22" x14ac:dyDescent="0.25">
      <c r="C42" s="35" t="s">
        <v>251</v>
      </c>
      <c r="D42" s="90"/>
      <c r="E42" s="90"/>
      <c r="F42" s="71"/>
      <c r="G42" s="34"/>
      <c r="H42" s="52">
        <v>15</v>
      </c>
      <c r="I42" s="53" t="s">
        <v>323</v>
      </c>
      <c r="J42" s="53"/>
      <c r="K42" s="53"/>
      <c r="L42" s="53"/>
      <c r="M42" s="53"/>
      <c r="N42" s="53"/>
      <c r="O42" s="53"/>
      <c r="P42" s="53"/>
      <c r="Q42" s="53"/>
      <c r="R42" s="53"/>
      <c r="S42" s="53"/>
      <c r="T42" s="53"/>
      <c r="U42" s="53"/>
      <c r="V42" s="54"/>
    </row>
    <row r="43" spans="2:22" x14ac:dyDescent="0.25">
      <c r="C43" s="38" t="s">
        <v>252</v>
      </c>
      <c r="D43" s="90"/>
      <c r="E43" s="90"/>
      <c r="F43" s="71"/>
      <c r="G43" s="34"/>
      <c r="H43" s="52">
        <v>16</v>
      </c>
      <c r="I43" s="53" t="s">
        <v>324</v>
      </c>
      <c r="J43" s="53"/>
      <c r="K43" s="53"/>
      <c r="L43" s="53"/>
      <c r="M43" s="53"/>
      <c r="N43" s="53"/>
      <c r="O43" s="53"/>
      <c r="P43" s="53"/>
      <c r="Q43" s="53"/>
      <c r="R43" s="53"/>
      <c r="S43" s="53"/>
      <c r="T43" s="53"/>
      <c r="U43" s="53"/>
      <c r="V43" s="54"/>
    </row>
    <row r="44" spans="2:22" x14ac:dyDescent="0.25">
      <c r="C44" s="38" t="s">
        <v>253</v>
      </c>
      <c r="D44" s="90"/>
      <c r="E44" s="90"/>
      <c r="F44" s="71"/>
      <c r="G44" s="34"/>
      <c r="H44" s="52">
        <v>17</v>
      </c>
      <c r="I44" s="53" t="s">
        <v>325</v>
      </c>
      <c r="J44" s="53"/>
      <c r="K44" s="53"/>
      <c r="L44" s="53"/>
      <c r="M44" s="53"/>
      <c r="N44" s="53"/>
      <c r="O44" s="53"/>
      <c r="P44" s="53"/>
      <c r="Q44" s="53"/>
      <c r="R44" s="53"/>
      <c r="S44" s="53"/>
      <c r="T44" s="53"/>
      <c r="U44" s="53"/>
      <c r="V44" s="54"/>
    </row>
    <row r="45" spans="2:22" x14ac:dyDescent="0.25">
      <c r="C45" s="38" t="s">
        <v>254</v>
      </c>
      <c r="D45" s="90"/>
      <c r="E45" s="90"/>
      <c r="F45" s="71"/>
      <c r="G45" s="34"/>
      <c r="H45" s="52">
        <v>18</v>
      </c>
      <c r="I45" s="53" t="s">
        <v>326</v>
      </c>
      <c r="J45" s="53"/>
      <c r="K45" s="53"/>
      <c r="L45" s="53"/>
      <c r="M45" s="53"/>
      <c r="N45" s="53"/>
      <c r="O45" s="53"/>
      <c r="P45" s="53"/>
      <c r="Q45" s="53"/>
      <c r="R45" s="53"/>
      <c r="S45" s="53"/>
      <c r="T45" s="53"/>
      <c r="U45" s="53"/>
      <c r="V45" s="54"/>
    </row>
    <row r="46" spans="2:22" x14ac:dyDescent="0.25">
      <c r="C46" s="10"/>
      <c r="D46" s="42"/>
      <c r="E46" s="42"/>
      <c r="F46" s="42"/>
      <c r="G46" s="34"/>
      <c r="H46" s="52">
        <v>19</v>
      </c>
      <c r="I46" s="53" t="s">
        <v>327</v>
      </c>
      <c r="J46" s="53"/>
      <c r="K46" s="53"/>
      <c r="L46" s="53"/>
      <c r="M46" s="53"/>
      <c r="N46" s="53"/>
      <c r="O46" s="53"/>
      <c r="P46" s="53"/>
      <c r="Q46" s="53"/>
      <c r="R46" s="53"/>
      <c r="S46" s="53"/>
      <c r="T46" s="53"/>
      <c r="U46" s="53"/>
      <c r="V46" s="54"/>
    </row>
    <row r="47" spans="2:22" x14ac:dyDescent="0.25">
      <c r="C47" s="35" t="s">
        <v>255</v>
      </c>
      <c r="D47" s="42"/>
      <c r="E47" s="42"/>
      <c r="F47" s="42"/>
      <c r="G47" s="34"/>
      <c r="H47" s="55">
        <v>20</v>
      </c>
      <c r="I47" s="56" t="s">
        <v>328</v>
      </c>
      <c r="J47" s="56"/>
      <c r="K47" s="56"/>
      <c r="L47" s="56"/>
      <c r="M47" s="56"/>
      <c r="N47" s="56"/>
      <c r="O47" s="56"/>
      <c r="P47" s="56"/>
      <c r="Q47" s="56"/>
      <c r="R47" s="56"/>
      <c r="S47" s="56"/>
      <c r="T47" s="56"/>
      <c r="U47" s="56"/>
      <c r="V47" s="57"/>
    </row>
    <row r="48" spans="2:22" ht="145.5" customHeight="1" x14ac:dyDescent="0.25">
      <c r="C48" s="35" t="s">
        <v>256</v>
      </c>
      <c r="D48" s="72" t="s">
        <v>344</v>
      </c>
      <c r="E48" s="72"/>
      <c r="F48" s="72"/>
      <c r="G48" s="40"/>
    </row>
    <row r="49" spans="3:17" x14ac:dyDescent="0.25">
      <c r="C49" s="10"/>
      <c r="D49" s="30"/>
      <c r="E49" s="30"/>
      <c r="F49" s="30"/>
      <c r="G49" s="34"/>
    </row>
    <row r="50" spans="3:17" ht="60" x14ac:dyDescent="0.25">
      <c r="C50" s="35" t="s">
        <v>258</v>
      </c>
      <c r="D50" s="30"/>
      <c r="E50" s="30"/>
      <c r="F50" s="30"/>
      <c r="G50" s="34"/>
    </row>
    <row r="51" spans="3:17" ht="45" x14ac:dyDescent="0.25">
      <c r="C51" s="35" t="s">
        <v>259</v>
      </c>
      <c r="D51" s="30"/>
      <c r="E51" s="30"/>
      <c r="F51" s="30"/>
      <c r="G51" s="34"/>
    </row>
    <row r="52" spans="3:17" x14ac:dyDescent="0.25">
      <c r="C52" s="35"/>
      <c r="D52" s="30"/>
      <c r="E52" s="30"/>
      <c r="F52" s="30"/>
      <c r="H52" s="34"/>
      <c r="I52" s="34"/>
    </row>
    <row r="53" spans="3:17" x14ac:dyDescent="0.25">
      <c r="C53" s="38" t="s">
        <v>260</v>
      </c>
      <c r="D53" s="72" t="s">
        <v>339</v>
      </c>
      <c r="E53" s="72" t="s">
        <v>339</v>
      </c>
      <c r="F53" s="72" t="s">
        <v>339</v>
      </c>
      <c r="G53" s="48" t="s">
        <v>342</v>
      </c>
      <c r="H53" s="34"/>
      <c r="I53" s="34"/>
    </row>
    <row r="54" spans="3:17" x14ac:dyDescent="0.25">
      <c r="C54" s="38" t="s">
        <v>261</v>
      </c>
      <c r="D54" s="72" t="s">
        <v>340</v>
      </c>
      <c r="E54" s="72" t="s">
        <v>338</v>
      </c>
      <c r="F54" s="73" t="s">
        <v>338</v>
      </c>
      <c r="G54" s="45" t="s">
        <v>329</v>
      </c>
      <c r="H54" s="34"/>
      <c r="I54" s="34"/>
    </row>
    <row r="55" spans="3:17" x14ac:dyDescent="0.25">
      <c r="C55" s="38" t="s">
        <v>262</v>
      </c>
      <c r="D55" s="72" t="s">
        <v>339</v>
      </c>
      <c r="E55" s="72" t="s">
        <v>339</v>
      </c>
      <c r="F55" s="73" t="s">
        <v>339</v>
      </c>
      <c r="G55" s="46" t="s">
        <v>330</v>
      </c>
      <c r="H55" s="34"/>
      <c r="I55" s="34"/>
    </row>
    <row r="56" spans="3:17" x14ac:dyDescent="0.25">
      <c r="C56" s="38" t="s">
        <v>263</v>
      </c>
      <c r="D56" s="71" t="e">
        <f>NA()</f>
        <v>#N/A</v>
      </c>
      <c r="E56" s="71" t="e">
        <f>NA()</f>
        <v>#N/A</v>
      </c>
      <c r="F56" s="74" t="e">
        <f>NA()</f>
        <v>#N/A</v>
      </c>
      <c r="G56" s="46" t="s">
        <v>331</v>
      </c>
      <c r="H56" s="34"/>
      <c r="I56" s="34"/>
    </row>
    <row r="57" spans="3:17" x14ac:dyDescent="0.25">
      <c r="C57" s="38" t="s">
        <v>264</v>
      </c>
      <c r="D57" s="72" t="s">
        <v>340</v>
      </c>
      <c r="E57" s="72" t="s">
        <v>338</v>
      </c>
      <c r="F57" s="73" t="s">
        <v>338</v>
      </c>
      <c r="G57" s="46" t="s">
        <v>332</v>
      </c>
      <c r="H57" s="34"/>
      <c r="I57" s="34"/>
    </row>
    <row r="58" spans="3:17" ht="30" x14ac:dyDescent="0.25">
      <c r="C58" s="38" t="s">
        <v>265</v>
      </c>
      <c r="D58" s="72" t="s">
        <v>340</v>
      </c>
      <c r="E58" s="72" t="s">
        <v>338</v>
      </c>
      <c r="F58" s="73" t="s">
        <v>338</v>
      </c>
      <c r="G58" s="46" t="s">
        <v>333</v>
      </c>
      <c r="H58" s="34"/>
      <c r="I58" s="34"/>
    </row>
    <row r="59" spans="3:17" x14ac:dyDescent="0.25">
      <c r="C59" s="38" t="s">
        <v>266</v>
      </c>
      <c r="D59" s="72" t="s">
        <v>339</v>
      </c>
      <c r="E59" s="72" t="s">
        <v>339</v>
      </c>
      <c r="F59" s="73" t="s">
        <v>339</v>
      </c>
      <c r="G59" s="46" t="s">
        <v>334</v>
      </c>
      <c r="H59" s="34"/>
      <c r="I59" s="34"/>
    </row>
    <row r="60" spans="3:17" x14ac:dyDescent="0.25">
      <c r="C60" s="38" t="s">
        <v>267</v>
      </c>
      <c r="D60" s="72" t="s">
        <v>339</v>
      </c>
      <c r="E60" s="72" t="s">
        <v>339</v>
      </c>
      <c r="F60" s="73" t="s">
        <v>339</v>
      </c>
      <c r="G60" s="46" t="s">
        <v>335</v>
      </c>
      <c r="H60" s="34"/>
      <c r="I60" s="34"/>
    </row>
    <row r="61" spans="3:17" x14ac:dyDescent="0.25">
      <c r="C61" s="38" t="s">
        <v>268</v>
      </c>
      <c r="D61" s="72" t="s">
        <v>341</v>
      </c>
      <c r="E61" s="72" t="s">
        <v>341</v>
      </c>
      <c r="F61" s="73" t="s">
        <v>341</v>
      </c>
      <c r="G61" s="46" t="s">
        <v>336</v>
      </c>
      <c r="H61" s="34"/>
      <c r="I61" s="34"/>
      <c r="Q61" s="1"/>
    </row>
    <row r="62" spans="3:17" ht="90" x14ac:dyDescent="0.25">
      <c r="C62" s="39" t="s">
        <v>269</v>
      </c>
      <c r="D62" s="30"/>
      <c r="E62" s="30"/>
      <c r="F62" s="30"/>
      <c r="G62" s="47" t="s">
        <v>337</v>
      </c>
      <c r="H62" s="34"/>
      <c r="I62" s="34"/>
      <c r="Q62" s="1"/>
    </row>
    <row r="63" spans="3:17" x14ac:dyDescent="0.25">
      <c r="C63" s="38"/>
      <c r="D63" s="30"/>
      <c r="E63" s="30"/>
      <c r="F63" s="30"/>
      <c r="G63" s="34"/>
      <c r="Q63" s="1"/>
    </row>
    <row r="64" spans="3:17" x14ac:dyDescent="0.25">
      <c r="C64" s="38"/>
      <c r="D64" s="30"/>
      <c r="E64" s="30"/>
      <c r="F64" s="30"/>
      <c r="G64" s="34"/>
      <c r="H64" s="34"/>
    </row>
    <row r="65" spans="3:8" ht="45" x14ac:dyDescent="0.25">
      <c r="C65" s="35" t="s">
        <v>270</v>
      </c>
      <c r="D65" s="72" t="s">
        <v>307</v>
      </c>
      <c r="E65" s="72" t="s">
        <v>307</v>
      </c>
      <c r="F65" s="72" t="s">
        <v>307</v>
      </c>
      <c r="G65" s="34"/>
      <c r="H65" s="34"/>
    </row>
    <row r="66" spans="3:8" x14ac:dyDescent="0.25">
      <c r="C66" s="35" t="s">
        <v>274</v>
      </c>
      <c r="D66" s="72" t="s">
        <v>339</v>
      </c>
      <c r="E66" s="72" t="s">
        <v>339</v>
      </c>
      <c r="F66" s="72" t="s">
        <v>339</v>
      </c>
      <c r="G66" s="34"/>
      <c r="H66" s="34"/>
    </row>
    <row r="67" spans="3:8" x14ac:dyDescent="0.25">
      <c r="C67" s="35" t="s">
        <v>275</v>
      </c>
      <c r="D67" s="72" t="s">
        <v>339</v>
      </c>
      <c r="E67" s="72" t="s">
        <v>339</v>
      </c>
      <c r="F67" s="72" t="s">
        <v>339</v>
      </c>
      <c r="G67" s="34"/>
      <c r="H67" s="34"/>
    </row>
    <row r="68" spans="3:8" ht="45" x14ac:dyDescent="0.25">
      <c r="C68" s="35" t="s">
        <v>276</v>
      </c>
      <c r="D68" s="72" t="s">
        <v>339</v>
      </c>
      <c r="E68" s="72" t="s">
        <v>339</v>
      </c>
      <c r="F68" s="72" t="s">
        <v>339</v>
      </c>
      <c r="G68" s="34"/>
      <c r="H68" s="34"/>
    </row>
    <row r="69" spans="3:8" ht="30" x14ac:dyDescent="0.25">
      <c r="C69" s="35" t="s">
        <v>271</v>
      </c>
      <c r="D69" s="72" t="s">
        <v>307</v>
      </c>
      <c r="E69" s="72" t="s">
        <v>307</v>
      </c>
      <c r="F69" s="72" t="s">
        <v>307</v>
      </c>
      <c r="G69" s="34"/>
      <c r="H69" s="34"/>
    </row>
    <row r="70" spans="3:8" x14ac:dyDescent="0.25">
      <c r="C70" s="35" t="s">
        <v>272</v>
      </c>
      <c r="D70" s="30"/>
      <c r="E70" s="30"/>
      <c r="F70" s="30"/>
      <c r="G70" s="34"/>
      <c r="H70" s="34"/>
    </row>
    <row r="71" spans="3:8" x14ac:dyDescent="0.25">
      <c r="C71" s="38" t="s">
        <v>277</v>
      </c>
      <c r="D71" s="41" t="s">
        <v>386</v>
      </c>
      <c r="E71" s="41" t="s">
        <v>386</v>
      </c>
      <c r="F71" s="41" t="s">
        <v>386</v>
      </c>
      <c r="G71" s="34"/>
      <c r="H71" s="34"/>
    </row>
    <row r="72" spans="3:8" ht="60" x14ac:dyDescent="0.25">
      <c r="C72" s="38" t="s">
        <v>278</v>
      </c>
      <c r="D72" s="41" t="s">
        <v>386</v>
      </c>
      <c r="E72" s="41" t="s">
        <v>386</v>
      </c>
      <c r="F72" s="41" t="s">
        <v>386</v>
      </c>
      <c r="G72" s="34"/>
    </row>
    <row r="73" spans="3:8" ht="30" x14ac:dyDescent="0.25">
      <c r="C73" s="38" t="s">
        <v>279</v>
      </c>
      <c r="D73" s="41" t="s">
        <v>386</v>
      </c>
      <c r="E73" s="41" t="s">
        <v>386</v>
      </c>
      <c r="F73" s="41" t="s">
        <v>386</v>
      </c>
      <c r="G73" s="34"/>
    </row>
    <row r="74" spans="3:8" x14ac:dyDescent="0.25">
      <c r="C74" s="38" t="s">
        <v>280</v>
      </c>
      <c r="D74" s="41" t="s">
        <v>386</v>
      </c>
      <c r="E74" s="41" t="s">
        <v>386</v>
      </c>
      <c r="F74" s="41" t="s">
        <v>386</v>
      </c>
      <c r="G74" s="34"/>
    </row>
    <row r="75" spans="3:8" x14ac:dyDescent="0.25">
      <c r="C75" s="38" t="s">
        <v>273</v>
      </c>
      <c r="D75" s="41" t="s">
        <v>386</v>
      </c>
      <c r="E75" s="41" t="s">
        <v>386</v>
      </c>
      <c r="F75" s="41" t="s">
        <v>386</v>
      </c>
      <c r="G75" s="34"/>
    </row>
    <row r="76" spans="3:8" ht="45" x14ac:dyDescent="0.25">
      <c r="C76" s="35" t="s">
        <v>282</v>
      </c>
      <c r="D76" s="30"/>
      <c r="E76" s="30"/>
      <c r="F76" s="30"/>
      <c r="G76" s="34"/>
    </row>
    <row r="77" spans="3:8" x14ac:dyDescent="0.25">
      <c r="C77" s="35" t="s">
        <v>281</v>
      </c>
      <c r="D77" s="30"/>
      <c r="E77" s="30"/>
      <c r="F77" s="30"/>
      <c r="G77" s="34"/>
    </row>
    <row r="78" spans="3:8" x14ac:dyDescent="0.25">
      <c r="C78" s="38" t="s">
        <v>283</v>
      </c>
      <c r="D78" s="41" t="s">
        <v>386</v>
      </c>
      <c r="E78" s="41" t="s">
        <v>386</v>
      </c>
      <c r="F78" s="41" t="s">
        <v>386</v>
      </c>
      <c r="G78" s="34"/>
    </row>
    <row r="79" spans="3:8" ht="60" x14ac:dyDescent="0.25">
      <c r="C79" s="38" t="s">
        <v>284</v>
      </c>
      <c r="D79" s="41" t="s">
        <v>386</v>
      </c>
      <c r="E79" s="41" t="s">
        <v>386</v>
      </c>
      <c r="F79" s="41" t="s">
        <v>386</v>
      </c>
      <c r="G79" s="34"/>
    </row>
    <row r="80" spans="3:8" x14ac:dyDescent="0.25">
      <c r="C80" s="38" t="s">
        <v>285</v>
      </c>
      <c r="D80" s="41" t="s">
        <v>386</v>
      </c>
      <c r="E80" s="41" t="s">
        <v>386</v>
      </c>
      <c r="F80" s="41" t="s">
        <v>386</v>
      </c>
      <c r="G80" s="34"/>
    </row>
    <row r="81" spans="3:7" x14ac:dyDescent="0.25">
      <c r="C81" s="35"/>
      <c r="D81" s="30"/>
      <c r="E81" s="30"/>
      <c r="F81" s="30"/>
      <c r="G81" s="34"/>
    </row>
    <row r="82" spans="3:7" ht="45" x14ac:dyDescent="0.25">
      <c r="C82" s="35" t="s">
        <v>286</v>
      </c>
      <c r="D82" s="30"/>
      <c r="E82" s="30"/>
      <c r="F82" s="30"/>
      <c r="G82" s="34"/>
    </row>
    <row r="83" spans="3:7" x14ac:dyDescent="0.25">
      <c r="C83" s="35" t="s">
        <v>287</v>
      </c>
      <c r="D83" s="30"/>
      <c r="E83" s="30"/>
      <c r="F83" s="30"/>
      <c r="G83" s="34"/>
    </row>
    <row r="84" spans="3:7" x14ac:dyDescent="0.25">
      <c r="C84" s="38" t="s">
        <v>297</v>
      </c>
      <c r="D84" s="41" t="s">
        <v>386</v>
      </c>
      <c r="E84" s="41" t="s">
        <v>386</v>
      </c>
      <c r="F84" s="41" t="s">
        <v>386</v>
      </c>
      <c r="G84" s="34"/>
    </row>
    <row r="85" spans="3:7" x14ac:dyDescent="0.25">
      <c r="C85" s="38" t="s">
        <v>298</v>
      </c>
      <c r="D85" s="41" t="s">
        <v>386</v>
      </c>
      <c r="E85" s="41" t="s">
        <v>386</v>
      </c>
      <c r="F85" s="41" t="s">
        <v>386</v>
      </c>
      <c r="G85" s="34"/>
    </row>
    <row r="86" spans="3:7" ht="60" x14ac:dyDescent="0.25">
      <c r="C86" s="38" t="s">
        <v>303</v>
      </c>
      <c r="D86" s="41" t="s">
        <v>386</v>
      </c>
      <c r="E86" s="41" t="s">
        <v>386</v>
      </c>
      <c r="F86" s="41" t="s">
        <v>386</v>
      </c>
      <c r="G86" s="34"/>
    </row>
    <row r="87" spans="3:7" x14ac:dyDescent="0.25">
      <c r="C87" s="38" t="s">
        <v>299</v>
      </c>
      <c r="D87" s="41" t="s">
        <v>386</v>
      </c>
      <c r="E87" s="41" t="s">
        <v>386</v>
      </c>
      <c r="F87" s="41" t="s">
        <v>386</v>
      </c>
      <c r="G87" s="34"/>
    </row>
    <row r="88" spans="3:7" x14ac:dyDescent="0.25">
      <c r="C88" s="35"/>
      <c r="D88" s="30"/>
      <c r="E88" s="30"/>
      <c r="F88" s="30"/>
      <c r="G88" s="34"/>
    </row>
    <row r="89" spans="3:7" x14ac:dyDescent="0.25">
      <c r="C89" s="35" t="s">
        <v>304</v>
      </c>
      <c r="D89" s="72" t="s">
        <v>339</v>
      </c>
      <c r="E89" s="72" t="s">
        <v>339</v>
      </c>
      <c r="F89" s="72" t="s">
        <v>339</v>
      </c>
      <c r="G89" s="34"/>
    </row>
    <row r="90" spans="3:7" ht="45" x14ac:dyDescent="0.25">
      <c r="C90" s="35" t="s">
        <v>288</v>
      </c>
      <c r="D90" s="30"/>
      <c r="E90" s="30"/>
      <c r="F90" s="30"/>
      <c r="G90" s="34"/>
    </row>
    <row r="91" spans="3:7" x14ac:dyDescent="0.25">
      <c r="C91" s="38" t="s">
        <v>300</v>
      </c>
      <c r="D91" s="72" t="s">
        <v>339</v>
      </c>
      <c r="E91" s="72" t="s">
        <v>339</v>
      </c>
      <c r="F91" s="72" t="s">
        <v>339</v>
      </c>
      <c r="G91" s="34"/>
    </row>
    <row r="92" spans="3:7" x14ac:dyDescent="0.25">
      <c r="C92" s="38" t="s">
        <v>301</v>
      </c>
      <c r="D92" s="72" t="s">
        <v>339</v>
      </c>
      <c r="E92" s="72" t="s">
        <v>339</v>
      </c>
      <c r="F92" s="72" t="s">
        <v>339</v>
      </c>
      <c r="G92" s="34"/>
    </row>
    <row r="93" spans="3:7" ht="30" x14ac:dyDescent="0.25">
      <c r="C93" s="35" t="s">
        <v>302</v>
      </c>
      <c r="D93" s="72" t="s">
        <v>343</v>
      </c>
      <c r="E93" s="72" t="s">
        <v>343</v>
      </c>
      <c r="F93" s="72" t="s">
        <v>343</v>
      </c>
      <c r="G93" s="34"/>
    </row>
    <row r="94" spans="3:7" x14ac:dyDescent="0.25">
      <c r="C94" s="35" t="s">
        <v>289</v>
      </c>
      <c r="D94" s="43" t="s">
        <v>307</v>
      </c>
      <c r="E94" s="43" t="s">
        <v>307</v>
      </c>
      <c r="F94" s="43" t="s">
        <v>307</v>
      </c>
      <c r="G94" s="34"/>
    </row>
    <row r="95" spans="3:7" x14ac:dyDescent="0.25">
      <c r="C95" s="35" t="s">
        <v>290</v>
      </c>
      <c r="D95" s="72" t="s">
        <v>339</v>
      </c>
      <c r="E95" s="72" t="s">
        <v>339</v>
      </c>
      <c r="F95" s="72" t="s">
        <v>339</v>
      </c>
      <c r="G95" s="34"/>
    </row>
    <row r="96" spans="3:7" x14ac:dyDescent="0.25">
      <c r="C96" s="35" t="s">
        <v>291</v>
      </c>
      <c r="D96" s="72" t="s">
        <v>339</v>
      </c>
      <c r="E96" s="72" t="s">
        <v>339</v>
      </c>
      <c r="F96" s="72" t="s">
        <v>339</v>
      </c>
      <c r="G96" s="34"/>
    </row>
    <row r="97" spans="2:7" x14ac:dyDescent="0.25">
      <c r="C97" s="35" t="s">
        <v>292</v>
      </c>
      <c r="D97" s="43" t="s">
        <v>307</v>
      </c>
      <c r="E97" s="43" t="s">
        <v>307</v>
      </c>
      <c r="F97" s="43" t="s">
        <v>307</v>
      </c>
      <c r="G97" s="34"/>
    </row>
    <row r="98" spans="2:7" ht="30" x14ac:dyDescent="0.25">
      <c r="C98" s="35" t="s">
        <v>293</v>
      </c>
      <c r="D98" s="43" t="s">
        <v>386</v>
      </c>
      <c r="E98" s="43" t="s">
        <v>386</v>
      </c>
      <c r="F98" s="43" t="s">
        <v>386</v>
      </c>
      <c r="G98" s="34"/>
    </row>
    <row r="99" spans="2:7" x14ac:dyDescent="0.25">
      <c r="C99" s="32"/>
      <c r="D99" s="10"/>
      <c r="E99" s="10"/>
      <c r="F99" s="10"/>
      <c r="G99" s="34"/>
    </row>
    <row r="100" spans="2:7" x14ac:dyDescent="0.25">
      <c r="C100" s="32"/>
      <c r="D100" s="10"/>
      <c r="E100" s="10"/>
      <c r="F100" s="10"/>
      <c r="G100" s="34"/>
    </row>
    <row r="101" spans="2:7" x14ac:dyDescent="0.25">
      <c r="C101" s="32"/>
      <c r="D101" s="10"/>
      <c r="E101" s="10"/>
      <c r="F101" s="10"/>
      <c r="G101" s="34"/>
    </row>
    <row r="102" spans="2:7" x14ac:dyDescent="0.25">
      <c r="B102" s="86" t="s">
        <v>399</v>
      </c>
      <c r="D102" s="10"/>
      <c r="E102" s="10"/>
      <c r="F102" s="10"/>
      <c r="G102" s="34"/>
    </row>
    <row r="103" spans="2:7" x14ac:dyDescent="0.25">
      <c r="B103" s="86"/>
      <c r="D103" s="10"/>
      <c r="E103" s="10"/>
      <c r="F103" s="10"/>
      <c r="G103" s="34"/>
    </row>
    <row r="104" spans="2:7" ht="45" x14ac:dyDescent="0.25">
      <c r="C104" s="32" t="s">
        <v>400</v>
      </c>
      <c r="D104" s="43" t="s">
        <v>386</v>
      </c>
      <c r="E104" s="10"/>
      <c r="F104" s="10"/>
      <c r="G104" s="34"/>
    </row>
    <row r="105" spans="2:7" x14ac:dyDescent="0.25">
      <c r="C105" s="32" t="s">
        <v>401</v>
      </c>
      <c r="D105" s="10"/>
      <c r="E105" s="10"/>
      <c r="F105" s="10"/>
      <c r="G105" s="34"/>
    </row>
    <row r="106" spans="2:7" x14ac:dyDescent="0.25">
      <c r="C106" s="10"/>
      <c r="D106" s="10"/>
      <c r="E106" s="10"/>
      <c r="F106" s="10"/>
      <c r="G106" s="34"/>
    </row>
    <row r="107" spans="2:7" x14ac:dyDescent="0.25">
      <c r="C107" s="10"/>
      <c r="D107" s="10"/>
      <c r="E107" s="10"/>
      <c r="F107" s="10"/>
      <c r="G107" s="34"/>
    </row>
    <row r="108" spans="2:7" x14ac:dyDescent="0.25">
      <c r="C108" s="10"/>
      <c r="D108" s="10"/>
      <c r="E108" s="10"/>
      <c r="F108" s="10"/>
      <c r="G108" s="34"/>
    </row>
    <row r="109" spans="2:7" x14ac:dyDescent="0.25">
      <c r="G109" s="34"/>
    </row>
    <row r="110" spans="2:7" x14ac:dyDescent="0.25">
      <c r="G110" s="34"/>
    </row>
    <row r="111" spans="2:7" x14ac:dyDescent="0.25">
      <c r="G111" s="34"/>
    </row>
    <row r="112" spans="2:7" x14ac:dyDescent="0.25">
      <c r="G112" s="34"/>
    </row>
    <row r="113" spans="7:7" x14ac:dyDescent="0.25">
      <c r="G113" s="34"/>
    </row>
    <row r="114" spans="7:7" x14ac:dyDescent="0.25">
      <c r="G114" s="34"/>
    </row>
    <row r="115" spans="7:7" x14ac:dyDescent="0.25">
      <c r="G115" s="34"/>
    </row>
    <row r="116" spans="7:7" x14ac:dyDescent="0.25">
      <c r="G116" s="34"/>
    </row>
    <row r="117" spans="7:7" x14ac:dyDescent="0.25">
      <c r="G117" s="34"/>
    </row>
    <row r="118" spans="7:7" x14ac:dyDescent="0.25">
      <c r="G118" s="34"/>
    </row>
    <row r="119" spans="7:7" x14ac:dyDescent="0.25">
      <c r="G119" s="34"/>
    </row>
    <row r="120" spans="7:7" x14ac:dyDescent="0.25">
      <c r="G120" s="34"/>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E1D622-ED15-43C9-A7EA-0EC554E927FB}">
  <sheetPr codeName="Sheet24"/>
  <dimension ref="A1:I69"/>
  <sheetViews>
    <sheetView workbookViewId="0"/>
  </sheetViews>
  <sheetFormatPr defaultRowHeight="15" x14ac:dyDescent="0.25"/>
  <cols>
    <col min="3" max="3" width="106.5703125" customWidth="1"/>
    <col min="4" max="4" width="32.28515625" bestFit="1" customWidth="1"/>
    <col min="5" max="5" width="16.85546875" customWidth="1"/>
    <col min="6" max="6" width="19.140625" customWidth="1"/>
    <col min="7" max="7" width="15.5703125" customWidth="1"/>
    <col min="8" max="8" width="17.7109375" customWidth="1"/>
  </cols>
  <sheetData>
    <row r="1" spans="1:3" x14ac:dyDescent="0.25">
      <c r="A1" t="s">
        <v>416</v>
      </c>
    </row>
    <row r="3" spans="1:3" x14ac:dyDescent="0.25">
      <c r="B3" s="5" t="s">
        <v>173</v>
      </c>
    </row>
    <row r="4" spans="1:3" ht="75" x14ac:dyDescent="0.25">
      <c r="B4" s="27" t="s">
        <v>174</v>
      </c>
      <c r="C4" s="10" t="s">
        <v>177</v>
      </c>
    </row>
    <row r="5" spans="1:3" x14ac:dyDescent="0.25">
      <c r="C5" s="10"/>
    </row>
    <row r="6" spans="1:3" x14ac:dyDescent="0.25">
      <c r="C6" s="10" t="s">
        <v>175</v>
      </c>
    </row>
    <row r="7" spans="1:3" x14ac:dyDescent="0.25">
      <c r="C7" s="10"/>
    </row>
    <row r="8" spans="1:3" ht="45" x14ac:dyDescent="0.25">
      <c r="C8" s="10" t="s">
        <v>176</v>
      </c>
    </row>
    <row r="9" spans="1:3" x14ac:dyDescent="0.25">
      <c r="C9" s="10"/>
    </row>
    <row r="10" spans="1:3" x14ac:dyDescent="0.25">
      <c r="C10" s="10"/>
    </row>
    <row r="11" spans="1:3" x14ac:dyDescent="0.25">
      <c r="C11" s="10"/>
    </row>
    <row r="12" spans="1:3" ht="18.75" x14ac:dyDescent="0.3">
      <c r="B12" s="7" t="s">
        <v>178</v>
      </c>
      <c r="C12" s="10"/>
    </row>
    <row r="13" spans="1:3" x14ac:dyDescent="0.25">
      <c r="C13" t="s">
        <v>179</v>
      </c>
    </row>
    <row r="15" spans="1:3" x14ac:dyDescent="0.25">
      <c r="B15" s="29" t="s">
        <v>180</v>
      </c>
      <c r="C15" s="10"/>
    </row>
    <row r="16" spans="1:3" x14ac:dyDescent="0.25">
      <c r="B16" s="5"/>
      <c r="C16" s="10"/>
    </row>
    <row r="17" spans="2:4" x14ac:dyDescent="0.25">
      <c r="B17">
        <v>51</v>
      </c>
      <c r="C17" t="s">
        <v>183</v>
      </c>
      <c r="D17" s="44" t="s">
        <v>414</v>
      </c>
    </row>
    <row r="18" spans="2:4" x14ac:dyDescent="0.25">
      <c r="C18" t="s">
        <v>181</v>
      </c>
      <c r="D18" s="44" t="s">
        <v>416</v>
      </c>
    </row>
    <row r="20" spans="2:4" x14ac:dyDescent="0.25">
      <c r="B20">
        <v>52</v>
      </c>
      <c r="C20" t="s">
        <v>305</v>
      </c>
      <c r="D20" s="44" t="s">
        <v>152</v>
      </c>
    </row>
    <row r="21" spans="2:4" x14ac:dyDescent="0.25">
      <c r="D21" s="16"/>
    </row>
    <row r="22" spans="2:4" x14ac:dyDescent="0.25">
      <c r="B22">
        <v>53</v>
      </c>
      <c r="C22" t="s">
        <v>184</v>
      </c>
      <c r="D22" s="44" t="s">
        <v>386</v>
      </c>
    </row>
    <row r="23" spans="2:4" x14ac:dyDescent="0.25">
      <c r="D23" s="16"/>
    </row>
    <row r="24" spans="2:4" x14ac:dyDescent="0.25">
      <c r="B24">
        <v>54</v>
      </c>
      <c r="C24" t="s">
        <v>185</v>
      </c>
      <c r="D24" s="44" t="s">
        <v>153</v>
      </c>
    </row>
    <row r="25" spans="2:4" ht="30" x14ac:dyDescent="0.25">
      <c r="C25" s="10" t="s">
        <v>182</v>
      </c>
      <c r="D25" s="16"/>
    </row>
    <row r="26" spans="2:4" x14ac:dyDescent="0.25">
      <c r="C26" s="28" t="s">
        <v>186</v>
      </c>
      <c r="D26" s="44" t="s">
        <v>153</v>
      </c>
    </row>
    <row r="27" spans="2:4" x14ac:dyDescent="0.25">
      <c r="C27" s="28" t="s">
        <v>187</v>
      </c>
      <c r="D27" s="44" t="s">
        <v>153</v>
      </c>
    </row>
    <row r="28" spans="2:4" x14ac:dyDescent="0.25">
      <c r="C28" s="28" t="s">
        <v>188</v>
      </c>
      <c r="D28" s="44" t="s">
        <v>153</v>
      </c>
    </row>
    <row r="29" spans="2:4" x14ac:dyDescent="0.25">
      <c r="C29" s="28" t="s">
        <v>189</v>
      </c>
      <c r="D29" s="44" t="s">
        <v>153</v>
      </c>
    </row>
    <row r="30" spans="2:4" x14ac:dyDescent="0.25">
      <c r="C30" s="10"/>
      <c r="D30" s="16"/>
    </row>
    <row r="31" spans="2:4" x14ac:dyDescent="0.25">
      <c r="C31" s="10"/>
    </row>
    <row r="32" spans="2:4" x14ac:dyDescent="0.25">
      <c r="B32" s="29" t="s">
        <v>190</v>
      </c>
      <c r="C32" s="10"/>
    </row>
    <row r="33" spans="2:9" x14ac:dyDescent="0.25">
      <c r="B33" s="5"/>
      <c r="C33" s="10"/>
    </row>
    <row r="34" spans="2:9" x14ac:dyDescent="0.25">
      <c r="B34">
        <v>55</v>
      </c>
      <c r="C34" t="s">
        <v>203</v>
      </c>
    </row>
    <row r="35" spans="2:9" x14ac:dyDescent="0.25">
      <c r="C35" s="10"/>
      <c r="D35" s="2" t="s">
        <v>191</v>
      </c>
      <c r="E35" s="2" t="s">
        <v>192</v>
      </c>
      <c r="F35" s="2" t="s">
        <v>193</v>
      </c>
    </row>
    <row r="36" spans="2:9" x14ac:dyDescent="0.25">
      <c r="C36" s="10" t="s">
        <v>194</v>
      </c>
      <c r="D36" s="70">
        <f>'Items B &amp; C'!AP14</f>
        <v>90220000</v>
      </c>
      <c r="E36" s="70">
        <f>'Items B &amp; C'!AQ14</f>
        <v>92096000</v>
      </c>
      <c r="F36" s="70">
        <f>'Items B &amp; C'!AR14</f>
        <v>92484000</v>
      </c>
      <c r="G36" s="65"/>
      <c r="H36" s="65"/>
      <c r="I36" s="65"/>
    </row>
    <row r="37" spans="2:9" ht="30" x14ac:dyDescent="0.25">
      <c r="C37" s="10" t="s">
        <v>195</v>
      </c>
      <c r="D37" s="41" t="s">
        <v>386</v>
      </c>
      <c r="E37" s="41" t="s">
        <v>386</v>
      </c>
      <c r="F37" s="41" t="s">
        <v>386</v>
      </c>
    </row>
    <row r="38" spans="2:9" ht="30" x14ac:dyDescent="0.25">
      <c r="C38" s="10" t="s">
        <v>196</v>
      </c>
      <c r="D38" s="41" t="s">
        <v>386</v>
      </c>
      <c r="E38" s="41" t="s">
        <v>386</v>
      </c>
      <c r="F38" s="41" t="s">
        <v>386</v>
      </c>
    </row>
    <row r="39" spans="2:9" x14ac:dyDescent="0.25">
      <c r="C39" s="10" t="s">
        <v>197</v>
      </c>
      <c r="D39" s="71">
        <v>292</v>
      </c>
      <c r="E39" s="71">
        <v>259</v>
      </c>
      <c r="F39" s="71">
        <v>165</v>
      </c>
      <c r="G39" s="89" t="s">
        <v>405</v>
      </c>
    </row>
    <row r="40" spans="2:9" x14ac:dyDescent="0.25">
      <c r="C40" s="10" t="s">
        <v>198</v>
      </c>
      <c r="D40" s="71">
        <v>292</v>
      </c>
      <c r="E40" s="71">
        <v>259</v>
      </c>
      <c r="F40" s="71">
        <v>165</v>
      </c>
      <c r="G40" s="89" t="s">
        <v>405</v>
      </c>
    </row>
    <row r="41" spans="2:9" x14ac:dyDescent="0.25">
      <c r="C41" s="10" t="s">
        <v>199</v>
      </c>
      <c r="D41" s="71">
        <v>1.29E-2</v>
      </c>
      <c r="E41" s="71">
        <v>1.29E-2</v>
      </c>
      <c r="F41" s="71">
        <v>1.17E-2</v>
      </c>
      <c r="G41" s="89" t="s">
        <v>406</v>
      </c>
    </row>
    <row r="42" spans="2:9" x14ac:dyDescent="0.25">
      <c r="C42" s="10" t="s">
        <v>200</v>
      </c>
      <c r="D42" s="71">
        <v>505270.35</v>
      </c>
      <c r="E42" s="71">
        <v>504613.83</v>
      </c>
      <c r="F42" s="71">
        <v>10684158.869999999</v>
      </c>
      <c r="G42" s="89" t="s">
        <v>407</v>
      </c>
    </row>
    <row r="43" spans="2:9" x14ac:dyDescent="0.25">
      <c r="C43" s="10" t="s">
        <v>201</v>
      </c>
      <c r="D43" s="71">
        <v>505270.35</v>
      </c>
      <c r="E43" s="71">
        <v>1029613.8300000001</v>
      </c>
      <c r="F43" s="71">
        <v>10684158.869999999</v>
      </c>
      <c r="G43" s="89" t="s">
        <v>408</v>
      </c>
    </row>
    <row r="44" spans="2:9" x14ac:dyDescent="0.25">
      <c r="C44" s="10" t="s">
        <v>202</v>
      </c>
      <c r="D44" s="71">
        <v>0</v>
      </c>
      <c r="E44" s="71">
        <v>0</v>
      </c>
      <c r="F44" s="71">
        <v>0</v>
      </c>
      <c r="H44" t="s">
        <v>415</v>
      </c>
    </row>
    <row r="48" spans="2:9" x14ac:dyDescent="0.25">
      <c r="B48" s="29" t="s">
        <v>204</v>
      </c>
    </row>
    <row r="49" spans="2:8" x14ac:dyDescent="0.25">
      <c r="B49" s="29"/>
    </row>
    <row r="50" spans="2:8" ht="30" x14ac:dyDescent="0.25">
      <c r="B50">
        <v>56</v>
      </c>
      <c r="C50" s="10" t="s">
        <v>208</v>
      </c>
      <c r="D50" s="41" t="s">
        <v>153</v>
      </c>
    </row>
    <row r="51" spans="2:8" ht="60" x14ac:dyDescent="0.25">
      <c r="C51" s="10" t="s">
        <v>209</v>
      </c>
    </row>
    <row r="52" spans="2:8" ht="61.5" customHeight="1" x14ac:dyDescent="0.25">
      <c r="C52" s="10" t="s">
        <v>210</v>
      </c>
    </row>
    <row r="53" spans="2:8" ht="30" x14ac:dyDescent="0.25">
      <c r="C53" s="10" t="s">
        <v>211</v>
      </c>
    </row>
    <row r="55" spans="2:8" ht="30" x14ac:dyDescent="0.25">
      <c r="D55" s="30" t="s">
        <v>212</v>
      </c>
      <c r="E55" s="30" t="s">
        <v>213</v>
      </c>
      <c r="F55" s="30" t="s">
        <v>214</v>
      </c>
      <c r="G55" s="30" t="s">
        <v>215</v>
      </c>
      <c r="H55" s="30" t="s">
        <v>205</v>
      </c>
    </row>
    <row r="56" spans="2:8" x14ac:dyDescent="0.25">
      <c r="C56" s="5" t="s">
        <v>206</v>
      </c>
    </row>
    <row r="57" spans="2:8" x14ac:dyDescent="0.25">
      <c r="C57" s="31" t="s">
        <v>217</v>
      </c>
      <c r="D57" s="37"/>
      <c r="E57" s="37"/>
      <c r="F57" s="37"/>
      <c r="G57" s="37"/>
      <c r="H57" s="37"/>
    </row>
    <row r="58" spans="2:8" x14ac:dyDescent="0.25">
      <c r="C58" s="31" t="s">
        <v>218</v>
      </c>
      <c r="D58" s="37"/>
      <c r="E58" s="37"/>
      <c r="F58" s="37"/>
      <c r="G58" s="37"/>
      <c r="H58" s="37"/>
    </row>
    <row r="59" spans="2:8" x14ac:dyDescent="0.25">
      <c r="C59" s="31" t="s">
        <v>219</v>
      </c>
      <c r="D59" s="37"/>
      <c r="E59" s="37"/>
      <c r="F59" s="37"/>
      <c r="G59" s="37"/>
      <c r="H59" s="37"/>
    </row>
    <row r="60" spans="2:8" x14ac:dyDescent="0.25">
      <c r="C60" s="31" t="s">
        <v>220</v>
      </c>
      <c r="D60" s="37"/>
      <c r="E60" s="37"/>
      <c r="F60" s="37"/>
      <c r="G60" s="37"/>
      <c r="H60" s="37"/>
    </row>
    <row r="61" spans="2:8" x14ac:dyDescent="0.25">
      <c r="C61" s="31"/>
    </row>
    <row r="62" spans="2:8" x14ac:dyDescent="0.25">
      <c r="C62" s="5" t="s">
        <v>207</v>
      </c>
    </row>
    <row r="63" spans="2:8" x14ac:dyDescent="0.25">
      <c r="C63" s="31" t="s">
        <v>217</v>
      </c>
      <c r="D63" s="37"/>
      <c r="E63" s="37"/>
      <c r="F63" s="37"/>
      <c r="G63" s="37"/>
      <c r="H63" s="37"/>
    </row>
    <row r="64" spans="2:8" x14ac:dyDescent="0.25">
      <c r="C64" s="31" t="s">
        <v>221</v>
      </c>
      <c r="D64" s="37"/>
      <c r="E64" s="37"/>
      <c r="F64" s="37"/>
      <c r="G64" s="37"/>
      <c r="H64" s="37"/>
    </row>
    <row r="65" spans="2:8" x14ac:dyDescent="0.25">
      <c r="C65" s="31" t="s">
        <v>222</v>
      </c>
      <c r="D65" s="37"/>
      <c r="E65" s="37"/>
      <c r="F65" s="37"/>
      <c r="G65" s="37"/>
      <c r="H65" s="37"/>
    </row>
    <row r="66" spans="2:8" x14ac:dyDescent="0.25">
      <c r="C66" s="31" t="s">
        <v>223</v>
      </c>
      <c r="D66" s="37"/>
      <c r="E66" s="37"/>
      <c r="F66" s="37"/>
      <c r="G66" s="37"/>
      <c r="H66" s="37"/>
    </row>
    <row r="68" spans="2:8" x14ac:dyDescent="0.25">
      <c r="B68">
        <v>57</v>
      </c>
      <c r="C68" t="s">
        <v>224</v>
      </c>
      <c r="D68" s="41" t="s">
        <v>153</v>
      </c>
    </row>
    <row r="69" spans="2:8" ht="30" x14ac:dyDescent="0.25">
      <c r="C69" s="10" t="s">
        <v>225</v>
      </c>
      <c r="D69" s="37"/>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5F1124-D1CD-4F1A-B832-51AA20F16488}">
  <sheetPr codeName="Sheet25"/>
  <dimension ref="A1:V120"/>
  <sheetViews>
    <sheetView workbookViewId="0"/>
  </sheetViews>
  <sheetFormatPr defaultRowHeight="15" x14ac:dyDescent="0.25"/>
  <cols>
    <col min="3" max="3" width="96.42578125" customWidth="1"/>
    <col min="4" max="6" width="18.85546875" customWidth="1"/>
    <col min="7" max="7" width="45.5703125" customWidth="1"/>
    <col min="12" max="12" width="3.7109375" customWidth="1"/>
  </cols>
  <sheetData>
    <row r="1" spans="1:8" x14ac:dyDescent="0.25">
      <c r="A1" t="s">
        <v>416</v>
      </c>
    </row>
    <row r="4" spans="1:8" x14ac:dyDescent="0.25">
      <c r="B4" t="s">
        <v>216</v>
      </c>
    </row>
    <row r="5" spans="1:8" x14ac:dyDescent="0.25">
      <c r="B5" s="34">
        <v>58</v>
      </c>
      <c r="C5" s="10" t="s">
        <v>236</v>
      </c>
      <c r="D5" s="41" t="s">
        <v>386</v>
      </c>
    </row>
    <row r="6" spans="1:8" x14ac:dyDescent="0.25">
      <c r="B6" s="34"/>
      <c r="C6" s="10"/>
      <c r="D6" s="42"/>
    </row>
    <row r="7" spans="1:8" x14ac:dyDescent="0.25">
      <c r="B7" s="34">
        <v>59</v>
      </c>
      <c r="C7" s="10" t="s">
        <v>237</v>
      </c>
      <c r="D7" s="42"/>
      <c r="E7" s="34"/>
      <c r="F7" s="34"/>
      <c r="G7" s="34"/>
      <c r="H7" s="34"/>
    </row>
    <row r="8" spans="1:8" ht="30" x14ac:dyDescent="0.25">
      <c r="B8" s="34"/>
      <c r="C8" s="10" t="s">
        <v>244</v>
      </c>
      <c r="D8" s="42"/>
      <c r="E8" s="34"/>
      <c r="F8" s="34"/>
      <c r="G8" s="34"/>
      <c r="H8" s="34"/>
    </row>
    <row r="9" spans="1:8" ht="30" x14ac:dyDescent="0.25">
      <c r="B9" s="34"/>
      <c r="C9" s="36" t="s">
        <v>306</v>
      </c>
      <c r="D9" s="41">
        <v>55</v>
      </c>
      <c r="E9" s="34"/>
      <c r="F9" s="34"/>
      <c r="G9" s="34"/>
      <c r="H9" s="34"/>
    </row>
    <row r="10" spans="1:8" x14ac:dyDescent="0.25">
      <c r="B10" s="34"/>
      <c r="C10" s="36" t="s">
        <v>226</v>
      </c>
      <c r="D10" s="41">
        <v>2</v>
      </c>
      <c r="E10" s="34"/>
      <c r="F10" s="34"/>
      <c r="G10" s="34"/>
      <c r="H10" s="34"/>
    </row>
    <row r="11" spans="1:8" x14ac:dyDescent="0.25">
      <c r="B11" s="34"/>
      <c r="C11" s="10"/>
      <c r="D11" s="42"/>
      <c r="E11" s="34"/>
      <c r="F11" s="34"/>
      <c r="G11" s="34"/>
      <c r="H11" s="34"/>
    </row>
    <row r="12" spans="1:8" ht="30" x14ac:dyDescent="0.25">
      <c r="B12" s="34">
        <v>60</v>
      </c>
      <c r="C12" s="10" t="s">
        <v>308</v>
      </c>
      <c r="D12" s="41">
        <v>0</v>
      </c>
      <c r="E12" s="34"/>
      <c r="F12" s="34"/>
      <c r="G12" s="34"/>
      <c r="H12" s="34"/>
    </row>
    <row r="13" spans="1:8" x14ac:dyDescent="0.25">
      <c r="B13" s="34"/>
      <c r="C13" s="10"/>
      <c r="D13" s="42"/>
      <c r="E13" s="34"/>
      <c r="F13" s="34"/>
      <c r="G13" s="34"/>
      <c r="H13" s="34"/>
    </row>
    <row r="14" spans="1:8" ht="30" x14ac:dyDescent="0.25">
      <c r="B14" s="34">
        <v>61</v>
      </c>
      <c r="C14" s="10" t="s">
        <v>243</v>
      </c>
      <c r="D14" s="42"/>
      <c r="E14" s="34"/>
    </row>
    <row r="15" spans="1:8" ht="45" x14ac:dyDescent="0.25">
      <c r="B15" s="34"/>
      <c r="C15" s="10" t="s">
        <v>238</v>
      </c>
      <c r="D15" s="42"/>
      <c r="E15" s="34"/>
    </row>
    <row r="16" spans="1:8" x14ac:dyDescent="0.25">
      <c r="B16" s="34"/>
      <c r="C16" s="10" t="s">
        <v>245</v>
      </c>
      <c r="D16" s="42"/>
      <c r="E16" s="34"/>
      <c r="F16" s="34"/>
      <c r="G16" s="34"/>
      <c r="H16" s="34"/>
    </row>
    <row r="17" spans="2:22" ht="45" x14ac:dyDescent="0.25">
      <c r="B17" s="34"/>
      <c r="C17" s="32" t="s">
        <v>309</v>
      </c>
      <c r="D17" s="41">
        <v>0</v>
      </c>
      <c r="E17" s="34"/>
      <c r="F17" s="34"/>
      <c r="G17" s="34"/>
      <c r="H17" s="34"/>
    </row>
    <row r="18" spans="2:22" ht="45" x14ac:dyDescent="0.25">
      <c r="B18" s="34"/>
      <c r="C18" s="32" t="s">
        <v>239</v>
      </c>
      <c r="D18" s="41">
        <v>0</v>
      </c>
      <c r="E18" s="34"/>
      <c r="F18" s="34"/>
      <c r="G18" s="34"/>
      <c r="H18" s="34"/>
    </row>
    <row r="19" spans="2:22" ht="30" x14ac:dyDescent="0.25">
      <c r="B19" s="34"/>
      <c r="C19" s="32" t="s">
        <v>228</v>
      </c>
      <c r="D19" s="41">
        <v>0</v>
      </c>
      <c r="E19" s="34"/>
      <c r="F19" s="34"/>
      <c r="G19" s="34"/>
      <c r="H19" s="34"/>
    </row>
    <row r="20" spans="2:22" ht="45" x14ac:dyDescent="0.25">
      <c r="B20" s="34"/>
      <c r="C20" s="32" t="s">
        <v>240</v>
      </c>
      <c r="D20" s="41">
        <v>0</v>
      </c>
      <c r="E20" s="34"/>
      <c r="F20" s="34"/>
      <c r="G20" s="34"/>
      <c r="H20" s="34"/>
    </row>
    <row r="21" spans="2:22" x14ac:dyDescent="0.25">
      <c r="B21" s="34"/>
      <c r="C21" s="10"/>
      <c r="D21" s="42"/>
      <c r="E21" s="34"/>
      <c r="F21" s="34"/>
      <c r="G21" s="34"/>
      <c r="H21" s="34"/>
    </row>
    <row r="22" spans="2:22" x14ac:dyDescent="0.25">
      <c r="B22" s="34">
        <v>62</v>
      </c>
      <c r="C22" s="10" t="s">
        <v>242</v>
      </c>
      <c r="D22" s="42"/>
      <c r="E22" s="34"/>
      <c r="F22" s="34"/>
      <c r="G22" s="34"/>
      <c r="H22" s="34"/>
    </row>
    <row r="23" spans="2:22" ht="90" x14ac:dyDescent="0.25">
      <c r="B23" s="34"/>
      <c r="C23" s="10" t="s">
        <v>241</v>
      </c>
      <c r="D23" s="42"/>
      <c r="E23" s="34"/>
    </row>
    <row r="24" spans="2:22" x14ac:dyDescent="0.25">
      <c r="C24" s="10"/>
      <c r="D24" s="42" t="s">
        <v>227</v>
      </c>
      <c r="E24" s="34"/>
      <c r="F24" s="34"/>
    </row>
    <row r="25" spans="2:22" x14ac:dyDescent="0.25">
      <c r="C25" s="33" t="s">
        <v>229</v>
      </c>
      <c r="D25" s="71">
        <v>0</v>
      </c>
      <c r="E25" s="34"/>
      <c r="F25" s="34"/>
    </row>
    <row r="26" spans="2:22" x14ac:dyDescent="0.25">
      <c r="C26" s="33" t="s">
        <v>230</v>
      </c>
      <c r="D26" s="71">
        <v>0</v>
      </c>
      <c r="E26" s="34"/>
      <c r="F26" s="34"/>
    </row>
    <row r="27" spans="2:22" x14ac:dyDescent="0.25">
      <c r="C27" s="33" t="s">
        <v>231</v>
      </c>
      <c r="D27" s="71">
        <v>0</v>
      </c>
      <c r="E27" s="34"/>
      <c r="F27" s="34"/>
      <c r="H27" s="59"/>
      <c r="I27" s="58" t="s">
        <v>345</v>
      </c>
      <c r="J27" s="60"/>
      <c r="K27" s="60"/>
      <c r="L27" s="60"/>
      <c r="M27" s="60"/>
      <c r="N27" s="60"/>
      <c r="O27" s="60"/>
      <c r="P27" s="60"/>
      <c r="Q27" s="60"/>
      <c r="R27" s="60"/>
      <c r="S27" s="60"/>
      <c r="T27" s="60"/>
      <c r="U27" s="60"/>
      <c r="V27" s="61"/>
    </row>
    <row r="28" spans="2:22" x14ac:dyDescent="0.25">
      <c r="C28" s="33" t="s">
        <v>232</v>
      </c>
      <c r="D28" s="71">
        <v>0</v>
      </c>
      <c r="E28" s="34"/>
      <c r="F28" s="34"/>
      <c r="H28" s="49">
        <v>1</v>
      </c>
      <c r="I28" s="50" t="s">
        <v>310</v>
      </c>
      <c r="J28" s="50"/>
      <c r="K28" s="50"/>
      <c r="L28" s="50"/>
      <c r="M28" s="50"/>
      <c r="N28" s="50"/>
      <c r="O28" s="50"/>
      <c r="P28" s="50"/>
      <c r="Q28" s="50"/>
      <c r="R28" s="50"/>
      <c r="S28" s="50"/>
      <c r="T28" s="50"/>
      <c r="U28" s="50"/>
      <c r="V28" s="51"/>
    </row>
    <row r="29" spans="2:22" x14ac:dyDescent="0.25">
      <c r="C29" s="33" t="s">
        <v>233</v>
      </c>
      <c r="D29" s="71">
        <v>25</v>
      </c>
      <c r="E29" s="34"/>
      <c r="F29" s="34"/>
      <c r="H29" s="52">
        <v>2</v>
      </c>
      <c r="I29" s="53" t="s">
        <v>311</v>
      </c>
      <c r="J29" s="53"/>
      <c r="K29" s="53"/>
      <c r="L29" s="53"/>
      <c r="M29" s="53"/>
      <c r="N29" s="53"/>
      <c r="O29" s="53"/>
      <c r="P29" s="53"/>
      <c r="Q29" s="53"/>
      <c r="R29" s="53"/>
      <c r="S29" s="53"/>
      <c r="T29" s="53"/>
      <c r="U29" s="53"/>
      <c r="V29" s="54"/>
    </row>
    <row r="30" spans="2:22" x14ac:dyDescent="0.25">
      <c r="C30" s="33" t="s">
        <v>234</v>
      </c>
      <c r="D30" s="71">
        <v>75</v>
      </c>
      <c r="E30" s="34"/>
      <c r="F30" s="34"/>
      <c r="H30" s="52">
        <v>3</v>
      </c>
      <c r="I30" s="53" t="s">
        <v>312</v>
      </c>
      <c r="J30" s="53"/>
      <c r="K30" s="53"/>
      <c r="L30" s="53"/>
      <c r="M30" s="53"/>
      <c r="N30" s="53"/>
      <c r="O30" s="53"/>
      <c r="P30" s="53"/>
      <c r="Q30" s="53"/>
      <c r="R30" s="53"/>
      <c r="S30" s="53"/>
      <c r="T30" s="53"/>
      <c r="U30" s="53"/>
      <c r="V30" s="54"/>
    </row>
    <row r="31" spans="2:22" x14ac:dyDescent="0.25">
      <c r="C31" s="33" t="s">
        <v>235</v>
      </c>
      <c r="D31" s="71">
        <v>0</v>
      </c>
      <c r="E31" s="34"/>
      <c r="F31" s="34"/>
      <c r="H31" s="52">
        <v>4</v>
      </c>
      <c r="I31" s="53" t="s">
        <v>313</v>
      </c>
      <c r="J31" s="53"/>
      <c r="K31" s="53"/>
      <c r="L31" s="53"/>
      <c r="M31" s="53"/>
      <c r="N31" s="53"/>
      <c r="O31" s="53"/>
      <c r="P31" s="53"/>
      <c r="Q31" s="53"/>
      <c r="R31" s="53"/>
      <c r="S31" s="53"/>
      <c r="T31" s="53"/>
      <c r="U31" s="53"/>
      <c r="V31" s="54"/>
    </row>
    <row r="32" spans="2:22" x14ac:dyDescent="0.25">
      <c r="E32" s="34"/>
      <c r="F32" s="34"/>
      <c r="H32" s="52">
        <v>5</v>
      </c>
      <c r="I32" s="53" t="s">
        <v>314</v>
      </c>
      <c r="J32" s="53"/>
      <c r="K32" s="53"/>
      <c r="L32" s="53"/>
      <c r="M32" s="53"/>
      <c r="N32" s="53"/>
      <c r="O32" s="53"/>
      <c r="P32" s="53"/>
      <c r="Q32" s="53"/>
      <c r="R32" s="53"/>
      <c r="S32" s="53"/>
      <c r="T32" s="53"/>
      <c r="U32" s="53"/>
      <c r="V32" s="54"/>
    </row>
    <row r="33" spans="2:22" x14ac:dyDescent="0.25">
      <c r="H33" s="52">
        <v>6</v>
      </c>
      <c r="I33" s="53" t="s">
        <v>315</v>
      </c>
      <c r="J33" s="53"/>
      <c r="K33" s="53"/>
      <c r="L33" s="53"/>
      <c r="M33" s="53"/>
      <c r="N33" s="53"/>
      <c r="O33" s="53"/>
      <c r="P33" s="53"/>
      <c r="Q33" s="53"/>
      <c r="R33" s="53"/>
      <c r="S33" s="53"/>
      <c r="T33" s="53"/>
      <c r="U33" s="53"/>
      <c r="V33" s="54"/>
    </row>
    <row r="34" spans="2:22" x14ac:dyDescent="0.25">
      <c r="B34" s="29" t="s">
        <v>246</v>
      </c>
      <c r="H34" s="52">
        <v>7</v>
      </c>
      <c r="I34" s="53" t="s">
        <v>316</v>
      </c>
      <c r="J34" s="53"/>
      <c r="K34" s="53"/>
      <c r="L34" s="53"/>
      <c r="M34" s="53"/>
      <c r="N34" s="53"/>
      <c r="O34" s="53"/>
      <c r="P34" s="53"/>
      <c r="Q34" s="53"/>
      <c r="R34" s="53"/>
      <c r="S34" s="53"/>
      <c r="T34" s="53"/>
      <c r="U34" s="53"/>
      <c r="V34" s="54"/>
    </row>
    <row r="35" spans="2:22" x14ac:dyDescent="0.25">
      <c r="B35" s="29"/>
      <c r="H35" s="52">
        <v>8</v>
      </c>
      <c r="I35" s="53" t="s">
        <v>317</v>
      </c>
      <c r="J35" s="53"/>
      <c r="K35" s="53"/>
      <c r="L35" s="53"/>
      <c r="M35" s="53"/>
      <c r="N35" s="53"/>
      <c r="O35" s="53"/>
      <c r="P35" s="53"/>
      <c r="Q35" s="53"/>
      <c r="R35" s="53"/>
      <c r="S35" s="53"/>
      <c r="T35" s="53"/>
      <c r="U35" s="53"/>
      <c r="V35" s="54"/>
    </row>
    <row r="36" spans="2:22" x14ac:dyDescent="0.25">
      <c r="B36">
        <v>63</v>
      </c>
      <c r="C36" t="s">
        <v>247</v>
      </c>
      <c r="H36" s="52">
        <v>9</v>
      </c>
      <c r="I36" s="53" t="s">
        <v>318</v>
      </c>
      <c r="J36" s="53"/>
      <c r="K36" s="53"/>
      <c r="L36" s="53"/>
      <c r="M36" s="53"/>
      <c r="N36" s="53"/>
      <c r="O36" s="53"/>
      <c r="P36" s="53"/>
      <c r="Q36" s="53"/>
      <c r="R36" s="53"/>
      <c r="S36" s="53"/>
      <c r="T36" s="53"/>
      <c r="U36" s="53"/>
      <c r="V36" s="54"/>
    </row>
    <row r="37" spans="2:22" x14ac:dyDescent="0.25">
      <c r="D37" t="s">
        <v>294</v>
      </c>
      <c r="E37" t="s">
        <v>295</v>
      </c>
      <c r="F37" t="s">
        <v>296</v>
      </c>
      <c r="H37" s="52">
        <v>10</v>
      </c>
      <c r="I37" s="53" t="s">
        <v>319</v>
      </c>
      <c r="J37" s="53"/>
      <c r="K37" s="53"/>
      <c r="L37" s="53"/>
      <c r="M37" s="53"/>
      <c r="N37" s="53"/>
      <c r="O37" s="53"/>
      <c r="P37" s="53"/>
      <c r="Q37" s="53"/>
      <c r="R37" s="53"/>
      <c r="S37" s="53"/>
      <c r="T37" s="53"/>
      <c r="U37" s="53"/>
      <c r="V37" s="54"/>
    </row>
    <row r="38" spans="2:22" x14ac:dyDescent="0.25">
      <c r="C38" s="35" t="s">
        <v>257</v>
      </c>
      <c r="D38" s="90"/>
      <c r="E38" s="90"/>
      <c r="F38" s="71"/>
      <c r="G38" s="91" t="s">
        <v>410</v>
      </c>
      <c r="H38" s="52">
        <v>11</v>
      </c>
      <c r="I38" s="53" t="s">
        <v>320</v>
      </c>
      <c r="J38" s="53"/>
      <c r="K38" s="53"/>
      <c r="L38" s="53"/>
      <c r="M38" s="53"/>
      <c r="N38" s="53"/>
      <c r="O38" s="53"/>
      <c r="P38" s="53"/>
      <c r="Q38" s="53"/>
      <c r="R38" s="53"/>
      <c r="S38" s="53"/>
      <c r="T38" s="53"/>
      <c r="U38" s="53"/>
      <c r="V38" s="54"/>
    </row>
    <row r="39" spans="2:22" x14ac:dyDescent="0.25">
      <c r="C39" s="35" t="s">
        <v>248</v>
      </c>
      <c r="D39" s="90"/>
      <c r="E39" s="90"/>
      <c r="F39" s="71"/>
      <c r="G39" s="34"/>
      <c r="H39" s="52">
        <v>12</v>
      </c>
      <c r="I39" s="53" t="s">
        <v>321</v>
      </c>
      <c r="J39" s="53"/>
      <c r="K39" s="53"/>
      <c r="L39" s="53"/>
      <c r="M39" s="53"/>
      <c r="N39" s="53"/>
      <c r="O39" s="53"/>
      <c r="P39" s="53"/>
      <c r="Q39" s="53"/>
      <c r="R39" s="53"/>
      <c r="S39" s="53"/>
      <c r="T39" s="53"/>
      <c r="U39" s="53"/>
      <c r="V39" s="54"/>
    </row>
    <row r="40" spans="2:22" x14ac:dyDescent="0.25">
      <c r="C40" s="35" t="s">
        <v>249</v>
      </c>
      <c r="D40" s="90"/>
      <c r="E40" s="90"/>
      <c r="F40" s="71"/>
      <c r="G40" s="34"/>
      <c r="H40" s="52">
        <v>13</v>
      </c>
      <c r="I40" s="53" t="s">
        <v>322</v>
      </c>
      <c r="J40" s="53"/>
      <c r="K40" s="53"/>
      <c r="L40" s="53"/>
      <c r="M40" s="53"/>
      <c r="N40" s="53"/>
      <c r="O40" s="53"/>
      <c r="P40" s="53"/>
      <c r="Q40" s="53"/>
      <c r="R40" s="53"/>
      <c r="S40" s="53"/>
      <c r="T40" s="53"/>
      <c r="U40" s="53"/>
      <c r="V40" s="54"/>
    </row>
    <row r="41" spans="2:22" x14ac:dyDescent="0.25">
      <c r="C41" s="35" t="s">
        <v>250</v>
      </c>
      <c r="D41" s="90"/>
      <c r="E41" s="90"/>
      <c r="F41" s="71"/>
      <c r="G41" s="34"/>
      <c r="H41" s="52">
        <v>14</v>
      </c>
      <c r="I41" s="53" t="s">
        <v>323</v>
      </c>
      <c r="J41" s="53"/>
      <c r="K41" s="53"/>
      <c r="L41" s="53"/>
      <c r="M41" s="53"/>
      <c r="N41" s="53"/>
      <c r="O41" s="53"/>
      <c r="P41" s="53"/>
      <c r="Q41" s="53"/>
      <c r="R41" s="53"/>
      <c r="S41" s="53"/>
      <c r="T41" s="53"/>
      <c r="U41" s="53"/>
      <c r="V41" s="54"/>
    </row>
    <row r="42" spans="2:22" x14ac:dyDescent="0.25">
      <c r="C42" s="35" t="s">
        <v>251</v>
      </c>
      <c r="D42" s="90"/>
      <c r="E42" s="90"/>
      <c r="F42" s="71"/>
      <c r="G42" s="34"/>
      <c r="H42" s="52">
        <v>15</v>
      </c>
      <c r="I42" s="53" t="s">
        <v>323</v>
      </c>
      <c r="J42" s="53"/>
      <c r="K42" s="53"/>
      <c r="L42" s="53"/>
      <c r="M42" s="53"/>
      <c r="N42" s="53"/>
      <c r="O42" s="53"/>
      <c r="P42" s="53"/>
      <c r="Q42" s="53"/>
      <c r="R42" s="53"/>
      <c r="S42" s="53"/>
      <c r="T42" s="53"/>
      <c r="U42" s="53"/>
      <c r="V42" s="54"/>
    </row>
    <row r="43" spans="2:22" x14ac:dyDescent="0.25">
      <c r="C43" s="38" t="s">
        <v>252</v>
      </c>
      <c r="D43" s="90"/>
      <c r="E43" s="90"/>
      <c r="F43" s="71"/>
      <c r="G43" s="34"/>
      <c r="H43" s="52">
        <v>16</v>
      </c>
      <c r="I43" s="53" t="s">
        <v>324</v>
      </c>
      <c r="J43" s="53"/>
      <c r="K43" s="53"/>
      <c r="L43" s="53"/>
      <c r="M43" s="53"/>
      <c r="N43" s="53"/>
      <c r="O43" s="53"/>
      <c r="P43" s="53"/>
      <c r="Q43" s="53"/>
      <c r="R43" s="53"/>
      <c r="S43" s="53"/>
      <c r="T43" s="53"/>
      <c r="U43" s="53"/>
      <c r="V43" s="54"/>
    </row>
    <row r="44" spans="2:22" x14ac:dyDescent="0.25">
      <c r="C44" s="38" t="s">
        <v>253</v>
      </c>
      <c r="D44" s="90"/>
      <c r="E44" s="90"/>
      <c r="F44" s="71"/>
      <c r="G44" s="34"/>
      <c r="H44" s="52">
        <v>17</v>
      </c>
      <c r="I44" s="53" t="s">
        <v>325</v>
      </c>
      <c r="J44" s="53"/>
      <c r="K44" s="53"/>
      <c r="L44" s="53"/>
      <c r="M44" s="53"/>
      <c r="N44" s="53"/>
      <c r="O44" s="53"/>
      <c r="P44" s="53"/>
      <c r="Q44" s="53"/>
      <c r="R44" s="53"/>
      <c r="S44" s="53"/>
      <c r="T44" s="53"/>
      <c r="U44" s="53"/>
      <c r="V44" s="54"/>
    </row>
    <row r="45" spans="2:22" x14ac:dyDescent="0.25">
      <c r="C45" s="38" t="s">
        <v>254</v>
      </c>
      <c r="D45" s="90"/>
      <c r="E45" s="90"/>
      <c r="F45" s="71"/>
      <c r="G45" s="34"/>
      <c r="H45" s="52">
        <v>18</v>
      </c>
      <c r="I45" s="53" t="s">
        <v>326</v>
      </c>
      <c r="J45" s="53"/>
      <c r="K45" s="53"/>
      <c r="L45" s="53"/>
      <c r="M45" s="53"/>
      <c r="N45" s="53"/>
      <c r="O45" s="53"/>
      <c r="P45" s="53"/>
      <c r="Q45" s="53"/>
      <c r="R45" s="53"/>
      <c r="S45" s="53"/>
      <c r="T45" s="53"/>
      <c r="U45" s="53"/>
      <c r="V45" s="54"/>
    </row>
    <row r="46" spans="2:22" x14ac:dyDescent="0.25">
      <c r="C46" s="10"/>
      <c r="D46" s="42"/>
      <c r="E46" s="42"/>
      <c r="F46" s="42"/>
      <c r="G46" s="34"/>
      <c r="H46" s="52">
        <v>19</v>
      </c>
      <c r="I46" s="53" t="s">
        <v>327</v>
      </c>
      <c r="J46" s="53"/>
      <c r="K46" s="53"/>
      <c r="L46" s="53"/>
      <c r="M46" s="53"/>
      <c r="N46" s="53"/>
      <c r="O46" s="53"/>
      <c r="P46" s="53"/>
      <c r="Q46" s="53"/>
      <c r="R46" s="53"/>
      <c r="S46" s="53"/>
      <c r="T46" s="53"/>
      <c r="U46" s="53"/>
      <c r="V46" s="54"/>
    </row>
    <row r="47" spans="2:22" x14ac:dyDescent="0.25">
      <c r="C47" s="35" t="s">
        <v>255</v>
      </c>
      <c r="D47" s="42"/>
      <c r="E47" s="42"/>
      <c r="F47" s="42"/>
      <c r="G47" s="34"/>
      <c r="H47" s="55">
        <v>20</v>
      </c>
      <c r="I47" s="56" t="s">
        <v>328</v>
      </c>
      <c r="J47" s="56"/>
      <c r="K47" s="56"/>
      <c r="L47" s="56"/>
      <c r="M47" s="56"/>
      <c r="N47" s="56"/>
      <c r="O47" s="56"/>
      <c r="P47" s="56"/>
      <c r="Q47" s="56"/>
      <c r="R47" s="56"/>
      <c r="S47" s="56"/>
      <c r="T47" s="56"/>
      <c r="U47" s="56"/>
      <c r="V47" s="57"/>
    </row>
    <row r="48" spans="2:22" ht="145.5" customHeight="1" x14ac:dyDescent="0.25">
      <c r="C48" s="35" t="s">
        <v>256</v>
      </c>
      <c r="D48" s="72" t="s">
        <v>344</v>
      </c>
      <c r="E48" s="72"/>
      <c r="F48" s="72"/>
      <c r="G48" s="40"/>
    </row>
    <row r="49" spans="3:17" x14ac:dyDescent="0.25">
      <c r="C49" s="10"/>
      <c r="D49" s="30"/>
      <c r="E49" s="30"/>
      <c r="F49" s="30"/>
      <c r="G49" s="34"/>
    </row>
    <row r="50" spans="3:17" ht="60" x14ac:dyDescent="0.25">
      <c r="C50" s="35" t="s">
        <v>258</v>
      </c>
      <c r="D50" s="30"/>
      <c r="E50" s="30"/>
      <c r="F50" s="30"/>
      <c r="G50" s="34"/>
    </row>
    <row r="51" spans="3:17" ht="45" x14ac:dyDescent="0.25">
      <c r="C51" s="35" t="s">
        <v>259</v>
      </c>
      <c r="D51" s="30"/>
      <c r="E51" s="30"/>
      <c r="F51" s="30"/>
      <c r="G51" s="34"/>
    </row>
    <row r="52" spans="3:17" x14ac:dyDescent="0.25">
      <c r="C52" s="35"/>
      <c r="D52" s="30"/>
      <c r="E52" s="30"/>
      <c r="F52" s="30"/>
      <c r="H52" s="34"/>
      <c r="I52" s="34"/>
    </row>
    <row r="53" spans="3:17" x14ac:dyDescent="0.25">
      <c r="C53" s="38" t="s">
        <v>260</v>
      </c>
      <c r="D53" s="72" t="s">
        <v>339</v>
      </c>
      <c r="E53" s="72" t="s">
        <v>339</v>
      </c>
      <c r="F53" s="72" t="s">
        <v>339</v>
      </c>
      <c r="G53" s="48" t="s">
        <v>342</v>
      </c>
      <c r="H53" s="34"/>
      <c r="I53" s="34"/>
    </row>
    <row r="54" spans="3:17" x14ac:dyDescent="0.25">
      <c r="C54" s="38" t="s">
        <v>261</v>
      </c>
      <c r="D54" s="72" t="s">
        <v>340</v>
      </c>
      <c r="E54" s="72" t="s">
        <v>338</v>
      </c>
      <c r="F54" s="73" t="s">
        <v>338</v>
      </c>
      <c r="G54" s="45" t="s">
        <v>329</v>
      </c>
      <c r="H54" s="34"/>
      <c r="I54" s="34"/>
    </row>
    <row r="55" spans="3:17" x14ac:dyDescent="0.25">
      <c r="C55" s="38" t="s">
        <v>262</v>
      </c>
      <c r="D55" s="72" t="s">
        <v>339</v>
      </c>
      <c r="E55" s="72" t="s">
        <v>339</v>
      </c>
      <c r="F55" s="73" t="s">
        <v>339</v>
      </c>
      <c r="G55" s="46" t="s">
        <v>330</v>
      </c>
      <c r="H55" s="34"/>
      <c r="I55" s="34"/>
    </row>
    <row r="56" spans="3:17" x14ac:dyDescent="0.25">
      <c r="C56" s="38" t="s">
        <v>263</v>
      </c>
      <c r="D56" s="71" t="e">
        <f>NA()</f>
        <v>#N/A</v>
      </c>
      <c r="E56" s="71" t="e">
        <f>NA()</f>
        <v>#N/A</v>
      </c>
      <c r="F56" s="74" t="e">
        <f>NA()</f>
        <v>#N/A</v>
      </c>
      <c r="G56" s="46" t="s">
        <v>331</v>
      </c>
      <c r="H56" s="34"/>
      <c r="I56" s="34"/>
    </row>
    <row r="57" spans="3:17" x14ac:dyDescent="0.25">
      <c r="C57" s="38" t="s">
        <v>264</v>
      </c>
      <c r="D57" s="72" t="s">
        <v>340</v>
      </c>
      <c r="E57" s="72" t="s">
        <v>338</v>
      </c>
      <c r="F57" s="73" t="s">
        <v>338</v>
      </c>
      <c r="G57" s="46" t="s">
        <v>332</v>
      </c>
      <c r="H57" s="34"/>
      <c r="I57" s="34"/>
    </row>
    <row r="58" spans="3:17" ht="30" x14ac:dyDescent="0.25">
      <c r="C58" s="38" t="s">
        <v>265</v>
      </c>
      <c r="D58" s="72" t="s">
        <v>340</v>
      </c>
      <c r="E58" s="72" t="s">
        <v>338</v>
      </c>
      <c r="F58" s="73" t="s">
        <v>338</v>
      </c>
      <c r="G58" s="46" t="s">
        <v>333</v>
      </c>
      <c r="H58" s="34"/>
      <c r="I58" s="34"/>
    </row>
    <row r="59" spans="3:17" x14ac:dyDescent="0.25">
      <c r="C59" s="38" t="s">
        <v>266</v>
      </c>
      <c r="D59" s="72" t="s">
        <v>339</v>
      </c>
      <c r="E59" s="72" t="s">
        <v>339</v>
      </c>
      <c r="F59" s="73" t="s">
        <v>339</v>
      </c>
      <c r="G59" s="46" t="s">
        <v>334</v>
      </c>
      <c r="H59" s="34"/>
      <c r="I59" s="34"/>
    </row>
    <row r="60" spans="3:17" x14ac:dyDescent="0.25">
      <c r="C60" s="38" t="s">
        <v>267</v>
      </c>
      <c r="D60" s="72" t="s">
        <v>339</v>
      </c>
      <c r="E60" s="72" t="s">
        <v>339</v>
      </c>
      <c r="F60" s="73" t="s">
        <v>339</v>
      </c>
      <c r="G60" s="46" t="s">
        <v>335</v>
      </c>
      <c r="H60" s="34"/>
      <c r="I60" s="34"/>
    </row>
    <row r="61" spans="3:17" x14ac:dyDescent="0.25">
      <c r="C61" s="38" t="s">
        <v>268</v>
      </c>
      <c r="D61" s="72" t="s">
        <v>341</v>
      </c>
      <c r="E61" s="72" t="s">
        <v>341</v>
      </c>
      <c r="F61" s="73" t="s">
        <v>341</v>
      </c>
      <c r="G61" s="46" t="s">
        <v>336</v>
      </c>
      <c r="H61" s="34"/>
      <c r="I61" s="34"/>
      <c r="Q61" s="1"/>
    </row>
    <row r="62" spans="3:17" ht="90" x14ac:dyDescent="0.25">
      <c r="C62" s="39" t="s">
        <v>269</v>
      </c>
      <c r="D62" s="30"/>
      <c r="E62" s="30"/>
      <c r="F62" s="30"/>
      <c r="G62" s="47" t="s">
        <v>337</v>
      </c>
      <c r="H62" s="34"/>
      <c r="I62" s="34"/>
      <c r="Q62" s="1"/>
    </row>
    <row r="63" spans="3:17" x14ac:dyDescent="0.25">
      <c r="C63" s="38"/>
      <c r="D63" s="30"/>
      <c r="E63" s="30"/>
      <c r="F63" s="30"/>
      <c r="G63" s="34"/>
      <c r="Q63" s="1"/>
    </row>
    <row r="64" spans="3:17" x14ac:dyDescent="0.25">
      <c r="C64" s="38"/>
      <c r="D64" s="30"/>
      <c r="E64" s="30"/>
      <c r="F64" s="30"/>
      <c r="G64" s="34"/>
      <c r="H64" s="34"/>
    </row>
    <row r="65" spans="3:8" ht="45" x14ac:dyDescent="0.25">
      <c r="C65" s="35" t="s">
        <v>270</v>
      </c>
      <c r="D65" s="72" t="s">
        <v>307</v>
      </c>
      <c r="E65" s="72" t="s">
        <v>307</v>
      </c>
      <c r="F65" s="72" t="s">
        <v>307</v>
      </c>
      <c r="G65" s="34"/>
      <c r="H65" s="34"/>
    </row>
    <row r="66" spans="3:8" x14ac:dyDescent="0.25">
      <c r="C66" s="35" t="s">
        <v>274</v>
      </c>
      <c r="D66" s="72" t="s">
        <v>339</v>
      </c>
      <c r="E66" s="72" t="s">
        <v>339</v>
      </c>
      <c r="F66" s="72" t="s">
        <v>339</v>
      </c>
      <c r="G66" s="34"/>
      <c r="H66" s="34"/>
    </row>
    <row r="67" spans="3:8" x14ac:dyDescent="0.25">
      <c r="C67" s="35" t="s">
        <v>275</v>
      </c>
      <c r="D67" s="72" t="s">
        <v>339</v>
      </c>
      <c r="E67" s="72" t="s">
        <v>339</v>
      </c>
      <c r="F67" s="72" t="s">
        <v>339</v>
      </c>
      <c r="G67" s="34"/>
      <c r="H67" s="34"/>
    </row>
    <row r="68" spans="3:8" ht="45" x14ac:dyDescent="0.25">
      <c r="C68" s="35" t="s">
        <v>276</v>
      </c>
      <c r="D68" s="72" t="s">
        <v>339</v>
      </c>
      <c r="E68" s="72" t="s">
        <v>339</v>
      </c>
      <c r="F68" s="72" t="s">
        <v>339</v>
      </c>
      <c r="G68" s="34"/>
      <c r="H68" s="34"/>
    </row>
    <row r="69" spans="3:8" ht="30" x14ac:dyDescent="0.25">
      <c r="C69" s="35" t="s">
        <v>271</v>
      </c>
      <c r="D69" s="72" t="s">
        <v>307</v>
      </c>
      <c r="E69" s="72" t="s">
        <v>307</v>
      </c>
      <c r="F69" s="72" t="s">
        <v>307</v>
      </c>
      <c r="G69" s="34"/>
      <c r="H69" s="34"/>
    </row>
    <row r="70" spans="3:8" x14ac:dyDescent="0.25">
      <c r="C70" s="35" t="s">
        <v>272</v>
      </c>
      <c r="D70" s="30"/>
      <c r="E70" s="30"/>
      <c r="F70" s="30"/>
      <c r="G70" s="34"/>
      <c r="H70" s="34"/>
    </row>
    <row r="71" spans="3:8" x14ac:dyDescent="0.25">
      <c r="C71" s="38" t="s">
        <v>277</v>
      </c>
      <c r="D71" s="41" t="s">
        <v>386</v>
      </c>
      <c r="E71" s="41" t="s">
        <v>386</v>
      </c>
      <c r="F71" s="41" t="s">
        <v>386</v>
      </c>
      <c r="G71" s="34"/>
      <c r="H71" s="34"/>
    </row>
    <row r="72" spans="3:8" ht="60" x14ac:dyDescent="0.25">
      <c r="C72" s="38" t="s">
        <v>278</v>
      </c>
      <c r="D72" s="41" t="s">
        <v>386</v>
      </c>
      <c r="E72" s="41" t="s">
        <v>386</v>
      </c>
      <c r="F72" s="41" t="s">
        <v>386</v>
      </c>
      <c r="G72" s="34"/>
    </row>
    <row r="73" spans="3:8" ht="30" x14ac:dyDescent="0.25">
      <c r="C73" s="38" t="s">
        <v>279</v>
      </c>
      <c r="D73" s="41" t="s">
        <v>386</v>
      </c>
      <c r="E73" s="41" t="s">
        <v>386</v>
      </c>
      <c r="F73" s="41" t="s">
        <v>386</v>
      </c>
      <c r="G73" s="34"/>
    </row>
    <row r="74" spans="3:8" x14ac:dyDescent="0.25">
      <c r="C74" s="38" t="s">
        <v>280</v>
      </c>
      <c r="D74" s="41" t="s">
        <v>386</v>
      </c>
      <c r="E74" s="41" t="s">
        <v>386</v>
      </c>
      <c r="F74" s="41" t="s">
        <v>386</v>
      </c>
      <c r="G74" s="34"/>
    </row>
    <row r="75" spans="3:8" x14ac:dyDescent="0.25">
      <c r="C75" s="38" t="s">
        <v>273</v>
      </c>
      <c r="D75" s="41" t="s">
        <v>386</v>
      </c>
      <c r="E75" s="41" t="s">
        <v>386</v>
      </c>
      <c r="F75" s="41" t="s">
        <v>386</v>
      </c>
      <c r="G75" s="34"/>
    </row>
    <row r="76" spans="3:8" ht="45" x14ac:dyDescent="0.25">
      <c r="C76" s="35" t="s">
        <v>282</v>
      </c>
      <c r="D76" s="30"/>
      <c r="E76" s="30"/>
      <c r="F76" s="30"/>
      <c r="G76" s="34"/>
    </row>
    <row r="77" spans="3:8" x14ac:dyDescent="0.25">
      <c r="C77" s="35" t="s">
        <v>281</v>
      </c>
      <c r="D77" s="30"/>
      <c r="E77" s="30"/>
      <c r="F77" s="30"/>
      <c r="G77" s="34"/>
    </row>
    <row r="78" spans="3:8" x14ac:dyDescent="0.25">
      <c r="C78" s="38" t="s">
        <v>283</v>
      </c>
      <c r="D78" s="41" t="s">
        <v>386</v>
      </c>
      <c r="E78" s="41" t="s">
        <v>386</v>
      </c>
      <c r="F78" s="41" t="s">
        <v>386</v>
      </c>
      <c r="G78" s="34"/>
    </row>
    <row r="79" spans="3:8" ht="60" x14ac:dyDescent="0.25">
      <c r="C79" s="38" t="s">
        <v>284</v>
      </c>
      <c r="D79" s="41" t="s">
        <v>386</v>
      </c>
      <c r="E79" s="41" t="s">
        <v>386</v>
      </c>
      <c r="F79" s="41" t="s">
        <v>386</v>
      </c>
      <c r="G79" s="34"/>
    </row>
    <row r="80" spans="3:8" x14ac:dyDescent="0.25">
      <c r="C80" s="38" t="s">
        <v>285</v>
      </c>
      <c r="D80" s="41" t="s">
        <v>386</v>
      </c>
      <c r="E80" s="41" t="s">
        <v>386</v>
      </c>
      <c r="F80" s="41" t="s">
        <v>386</v>
      </c>
      <c r="G80" s="34"/>
    </row>
    <row r="81" spans="3:7" x14ac:dyDescent="0.25">
      <c r="C81" s="35"/>
      <c r="D81" s="30"/>
      <c r="E81" s="30"/>
      <c r="F81" s="30"/>
      <c r="G81" s="34"/>
    </row>
    <row r="82" spans="3:7" ht="45" x14ac:dyDescent="0.25">
      <c r="C82" s="35" t="s">
        <v>286</v>
      </c>
      <c r="D82" s="30"/>
      <c r="E82" s="30"/>
      <c r="F82" s="30"/>
      <c r="G82" s="34"/>
    </row>
    <row r="83" spans="3:7" x14ac:dyDescent="0.25">
      <c r="C83" s="35" t="s">
        <v>287</v>
      </c>
      <c r="D83" s="30"/>
      <c r="E83" s="30"/>
      <c r="F83" s="30"/>
      <c r="G83" s="34"/>
    </row>
    <row r="84" spans="3:7" x14ac:dyDescent="0.25">
      <c r="C84" s="38" t="s">
        <v>297</v>
      </c>
      <c r="D84" s="41" t="s">
        <v>386</v>
      </c>
      <c r="E84" s="41" t="s">
        <v>386</v>
      </c>
      <c r="F84" s="41" t="s">
        <v>386</v>
      </c>
      <c r="G84" s="34"/>
    </row>
    <row r="85" spans="3:7" x14ac:dyDescent="0.25">
      <c r="C85" s="38" t="s">
        <v>298</v>
      </c>
      <c r="D85" s="41" t="s">
        <v>386</v>
      </c>
      <c r="E85" s="41" t="s">
        <v>386</v>
      </c>
      <c r="F85" s="41" t="s">
        <v>386</v>
      </c>
      <c r="G85" s="34"/>
    </row>
    <row r="86" spans="3:7" ht="60" x14ac:dyDescent="0.25">
      <c r="C86" s="38" t="s">
        <v>303</v>
      </c>
      <c r="D86" s="41" t="s">
        <v>386</v>
      </c>
      <c r="E86" s="41" t="s">
        <v>386</v>
      </c>
      <c r="F86" s="41" t="s">
        <v>386</v>
      </c>
      <c r="G86" s="34"/>
    </row>
    <row r="87" spans="3:7" x14ac:dyDescent="0.25">
      <c r="C87" s="38" t="s">
        <v>299</v>
      </c>
      <c r="D87" s="41" t="s">
        <v>386</v>
      </c>
      <c r="E87" s="41" t="s">
        <v>386</v>
      </c>
      <c r="F87" s="41" t="s">
        <v>386</v>
      </c>
      <c r="G87" s="34"/>
    </row>
    <row r="88" spans="3:7" x14ac:dyDescent="0.25">
      <c r="C88" s="35"/>
      <c r="D88" s="30"/>
      <c r="E88" s="30"/>
      <c r="F88" s="30"/>
      <c r="G88" s="34"/>
    </row>
    <row r="89" spans="3:7" x14ac:dyDescent="0.25">
      <c r="C89" s="35" t="s">
        <v>304</v>
      </c>
      <c r="D89" s="72" t="s">
        <v>339</v>
      </c>
      <c r="E89" s="72" t="s">
        <v>339</v>
      </c>
      <c r="F89" s="72" t="s">
        <v>339</v>
      </c>
      <c r="G89" s="34"/>
    </row>
    <row r="90" spans="3:7" ht="45" x14ac:dyDescent="0.25">
      <c r="C90" s="35" t="s">
        <v>288</v>
      </c>
      <c r="D90" s="30"/>
      <c r="E90" s="30"/>
      <c r="F90" s="30"/>
      <c r="G90" s="34"/>
    </row>
    <row r="91" spans="3:7" x14ac:dyDescent="0.25">
      <c r="C91" s="38" t="s">
        <v>300</v>
      </c>
      <c r="D91" s="72" t="s">
        <v>339</v>
      </c>
      <c r="E91" s="72" t="s">
        <v>339</v>
      </c>
      <c r="F91" s="72" t="s">
        <v>339</v>
      </c>
      <c r="G91" s="34"/>
    </row>
    <row r="92" spans="3:7" x14ac:dyDescent="0.25">
      <c r="C92" s="38" t="s">
        <v>301</v>
      </c>
      <c r="D92" s="72" t="s">
        <v>339</v>
      </c>
      <c r="E92" s="72" t="s">
        <v>339</v>
      </c>
      <c r="F92" s="72" t="s">
        <v>339</v>
      </c>
      <c r="G92" s="34"/>
    </row>
    <row r="93" spans="3:7" ht="30" x14ac:dyDescent="0.25">
      <c r="C93" s="35" t="s">
        <v>302</v>
      </c>
      <c r="D93" s="72" t="s">
        <v>343</v>
      </c>
      <c r="E93" s="72" t="s">
        <v>343</v>
      </c>
      <c r="F93" s="72" t="s">
        <v>343</v>
      </c>
      <c r="G93" s="34"/>
    </row>
    <row r="94" spans="3:7" x14ac:dyDescent="0.25">
      <c r="C94" s="35" t="s">
        <v>289</v>
      </c>
      <c r="D94" s="43" t="s">
        <v>307</v>
      </c>
      <c r="E94" s="43" t="s">
        <v>307</v>
      </c>
      <c r="F94" s="43" t="s">
        <v>307</v>
      </c>
      <c r="G94" s="34"/>
    </row>
    <row r="95" spans="3:7" x14ac:dyDescent="0.25">
      <c r="C95" s="35" t="s">
        <v>290</v>
      </c>
      <c r="D95" s="72" t="s">
        <v>339</v>
      </c>
      <c r="E95" s="72" t="s">
        <v>339</v>
      </c>
      <c r="F95" s="72" t="s">
        <v>339</v>
      </c>
      <c r="G95" s="34"/>
    </row>
    <row r="96" spans="3:7" x14ac:dyDescent="0.25">
      <c r="C96" s="35" t="s">
        <v>291</v>
      </c>
      <c r="D96" s="72" t="s">
        <v>339</v>
      </c>
      <c r="E96" s="72" t="s">
        <v>339</v>
      </c>
      <c r="F96" s="72" t="s">
        <v>339</v>
      </c>
      <c r="G96" s="34"/>
    </row>
    <row r="97" spans="2:7" x14ac:dyDescent="0.25">
      <c r="C97" s="35" t="s">
        <v>292</v>
      </c>
      <c r="D97" s="43" t="s">
        <v>307</v>
      </c>
      <c r="E97" s="43" t="s">
        <v>307</v>
      </c>
      <c r="F97" s="43" t="s">
        <v>307</v>
      </c>
      <c r="G97" s="34"/>
    </row>
    <row r="98" spans="2:7" ht="30" x14ac:dyDescent="0.25">
      <c r="C98" s="35" t="s">
        <v>293</v>
      </c>
      <c r="D98" s="43" t="s">
        <v>386</v>
      </c>
      <c r="E98" s="43" t="s">
        <v>386</v>
      </c>
      <c r="F98" s="43" t="s">
        <v>386</v>
      </c>
      <c r="G98" s="34"/>
    </row>
    <row r="99" spans="2:7" x14ac:dyDescent="0.25">
      <c r="C99" s="32"/>
      <c r="D99" s="10"/>
      <c r="E99" s="10"/>
      <c r="F99" s="10"/>
      <c r="G99" s="34"/>
    </row>
    <row r="100" spans="2:7" x14ac:dyDescent="0.25">
      <c r="C100" s="32"/>
      <c r="D100" s="10"/>
      <c r="E100" s="10"/>
      <c r="F100" s="10"/>
      <c r="G100" s="34"/>
    </row>
    <row r="101" spans="2:7" x14ac:dyDescent="0.25">
      <c r="C101" s="32"/>
      <c r="D101" s="10"/>
      <c r="E101" s="10"/>
      <c r="F101" s="10"/>
      <c r="G101" s="34"/>
    </row>
    <row r="102" spans="2:7" x14ac:dyDescent="0.25">
      <c r="B102" s="86" t="s">
        <v>399</v>
      </c>
      <c r="D102" s="10"/>
      <c r="E102" s="10"/>
      <c r="F102" s="10"/>
      <c r="G102" s="34"/>
    </row>
    <row r="103" spans="2:7" x14ac:dyDescent="0.25">
      <c r="B103" s="86"/>
      <c r="D103" s="10"/>
      <c r="E103" s="10"/>
      <c r="F103" s="10"/>
      <c r="G103" s="34"/>
    </row>
    <row r="104" spans="2:7" ht="45" x14ac:dyDescent="0.25">
      <c r="C104" s="32" t="s">
        <v>400</v>
      </c>
      <c r="D104" s="43" t="s">
        <v>386</v>
      </c>
      <c r="E104" s="10"/>
      <c r="F104" s="10"/>
      <c r="G104" s="34"/>
    </row>
    <row r="105" spans="2:7" x14ac:dyDescent="0.25">
      <c r="C105" s="32" t="s">
        <v>401</v>
      </c>
      <c r="D105" s="10"/>
      <c r="E105" s="10"/>
      <c r="F105" s="10"/>
      <c r="G105" s="34"/>
    </row>
    <row r="106" spans="2:7" x14ac:dyDescent="0.25">
      <c r="C106" s="10"/>
      <c r="D106" s="10"/>
      <c r="E106" s="10"/>
      <c r="F106" s="10"/>
      <c r="G106" s="34"/>
    </row>
    <row r="107" spans="2:7" x14ac:dyDescent="0.25">
      <c r="C107" s="10"/>
      <c r="D107" s="10"/>
      <c r="E107" s="10"/>
      <c r="F107" s="10"/>
      <c r="G107" s="34"/>
    </row>
    <row r="108" spans="2:7" x14ac:dyDescent="0.25">
      <c r="C108" s="10"/>
      <c r="D108" s="10"/>
      <c r="E108" s="10"/>
      <c r="F108" s="10"/>
      <c r="G108" s="34"/>
    </row>
    <row r="109" spans="2:7" x14ac:dyDescent="0.25">
      <c r="G109" s="34"/>
    </row>
    <row r="110" spans="2:7" x14ac:dyDescent="0.25">
      <c r="G110" s="34"/>
    </row>
    <row r="111" spans="2:7" x14ac:dyDescent="0.25">
      <c r="G111" s="34"/>
    </row>
    <row r="112" spans="2:7" x14ac:dyDescent="0.25">
      <c r="G112" s="34"/>
    </row>
    <row r="113" spans="7:7" x14ac:dyDescent="0.25">
      <c r="G113" s="34"/>
    </row>
    <row r="114" spans="7:7" x14ac:dyDescent="0.25">
      <c r="G114" s="34"/>
    </row>
    <row r="115" spans="7:7" x14ac:dyDescent="0.25">
      <c r="G115" s="34"/>
    </row>
    <row r="116" spans="7:7" x14ac:dyDescent="0.25">
      <c r="G116" s="34"/>
    </row>
    <row r="117" spans="7:7" x14ac:dyDescent="0.25">
      <c r="G117" s="34"/>
    </row>
    <row r="118" spans="7:7" x14ac:dyDescent="0.25">
      <c r="G118" s="34"/>
    </row>
    <row r="119" spans="7:7" x14ac:dyDescent="0.25">
      <c r="G119" s="34"/>
    </row>
    <row r="120" spans="7:7" x14ac:dyDescent="0.25">
      <c r="G120" s="3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D30CEB-22F3-4B9E-AF56-81F7E2DCE35B}">
  <sheetPr codeName="Sheet2"/>
  <dimension ref="B2:AS38"/>
  <sheetViews>
    <sheetView tabSelected="1" zoomScale="85" zoomScaleNormal="85" workbookViewId="0"/>
  </sheetViews>
  <sheetFormatPr defaultRowHeight="15" x14ac:dyDescent="0.25"/>
  <cols>
    <col min="2" max="2" width="36.28515625" customWidth="1"/>
    <col min="3" max="3" width="17.28515625" customWidth="1"/>
    <col min="4" max="4" width="18" customWidth="1"/>
    <col min="7" max="7" width="15.5703125" customWidth="1"/>
    <col min="8" max="8" width="14.28515625" bestFit="1" customWidth="1"/>
    <col min="9" max="9" width="14.28515625" customWidth="1"/>
    <col min="10" max="10" width="11.7109375" bestFit="1" customWidth="1"/>
    <col min="11" max="11" width="11.7109375" customWidth="1"/>
    <col min="12" max="12" width="18.28515625" bestFit="1" customWidth="1"/>
    <col min="13" max="13" width="15.28515625" bestFit="1" customWidth="1"/>
    <col min="14" max="14" width="36" customWidth="1"/>
    <col min="15" max="15" width="24.42578125" customWidth="1"/>
    <col min="16" max="16" width="14.28515625" bestFit="1" customWidth="1"/>
    <col min="17" max="17" width="15.28515625" bestFit="1" customWidth="1"/>
    <col min="18" max="18" width="16.85546875" customWidth="1"/>
    <col min="19" max="19" width="19.7109375" bestFit="1" customWidth="1"/>
    <col min="20" max="20" width="21.42578125" bestFit="1" customWidth="1"/>
    <col min="21" max="21" width="13.85546875" bestFit="1" customWidth="1"/>
    <col min="22" max="22" width="12.5703125" bestFit="1" customWidth="1"/>
    <col min="23" max="23" width="14.42578125" bestFit="1" customWidth="1"/>
    <col min="24" max="24" width="15.42578125" bestFit="1" customWidth="1"/>
    <col min="25" max="25" width="15.42578125" customWidth="1"/>
    <col min="26" max="26" width="12.140625" bestFit="1" customWidth="1"/>
    <col min="27" max="27" width="12.140625" customWidth="1"/>
    <col min="28" max="28" width="11.5703125" bestFit="1" customWidth="1"/>
    <col min="29" max="29" width="1.42578125" customWidth="1"/>
    <col min="30" max="30" width="12.5703125" bestFit="1" customWidth="1"/>
    <col min="31" max="31" width="1.5703125" customWidth="1"/>
    <col min="32" max="32" width="12.5703125" customWidth="1"/>
    <col min="33" max="33" width="11.5703125" bestFit="1" customWidth="1"/>
    <col min="34" max="34" width="2" customWidth="1"/>
    <col min="36" max="36" width="1.42578125" customWidth="1"/>
    <col min="37" max="37" width="14.28515625" bestFit="1" customWidth="1"/>
    <col min="38" max="38" width="1.7109375" customWidth="1"/>
    <col min="39" max="39" width="15.28515625" bestFit="1" customWidth="1"/>
    <col min="40" max="40" width="12.5703125" bestFit="1" customWidth="1"/>
    <col min="41" max="41" width="13.28515625" customWidth="1"/>
    <col min="42" max="44" width="12.5703125" bestFit="1" customWidth="1"/>
  </cols>
  <sheetData>
    <row r="2" spans="2:45" ht="15.75" x14ac:dyDescent="0.25">
      <c r="B2" s="6" t="s">
        <v>18</v>
      </c>
    </row>
    <row r="4" spans="2:45" x14ac:dyDescent="0.25">
      <c r="B4" t="s">
        <v>19</v>
      </c>
      <c r="P4" s="97" t="s">
        <v>411</v>
      </c>
      <c r="Q4" s="97"/>
    </row>
    <row r="5" spans="2:45" x14ac:dyDescent="0.25">
      <c r="B5" s="1" t="s">
        <v>20</v>
      </c>
    </row>
    <row r="6" spans="2:45" x14ac:dyDescent="0.25">
      <c r="AB6" t="s">
        <v>361</v>
      </c>
      <c r="AD6" t="s">
        <v>361</v>
      </c>
      <c r="AF6" t="s">
        <v>361</v>
      </c>
      <c r="AG6" t="s">
        <v>361</v>
      </c>
      <c r="AI6" t="s">
        <v>361</v>
      </c>
      <c r="AK6" t="s">
        <v>361</v>
      </c>
      <c r="AP6" t="s">
        <v>361</v>
      </c>
      <c r="AQ6" t="s">
        <v>361</v>
      </c>
      <c r="AR6" t="s">
        <v>361</v>
      </c>
    </row>
    <row r="7" spans="2:45" x14ac:dyDescent="0.25">
      <c r="H7" s="65"/>
      <c r="I7" s="65"/>
      <c r="M7" s="156" t="s">
        <v>520</v>
      </c>
      <c r="N7" s="157"/>
      <c r="O7" s="156" t="s">
        <v>361</v>
      </c>
      <c r="P7" s="157"/>
      <c r="W7" s="16" t="s">
        <v>78</v>
      </c>
      <c r="X7" s="16" t="s">
        <v>78</v>
      </c>
      <c r="Y7" s="16" t="s">
        <v>78</v>
      </c>
      <c r="Z7" s="16" t="s">
        <v>372</v>
      </c>
      <c r="AA7" s="16" t="s">
        <v>372</v>
      </c>
      <c r="AB7" s="16" t="s">
        <v>78</v>
      </c>
      <c r="AC7" s="16"/>
      <c r="AD7" s="16" t="s">
        <v>78</v>
      </c>
      <c r="AE7" s="16"/>
      <c r="AF7" s="16" t="s">
        <v>78</v>
      </c>
      <c r="AG7" s="16" t="s">
        <v>372</v>
      </c>
      <c r="AI7" s="16" t="s">
        <v>372</v>
      </c>
      <c r="AJ7" s="16"/>
      <c r="AK7" s="16" t="s">
        <v>372</v>
      </c>
      <c r="AM7" t="s">
        <v>352</v>
      </c>
      <c r="AN7" t="s">
        <v>352</v>
      </c>
      <c r="AO7" t="s">
        <v>352</v>
      </c>
      <c r="AP7" t="s">
        <v>352</v>
      </c>
      <c r="AQ7" t="s">
        <v>352</v>
      </c>
      <c r="AR7" t="s">
        <v>352</v>
      </c>
    </row>
    <row r="8" spans="2:45" ht="15.75" thickBot="1" x14ac:dyDescent="0.3">
      <c r="C8" s="9" t="s">
        <v>29</v>
      </c>
      <c r="D8" s="9" t="s">
        <v>28</v>
      </c>
      <c r="G8" s="3" t="s">
        <v>521</v>
      </c>
      <c r="H8" s="3" t="s">
        <v>352</v>
      </c>
      <c r="I8" s="3" t="s">
        <v>517</v>
      </c>
      <c r="J8" s="3" t="s">
        <v>518</v>
      </c>
      <c r="K8" s="3" t="s">
        <v>519</v>
      </c>
      <c r="L8" s="94" t="s">
        <v>353</v>
      </c>
      <c r="M8" s="94" t="s">
        <v>29</v>
      </c>
      <c r="N8" s="94" t="s">
        <v>360</v>
      </c>
      <c r="O8" s="94" t="s">
        <v>29</v>
      </c>
      <c r="P8" s="94" t="s">
        <v>360</v>
      </c>
      <c r="Q8" s="114" t="s">
        <v>370</v>
      </c>
      <c r="R8" s="114" t="s">
        <v>367</v>
      </c>
      <c r="S8" s="114" t="s">
        <v>371</v>
      </c>
      <c r="T8" s="3" t="s">
        <v>368</v>
      </c>
      <c r="U8" s="3" t="s">
        <v>369</v>
      </c>
      <c r="V8" s="3"/>
      <c r="W8" s="115" t="s">
        <v>80</v>
      </c>
      <c r="X8" s="115" t="s">
        <v>81</v>
      </c>
      <c r="Y8" s="115" t="s">
        <v>83</v>
      </c>
      <c r="Z8" s="115" t="s">
        <v>80</v>
      </c>
      <c r="AA8" s="115" t="s">
        <v>83</v>
      </c>
      <c r="AB8" s="115" t="s">
        <v>80</v>
      </c>
      <c r="AC8" s="115"/>
      <c r="AD8" s="115" t="s">
        <v>81</v>
      </c>
      <c r="AE8" s="115"/>
      <c r="AF8" s="115" t="s">
        <v>83</v>
      </c>
      <c r="AG8" s="115" t="s">
        <v>80</v>
      </c>
      <c r="AH8" s="115"/>
      <c r="AI8" s="115" t="s">
        <v>81</v>
      </c>
      <c r="AJ8" s="115"/>
      <c r="AK8" s="115" t="s">
        <v>83</v>
      </c>
      <c r="AL8" s="115"/>
      <c r="AM8" s="115" t="s">
        <v>522</v>
      </c>
      <c r="AN8" s="115" t="s">
        <v>523</v>
      </c>
      <c r="AO8" s="115" t="s">
        <v>524</v>
      </c>
      <c r="AP8" s="115" t="s">
        <v>522</v>
      </c>
      <c r="AQ8" s="115" t="s">
        <v>523</v>
      </c>
      <c r="AR8" s="115" t="s">
        <v>524</v>
      </c>
      <c r="AS8" s="3"/>
    </row>
    <row r="9" spans="2:45" ht="15.75" thickTop="1" x14ac:dyDescent="0.25">
      <c r="B9" s="8" t="s">
        <v>21</v>
      </c>
      <c r="C9" s="78">
        <f>ROUND(S24+S25,-3)</f>
        <v>917398000</v>
      </c>
      <c r="D9" s="78">
        <f>ROUND(S24+S25-S27,-3)</f>
        <v>270098000</v>
      </c>
      <c r="G9" s="4" t="s">
        <v>354</v>
      </c>
      <c r="H9" s="116">
        <v>44304868.289999999</v>
      </c>
      <c r="I9" s="116">
        <v>105953.95000000001</v>
      </c>
      <c r="J9" s="116">
        <v>289999.99999999977</v>
      </c>
      <c r="K9" s="116">
        <v>0</v>
      </c>
      <c r="L9" s="116">
        <v>62446.07</v>
      </c>
      <c r="M9" s="117">
        <f>H9+J9+L9</f>
        <v>44657314.359999999</v>
      </c>
      <c r="N9" s="117">
        <f>H9</f>
        <v>44304868.289999999</v>
      </c>
      <c r="O9" s="118">
        <f>ROUND(M9,-3)</f>
        <v>44657000</v>
      </c>
      <c r="P9" s="118">
        <f>ROUND(N9,-3)</f>
        <v>44305000</v>
      </c>
      <c r="Q9" s="117">
        <f>H9-SUM(S9,T9,U9)+L9</f>
        <v>44261360.409999996</v>
      </c>
      <c r="R9" s="118">
        <f>I9+J9+U9+K9</f>
        <v>395953.94999999978</v>
      </c>
      <c r="S9" s="118">
        <f>R9-U9-J9</f>
        <v>105953.95000000001</v>
      </c>
      <c r="T9" s="119">
        <v>0</v>
      </c>
      <c r="U9" s="120">
        <v>0</v>
      </c>
      <c r="V9" s="4"/>
      <c r="W9" s="121">
        <f>SUM(S9:T9,J9)</f>
        <v>395953.94999999978</v>
      </c>
      <c r="X9" s="121">
        <f t="shared" ref="X9:X13" si="0">Q9</f>
        <v>44261360.409999996</v>
      </c>
      <c r="Y9" s="121">
        <f>U9</f>
        <v>0</v>
      </c>
      <c r="Z9" s="121">
        <f>L9</f>
        <v>62446.07</v>
      </c>
      <c r="AA9" s="121">
        <f>J9</f>
        <v>289999.99999999977</v>
      </c>
      <c r="AB9" s="121">
        <f t="shared" ref="AB9:AB13" si="1">ROUND(W9,-3)</f>
        <v>396000</v>
      </c>
      <c r="AC9" s="121"/>
      <c r="AD9" s="121">
        <f t="shared" ref="AD9:AD13" si="2">ROUND(X9,-3)</f>
        <v>44261000</v>
      </c>
      <c r="AE9" s="121"/>
      <c r="AF9" s="121">
        <f t="shared" ref="AF9:AF13" si="3">ROUND(Y9,-3)</f>
        <v>0</v>
      </c>
      <c r="AG9" s="121">
        <f t="shared" ref="AG9:AG13" si="4">ROUND(Z9,-3)</f>
        <v>62000</v>
      </c>
      <c r="AH9" s="4"/>
      <c r="AI9" s="117">
        <v>0</v>
      </c>
      <c r="AJ9" s="117"/>
      <c r="AK9" s="118">
        <f>ROUND(AA9,-3)</f>
        <v>290000</v>
      </c>
      <c r="AL9" s="4"/>
      <c r="AM9" s="118">
        <v>69320829.553000003</v>
      </c>
      <c r="AN9" s="118">
        <v>44060169.343000002</v>
      </c>
      <c r="AO9" s="118">
        <v>44304868.572999999</v>
      </c>
      <c r="AP9" s="118">
        <f>ROUND(AM9,-3)</f>
        <v>69321000</v>
      </c>
      <c r="AQ9" s="118">
        <f t="shared" ref="AQ9:AQ17" si="5">ROUND(AN9,-3)</f>
        <v>44060000</v>
      </c>
      <c r="AR9" s="118">
        <f t="shared" ref="AR9:AR17" si="6">ROUND(AO9,-3)</f>
        <v>44305000</v>
      </c>
      <c r="AS9" s="4" t="str">
        <f t="shared" ref="AS9:AS17" si="7">G9</f>
        <v>USG M</v>
      </c>
    </row>
    <row r="10" spans="2:45" x14ac:dyDescent="0.25">
      <c r="B10" s="8" t="s">
        <v>22</v>
      </c>
      <c r="C10" s="78">
        <f>O20</f>
        <v>1828038000</v>
      </c>
      <c r="D10" s="78">
        <f>P20</f>
        <v>1787019000</v>
      </c>
      <c r="G10" t="s">
        <v>355</v>
      </c>
      <c r="H10" s="92">
        <v>543384167.11143112</v>
      </c>
      <c r="I10" s="92">
        <v>15333885.289999999</v>
      </c>
      <c r="J10" s="92">
        <v>11272067.918130901</v>
      </c>
      <c r="K10" s="92">
        <v>1309442.3500000001</v>
      </c>
      <c r="L10" s="92">
        <v>67483.38</v>
      </c>
      <c r="M10" s="14">
        <f t="shared" ref="M10:M19" si="8">H10+J10+L10</f>
        <v>554723718.40956199</v>
      </c>
      <c r="N10" s="14">
        <f t="shared" ref="N10:N19" si="9">H10</f>
        <v>543384167.11143112</v>
      </c>
      <c r="O10" s="64">
        <f t="shared" ref="O10:O14" si="10">ROUND(M10,-3)</f>
        <v>554724000</v>
      </c>
      <c r="P10" s="64">
        <f t="shared" ref="P10:P14" si="11">ROUND(N10,-3)</f>
        <v>543384000</v>
      </c>
      <c r="Q10" s="14">
        <f t="shared" ref="Q10:Q17" si="12">H10-SUM(S10,T10,U10)+L10</f>
        <v>510317295.3214311</v>
      </c>
      <c r="R10" s="64">
        <f t="shared" ref="R10:R19" si="13">I10+J10+U10+K10</f>
        <v>28187098.088130902</v>
      </c>
      <c r="S10" s="64">
        <f t="shared" ref="S10:S17" si="14">R10-U10-J10</f>
        <v>16643327.640000001</v>
      </c>
      <c r="T10" s="110">
        <v>16219325</v>
      </c>
      <c r="U10" s="111">
        <v>271702.53000000003</v>
      </c>
      <c r="W10" s="65">
        <f t="shared" ref="W10:W19" si="15">SUM(S10:T10,J10)</f>
        <v>44134720.558130905</v>
      </c>
      <c r="X10" s="65">
        <f t="shared" si="0"/>
        <v>510317295.3214311</v>
      </c>
      <c r="Y10" s="65">
        <f t="shared" ref="Y10:Y13" si="16">U10</f>
        <v>271702.53000000003</v>
      </c>
      <c r="Z10" s="65">
        <f t="shared" ref="Z10:Z19" si="17">L10</f>
        <v>67483.38</v>
      </c>
      <c r="AA10" s="65">
        <f t="shared" ref="AA10:AA19" si="18">J10</f>
        <v>11272067.918130901</v>
      </c>
      <c r="AB10" s="65">
        <f t="shared" si="1"/>
        <v>44135000</v>
      </c>
      <c r="AC10" s="65"/>
      <c r="AD10" s="65">
        <f>ROUND(X10,-3)</f>
        <v>510317000</v>
      </c>
      <c r="AE10" s="65"/>
      <c r="AF10" s="65">
        <f t="shared" si="3"/>
        <v>272000</v>
      </c>
      <c r="AG10" s="65">
        <f>ROUND(Z10,-3)</f>
        <v>67000</v>
      </c>
      <c r="AI10" s="14">
        <v>0</v>
      </c>
      <c r="AJ10" s="14"/>
      <c r="AK10" s="64">
        <f t="shared" ref="AK10:AK19" si="19">ROUND(AA10,-3)</f>
        <v>11272000</v>
      </c>
      <c r="AM10" s="64">
        <v>745640751.84640002</v>
      </c>
      <c r="AN10" s="64">
        <v>571456059.06640005</v>
      </c>
      <c r="AO10" s="64">
        <v>543384167.09640002</v>
      </c>
      <c r="AP10" s="64">
        <f t="shared" ref="AP10:AP17" si="20">ROUND(AM10,-3)</f>
        <v>745641000</v>
      </c>
      <c r="AQ10" s="64">
        <f t="shared" si="5"/>
        <v>571456000</v>
      </c>
      <c r="AR10" s="64">
        <f t="shared" si="6"/>
        <v>543384000</v>
      </c>
      <c r="AS10" t="str">
        <f t="shared" si="7"/>
        <v>Prime M</v>
      </c>
    </row>
    <row r="11" spans="2:45" x14ac:dyDescent="0.25">
      <c r="B11" s="8" t="s">
        <v>23</v>
      </c>
      <c r="C11" s="78">
        <v>0</v>
      </c>
      <c r="D11" s="78">
        <v>0</v>
      </c>
      <c r="G11" t="s">
        <v>356</v>
      </c>
      <c r="H11" s="92">
        <v>73148839.886473164</v>
      </c>
      <c r="I11" s="92">
        <v>2114325.66</v>
      </c>
      <c r="J11" s="92">
        <v>1316475.9462732</v>
      </c>
      <c r="K11" s="92">
        <v>179390.1</v>
      </c>
      <c r="L11" s="92">
        <v>8141.54</v>
      </c>
      <c r="M11" s="14">
        <f t="shared" si="8"/>
        <v>74473457.372746363</v>
      </c>
      <c r="N11" s="14">
        <f t="shared" si="9"/>
        <v>73148839.886473164</v>
      </c>
      <c r="O11" s="64">
        <f t="shared" si="10"/>
        <v>74473000</v>
      </c>
      <c r="P11" s="64">
        <f t="shared" si="11"/>
        <v>73149000</v>
      </c>
      <c r="Q11" s="14">
        <f t="shared" si="12"/>
        <v>68585668.166473165</v>
      </c>
      <c r="R11" s="64">
        <f t="shared" si="13"/>
        <v>3646767.5362732005</v>
      </c>
      <c r="S11" s="64">
        <f t="shared" si="14"/>
        <v>2293715.7600000007</v>
      </c>
      <c r="T11" s="110">
        <v>2241021.67</v>
      </c>
      <c r="U11" s="111">
        <v>36575.83</v>
      </c>
      <c r="W11" s="65">
        <f t="shared" si="15"/>
        <v>5851213.3762732008</v>
      </c>
      <c r="X11" s="65">
        <f t="shared" si="0"/>
        <v>68585668.166473165</v>
      </c>
      <c r="Y11" s="65">
        <f t="shared" si="16"/>
        <v>36575.83</v>
      </c>
      <c r="Z11" s="65">
        <f t="shared" si="17"/>
        <v>8141.54</v>
      </c>
      <c r="AA11" s="65">
        <f t="shared" si="18"/>
        <v>1316475.9462732</v>
      </c>
      <c r="AB11" s="65">
        <f t="shared" si="1"/>
        <v>5851000</v>
      </c>
      <c r="AC11" s="65"/>
      <c r="AD11" s="65">
        <f t="shared" si="2"/>
        <v>68586000</v>
      </c>
      <c r="AE11" s="65"/>
      <c r="AF11" s="65">
        <f t="shared" si="3"/>
        <v>37000</v>
      </c>
      <c r="AG11" s="65">
        <f t="shared" si="4"/>
        <v>8000</v>
      </c>
      <c r="AI11" s="14">
        <v>0</v>
      </c>
      <c r="AJ11" s="14"/>
      <c r="AK11" s="64">
        <f t="shared" si="19"/>
        <v>1316000</v>
      </c>
      <c r="AM11" s="64">
        <v>72611477.359999999</v>
      </c>
      <c r="AN11" s="64">
        <v>72858802.230000004</v>
      </c>
      <c r="AO11" s="64">
        <v>73148839.870000005</v>
      </c>
      <c r="AP11" s="64">
        <f t="shared" si="20"/>
        <v>72611000</v>
      </c>
      <c r="AQ11" s="64">
        <f t="shared" si="5"/>
        <v>72859000</v>
      </c>
      <c r="AR11" s="64">
        <f t="shared" si="6"/>
        <v>73149000</v>
      </c>
      <c r="AS11" t="str">
        <f t="shared" si="7"/>
        <v>Prime C1</v>
      </c>
    </row>
    <row r="12" spans="2:45" x14ac:dyDescent="0.25">
      <c r="B12" s="8" t="s">
        <v>24</v>
      </c>
      <c r="C12" s="78">
        <v>0</v>
      </c>
      <c r="D12" s="78">
        <v>0</v>
      </c>
      <c r="G12" t="s">
        <v>357</v>
      </c>
      <c r="H12" s="92">
        <v>581115179.71199644</v>
      </c>
      <c r="I12" s="92">
        <v>18723906.599999998</v>
      </c>
      <c r="J12" s="92">
        <v>8557371.0820999891</v>
      </c>
      <c r="K12" s="92">
        <v>1675576.09</v>
      </c>
      <c r="L12" s="92">
        <v>331195.972503433</v>
      </c>
      <c r="M12" s="14">
        <f t="shared" si="8"/>
        <v>590003746.76659989</v>
      </c>
      <c r="N12" s="14">
        <f t="shared" si="9"/>
        <v>581115179.71199644</v>
      </c>
      <c r="O12" s="64">
        <f t="shared" si="10"/>
        <v>590004000</v>
      </c>
      <c r="P12" s="64">
        <f t="shared" si="11"/>
        <v>581115000</v>
      </c>
      <c r="Q12" s="14">
        <f t="shared" si="12"/>
        <v>539724746.6244998</v>
      </c>
      <c r="R12" s="64">
        <f t="shared" si="13"/>
        <v>29110585.792099986</v>
      </c>
      <c r="S12" s="64">
        <f t="shared" si="14"/>
        <v>20399482.689999998</v>
      </c>
      <c r="T12" s="110">
        <v>21168414.350000001</v>
      </c>
      <c r="U12" s="111">
        <v>153732.01999999999</v>
      </c>
      <c r="V12" s="15"/>
      <c r="W12" s="65">
        <f t="shared" si="15"/>
        <v>50125268.122099988</v>
      </c>
      <c r="X12" s="65">
        <f t="shared" si="0"/>
        <v>539724746.6244998</v>
      </c>
      <c r="Y12" s="65">
        <f t="shared" si="16"/>
        <v>153732.01999999999</v>
      </c>
      <c r="Z12" s="65">
        <f t="shared" si="17"/>
        <v>331195.972503433</v>
      </c>
      <c r="AA12" s="65">
        <f t="shared" si="18"/>
        <v>8557371.0820999891</v>
      </c>
      <c r="AB12" s="65">
        <f t="shared" si="1"/>
        <v>50125000</v>
      </c>
      <c r="AC12" s="65"/>
      <c r="AD12" s="65">
        <f t="shared" si="2"/>
        <v>539725000</v>
      </c>
      <c r="AE12" s="65"/>
      <c r="AF12" s="65">
        <f t="shared" si="3"/>
        <v>154000</v>
      </c>
      <c r="AG12" s="65">
        <f t="shared" si="4"/>
        <v>331000</v>
      </c>
      <c r="AI12" s="14">
        <v>0</v>
      </c>
      <c r="AJ12" s="14"/>
      <c r="AK12" s="64">
        <f t="shared" si="19"/>
        <v>8557000</v>
      </c>
      <c r="AM12" s="64">
        <v>482583335.29790002</v>
      </c>
      <c r="AN12" s="64">
        <v>484389886.55790001</v>
      </c>
      <c r="AO12" s="64">
        <v>581115179.70790005</v>
      </c>
      <c r="AP12" s="64">
        <f t="shared" si="20"/>
        <v>482583000</v>
      </c>
      <c r="AQ12" s="64">
        <f t="shared" si="5"/>
        <v>484390000</v>
      </c>
      <c r="AR12" s="64">
        <f t="shared" si="6"/>
        <v>581115000</v>
      </c>
      <c r="AS12" t="str">
        <f t="shared" si="7"/>
        <v>Prime Q1</v>
      </c>
    </row>
    <row r="13" spans="2:45" x14ac:dyDescent="0.25">
      <c r="B13" s="8" t="s">
        <v>25</v>
      </c>
      <c r="C13" s="78">
        <v>0</v>
      </c>
      <c r="D13" s="78">
        <v>0</v>
      </c>
      <c r="G13" t="s">
        <v>359</v>
      </c>
      <c r="H13" s="92">
        <v>207447235.44722748</v>
      </c>
      <c r="I13" s="92">
        <v>3127326.46</v>
      </c>
      <c r="J13" s="92">
        <v>3997767.5225274805</v>
      </c>
      <c r="K13" s="92">
        <v>284897.03000000003</v>
      </c>
      <c r="L13" s="92">
        <v>31601.079999999994</v>
      </c>
      <c r="M13" s="14">
        <f t="shared" si="8"/>
        <v>211476604.04975498</v>
      </c>
      <c r="N13" s="14">
        <f t="shared" si="9"/>
        <v>207447235.44722748</v>
      </c>
      <c r="O13" s="64">
        <f t="shared" si="10"/>
        <v>211477000</v>
      </c>
      <c r="P13" s="64">
        <f t="shared" si="11"/>
        <v>207447000</v>
      </c>
      <c r="Q13" s="14">
        <f t="shared" si="12"/>
        <v>200615028.77722749</v>
      </c>
      <c r="R13" s="64">
        <f t="shared" si="13"/>
        <v>7467242.7025274811</v>
      </c>
      <c r="S13" s="64">
        <f t="shared" si="14"/>
        <v>3412223.49</v>
      </c>
      <c r="T13" s="110">
        <v>3394332.57</v>
      </c>
      <c r="U13" s="111">
        <v>57251.69</v>
      </c>
      <c r="W13" s="65">
        <f t="shared" si="15"/>
        <v>10804323.582527481</v>
      </c>
      <c r="X13" s="65">
        <f t="shared" si="0"/>
        <v>200615028.77722749</v>
      </c>
      <c r="Y13" s="65">
        <f t="shared" si="16"/>
        <v>57251.69</v>
      </c>
      <c r="Z13" s="65">
        <f t="shared" si="17"/>
        <v>31601.079999999994</v>
      </c>
      <c r="AA13" s="65">
        <f t="shared" si="18"/>
        <v>3997767.5225274805</v>
      </c>
      <c r="AB13" s="65">
        <f t="shared" si="1"/>
        <v>10804000</v>
      </c>
      <c r="AC13" s="65"/>
      <c r="AD13" s="65">
        <f t="shared" si="2"/>
        <v>200615000</v>
      </c>
      <c r="AE13" s="65"/>
      <c r="AF13" s="65">
        <f t="shared" si="3"/>
        <v>57000</v>
      </c>
      <c r="AG13" s="65">
        <f t="shared" si="4"/>
        <v>32000</v>
      </c>
      <c r="AI13" s="14">
        <v>0</v>
      </c>
      <c r="AJ13" s="14"/>
      <c r="AK13" s="64">
        <f t="shared" si="19"/>
        <v>3998000</v>
      </c>
      <c r="AM13" s="64">
        <v>226656709.75839999</v>
      </c>
      <c r="AN13" s="64">
        <v>206972972.33840001</v>
      </c>
      <c r="AO13" s="64">
        <v>207447235.4384</v>
      </c>
      <c r="AP13" s="64">
        <f t="shared" si="20"/>
        <v>226657000</v>
      </c>
      <c r="AQ13" s="64">
        <f t="shared" si="5"/>
        <v>206973000</v>
      </c>
      <c r="AR13" s="64">
        <f t="shared" si="6"/>
        <v>207447000</v>
      </c>
      <c r="AS13" t="str">
        <f t="shared" si="7"/>
        <v>Prime MIG</v>
      </c>
    </row>
    <row r="14" spans="2:45" x14ac:dyDescent="0.25">
      <c r="B14" s="8" t="s">
        <v>26</v>
      </c>
      <c r="C14" s="78">
        <v>0</v>
      </c>
      <c r="D14" s="78">
        <v>0</v>
      </c>
      <c r="G14" t="s">
        <v>413</v>
      </c>
      <c r="H14" s="92">
        <v>92484091.834496751</v>
      </c>
      <c r="I14" s="92">
        <v>1681331.86</v>
      </c>
      <c r="J14" s="92">
        <v>9183087.8540967703</v>
      </c>
      <c r="K14" s="92">
        <v>168550.78</v>
      </c>
      <c r="L14" s="92">
        <v>78012.200000000012</v>
      </c>
      <c r="M14" s="14">
        <f t="shared" si="8"/>
        <v>101745191.88859352</v>
      </c>
      <c r="N14" s="14">
        <f t="shared" si="9"/>
        <v>92484091.834496751</v>
      </c>
      <c r="O14" s="64">
        <f t="shared" si="10"/>
        <v>101745000</v>
      </c>
      <c r="P14" s="64">
        <f t="shared" si="11"/>
        <v>92484000</v>
      </c>
      <c r="Q14" s="14">
        <f t="shared" si="12"/>
        <v>88749663.314496756</v>
      </c>
      <c r="R14" s="64">
        <f t="shared" si="13"/>
        <v>11037374.474096769</v>
      </c>
      <c r="S14" s="64">
        <f t="shared" si="14"/>
        <v>1849882.6399999987</v>
      </c>
      <c r="T14" s="110">
        <v>1958154.1</v>
      </c>
      <c r="U14" s="111">
        <v>4403.9799999999996</v>
      </c>
      <c r="W14" s="65">
        <f t="shared" si="15"/>
        <v>12991124.594096769</v>
      </c>
      <c r="X14" s="65">
        <f t="shared" ref="X14:X15" si="21">Q14</f>
        <v>88749663.314496756</v>
      </c>
      <c r="Y14" s="65">
        <f t="shared" ref="Y14:Y15" si="22">U14</f>
        <v>4403.9799999999996</v>
      </c>
      <c r="Z14" s="65">
        <f t="shared" si="17"/>
        <v>78012.200000000012</v>
      </c>
      <c r="AA14" s="65">
        <f t="shared" si="18"/>
        <v>9183087.8540967703</v>
      </c>
      <c r="AB14" s="65">
        <f t="shared" ref="AB14:AB15" si="23">ROUND(W14,-3)</f>
        <v>12991000</v>
      </c>
      <c r="AC14" s="65"/>
      <c r="AD14" s="65">
        <f t="shared" ref="AD14:AD15" si="24">ROUND(X14,-3)</f>
        <v>88750000</v>
      </c>
      <c r="AE14" s="65"/>
      <c r="AF14" s="65">
        <f t="shared" ref="AF14:AF15" si="25">ROUND(Y14,-3)</f>
        <v>4000</v>
      </c>
      <c r="AG14" s="65">
        <f t="shared" ref="AG14:AG15" si="26">ROUND(Z14,-3)</f>
        <v>78000</v>
      </c>
      <c r="AI14" s="14">
        <v>0</v>
      </c>
      <c r="AJ14" s="14"/>
      <c r="AK14" s="64">
        <f t="shared" si="19"/>
        <v>9183000</v>
      </c>
      <c r="AM14" s="64">
        <v>90220013.060000002</v>
      </c>
      <c r="AN14" s="64">
        <v>92095692.709999993</v>
      </c>
      <c r="AO14" s="64">
        <v>92484091.819999993</v>
      </c>
      <c r="AP14" s="64">
        <f t="shared" si="20"/>
        <v>90220000</v>
      </c>
      <c r="AQ14" s="64">
        <f t="shared" si="5"/>
        <v>92096000</v>
      </c>
      <c r="AR14" s="64">
        <f t="shared" si="6"/>
        <v>92484000</v>
      </c>
      <c r="AS14" t="str">
        <f t="shared" si="7"/>
        <v>Prime Q364</v>
      </c>
    </row>
    <row r="15" spans="2:45" x14ac:dyDescent="0.25">
      <c r="B15" s="8" t="s">
        <v>27</v>
      </c>
      <c r="C15" s="78">
        <f>O21</f>
        <v>162395000</v>
      </c>
      <c r="D15" s="78">
        <f>P21</f>
        <v>162066000</v>
      </c>
      <c r="G15" t="s">
        <v>402</v>
      </c>
      <c r="H15" s="92">
        <v>245134935.55086631</v>
      </c>
      <c r="I15" s="92">
        <v>4709175.4400000004</v>
      </c>
      <c r="J15" s="92">
        <v>5489358.3914663792</v>
      </c>
      <c r="K15" s="92">
        <v>440855.81</v>
      </c>
      <c r="L15" s="92">
        <v>184676.36000000002</v>
      </c>
      <c r="M15" s="14">
        <f t="shared" si="8"/>
        <v>250808970.3023327</v>
      </c>
      <c r="N15" s="14">
        <f t="shared" si="9"/>
        <v>245134935.55086631</v>
      </c>
      <c r="O15" s="64">
        <f t="shared" ref="O15" si="27">ROUND(M15,-3)</f>
        <v>250809000</v>
      </c>
      <c r="P15" s="64">
        <f t="shared" ref="P15" si="28">ROUND(N15,-3)</f>
        <v>245135000</v>
      </c>
      <c r="Q15" s="14">
        <f t="shared" si="12"/>
        <v>235181327.71086633</v>
      </c>
      <c r="R15" s="64">
        <f t="shared" si="13"/>
        <v>10642723.601466382</v>
      </c>
      <c r="S15" s="64">
        <f t="shared" si="14"/>
        <v>5150031.2500000019</v>
      </c>
      <c r="T15" s="110">
        <v>4984918.99</v>
      </c>
      <c r="U15" s="111">
        <v>3333.96</v>
      </c>
      <c r="W15" s="65">
        <f t="shared" si="15"/>
        <v>15624308.631466381</v>
      </c>
      <c r="X15" s="65">
        <f t="shared" si="21"/>
        <v>235181327.71086633</v>
      </c>
      <c r="Y15" s="65">
        <f t="shared" si="22"/>
        <v>3333.96</v>
      </c>
      <c r="Z15" s="65">
        <f t="shared" si="17"/>
        <v>184676.36000000002</v>
      </c>
      <c r="AA15" s="65">
        <f t="shared" si="18"/>
        <v>5489358.3914663792</v>
      </c>
      <c r="AB15" s="65">
        <f t="shared" si="23"/>
        <v>15624000</v>
      </c>
      <c r="AC15" s="65"/>
      <c r="AD15" s="65">
        <f t="shared" si="24"/>
        <v>235181000</v>
      </c>
      <c r="AE15" s="65"/>
      <c r="AF15" s="65">
        <f t="shared" si="25"/>
        <v>3000</v>
      </c>
      <c r="AG15" s="65">
        <f t="shared" si="26"/>
        <v>185000</v>
      </c>
      <c r="AI15" s="14">
        <v>0</v>
      </c>
      <c r="AJ15" s="14"/>
      <c r="AK15" s="64">
        <f t="shared" si="19"/>
        <v>5489000</v>
      </c>
      <c r="AM15" s="64">
        <v>232010621.96000001</v>
      </c>
      <c r="AN15" s="64">
        <v>234421102.27000001</v>
      </c>
      <c r="AO15" s="64">
        <v>245134935.56510001</v>
      </c>
      <c r="AP15" s="64">
        <f t="shared" si="20"/>
        <v>232011000</v>
      </c>
      <c r="AQ15" s="64">
        <f t="shared" si="5"/>
        <v>234421000</v>
      </c>
      <c r="AR15" s="64">
        <f t="shared" si="6"/>
        <v>245135000</v>
      </c>
      <c r="AS15" t="str">
        <f t="shared" si="7"/>
        <v>Prime QX</v>
      </c>
    </row>
    <row r="16" spans="2:45" x14ac:dyDescent="0.25">
      <c r="B16" s="8" t="s">
        <v>30</v>
      </c>
      <c r="C16" s="78">
        <v>0</v>
      </c>
      <c r="D16" s="78">
        <v>0</v>
      </c>
      <c r="G16" t="s">
        <v>513</v>
      </c>
      <c r="H16" s="108">
        <v>75013187.729166672</v>
      </c>
      <c r="I16" s="108">
        <v>27903.870000000003</v>
      </c>
      <c r="J16" s="108">
        <v>0</v>
      </c>
      <c r="K16" s="108">
        <v>1118637.45</v>
      </c>
      <c r="L16" s="108">
        <v>95489.79</v>
      </c>
      <c r="M16" s="14">
        <f t="shared" si="8"/>
        <v>75108677.519166678</v>
      </c>
      <c r="N16" s="14">
        <f t="shared" si="9"/>
        <v>75013187.729166672</v>
      </c>
      <c r="O16" s="64">
        <f t="shared" ref="O16:O17" si="29">ROUND(M16,-3)</f>
        <v>75109000</v>
      </c>
      <c r="P16" s="64">
        <f t="shared" ref="P16:P17" si="30">ROUND(N16,-3)</f>
        <v>75013000</v>
      </c>
      <c r="Q16" s="14">
        <f t="shared" si="12"/>
        <v>73962136.199166685</v>
      </c>
      <c r="R16" s="64">
        <f t="shared" si="13"/>
        <v>1146541.32</v>
      </c>
      <c r="S16" s="64">
        <f t="shared" si="14"/>
        <v>1146541.32</v>
      </c>
      <c r="T16" s="110">
        <v>0</v>
      </c>
      <c r="U16" s="111">
        <v>0</v>
      </c>
      <c r="W16" s="65">
        <f t="shared" si="15"/>
        <v>1146541.32</v>
      </c>
      <c r="X16" s="65">
        <f t="shared" ref="X16:X17" si="31">Q16</f>
        <v>73962136.199166685</v>
      </c>
      <c r="Y16" s="65">
        <f t="shared" ref="Y16:Y17" si="32">U16</f>
        <v>0</v>
      </c>
      <c r="Z16" s="65">
        <f t="shared" si="17"/>
        <v>95489.79</v>
      </c>
      <c r="AA16" s="65">
        <f t="shared" si="18"/>
        <v>0</v>
      </c>
      <c r="AB16" s="65">
        <f t="shared" ref="AB16:AB17" si="33">ROUND(W16,-3)</f>
        <v>1147000</v>
      </c>
      <c r="AC16" s="65"/>
      <c r="AD16" s="65">
        <f t="shared" ref="AD16:AD17" si="34">ROUND(X16,-3)</f>
        <v>73962000</v>
      </c>
      <c r="AE16" s="65"/>
      <c r="AF16" s="65">
        <f t="shared" ref="AF16:AF17" si="35">ROUND(Y16,-3)</f>
        <v>0</v>
      </c>
      <c r="AG16" s="65">
        <f t="shared" ref="AG16:AG17" si="36">ROUND(Z16,-3)</f>
        <v>95000</v>
      </c>
      <c r="AI16" s="14">
        <v>0</v>
      </c>
      <c r="AJ16" s="14"/>
      <c r="AK16" s="64">
        <f t="shared" si="19"/>
        <v>0</v>
      </c>
      <c r="AM16" s="64">
        <v>75342498.329999998</v>
      </c>
      <c r="AN16" s="64">
        <v>75673948.329999998</v>
      </c>
      <c r="AO16" s="64">
        <v>75013187.719999999</v>
      </c>
      <c r="AP16" s="64">
        <f t="shared" si="20"/>
        <v>75342000</v>
      </c>
      <c r="AQ16" s="64">
        <f t="shared" si="5"/>
        <v>75674000</v>
      </c>
      <c r="AR16" s="64">
        <f t="shared" si="6"/>
        <v>75013000</v>
      </c>
      <c r="AS16" t="str">
        <f t="shared" si="7"/>
        <v>Prime A1</v>
      </c>
    </row>
    <row r="17" spans="2:45" x14ac:dyDescent="0.25">
      <c r="B17" s="8"/>
      <c r="G17" t="s">
        <v>514</v>
      </c>
      <c r="H17" s="108">
        <v>87053375.159999996</v>
      </c>
      <c r="I17" s="108">
        <v>2668787.59</v>
      </c>
      <c r="J17" s="108">
        <v>151311.59</v>
      </c>
      <c r="K17" s="108">
        <v>343347.71</v>
      </c>
      <c r="L17" s="108">
        <v>80945.239999999991</v>
      </c>
      <c r="M17" s="14">
        <f t="shared" si="8"/>
        <v>87285631.989999995</v>
      </c>
      <c r="N17" s="14">
        <f t="shared" si="9"/>
        <v>87053375.159999996</v>
      </c>
      <c r="O17" s="64">
        <f t="shared" si="29"/>
        <v>87286000</v>
      </c>
      <c r="P17" s="64">
        <f t="shared" si="30"/>
        <v>87053000</v>
      </c>
      <c r="Q17" s="14">
        <f t="shared" si="12"/>
        <v>84122185.099999994</v>
      </c>
      <c r="R17" s="64">
        <f t="shared" si="13"/>
        <v>3163446.8899999997</v>
      </c>
      <c r="S17" s="64">
        <f t="shared" si="14"/>
        <v>3012135.3</v>
      </c>
      <c r="T17" s="110">
        <v>0</v>
      </c>
      <c r="U17" s="111">
        <v>0</v>
      </c>
      <c r="W17" s="65">
        <f t="shared" si="15"/>
        <v>3163446.8899999997</v>
      </c>
      <c r="X17" s="65">
        <f t="shared" si="31"/>
        <v>84122185.099999994</v>
      </c>
      <c r="Y17" s="65">
        <f t="shared" si="32"/>
        <v>0</v>
      </c>
      <c r="Z17" s="65">
        <f t="shared" si="17"/>
        <v>80945.239999999991</v>
      </c>
      <c r="AA17" s="65">
        <f t="shared" si="18"/>
        <v>151311.59</v>
      </c>
      <c r="AB17" s="65">
        <f t="shared" si="33"/>
        <v>3163000</v>
      </c>
      <c r="AC17" s="65"/>
      <c r="AD17" s="65">
        <f t="shared" si="34"/>
        <v>84122000</v>
      </c>
      <c r="AE17" s="65"/>
      <c r="AF17" s="65">
        <f t="shared" si="35"/>
        <v>0</v>
      </c>
      <c r="AG17" s="65">
        <f t="shared" si="36"/>
        <v>81000</v>
      </c>
      <c r="AI17" s="14">
        <v>0</v>
      </c>
      <c r="AJ17" s="14"/>
      <c r="AK17" s="64">
        <f t="shared" si="19"/>
        <v>151000</v>
      </c>
      <c r="AM17" s="64">
        <v>39766512.060000002</v>
      </c>
      <c r="AN17" s="64">
        <v>86830613.530000001</v>
      </c>
      <c r="AO17" s="64">
        <v>87053375.159999996</v>
      </c>
      <c r="AP17" s="64">
        <f t="shared" si="20"/>
        <v>39767000</v>
      </c>
      <c r="AQ17" s="64">
        <f t="shared" si="5"/>
        <v>86831000</v>
      </c>
      <c r="AR17" s="64">
        <f t="shared" si="6"/>
        <v>87053000</v>
      </c>
      <c r="AS17" t="str">
        <f t="shared" si="7"/>
        <v>Prime 2YIG</v>
      </c>
    </row>
    <row r="18" spans="2:45" x14ac:dyDescent="0.25">
      <c r="B18" s="8"/>
      <c r="H18" s="108"/>
      <c r="I18" s="108"/>
      <c r="J18" s="108"/>
      <c r="K18" s="108"/>
      <c r="L18" s="108"/>
      <c r="M18" s="24">
        <f t="shared" si="8"/>
        <v>0</v>
      </c>
      <c r="N18" s="24">
        <f t="shared" si="9"/>
        <v>0</v>
      </c>
      <c r="O18" s="109"/>
      <c r="P18" s="109"/>
      <c r="Q18" s="24"/>
      <c r="R18" s="109">
        <f t="shared" si="13"/>
        <v>0</v>
      </c>
      <c r="S18" s="109"/>
      <c r="T18" s="110"/>
      <c r="U18" s="111"/>
      <c r="W18" s="65"/>
      <c r="X18" s="65"/>
      <c r="Y18" s="65"/>
      <c r="Z18" s="65">
        <f t="shared" si="17"/>
        <v>0</v>
      </c>
      <c r="AA18" s="65">
        <f t="shared" si="18"/>
        <v>0</v>
      </c>
      <c r="AB18" s="65"/>
      <c r="AC18" s="65"/>
      <c r="AD18" s="65"/>
      <c r="AE18" s="65"/>
      <c r="AF18" s="65"/>
      <c r="AG18" s="65"/>
      <c r="AI18" s="14">
        <v>0</v>
      </c>
      <c r="AJ18" s="14"/>
      <c r="AK18" s="64">
        <f t="shared" si="19"/>
        <v>0</v>
      </c>
      <c r="AM18" s="64"/>
      <c r="AN18" s="64"/>
      <c r="AO18" s="64"/>
    </row>
    <row r="19" spans="2:45" ht="15.75" thickBot="1" x14ac:dyDescent="0.3">
      <c r="B19" s="8"/>
      <c r="G19" s="3" t="s">
        <v>358</v>
      </c>
      <c r="H19" s="93">
        <v>0</v>
      </c>
      <c r="I19" s="93">
        <v>149249.53</v>
      </c>
      <c r="J19" s="93">
        <v>0</v>
      </c>
      <c r="K19" s="93">
        <v>0</v>
      </c>
      <c r="L19" s="93">
        <v>149249.53</v>
      </c>
      <c r="M19" s="94">
        <f t="shared" si="8"/>
        <v>149249.53</v>
      </c>
      <c r="N19" s="94">
        <f t="shared" si="9"/>
        <v>0</v>
      </c>
      <c r="O19" s="95">
        <f>ROUND(M19,-3)</f>
        <v>149000</v>
      </c>
      <c r="P19" s="95">
        <f>ROUND(N19,-3)</f>
        <v>0</v>
      </c>
      <c r="Q19" s="94">
        <f t="shared" ref="Q19" si="37">M19-SUM(L19,S19,T19,U19)</f>
        <v>0</v>
      </c>
      <c r="R19" s="95">
        <f t="shared" si="13"/>
        <v>149249.53</v>
      </c>
      <c r="S19" s="95"/>
      <c r="T19" s="112">
        <v>0</v>
      </c>
      <c r="U19" s="113">
        <v>0</v>
      </c>
      <c r="V19" s="3"/>
      <c r="W19" s="96">
        <f t="shared" si="15"/>
        <v>0</v>
      </c>
      <c r="X19" s="96">
        <f t="shared" ref="X19" si="38">Q19</f>
        <v>0</v>
      </c>
      <c r="Y19" s="96">
        <f t="shared" ref="Y19" si="39">U19</f>
        <v>0</v>
      </c>
      <c r="Z19" s="96">
        <f t="shared" si="17"/>
        <v>149249.53</v>
      </c>
      <c r="AA19" s="96">
        <f t="shared" si="18"/>
        <v>0</v>
      </c>
      <c r="AB19" s="96">
        <f t="shared" ref="AB19" si="40">ROUND(W19,-3)</f>
        <v>0</v>
      </c>
      <c r="AC19" s="96"/>
      <c r="AD19" s="96">
        <f t="shared" ref="AD19" si="41">ROUND(X19,-3)</f>
        <v>0</v>
      </c>
      <c r="AE19" s="96"/>
      <c r="AF19" s="96">
        <f t="shared" ref="AF19" si="42">ROUND(Y19,-3)</f>
        <v>0</v>
      </c>
      <c r="AG19" s="96">
        <f t="shared" ref="AG19" si="43">ROUND(Z19,-3)</f>
        <v>149000</v>
      </c>
      <c r="AH19" s="3"/>
      <c r="AI19" s="94">
        <v>0</v>
      </c>
      <c r="AJ19" s="94"/>
      <c r="AK19" s="95">
        <f t="shared" si="19"/>
        <v>0</v>
      </c>
      <c r="AL19" s="3"/>
      <c r="AM19" s="95"/>
      <c r="AN19" s="95"/>
      <c r="AO19" s="95"/>
      <c r="AP19" s="3"/>
      <c r="AQ19" s="3"/>
      <c r="AR19" s="3"/>
      <c r="AS19" s="3" t="str">
        <f>G19</f>
        <v>Prime EXP</v>
      </c>
    </row>
    <row r="20" spans="2:45" ht="15.75" thickTop="1" x14ac:dyDescent="0.25">
      <c r="C20" s="65"/>
      <c r="G20" t="s">
        <v>362</v>
      </c>
      <c r="H20" s="64">
        <f>SUM(H9:H15,H19)</f>
        <v>1787019317.8324914</v>
      </c>
      <c r="I20" s="64"/>
      <c r="J20" s="64">
        <f>SUM(J9:J15,J19)</f>
        <v>40106128.714594722</v>
      </c>
      <c r="K20" s="64"/>
      <c r="L20" s="64">
        <f t="shared" ref="L20:U20" si="44">SUM(L9:L15,L19)</f>
        <v>912806.13250343304</v>
      </c>
      <c r="M20" s="64">
        <f t="shared" si="44"/>
        <v>1828038252.6795895</v>
      </c>
      <c r="N20" s="64">
        <f t="shared" si="44"/>
        <v>1787019317.8324914</v>
      </c>
      <c r="O20" s="64">
        <f t="shared" si="44"/>
        <v>1828038000</v>
      </c>
      <c r="P20" s="64">
        <f t="shared" si="44"/>
        <v>1787019000</v>
      </c>
      <c r="Q20" s="64">
        <f t="shared" si="44"/>
        <v>1687435090.3249946</v>
      </c>
      <c r="R20" s="64">
        <f t="shared" si="44"/>
        <v>90636995.67459473</v>
      </c>
      <c r="S20" s="64">
        <f t="shared" si="44"/>
        <v>49854617.420000002</v>
      </c>
      <c r="T20" s="64">
        <f t="shared" si="44"/>
        <v>49966166.680000007</v>
      </c>
      <c r="U20" s="64">
        <f t="shared" si="44"/>
        <v>527000.01</v>
      </c>
    </row>
    <row r="21" spans="2:45" x14ac:dyDescent="0.25">
      <c r="C21" s="65"/>
      <c r="G21" t="s">
        <v>525</v>
      </c>
      <c r="H21" s="65">
        <f>SUM(H16:H17)</f>
        <v>162066562.88916665</v>
      </c>
      <c r="I21" s="64"/>
      <c r="J21" s="65">
        <f>SUM(J16:J17)</f>
        <v>151311.59</v>
      </c>
      <c r="K21" s="64"/>
      <c r="L21" s="65">
        <f t="shared" ref="L21:U21" si="45">SUM(L16:L17)</f>
        <v>176435.02999999997</v>
      </c>
      <c r="M21" s="65">
        <f t="shared" si="45"/>
        <v>162394309.50916666</v>
      </c>
      <c r="N21" s="65">
        <f t="shared" si="45"/>
        <v>162066562.88916665</v>
      </c>
      <c r="O21" s="65">
        <f t="shared" si="45"/>
        <v>162395000</v>
      </c>
      <c r="P21" s="65">
        <f t="shared" si="45"/>
        <v>162066000</v>
      </c>
      <c r="Q21" s="65">
        <f t="shared" si="45"/>
        <v>158084321.29916668</v>
      </c>
      <c r="R21" s="65">
        <f t="shared" si="45"/>
        <v>4309988.21</v>
      </c>
      <c r="S21" s="65">
        <f t="shared" si="45"/>
        <v>4158676.62</v>
      </c>
      <c r="T21" s="65">
        <f t="shared" si="45"/>
        <v>0</v>
      </c>
      <c r="U21" s="65">
        <f t="shared" si="45"/>
        <v>0</v>
      </c>
    </row>
    <row r="22" spans="2:45" s="3" customFormat="1" ht="15.75" thickBot="1" x14ac:dyDescent="0.3"/>
    <row r="23" spans="2:45" ht="16.5" thickTop="1" thickBot="1" x14ac:dyDescent="0.3">
      <c r="T23" s="128" t="s">
        <v>528</v>
      </c>
      <c r="U23" s="129">
        <v>646536211.39239645</v>
      </c>
      <c r="V23" s="127">
        <v>646537000</v>
      </c>
    </row>
    <row r="24" spans="2:45" x14ac:dyDescent="0.25">
      <c r="R24" s="126" t="s">
        <v>382</v>
      </c>
      <c r="S24" s="127">
        <v>269869.83</v>
      </c>
      <c r="T24" s="132" t="s">
        <v>529</v>
      </c>
      <c r="U24" s="133">
        <v>0.41767483513171061</v>
      </c>
      <c r="V24" s="134">
        <v>0.41767483513171061</v>
      </c>
    </row>
    <row r="25" spans="2:45" ht="15.75" x14ac:dyDescent="0.25">
      <c r="B25" s="6" t="s">
        <v>31</v>
      </c>
      <c r="R25" s="130" t="s">
        <v>383</v>
      </c>
      <c r="S25" s="131">
        <v>917128548.32999992</v>
      </c>
      <c r="T25" s="132" t="s">
        <v>530</v>
      </c>
      <c r="U25" s="135">
        <v>643575.44376500219</v>
      </c>
      <c r="V25" s="131">
        <v>644000</v>
      </c>
    </row>
    <row r="26" spans="2:45" ht="15.75" thickBot="1" x14ac:dyDescent="0.3">
      <c r="B26" t="s">
        <v>147</v>
      </c>
      <c r="R26" s="130" t="s">
        <v>384</v>
      </c>
      <c r="S26" s="131">
        <v>450787.32520710566</v>
      </c>
      <c r="T26" s="132" t="s">
        <v>531</v>
      </c>
      <c r="U26" s="135">
        <v>647300296.4494971</v>
      </c>
      <c r="V26" s="131">
        <v>647300000</v>
      </c>
    </row>
    <row r="27" spans="2:45" ht="15" customHeight="1" thickBot="1" x14ac:dyDescent="0.3">
      <c r="B27" t="s">
        <v>148</v>
      </c>
      <c r="N27" s="138" t="s">
        <v>538</v>
      </c>
      <c r="O27" s="139" t="s">
        <v>543</v>
      </c>
      <c r="P27" s="150">
        <v>270041905.5</v>
      </c>
      <c r="Q27" s="127">
        <v>270042000</v>
      </c>
      <c r="R27" s="136" t="s">
        <v>385</v>
      </c>
      <c r="S27" s="137">
        <v>647300296.4494971</v>
      </c>
      <c r="T27" s="132" t="s">
        <v>533</v>
      </c>
      <c r="U27" s="140">
        <v>4238.0169159444449</v>
      </c>
      <c r="V27" s="131">
        <v>4000</v>
      </c>
    </row>
    <row r="28" spans="2:45" ht="15" customHeight="1" x14ac:dyDescent="0.25">
      <c r="B28" t="s">
        <v>149</v>
      </c>
      <c r="N28" s="141" t="s">
        <v>539</v>
      </c>
      <c r="O28" s="142" t="s">
        <v>534</v>
      </c>
      <c r="P28" s="151">
        <v>1635.0500000000002</v>
      </c>
      <c r="Q28" s="131">
        <v>2000</v>
      </c>
      <c r="R28" s="158" t="s">
        <v>532</v>
      </c>
      <c r="S28" s="159"/>
      <c r="T28" s="132" t="s">
        <v>535</v>
      </c>
      <c r="U28" s="140">
        <v>89999.999999999985</v>
      </c>
      <c r="V28" s="131">
        <v>90000</v>
      </c>
    </row>
    <row r="29" spans="2:45" x14ac:dyDescent="0.25">
      <c r="N29" s="141" t="s">
        <v>540</v>
      </c>
      <c r="O29" s="142" t="s">
        <v>496</v>
      </c>
      <c r="P29" s="151">
        <v>113041047.53329647</v>
      </c>
      <c r="Q29" s="131">
        <v>113041000</v>
      </c>
      <c r="R29" s="160"/>
      <c r="S29" s="161"/>
      <c r="T29" s="132" t="s">
        <v>536</v>
      </c>
      <c r="U29" s="145">
        <v>1123766.7277816152</v>
      </c>
      <c r="V29" s="131">
        <v>1124000</v>
      </c>
    </row>
    <row r="30" spans="2:45" ht="15.75" thickBot="1" x14ac:dyDescent="0.3">
      <c r="B30" s="5" t="s">
        <v>33</v>
      </c>
      <c r="C30" s="5" t="s">
        <v>32</v>
      </c>
      <c r="N30" s="143" t="s">
        <v>542</v>
      </c>
      <c r="O30" s="144" t="s">
        <v>541</v>
      </c>
      <c r="P30" s="152">
        <v>263451623.30909997</v>
      </c>
      <c r="Q30" s="137">
        <v>263452000</v>
      </c>
      <c r="R30" s="162"/>
      <c r="S30" s="163"/>
      <c r="T30" s="146" t="s">
        <v>537</v>
      </c>
      <c r="U30" s="147">
        <v>646536211.39239645</v>
      </c>
      <c r="V30" s="137">
        <v>646536000</v>
      </c>
    </row>
    <row r="31" spans="2:45" ht="91.5" customHeight="1" x14ac:dyDescent="0.25">
      <c r="B31" s="85" t="s">
        <v>398</v>
      </c>
      <c r="C31" s="153" t="s">
        <v>412</v>
      </c>
      <c r="D31" s="154"/>
      <c r="E31" s="154"/>
      <c r="F31" s="154"/>
      <c r="G31" s="154"/>
      <c r="H31" s="154"/>
      <c r="I31" s="154"/>
      <c r="J31" s="154"/>
      <c r="K31" s="154"/>
      <c r="L31" s="155"/>
    </row>
    <row r="32" spans="2:45" ht="74.25" customHeight="1" x14ac:dyDescent="0.25">
      <c r="B32" s="85" t="s">
        <v>511</v>
      </c>
      <c r="C32" s="153" t="s">
        <v>512</v>
      </c>
      <c r="D32" s="154"/>
      <c r="E32" s="154"/>
      <c r="F32" s="154"/>
      <c r="G32" s="154"/>
      <c r="H32" s="154"/>
      <c r="I32" s="154"/>
      <c r="J32" s="154"/>
      <c r="K32" s="154"/>
      <c r="L32" s="155"/>
    </row>
    <row r="34" spans="2:14" x14ac:dyDescent="0.25">
      <c r="B34" s="65"/>
      <c r="C34" s="65"/>
      <c r="N34" s="65"/>
    </row>
    <row r="35" spans="2:14" x14ac:dyDescent="0.25">
      <c r="N35" s="65"/>
    </row>
    <row r="36" spans="2:14" x14ac:dyDescent="0.25">
      <c r="N36" s="65"/>
    </row>
    <row r="37" spans="2:14" x14ac:dyDescent="0.25">
      <c r="N37" s="65"/>
    </row>
    <row r="38" spans="2:14" x14ac:dyDescent="0.25">
      <c r="N38" s="65"/>
    </row>
  </sheetData>
  <mergeCells count="5">
    <mergeCell ref="C31:L31"/>
    <mergeCell ref="C32:L32"/>
    <mergeCell ref="M7:N7"/>
    <mergeCell ref="O7:P7"/>
    <mergeCell ref="R28:S30"/>
  </mergeCells>
  <pageMargins left="0.7" right="0.7" top="0.75" bottom="0.75" header="0.3" footer="0.3"/>
  <pageSetup orientation="portrait" horizontalDpi="0" verticalDpi="0"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AC5C48-D94F-4B0A-B9B9-293054851A1D}">
  <sheetPr codeName="Sheet5"/>
  <dimension ref="A1:T131"/>
  <sheetViews>
    <sheetView zoomScale="80" zoomScaleNormal="80" workbookViewId="0"/>
  </sheetViews>
  <sheetFormatPr defaultRowHeight="15" x14ac:dyDescent="0.25"/>
  <cols>
    <col min="1" max="1" width="14.85546875" bestFit="1" customWidth="1"/>
    <col min="2" max="2" width="68.42578125" customWidth="1"/>
    <col min="3" max="3" width="44.7109375" customWidth="1"/>
    <col min="4" max="4" width="1.28515625" customWidth="1"/>
    <col min="5" max="5" width="13.28515625" customWidth="1"/>
    <col min="6" max="11" width="14.5703125" customWidth="1"/>
    <col min="12" max="12" width="22.140625" bestFit="1" customWidth="1"/>
    <col min="13" max="14" width="16.7109375" customWidth="1"/>
    <col min="15" max="15" width="15.28515625" customWidth="1"/>
    <col min="16" max="16" width="13.140625" customWidth="1"/>
    <col min="23" max="23" width="12" bestFit="1" customWidth="1"/>
  </cols>
  <sheetData>
    <row r="1" spans="1:3" ht="18.75" x14ac:dyDescent="0.3">
      <c r="A1" t="s">
        <v>151</v>
      </c>
      <c r="B1" s="7" t="s">
        <v>34</v>
      </c>
    </row>
    <row r="2" spans="1:3" x14ac:dyDescent="0.25">
      <c r="B2" s="1" t="s">
        <v>50</v>
      </c>
    </row>
    <row r="4" spans="1:3" x14ac:dyDescent="0.25">
      <c r="B4" s="5" t="s">
        <v>51</v>
      </c>
    </row>
    <row r="5" spans="1:3" x14ac:dyDescent="0.25">
      <c r="B5" s="5"/>
    </row>
    <row r="6" spans="1:3" x14ac:dyDescent="0.25">
      <c r="B6" s="10" t="s">
        <v>66</v>
      </c>
      <c r="C6" s="37" t="s">
        <v>150</v>
      </c>
    </row>
    <row r="7" spans="1:3" x14ac:dyDescent="0.25">
      <c r="B7" s="10" t="s">
        <v>35</v>
      </c>
      <c r="C7" s="37" t="s">
        <v>151</v>
      </c>
    </row>
    <row r="8" spans="1:3" x14ac:dyDescent="0.25">
      <c r="B8" s="10" t="s">
        <v>36</v>
      </c>
      <c r="C8" s="2"/>
    </row>
    <row r="9" spans="1:3" x14ac:dyDescent="0.25">
      <c r="B9" s="10" t="s">
        <v>37</v>
      </c>
      <c r="C9" s="2"/>
    </row>
    <row r="13" spans="1:3" x14ac:dyDescent="0.25">
      <c r="B13" t="s">
        <v>67</v>
      </c>
    </row>
    <row r="14" spans="1:3" x14ac:dyDescent="0.25">
      <c r="B14" t="s">
        <v>38</v>
      </c>
      <c r="C14" s="44" t="s">
        <v>152</v>
      </c>
    </row>
    <row r="15" spans="1:3" x14ac:dyDescent="0.25">
      <c r="B15" t="s">
        <v>52</v>
      </c>
    </row>
    <row r="18" spans="2:3" x14ac:dyDescent="0.25">
      <c r="B18" t="s">
        <v>68</v>
      </c>
    </row>
    <row r="19" spans="2:3" x14ac:dyDescent="0.25">
      <c r="B19" t="s">
        <v>44</v>
      </c>
      <c r="C19" s="44" t="s">
        <v>153</v>
      </c>
    </row>
    <row r="20" spans="2:3" x14ac:dyDescent="0.25">
      <c r="B20" t="s">
        <v>45</v>
      </c>
    </row>
    <row r="21" spans="2:3" x14ac:dyDescent="0.25">
      <c r="B21" s="1" t="s">
        <v>46</v>
      </c>
    </row>
    <row r="22" spans="2:3" x14ac:dyDescent="0.25">
      <c r="B22" s="1"/>
    </row>
    <row r="23" spans="2:3" x14ac:dyDescent="0.25">
      <c r="B23" s="1"/>
    </row>
    <row r="24" spans="2:3" x14ac:dyDescent="0.25">
      <c r="B24" t="s">
        <v>39</v>
      </c>
    </row>
    <row r="25" spans="2:3" x14ac:dyDescent="0.25">
      <c r="B25" t="s">
        <v>40</v>
      </c>
      <c r="C25" s="2"/>
    </row>
    <row r="26" spans="2:3" x14ac:dyDescent="0.25">
      <c r="B26" t="s">
        <v>41</v>
      </c>
      <c r="C26" s="2"/>
    </row>
    <row r="27" spans="2:3" x14ac:dyDescent="0.25">
      <c r="B27" t="s">
        <v>42</v>
      </c>
      <c r="C27" s="2"/>
    </row>
    <row r="28" spans="2:3" x14ac:dyDescent="0.25">
      <c r="B28" t="s">
        <v>43</v>
      </c>
      <c r="C28" s="2"/>
    </row>
    <row r="30" spans="2:3" s="3" customFormat="1" ht="15.75" thickBot="1" x14ac:dyDescent="0.3"/>
    <row r="31" spans="2:3" ht="15.75" thickTop="1" x14ac:dyDescent="0.25"/>
    <row r="32" spans="2:3" ht="15.75" x14ac:dyDescent="0.25">
      <c r="B32" s="6" t="s">
        <v>53</v>
      </c>
    </row>
    <row r="33" spans="2:5" x14ac:dyDescent="0.25">
      <c r="E33" s="1" t="s">
        <v>54</v>
      </c>
    </row>
    <row r="34" spans="2:5" x14ac:dyDescent="0.25">
      <c r="E34" s="1" t="s">
        <v>47</v>
      </c>
    </row>
    <row r="35" spans="2:5" x14ac:dyDescent="0.25">
      <c r="B35" t="s">
        <v>69</v>
      </c>
      <c r="C35" s="79">
        <f>'Items B &amp; C'!O9</f>
        <v>44657000</v>
      </c>
      <c r="E35" s="1" t="s">
        <v>48</v>
      </c>
    </row>
    <row r="36" spans="2:5" x14ac:dyDescent="0.25">
      <c r="B36" t="s">
        <v>70</v>
      </c>
      <c r="C36" s="79">
        <f>'Items B &amp; C'!P9</f>
        <v>44305000</v>
      </c>
      <c r="E36" s="1" t="s">
        <v>55</v>
      </c>
    </row>
    <row r="37" spans="2:5" x14ac:dyDescent="0.25">
      <c r="C37" s="16"/>
      <c r="E37" s="1"/>
    </row>
    <row r="38" spans="2:5" x14ac:dyDescent="0.25">
      <c r="C38" s="16"/>
      <c r="E38" s="1"/>
    </row>
    <row r="39" spans="2:5" x14ac:dyDescent="0.25">
      <c r="B39" t="s">
        <v>71</v>
      </c>
      <c r="C39" s="44">
        <v>0</v>
      </c>
      <c r="E39" s="1" t="s">
        <v>49</v>
      </c>
    </row>
    <row r="40" spans="2:5" x14ac:dyDescent="0.25">
      <c r="B40" t="s">
        <v>72</v>
      </c>
      <c r="C40" s="44">
        <v>0</v>
      </c>
      <c r="E40" s="1" t="s">
        <v>56</v>
      </c>
    </row>
    <row r="41" spans="2:5" x14ac:dyDescent="0.25">
      <c r="C41" s="16"/>
    </row>
    <row r="42" spans="2:5" x14ac:dyDescent="0.25">
      <c r="B42" t="s">
        <v>154</v>
      </c>
      <c r="C42" s="16"/>
    </row>
    <row r="43" spans="2:5" x14ac:dyDescent="0.25">
      <c r="B43" t="s">
        <v>57</v>
      </c>
      <c r="C43" s="44">
        <v>0</v>
      </c>
      <c r="E43" s="1" t="s">
        <v>59</v>
      </c>
    </row>
    <row r="44" spans="2:5" x14ac:dyDescent="0.25">
      <c r="B44" t="s">
        <v>62</v>
      </c>
      <c r="C44" s="80">
        <v>0</v>
      </c>
      <c r="E44" s="1" t="s">
        <v>60</v>
      </c>
    </row>
    <row r="45" spans="2:5" x14ac:dyDescent="0.25">
      <c r="B45" t="s">
        <v>63</v>
      </c>
      <c r="C45" s="80">
        <v>0</v>
      </c>
    </row>
    <row r="46" spans="2:5" x14ac:dyDescent="0.25">
      <c r="B46" t="s">
        <v>64</v>
      </c>
      <c r="C46" s="80">
        <v>0</v>
      </c>
      <c r="E46" s="1" t="s">
        <v>58</v>
      </c>
    </row>
    <row r="47" spans="2:5" x14ac:dyDescent="0.25">
      <c r="B47" t="s">
        <v>65</v>
      </c>
      <c r="C47" s="80">
        <v>0</v>
      </c>
    </row>
    <row r="48" spans="2:5" x14ac:dyDescent="0.25">
      <c r="C48" s="16"/>
    </row>
    <row r="49" spans="2:14" x14ac:dyDescent="0.25">
      <c r="C49" s="16"/>
    </row>
    <row r="50" spans="2:14" x14ac:dyDescent="0.25">
      <c r="B50" t="s">
        <v>61</v>
      </c>
      <c r="C50" s="44" t="s">
        <v>153</v>
      </c>
    </row>
    <row r="51" spans="2:14" x14ac:dyDescent="0.25">
      <c r="B51" t="s">
        <v>73</v>
      </c>
      <c r="C51" s="11"/>
    </row>
    <row r="54" spans="2:14" x14ac:dyDescent="0.25">
      <c r="B54" t="s">
        <v>74</v>
      </c>
    </row>
    <row r="55" spans="2:14" x14ac:dyDescent="0.25">
      <c r="B55" t="s">
        <v>75</v>
      </c>
    </row>
    <row r="56" spans="2:14" x14ac:dyDescent="0.25">
      <c r="B56" t="s">
        <v>76</v>
      </c>
    </row>
    <row r="57" spans="2:14" x14ac:dyDescent="0.25">
      <c r="B57" t="s">
        <v>77</v>
      </c>
    </row>
    <row r="59" spans="2:14" x14ac:dyDescent="0.25">
      <c r="C59" t="s">
        <v>80</v>
      </c>
      <c r="E59" t="s">
        <v>81</v>
      </c>
      <c r="F59" t="s">
        <v>82</v>
      </c>
      <c r="G59" t="s">
        <v>83</v>
      </c>
    </row>
    <row r="60" spans="2:14" x14ac:dyDescent="0.25">
      <c r="B60" t="s">
        <v>78</v>
      </c>
      <c r="C60" s="81">
        <f>'Items B &amp; C'!AB9</f>
        <v>396000</v>
      </c>
      <c r="D60" s="64"/>
      <c r="E60" s="81">
        <f>'Items B &amp; C'!AD9</f>
        <v>44261000</v>
      </c>
      <c r="F60" s="81">
        <f>'Items B &amp; C'!AE9</f>
        <v>0</v>
      </c>
      <c r="G60" s="81">
        <f>'Items B &amp; C'!AF9</f>
        <v>0</v>
      </c>
      <c r="N60" s="24"/>
    </row>
    <row r="61" spans="2:14" x14ac:dyDescent="0.25">
      <c r="B61" t="s">
        <v>79</v>
      </c>
      <c r="C61" s="81">
        <f>'Items B &amp; C'!AG9</f>
        <v>62000</v>
      </c>
      <c r="D61" s="64"/>
      <c r="E61" s="81">
        <f>'Items B &amp; C'!AI9</f>
        <v>0</v>
      </c>
      <c r="F61" s="81">
        <f>'Items B &amp; C'!AJ9</f>
        <v>0</v>
      </c>
      <c r="G61" s="81">
        <f>'Items B &amp; C'!AK9</f>
        <v>290000</v>
      </c>
      <c r="N61" s="24"/>
    </row>
    <row r="64" spans="2:14" x14ac:dyDescent="0.25">
      <c r="B64" t="s">
        <v>88</v>
      </c>
      <c r="E64" s="1" t="s">
        <v>86</v>
      </c>
    </row>
    <row r="65" spans="2:5" x14ac:dyDescent="0.25">
      <c r="B65" t="s">
        <v>85</v>
      </c>
      <c r="C65" s="98">
        <v>100</v>
      </c>
      <c r="E65" s="1" t="s">
        <v>87</v>
      </c>
    </row>
    <row r="66" spans="2:5" x14ac:dyDescent="0.25">
      <c r="B66" t="s">
        <v>84</v>
      </c>
      <c r="C66" s="75"/>
    </row>
    <row r="67" spans="2:5" x14ac:dyDescent="0.25">
      <c r="C67" s="75"/>
    </row>
    <row r="68" spans="2:5" x14ac:dyDescent="0.25">
      <c r="C68" s="75"/>
    </row>
    <row r="69" spans="2:5" x14ac:dyDescent="0.25">
      <c r="B69" t="s">
        <v>89</v>
      </c>
      <c r="C69" s="75"/>
    </row>
    <row r="70" spans="2:5" x14ac:dyDescent="0.25">
      <c r="B70" t="s">
        <v>90</v>
      </c>
      <c r="C70" s="98">
        <v>0</v>
      </c>
    </row>
    <row r="71" spans="2:5" x14ac:dyDescent="0.25">
      <c r="B71" t="s">
        <v>91</v>
      </c>
      <c r="C71" s="98">
        <v>0</v>
      </c>
    </row>
    <row r="72" spans="2:5" x14ac:dyDescent="0.25">
      <c r="B72" t="s">
        <v>92</v>
      </c>
      <c r="C72" s="98">
        <v>0</v>
      </c>
    </row>
    <row r="73" spans="2:5" x14ac:dyDescent="0.25">
      <c r="B73" t="s">
        <v>93</v>
      </c>
      <c r="C73" s="98">
        <v>47</v>
      </c>
      <c r="E73" s="1" t="s">
        <v>103</v>
      </c>
    </row>
    <row r="74" spans="2:5" x14ac:dyDescent="0.25">
      <c r="B74" t="s">
        <v>94</v>
      </c>
      <c r="C74" s="98">
        <v>0</v>
      </c>
      <c r="E74" s="1" t="s">
        <v>104</v>
      </c>
    </row>
    <row r="75" spans="2:5" x14ac:dyDescent="0.25">
      <c r="B75" t="s">
        <v>95</v>
      </c>
      <c r="C75" s="98">
        <v>0</v>
      </c>
      <c r="E75" s="1" t="s">
        <v>105</v>
      </c>
    </row>
    <row r="76" spans="2:5" x14ac:dyDescent="0.25">
      <c r="B76" t="s">
        <v>96</v>
      </c>
      <c r="C76" s="98">
        <v>53</v>
      </c>
      <c r="E76" s="1" t="s">
        <v>106</v>
      </c>
    </row>
    <row r="77" spans="2:5" x14ac:dyDescent="0.25">
      <c r="B77" t="s">
        <v>97</v>
      </c>
      <c r="C77" s="98">
        <v>0</v>
      </c>
    </row>
    <row r="78" spans="2:5" x14ac:dyDescent="0.25">
      <c r="B78" t="s">
        <v>98</v>
      </c>
      <c r="C78" s="98">
        <v>0</v>
      </c>
    </row>
    <row r="79" spans="2:5" x14ac:dyDescent="0.25">
      <c r="B79" t="s">
        <v>101</v>
      </c>
      <c r="C79" s="98">
        <v>0</v>
      </c>
    </row>
    <row r="80" spans="2:5" x14ac:dyDescent="0.25">
      <c r="B80" t="s">
        <v>99</v>
      </c>
      <c r="C80" s="98">
        <v>0</v>
      </c>
    </row>
    <row r="81" spans="2:20" x14ac:dyDescent="0.25">
      <c r="B81" t="s">
        <v>100</v>
      </c>
      <c r="C81" s="98">
        <v>0</v>
      </c>
    </row>
    <row r="82" spans="2:20" x14ac:dyDescent="0.25">
      <c r="B82" t="s">
        <v>102</v>
      </c>
      <c r="C82" s="98">
        <v>0</v>
      </c>
    </row>
    <row r="83" spans="2:20" x14ac:dyDescent="0.25">
      <c r="B83" t="s">
        <v>155</v>
      </c>
      <c r="C83" s="98">
        <v>0</v>
      </c>
    </row>
    <row r="85" spans="2:20" s="3" customFormat="1" ht="15.75" thickBot="1" x14ac:dyDescent="0.3"/>
    <row r="86" spans="2:20" ht="15.75" thickTop="1" x14ac:dyDescent="0.25"/>
    <row r="87" spans="2:20" ht="18.75" x14ac:dyDescent="0.3">
      <c r="B87" s="7" t="s">
        <v>107</v>
      </c>
    </row>
    <row r="89" spans="2:20" x14ac:dyDescent="0.25">
      <c r="B89" t="s">
        <v>108</v>
      </c>
    </row>
    <row r="90" spans="2:20" x14ac:dyDescent="0.25">
      <c r="B90" t="s">
        <v>109</v>
      </c>
    </row>
    <row r="91" spans="2:20" x14ac:dyDescent="0.25">
      <c r="B91" t="s">
        <v>110</v>
      </c>
    </row>
    <row r="92" spans="2:20" x14ac:dyDescent="0.25">
      <c r="B92" t="s">
        <v>111</v>
      </c>
    </row>
    <row r="93" spans="2:20" x14ac:dyDescent="0.25">
      <c r="B93" t="s">
        <v>112</v>
      </c>
    </row>
    <row r="94" spans="2:20" x14ac:dyDescent="0.25">
      <c r="H94" t="s">
        <v>348</v>
      </c>
      <c r="I94" s="23" t="s">
        <v>347</v>
      </c>
      <c r="J94" s="23" t="s">
        <v>350</v>
      </c>
      <c r="K94" s="23" t="s">
        <v>349</v>
      </c>
      <c r="M94" s="23"/>
      <c r="N94" s="23"/>
      <c r="O94" s="23"/>
      <c r="P94" s="23"/>
    </row>
    <row r="95" spans="2:20" x14ac:dyDescent="0.25">
      <c r="C95" s="13" t="s">
        <v>130</v>
      </c>
      <c r="E95" s="12" t="s">
        <v>131</v>
      </c>
      <c r="F95" s="12" t="s">
        <v>132</v>
      </c>
      <c r="G95" s="22"/>
      <c r="H95" s="66">
        <v>1</v>
      </c>
      <c r="I95" s="66">
        <v>1</v>
      </c>
      <c r="J95" s="66">
        <f>H95</f>
        <v>1</v>
      </c>
      <c r="K95" s="66">
        <f>I95</f>
        <v>1</v>
      </c>
      <c r="O95" s="19"/>
    </row>
    <row r="96" spans="2:20" x14ac:dyDescent="0.25">
      <c r="B96" t="s">
        <v>113</v>
      </c>
      <c r="C96" s="77">
        <v>44592</v>
      </c>
      <c r="E96" s="83">
        <f t="shared" ref="E96:F98" si="0">ROUND(H96-1,4)</f>
        <v>2.9999999999999997E-4</v>
      </c>
      <c r="F96" s="83">
        <f t="shared" si="0"/>
        <v>2.0000000000000001E-4</v>
      </c>
      <c r="H96" s="20">
        <v>1.000282073447248</v>
      </c>
      <c r="I96" s="20">
        <v>1.0001698637125092</v>
      </c>
      <c r="J96" s="20">
        <f>J95*H96</f>
        <v>1.000282073447248</v>
      </c>
      <c r="K96" s="20">
        <f t="shared" ref="K96:K107" si="1">K95*I96</f>
        <v>1.0001698637125092</v>
      </c>
      <c r="L96" s="25">
        <f>F96*365/31</f>
        <v>2.3548387096774199E-3</v>
      </c>
      <c r="N96" s="25"/>
      <c r="O96" s="19"/>
      <c r="P96" s="17"/>
      <c r="R96" s="17"/>
      <c r="S96" s="25"/>
      <c r="T96" s="18"/>
    </row>
    <row r="97" spans="2:20" x14ac:dyDescent="0.25">
      <c r="B97" t="s">
        <v>114</v>
      </c>
      <c r="C97" s="77">
        <v>44620</v>
      </c>
      <c r="E97" s="83">
        <f t="shared" si="0"/>
        <v>2.9999999999999997E-4</v>
      </c>
      <c r="F97" s="83">
        <f t="shared" si="0"/>
        <v>2.0000000000000001E-4</v>
      </c>
      <c r="H97" s="20">
        <v>1.0002566858423831</v>
      </c>
      <c r="I97" s="20">
        <v>1.0001534252069153</v>
      </c>
      <c r="J97" s="20">
        <f t="shared" ref="J97:J107" si="2">J96*H97</f>
        <v>1.0005388316938915</v>
      </c>
      <c r="K97" s="20">
        <f t="shared" si="1"/>
        <v>1.0003233149807997</v>
      </c>
      <c r="L97" s="25">
        <f>F97*365/(C97-C96)</f>
        <v>2.6071428571428574E-3</v>
      </c>
      <c r="N97" s="25"/>
      <c r="O97" s="19"/>
      <c r="P97" s="17"/>
      <c r="R97" s="17"/>
      <c r="S97" s="25"/>
      <c r="T97" s="18"/>
    </row>
    <row r="98" spans="2:20" x14ac:dyDescent="0.25">
      <c r="B98" t="s">
        <v>115</v>
      </c>
      <c r="C98" s="77">
        <v>44651</v>
      </c>
      <c r="E98" s="83">
        <f t="shared" si="0"/>
        <v>4.0000000000000002E-4</v>
      </c>
      <c r="F98" s="83">
        <f t="shared" si="0"/>
        <v>2.0000000000000001E-4</v>
      </c>
      <c r="H98" s="20">
        <v>1.00035672813816</v>
      </c>
      <c r="I98" s="20">
        <v>1.0002446641581979</v>
      </c>
      <c r="J98" s="20">
        <f t="shared" si="2"/>
        <v>1.0008957520484785</v>
      </c>
      <c r="K98" s="20">
        <f t="shared" si="1"/>
        <v>1.0005680582425853</v>
      </c>
      <c r="L98" s="25">
        <f>F98*365/(C98-C97)</f>
        <v>2.3548387096774199E-3</v>
      </c>
      <c r="N98" s="25"/>
      <c r="O98" s="19"/>
      <c r="P98" s="17"/>
      <c r="R98" s="17"/>
      <c r="S98" s="25"/>
      <c r="T98" s="18"/>
    </row>
    <row r="99" spans="2:20" ht="15.75" thickBot="1" x14ac:dyDescent="0.3">
      <c r="B99" t="s">
        <v>116</v>
      </c>
      <c r="C99" s="77">
        <v>44651</v>
      </c>
      <c r="E99" s="100">
        <f>ROUND((J99/J95)-1,4)</f>
        <v>8.9999999999999998E-4</v>
      </c>
      <c r="F99" s="100">
        <f>ROUND((K99/K95)-1,4)</f>
        <v>5.9999999999999995E-4</v>
      </c>
      <c r="H99" s="66">
        <v>1</v>
      </c>
      <c r="I99" s="66">
        <v>1</v>
      </c>
      <c r="J99" s="66">
        <f t="shared" si="2"/>
        <v>1.0008957520484785</v>
      </c>
      <c r="K99" s="66">
        <f t="shared" si="1"/>
        <v>1.0005680582425853</v>
      </c>
      <c r="L99" s="25"/>
      <c r="N99" s="25"/>
      <c r="O99" s="19"/>
      <c r="R99" s="17"/>
      <c r="S99" s="25"/>
      <c r="T99" s="18"/>
    </row>
    <row r="100" spans="2:20" ht="15.75" thickTop="1" x14ac:dyDescent="0.25">
      <c r="B100" t="s">
        <v>117</v>
      </c>
      <c r="C100" s="77">
        <v>44681</v>
      </c>
      <c r="E100" s="99">
        <f t="shared" ref="E100:E102" si="3">ROUND(H100-1,4)</f>
        <v>5.0000000000000001E-4</v>
      </c>
      <c r="F100" s="99">
        <f t="shared" ref="F100:F102" si="4">ROUND(I100-1,4)</f>
        <v>2.9999999999999997E-4</v>
      </c>
      <c r="H100" s="20">
        <v>1.0004627528485153</v>
      </c>
      <c r="I100" s="20">
        <v>1.0003282215094984</v>
      </c>
      <c r="J100" s="20">
        <f t="shared" si="2"/>
        <v>1.0013589194088057</v>
      </c>
      <c r="K100" s="20">
        <f t="shared" si="1"/>
        <v>1.0008964662010176</v>
      </c>
      <c r="L100" s="25">
        <f t="shared" ref="L100:L110" si="5">F100*365/(C100-C99)</f>
        <v>3.6499999999999996E-3</v>
      </c>
      <c r="N100" s="25"/>
      <c r="O100" s="19"/>
      <c r="R100" s="17"/>
      <c r="S100" s="25"/>
      <c r="T100" s="18"/>
    </row>
    <row r="101" spans="2:20" x14ac:dyDescent="0.25">
      <c r="B101" t="s">
        <v>118</v>
      </c>
      <c r="C101" s="77">
        <v>44712</v>
      </c>
      <c r="E101" s="83">
        <f t="shared" si="3"/>
        <v>8.0000000000000004E-4</v>
      </c>
      <c r="F101" s="83">
        <f t="shared" si="4"/>
        <v>5.9999999999999995E-4</v>
      </c>
      <c r="H101" s="20">
        <v>1.0007628733899778</v>
      </c>
      <c r="I101" s="20">
        <v>1.0005677044771104</v>
      </c>
      <c r="J101" s="20">
        <f t="shared" si="2"/>
        <v>1.0021228294822397</v>
      </c>
      <c r="K101" s="20">
        <f t="shared" si="1"/>
        <v>1.0014646796060038</v>
      </c>
      <c r="L101" s="25">
        <f t="shared" si="5"/>
        <v>7.064516129032257E-3</v>
      </c>
      <c r="N101" s="25"/>
      <c r="O101" s="19"/>
      <c r="P101" s="17"/>
      <c r="R101" s="17"/>
      <c r="S101" s="25"/>
      <c r="T101" s="18"/>
    </row>
    <row r="102" spans="2:20" x14ac:dyDescent="0.25">
      <c r="B102" t="s">
        <v>119</v>
      </c>
      <c r="C102" s="77">
        <v>44742</v>
      </c>
      <c r="E102" s="83">
        <f t="shared" si="3"/>
        <v>1E-3</v>
      </c>
      <c r="F102" s="83">
        <f t="shared" si="4"/>
        <v>8.9999999999999998E-4</v>
      </c>
      <c r="H102" s="20">
        <v>1.0010419835830291</v>
      </c>
      <c r="I102" s="20">
        <v>1.0008762212767766</v>
      </c>
      <c r="J102" s="20">
        <f t="shared" si="2"/>
        <v>1.003167025018739</v>
      </c>
      <c r="K102" s="20">
        <f t="shared" si="1"/>
        <v>1.0023421842662148</v>
      </c>
      <c r="L102" s="25">
        <f t="shared" si="5"/>
        <v>1.095E-2</v>
      </c>
      <c r="N102" s="25"/>
      <c r="O102" s="19"/>
      <c r="R102" s="17"/>
      <c r="S102" s="25"/>
      <c r="T102" s="18"/>
    </row>
    <row r="103" spans="2:20" ht="15.75" thickBot="1" x14ac:dyDescent="0.3">
      <c r="B103" t="s">
        <v>120</v>
      </c>
      <c r="C103" s="77">
        <v>44742</v>
      </c>
      <c r="E103" s="100">
        <f>ROUND((J103/J99)-1,4)</f>
        <v>2.3E-3</v>
      </c>
      <c r="F103" s="100">
        <f>ROUND((K103/K99)-1,4)</f>
        <v>1.8E-3</v>
      </c>
      <c r="H103" s="66">
        <v>1</v>
      </c>
      <c r="I103" s="66">
        <v>1</v>
      </c>
      <c r="J103" s="66">
        <f t="shared" si="2"/>
        <v>1.003167025018739</v>
      </c>
      <c r="K103" s="66">
        <f t="shared" si="1"/>
        <v>1.0023421842662148</v>
      </c>
      <c r="L103" s="25"/>
      <c r="N103" s="25"/>
      <c r="O103" s="19"/>
      <c r="R103" s="17"/>
      <c r="S103" s="25"/>
      <c r="T103" s="18"/>
    </row>
    <row r="104" spans="2:20" ht="15.75" thickTop="1" x14ac:dyDescent="0.25">
      <c r="B104" t="s">
        <v>121</v>
      </c>
      <c r="C104" s="77">
        <v>44773</v>
      </c>
      <c r="E104" s="99">
        <f t="shared" ref="E104:E106" si="6">ROUND(H104-1,4)</f>
        <v>1.5E-3</v>
      </c>
      <c r="F104" s="99">
        <f t="shared" ref="F104:F106" si="7">ROUND(I104-1,4)</f>
        <v>1.4E-3</v>
      </c>
      <c r="H104" s="20">
        <v>1.0015420228669858</v>
      </c>
      <c r="I104" s="20">
        <v>1.0013609229333107</v>
      </c>
      <c r="J104" s="20">
        <f t="shared" si="2"/>
        <v>1.0047139315107241</v>
      </c>
      <c r="K104" s="20">
        <f t="shared" si="1"/>
        <v>1.0037062947318074</v>
      </c>
      <c r="L104" s="25">
        <f t="shared" si="5"/>
        <v>1.6483870967741936E-2</v>
      </c>
      <c r="N104" s="25"/>
      <c r="O104" s="19"/>
      <c r="P104" s="17"/>
      <c r="R104" s="17"/>
      <c r="S104" s="25"/>
      <c r="T104" s="18"/>
    </row>
    <row r="105" spans="2:20" x14ac:dyDescent="0.25">
      <c r="B105" t="s">
        <v>122</v>
      </c>
      <c r="C105" s="77">
        <v>44804</v>
      </c>
      <c r="E105" s="83">
        <f t="shared" si="6"/>
        <v>2E-3</v>
      </c>
      <c r="F105" s="83">
        <f t="shared" si="7"/>
        <v>1.8E-3</v>
      </c>
      <c r="H105" s="20">
        <v>1.0020268989609995</v>
      </c>
      <c r="I105" s="20">
        <v>1.001848154078135</v>
      </c>
      <c r="J105" s="20">
        <f t="shared" si="2"/>
        <v>1.0067503851346049</v>
      </c>
      <c r="K105" s="20">
        <f t="shared" si="1"/>
        <v>1.0055612986136657</v>
      </c>
      <c r="L105" s="25">
        <f t="shared" si="5"/>
        <v>2.1193548387096774E-2</v>
      </c>
      <c r="N105" s="25"/>
      <c r="O105" s="19"/>
      <c r="R105" s="17"/>
      <c r="S105" s="25"/>
      <c r="T105" s="18"/>
    </row>
    <row r="106" spans="2:20" x14ac:dyDescent="0.25">
      <c r="B106" t="s">
        <v>123</v>
      </c>
      <c r="C106" s="77">
        <v>44834</v>
      </c>
      <c r="E106" s="83">
        <f t="shared" si="6"/>
        <v>2.3999999999999998E-3</v>
      </c>
      <c r="F106" s="83">
        <f t="shared" si="7"/>
        <v>2.0999999999999999E-3</v>
      </c>
      <c r="H106" s="20">
        <v>1.0023787833488409</v>
      </c>
      <c r="I106" s="20">
        <v>1.0021396309691166</v>
      </c>
      <c r="J106" s="20">
        <f t="shared" si="2"/>
        <v>1.0091452261872023</v>
      </c>
      <c r="K106" s="20">
        <f t="shared" si="1"/>
        <v>1.0077128287095247</v>
      </c>
      <c r="L106" s="25">
        <f t="shared" si="5"/>
        <v>2.555E-2</v>
      </c>
      <c r="N106" s="25"/>
      <c r="O106" s="19"/>
      <c r="R106" s="17"/>
      <c r="S106" s="25"/>
      <c r="T106" s="18"/>
    </row>
    <row r="107" spans="2:20" ht="15.75" thickBot="1" x14ac:dyDescent="0.3">
      <c r="B107" t="s">
        <v>124</v>
      </c>
      <c r="C107" s="77">
        <v>44834</v>
      </c>
      <c r="E107" s="100">
        <f>ROUND((J107/J103)-1,4)</f>
        <v>6.0000000000000001E-3</v>
      </c>
      <c r="F107" s="100">
        <f>ROUND((K107/K103)-1,4)</f>
        <v>5.4000000000000003E-3</v>
      </c>
      <c r="H107" s="66">
        <v>1</v>
      </c>
      <c r="I107" s="66">
        <v>1</v>
      </c>
      <c r="J107" s="66">
        <f t="shared" si="2"/>
        <v>1.0091452261872023</v>
      </c>
      <c r="K107" s="66">
        <f t="shared" si="1"/>
        <v>1.0077128287095247</v>
      </c>
      <c r="L107" s="25"/>
      <c r="N107" s="25"/>
      <c r="O107" s="19"/>
      <c r="P107" s="17"/>
      <c r="R107" s="17"/>
      <c r="S107" s="25"/>
      <c r="T107" s="18"/>
    </row>
    <row r="108" spans="2:20" ht="15.75" thickTop="1" x14ac:dyDescent="0.25">
      <c r="B108" t="s">
        <v>125</v>
      </c>
      <c r="C108" s="77">
        <v>44865</v>
      </c>
      <c r="E108" s="99">
        <f t="shared" ref="E108:E110" si="8">ROUND(H108-1,4)</f>
        <v>2.8E-3</v>
      </c>
      <c r="F108" s="99">
        <f t="shared" ref="F108:F110" si="9">ROUND(I108-1,4)</f>
        <v>2.7000000000000001E-3</v>
      </c>
      <c r="H108" s="122">
        <v>1.0028364527624698</v>
      </c>
      <c r="I108" s="122">
        <v>1.0026505727781891</v>
      </c>
      <c r="J108" s="20">
        <f>J107*H108</f>
        <v>1.0120076189517542</v>
      </c>
      <c r="K108" s="20">
        <f t="shared" ref="K108:K110" si="10">K107*I108</f>
        <v>1.0103838449015341</v>
      </c>
      <c r="L108" s="25">
        <f t="shared" si="5"/>
        <v>3.179032258064516E-2</v>
      </c>
    </row>
    <row r="109" spans="2:20" x14ac:dyDescent="0.25">
      <c r="B109" t="s">
        <v>126</v>
      </c>
      <c r="C109" s="77">
        <v>44895</v>
      </c>
      <c r="E109" s="83">
        <f t="shared" si="8"/>
        <v>3.2000000000000002E-3</v>
      </c>
      <c r="F109" s="83">
        <f t="shared" si="9"/>
        <v>3.0000000000000001E-3</v>
      </c>
      <c r="H109" s="122">
        <v>1.0031992325017354</v>
      </c>
      <c r="I109" s="122">
        <v>1.003003771574235</v>
      </c>
      <c r="J109" s="20">
        <f t="shared" ref="J109:J110" si="11">J108*H109</f>
        <v>1.0152452666183085</v>
      </c>
      <c r="K109" s="20">
        <f t="shared" si="10"/>
        <v>1.0134188071739156</v>
      </c>
      <c r="L109" s="25">
        <f t="shared" si="5"/>
        <v>3.6499999999999998E-2</v>
      </c>
    </row>
    <row r="110" spans="2:20" x14ac:dyDescent="0.25">
      <c r="B110" t="s">
        <v>127</v>
      </c>
      <c r="C110" s="77">
        <v>44926</v>
      </c>
      <c r="E110" s="83">
        <f t="shared" si="8"/>
        <v>3.7000000000000002E-3</v>
      </c>
      <c r="F110" s="83">
        <f t="shared" si="9"/>
        <v>3.5000000000000001E-3</v>
      </c>
      <c r="H110" s="122">
        <v>1.0037045199679739</v>
      </c>
      <c r="I110" s="122">
        <v>1.0035111686563865</v>
      </c>
      <c r="J110" s="20">
        <f t="shared" si="11"/>
        <v>1.0190062629808871</v>
      </c>
      <c r="K110" s="20">
        <f t="shared" si="10"/>
        <v>1.0169770915254572</v>
      </c>
      <c r="L110" s="25">
        <f t="shared" si="5"/>
        <v>4.1209677419354843E-2</v>
      </c>
    </row>
    <row r="111" spans="2:20" ht="15.75" thickBot="1" x14ac:dyDescent="0.3">
      <c r="B111" t="s">
        <v>128</v>
      </c>
      <c r="C111" s="77">
        <v>44926</v>
      </c>
      <c r="E111" s="100">
        <f>ROUND((J111/J107)-1,4)</f>
        <v>9.7999999999999997E-3</v>
      </c>
      <c r="F111" s="100">
        <f>ROUND((K111/K107)-1,4)</f>
        <v>9.1999999999999998E-3</v>
      </c>
      <c r="G111" s="25"/>
      <c r="H111" s="66">
        <v>1</v>
      </c>
      <c r="I111" s="66">
        <v>1</v>
      </c>
      <c r="J111" s="66">
        <f t="shared" ref="J111:K112" si="12">J110*H111</f>
        <v>1.0190062629808871</v>
      </c>
      <c r="K111" s="66">
        <f t="shared" si="12"/>
        <v>1.0169770915254572</v>
      </c>
    </row>
    <row r="112" spans="2:20" ht="15.75" thickTop="1" x14ac:dyDescent="0.25">
      <c r="B112" t="s">
        <v>129</v>
      </c>
      <c r="C112" s="77">
        <v>44926</v>
      </c>
      <c r="E112" s="83">
        <f>ROUND(J112-1,4)</f>
        <v>1.9E-2</v>
      </c>
      <c r="F112" s="83">
        <f>ROUND(K112-1,4)</f>
        <v>1.7000000000000001E-2</v>
      </c>
      <c r="G112" s="25"/>
      <c r="H112" s="66">
        <v>1</v>
      </c>
      <c r="I112" s="66">
        <v>1</v>
      </c>
      <c r="J112" s="66">
        <f t="shared" si="12"/>
        <v>1.0190062629808871</v>
      </c>
      <c r="K112" s="66">
        <f t="shared" si="12"/>
        <v>1.0169770915254572</v>
      </c>
    </row>
    <row r="114" spans="2:8" x14ac:dyDescent="0.25">
      <c r="B114" s="1" t="s">
        <v>133</v>
      </c>
    </row>
    <row r="115" spans="2:8" x14ac:dyDescent="0.25">
      <c r="B115" s="1" t="s">
        <v>134</v>
      </c>
      <c r="E115" s="25"/>
      <c r="F115" s="25"/>
      <c r="G115" s="17"/>
      <c r="H115" s="17"/>
    </row>
    <row r="116" spans="2:8" x14ac:dyDescent="0.25">
      <c r="B116" s="1" t="s">
        <v>135</v>
      </c>
      <c r="E116" s="25"/>
      <c r="F116" s="25"/>
      <c r="G116" s="17"/>
      <c r="H116" s="17"/>
    </row>
    <row r="117" spans="2:8" x14ac:dyDescent="0.25">
      <c r="B117" s="1"/>
      <c r="E117" s="25"/>
      <c r="F117" s="25"/>
      <c r="G117" s="17"/>
      <c r="H117" s="17"/>
    </row>
    <row r="118" spans="2:8" x14ac:dyDescent="0.25">
      <c r="B118" s="1" t="s">
        <v>136</v>
      </c>
      <c r="E118" s="25"/>
      <c r="F118" s="25"/>
      <c r="G118" s="17"/>
      <c r="H118" s="17"/>
    </row>
    <row r="119" spans="2:8" x14ac:dyDescent="0.25">
      <c r="B119" s="1" t="s">
        <v>137</v>
      </c>
      <c r="E119" s="25"/>
      <c r="F119" s="25"/>
      <c r="G119" s="17"/>
      <c r="H119" s="17"/>
    </row>
    <row r="120" spans="2:8" x14ac:dyDescent="0.25">
      <c r="B120" s="1" t="s">
        <v>138</v>
      </c>
      <c r="E120" s="25"/>
      <c r="F120" s="25"/>
      <c r="G120" s="17"/>
      <c r="H120" s="17"/>
    </row>
    <row r="121" spans="2:8" x14ac:dyDescent="0.25">
      <c r="B121" s="1" t="s">
        <v>139</v>
      </c>
      <c r="E121" s="25"/>
      <c r="F121" s="25"/>
      <c r="G121" s="17"/>
      <c r="H121" s="17"/>
    </row>
    <row r="122" spans="2:8" x14ac:dyDescent="0.25">
      <c r="B122" s="1" t="s">
        <v>140</v>
      </c>
      <c r="E122" s="25"/>
      <c r="F122" s="25"/>
      <c r="G122" s="17"/>
      <c r="H122" s="17"/>
    </row>
    <row r="123" spans="2:8" x14ac:dyDescent="0.25">
      <c r="E123" s="25"/>
      <c r="F123" s="25"/>
      <c r="G123" s="17"/>
      <c r="H123" s="17"/>
    </row>
    <row r="124" spans="2:8" x14ac:dyDescent="0.25">
      <c r="E124" s="25"/>
      <c r="F124" s="25"/>
      <c r="G124" s="17"/>
      <c r="H124" s="17"/>
    </row>
    <row r="125" spans="2:8" x14ac:dyDescent="0.25">
      <c r="E125" s="25"/>
      <c r="F125" s="25"/>
      <c r="G125" s="17"/>
      <c r="H125" s="17"/>
    </row>
    <row r="126" spans="2:8" x14ac:dyDescent="0.25">
      <c r="E126" s="25"/>
      <c r="F126" s="25"/>
      <c r="G126" s="17"/>
      <c r="H126" s="17"/>
    </row>
    <row r="127" spans="2:8" x14ac:dyDescent="0.25">
      <c r="E127" s="25"/>
      <c r="F127" s="25"/>
      <c r="G127" s="17"/>
      <c r="H127" s="17"/>
    </row>
    <row r="128" spans="2:8" x14ac:dyDescent="0.25">
      <c r="E128" s="25"/>
      <c r="F128" s="25"/>
      <c r="G128" s="17"/>
      <c r="H128" s="17"/>
    </row>
    <row r="129" spans="5:8" x14ac:dyDescent="0.25">
      <c r="E129" s="25"/>
      <c r="F129" s="25"/>
      <c r="G129" s="17"/>
      <c r="H129" s="17"/>
    </row>
    <row r="130" spans="5:8" x14ac:dyDescent="0.25">
      <c r="E130" s="25"/>
      <c r="F130" s="25"/>
      <c r="G130" s="17"/>
      <c r="H130" s="17"/>
    </row>
    <row r="131" spans="5:8" x14ac:dyDescent="0.25">
      <c r="E131" s="25"/>
      <c r="F131" s="25"/>
      <c r="G131" s="17"/>
      <c r="H131" s="17"/>
    </row>
  </sheetData>
  <phoneticPr fontId="9"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EF8BCD-A973-49F1-8307-40A83DE23291}">
  <sheetPr codeName="Sheet6"/>
  <dimension ref="A1:T118"/>
  <sheetViews>
    <sheetView zoomScale="85" zoomScaleNormal="85" workbookViewId="0"/>
  </sheetViews>
  <sheetFormatPr defaultRowHeight="15" x14ac:dyDescent="0.25"/>
  <cols>
    <col min="1" max="1" width="14.85546875" bestFit="1" customWidth="1"/>
    <col min="2" max="2" width="68.42578125" customWidth="1"/>
    <col min="3" max="3" width="44.7109375" customWidth="1"/>
    <col min="4" max="4" width="1.28515625" customWidth="1"/>
    <col min="5" max="5" width="13.28515625" customWidth="1"/>
    <col min="6" max="11" width="14.5703125" customWidth="1"/>
    <col min="12" max="12" width="22.140625" bestFit="1" customWidth="1"/>
    <col min="13" max="14" width="16.7109375" customWidth="1"/>
    <col min="15" max="15" width="15.28515625" customWidth="1"/>
    <col min="16" max="16" width="13.140625" customWidth="1"/>
    <col min="23" max="23" width="12" bestFit="1" customWidth="1"/>
  </cols>
  <sheetData>
    <row r="1" spans="1:3" ht="18.75" x14ac:dyDescent="0.3">
      <c r="A1" t="s">
        <v>157</v>
      </c>
      <c r="B1" s="7" t="s">
        <v>34</v>
      </c>
    </row>
    <row r="2" spans="1:3" x14ac:dyDescent="0.25">
      <c r="B2" s="1" t="s">
        <v>50</v>
      </c>
    </row>
    <row r="4" spans="1:3" x14ac:dyDescent="0.25">
      <c r="B4" s="5" t="s">
        <v>51</v>
      </c>
    </row>
    <row r="5" spans="1:3" x14ac:dyDescent="0.25">
      <c r="B5" s="5"/>
    </row>
    <row r="6" spans="1:3" x14ac:dyDescent="0.25">
      <c r="B6" s="10" t="s">
        <v>66</v>
      </c>
      <c r="C6" s="37" t="s">
        <v>156</v>
      </c>
    </row>
    <row r="7" spans="1:3" x14ac:dyDescent="0.25">
      <c r="B7" s="10" t="s">
        <v>35</v>
      </c>
      <c r="C7" s="37" t="s">
        <v>157</v>
      </c>
    </row>
    <row r="8" spans="1:3" x14ac:dyDescent="0.25">
      <c r="B8" s="10" t="s">
        <v>36</v>
      </c>
      <c r="C8" s="2"/>
    </row>
    <row r="9" spans="1:3" x14ac:dyDescent="0.25">
      <c r="B9" s="10" t="s">
        <v>37</v>
      </c>
      <c r="C9" s="2"/>
    </row>
    <row r="13" spans="1:3" x14ac:dyDescent="0.25">
      <c r="B13" t="s">
        <v>67</v>
      </c>
    </row>
    <row r="14" spans="1:3" x14ac:dyDescent="0.25">
      <c r="B14" t="s">
        <v>38</v>
      </c>
      <c r="C14" s="44" t="s">
        <v>153</v>
      </c>
    </row>
    <row r="15" spans="1:3" x14ac:dyDescent="0.25">
      <c r="B15" t="s">
        <v>52</v>
      </c>
    </row>
    <row r="18" spans="2:3" x14ac:dyDescent="0.25">
      <c r="B18" t="s">
        <v>68</v>
      </c>
    </row>
    <row r="19" spans="2:3" x14ac:dyDescent="0.25">
      <c r="B19" t="s">
        <v>158</v>
      </c>
      <c r="C19" s="44" t="s">
        <v>153</v>
      </c>
    </row>
    <row r="20" spans="2:3" x14ac:dyDescent="0.25">
      <c r="B20" t="s">
        <v>45</v>
      </c>
    </row>
    <row r="21" spans="2:3" x14ac:dyDescent="0.25">
      <c r="B21" s="1" t="s">
        <v>46</v>
      </c>
    </row>
    <row r="22" spans="2:3" x14ac:dyDescent="0.25">
      <c r="B22" s="1"/>
    </row>
    <row r="23" spans="2:3" x14ac:dyDescent="0.25">
      <c r="B23" s="1"/>
    </row>
    <row r="24" spans="2:3" x14ac:dyDescent="0.25">
      <c r="B24" t="s">
        <v>39</v>
      </c>
    </row>
    <row r="25" spans="2:3" x14ac:dyDescent="0.25">
      <c r="B25" t="s">
        <v>40</v>
      </c>
      <c r="C25" s="2"/>
    </row>
    <row r="26" spans="2:3" x14ac:dyDescent="0.25">
      <c r="B26" t="s">
        <v>41</v>
      </c>
      <c r="C26" s="2"/>
    </row>
    <row r="27" spans="2:3" x14ac:dyDescent="0.25">
      <c r="B27" t="s">
        <v>42</v>
      </c>
      <c r="C27" s="2"/>
    </row>
    <row r="28" spans="2:3" x14ac:dyDescent="0.25">
      <c r="B28" t="s">
        <v>43</v>
      </c>
      <c r="C28" s="2"/>
    </row>
    <row r="30" spans="2:3" s="3" customFormat="1" ht="15.75" thickBot="1" x14ac:dyDescent="0.3"/>
    <row r="31" spans="2:3" ht="15.75" thickTop="1" x14ac:dyDescent="0.25"/>
    <row r="32" spans="2:3" ht="15.75" x14ac:dyDescent="0.25">
      <c r="B32" s="6" t="s">
        <v>53</v>
      </c>
    </row>
    <row r="33" spans="2:5" x14ac:dyDescent="0.25">
      <c r="E33" s="1" t="s">
        <v>54</v>
      </c>
    </row>
    <row r="34" spans="2:5" x14ac:dyDescent="0.25">
      <c r="E34" s="1" t="s">
        <v>47</v>
      </c>
    </row>
    <row r="35" spans="2:5" x14ac:dyDescent="0.25">
      <c r="B35" t="s">
        <v>69</v>
      </c>
      <c r="C35" s="79">
        <f>'Items B &amp; C'!O10</f>
        <v>554724000</v>
      </c>
      <c r="E35" s="1" t="s">
        <v>48</v>
      </c>
    </row>
    <row r="36" spans="2:5" x14ac:dyDescent="0.25">
      <c r="B36" t="s">
        <v>70</v>
      </c>
      <c r="C36" s="79">
        <f>'Items B &amp; C'!P10</f>
        <v>543384000</v>
      </c>
      <c r="E36" s="1" t="s">
        <v>55</v>
      </c>
    </row>
    <row r="37" spans="2:5" x14ac:dyDescent="0.25">
      <c r="C37" s="16"/>
      <c r="E37" s="1"/>
    </row>
    <row r="38" spans="2:5" x14ac:dyDescent="0.25">
      <c r="C38" s="16"/>
      <c r="E38" s="1"/>
    </row>
    <row r="39" spans="2:5" x14ac:dyDescent="0.25">
      <c r="B39" t="s">
        <v>71</v>
      </c>
      <c r="C39" s="44">
        <v>0</v>
      </c>
      <c r="E39" s="1" t="s">
        <v>49</v>
      </c>
    </row>
    <row r="40" spans="2:5" x14ac:dyDescent="0.25">
      <c r="B40" t="s">
        <v>72</v>
      </c>
      <c r="C40" s="44">
        <v>0</v>
      </c>
      <c r="E40" s="1" t="s">
        <v>56</v>
      </c>
    </row>
    <row r="41" spans="2:5" x14ac:dyDescent="0.25">
      <c r="C41" s="16"/>
    </row>
    <row r="42" spans="2:5" x14ac:dyDescent="0.25">
      <c r="B42" t="s">
        <v>154</v>
      </c>
      <c r="C42" s="16"/>
    </row>
    <row r="43" spans="2:5" x14ac:dyDescent="0.25">
      <c r="B43" t="s">
        <v>57</v>
      </c>
      <c r="C43" s="44">
        <v>0</v>
      </c>
      <c r="E43" s="1" t="s">
        <v>59</v>
      </c>
    </row>
    <row r="44" spans="2:5" x14ac:dyDescent="0.25">
      <c r="B44" t="s">
        <v>62</v>
      </c>
      <c r="C44" s="80">
        <v>0</v>
      </c>
      <c r="E44" s="1" t="s">
        <v>60</v>
      </c>
    </row>
    <row r="45" spans="2:5" x14ac:dyDescent="0.25">
      <c r="B45" t="s">
        <v>63</v>
      </c>
      <c r="C45" s="80">
        <v>0</v>
      </c>
    </row>
    <row r="46" spans="2:5" x14ac:dyDescent="0.25">
      <c r="B46" t="s">
        <v>64</v>
      </c>
      <c r="C46" s="80">
        <v>0</v>
      </c>
      <c r="E46" s="1" t="s">
        <v>58</v>
      </c>
    </row>
    <row r="47" spans="2:5" x14ac:dyDescent="0.25">
      <c r="B47" t="s">
        <v>65</v>
      </c>
      <c r="C47" s="80">
        <v>0</v>
      </c>
    </row>
    <row r="48" spans="2:5" x14ac:dyDescent="0.25">
      <c r="C48" s="16"/>
    </row>
    <row r="49" spans="2:8" x14ac:dyDescent="0.25">
      <c r="C49" s="16"/>
    </row>
    <row r="50" spans="2:8" x14ac:dyDescent="0.25">
      <c r="B50" t="s">
        <v>61</v>
      </c>
      <c r="C50" s="44" t="s">
        <v>153</v>
      </c>
    </row>
    <row r="51" spans="2:8" x14ac:dyDescent="0.25">
      <c r="B51" t="s">
        <v>73</v>
      </c>
      <c r="C51" s="11"/>
    </row>
    <row r="54" spans="2:8" x14ac:dyDescent="0.25">
      <c r="B54" t="s">
        <v>74</v>
      </c>
    </row>
    <row r="55" spans="2:8" x14ac:dyDescent="0.25">
      <c r="B55" t="s">
        <v>75</v>
      </c>
    </row>
    <row r="56" spans="2:8" x14ac:dyDescent="0.25">
      <c r="B56" t="s">
        <v>76</v>
      </c>
    </row>
    <row r="57" spans="2:8" x14ac:dyDescent="0.25">
      <c r="B57" t="s">
        <v>77</v>
      </c>
    </row>
    <row r="59" spans="2:8" x14ac:dyDescent="0.25">
      <c r="C59" t="s">
        <v>80</v>
      </c>
      <c r="E59" t="s">
        <v>81</v>
      </c>
      <c r="F59" t="s">
        <v>82</v>
      </c>
      <c r="G59" t="s">
        <v>83</v>
      </c>
    </row>
    <row r="60" spans="2:8" x14ac:dyDescent="0.25">
      <c r="B60" t="s">
        <v>78</v>
      </c>
      <c r="C60" s="81">
        <f>'Items B &amp; C'!AB10</f>
        <v>44135000</v>
      </c>
      <c r="D60" s="67"/>
      <c r="E60" s="81">
        <f>'Items B &amp; C'!AD10</f>
        <v>510317000</v>
      </c>
      <c r="F60" s="81">
        <f>'Items B &amp; C'!AE10</f>
        <v>0</v>
      </c>
      <c r="G60" s="81">
        <f>'Items B &amp; C'!AF10</f>
        <v>272000</v>
      </c>
      <c r="H60" s="15"/>
    </row>
    <row r="61" spans="2:8" x14ac:dyDescent="0.25">
      <c r="B61" t="s">
        <v>79</v>
      </c>
      <c r="C61" s="81">
        <f>'Items B &amp; C'!AG10</f>
        <v>67000</v>
      </c>
      <c r="D61" s="67"/>
      <c r="E61" s="81">
        <f>'Items B &amp; C'!AI10</f>
        <v>0</v>
      </c>
      <c r="F61" s="81">
        <f>'Items B &amp; C'!AJ10</f>
        <v>0</v>
      </c>
      <c r="G61" s="81">
        <f>'Items B &amp; C'!AK10</f>
        <v>11272000</v>
      </c>
    </row>
    <row r="64" spans="2:8" x14ac:dyDescent="0.25">
      <c r="B64" t="s">
        <v>88</v>
      </c>
      <c r="E64" s="1" t="s">
        <v>86</v>
      </c>
    </row>
    <row r="65" spans="2:5" x14ac:dyDescent="0.25">
      <c r="B65" t="s">
        <v>85</v>
      </c>
      <c r="C65" s="84">
        <v>80</v>
      </c>
      <c r="E65" s="1" t="s">
        <v>87</v>
      </c>
    </row>
    <row r="66" spans="2:5" x14ac:dyDescent="0.25">
      <c r="B66" t="s">
        <v>84</v>
      </c>
      <c r="C66" s="64"/>
    </row>
    <row r="67" spans="2:5" x14ac:dyDescent="0.25">
      <c r="C67" s="64"/>
    </row>
    <row r="68" spans="2:5" x14ac:dyDescent="0.25">
      <c r="C68" s="64"/>
    </row>
    <row r="69" spans="2:5" x14ac:dyDescent="0.25">
      <c r="B69" t="s">
        <v>89</v>
      </c>
      <c r="C69" s="64"/>
    </row>
    <row r="70" spans="2:5" x14ac:dyDescent="0.25">
      <c r="B70" t="s">
        <v>90</v>
      </c>
      <c r="C70" s="84">
        <v>0</v>
      </c>
    </row>
    <row r="71" spans="2:5" x14ac:dyDescent="0.25">
      <c r="B71" t="s">
        <v>91</v>
      </c>
      <c r="C71" s="84">
        <v>0</v>
      </c>
    </row>
    <row r="72" spans="2:5" x14ac:dyDescent="0.25">
      <c r="B72" t="s">
        <v>92</v>
      </c>
      <c r="C72" s="84">
        <v>0</v>
      </c>
    </row>
    <row r="73" spans="2:5" x14ac:dyDescent="0.25">
      <c r="B73" t="s">
        <v>93</v>
      </c>
      <c r="C73" s="84">
        <v>14</v>
      </c>
      <c r="E73" s="1" t="s">
        <v>103</v>
      </c>
    </row>
    <row r="74" spans="2:5" x14ac:dyDescent="0.25">
      <c r="B74" t="s">
        <v>94</v>
      </c>
      <c r="C74" s="84">
        <v>0</v>
      </c>
      <c r="E74" s="1" t="s">
        <v>104</v>
      </c>
    </row>
    <row r="75" spans="2:5" x14ac:dyDescent="0.25">
      <c r="B75" t="s">
        <v>95</v>
      </c>
      <c r="C75" s="84">
        <v>27</v>
      </c>
      <c r="E75" s="1" t="s">
        <v>105</v>
      </c>
    </row>
    <row r="76" spans="2:5" x14ac:dyDescent="0.25">
      <c r="B76" t="s">
        <v>96</v>
      </c>
      <c r="C76" s="84">
        <v>58</v>
      </c>
      <c r="E76" s="1" t="s">
        <v>106</v>
      </c>
    </row>
    <row r="77" spans="2:5" x14ac:dyDescent="0.25">
      <c r="B77" t="s">
        <v>97</v>
      </c>
      <c r="C77" s="84">
        <v>0</v>
      </c>
    </row>
    <row r="78" spans="2:5" x14ac:dyDescent="0.25">
      <c r="B78" t="s">
        <v>98</v>
      </c>
      <c r="C78" s="84">
        <v>0</v>
      </c>
    </row>
    <row r="79" spans="2:5" x14ac:dyDescent="0.25">
      <c r="B79" t="s">
        <v>351</v>
      </c>
      <c r="C79" s="84">
        <v>0</v>
      </c>
    </row>
    <row r="80" spans="2:5" x14ac:dyDescent="0.25">
      <c r="B80" t="s">
        <v>99</v>
      </c>
      <c r="C80" s="84">
        <v>0</v>
      </c>
    </row>
    <row r="81" spans="2:20" x14ac:dyDescent="0.25">
      <c r="B81" t="s">
        <v>100</v>
      </c>
      <c r="C81" s="84">
        <v>0</v>
      </c>
    </row>
    <row r="82" spans="2:20" x14ac:dyDescent="0.25">
      <c r="B82" t="s">
        <v>102</v>
      </c>
      <c r="C82" s="84">
        <v>0</v>
      </c>
    </row>
    <row r="83" spans="2:20" x14ac:dyDescent="0.25">
      <c r="B83" t="s">
        <v>155</v>
      </c>
      <c r="C83" s="84">
        <v>0</v>
      </c>
    </row>
    <row r="85" spans="2:20" s="3" customFormat="1" ht="15.75" thickBot="1" x14ac:dyDescent="0.3"/>
    <row r="86" spans="2:20" ht="15.75" thickTop="1" x14ac:dyDescent="0.25"/>
    <row r="87" spans="2:20" ht="18.75" x14ac:dyDescent="0.3">
      <c r="B87" s="7" t="s">
        <v>107</v>
      </c>
    </row>
    <row r="89" spans="2:20" x14ac:dyDescent="0.25">
      <c r="B89" t="s">
        <v>108</v>
      </c>
    </row>
    <row r="90" spans="2:20" x14ac:dyDescent="0.25">
      <c r="B90" t="s">
        <v>109</v>
      </c>
    </row>
    <row r="91" spans="2:20" x14ac:dyDescent="0.25">
      <c r="B91" t="s">
        <v>110</v>
      </c>
    </row>
    <row r="92" spans="2:20" x14ac:dyDescent="0.25">
      <c r="B92" t="s">
        <v>111</v>
      </c>
    </row>
    <row r="93" spans="2:20" x14ac:dyDescent="0.25">
      <c r="B93" t="s">
        <v>112</v>
      </c>
    </row>
    <row r="94" spans="2:20" x14ac:dyDescent="0.25">
      <c r="H94" t="s">
        <v>348</v>
      </c>
      <c r="I94" s="23" t="s">
        <v>347</v>
      </c>
      <c r="J94" s="23" t="s">
        <v>350</v>
      </c>
      <c r="K94" s="23" t="s">
        <v>349</v>
      </c>
      <c r="M94" s="23"/>
      <c r="N94" s="23"/>
      <c r="O94" s="23"/>
      <c r="P94" s="23"/>
    </row>
    <row r="95" spans="2:20" x14ac:dyDescent="0.25">
      <c r="C95" s="13" t="s">
        <v>130</v>
      </c>
      <c r="E95" s="12" t="s">
        <v>131</v>
      </c>
      <c r="F95" s="12" t="s">
        <v>132</v>
      </c>
      <c r="G95" s="22"/>
      <c r="H95" s="66">
        <v>1</v>
      </c>
      <c r="I95" s="66">
        <v>1</v>
      </c>
      <c r="J95" s="66">
        <f>H95</f>
        <v>1</v>
      </c>
      <c r="K95" s="66">
        <f>I95</f>
        <v>1</v>
      </c>
      <c r="O95" s="19"/>
    </row>
    <row r="96" spans="2:20" x14ac:dyDescent="0.25">
      <c r="B96" t="s">
        <v>113</v>
      </c>
      <c r="C96" s="77">
        <v>44592</v>
      </c>
      <c r="E96" s="83">
        <f t="shared" ref="E96:F98" si="0">ROUND(H96-1,4)</f>
        <v>5.9999999999999995E-4</v>
      </c>
      <c r="F96" s="83">
        <f t="shared" si="0"/>
        <v>4.0000000000000002E-4</v>
      </c>
      <c r="G96" s="25"/>
      <c r="H96" s="20">
        <v>1.0006180799088134</v>
      </c>
      <c r="I96" s="20">
        <v>1.0003593832617996</v>
      </c>
      <c r="J96" s="20">
        <f>J95*H96</f>
        <v>1.0006180799088134</v>
      </c>
      <c r="K96" s="20">
        <f t="shared" ref="K96:K107" si="1">K95*I96</f>
        <v>1.0003593832617996</v>
      </c>
      <c r="L96" s="25">
        <f>F96*360/31</f>
        <v>4.6451612903225812E-3</v>
      </c>
      <c r="N96" s="25"/>
      <c r="O96" s="19"/>
      <c r="P96" s="17"/>
      <c r="R96" s="17"/>
      <c r="S96" s="25"/>
      <c r="T96" s="18"/>
    </row>
    <row r="97" spans="2:20" x14ac:dyDescent="0.25">
      <c r="B97" t="s">
        <v>114</v>
      </c>
      <c r="C97" s="77">
        <v>44620</v>
      </c>
      <c r="E97" s="83">
        <f t="shared" si="0"/>
        <v>5.9999999999999995E-4</v>
      </c>
      <c r="F97" s="83">
        <f t="shared" si="0"/>
        <v>2.9999999999999997E-4</v>
      </c>
      <c r="G97" s="25"/>
      <c r="H97" s="20">
        <v>1.0005642195679127</v>
      </c>
      <c r="I97" s="20">
        <v>1.0003288900799592</v>
      </c>
      <c r="J97" s="20">
        <f t="shared" ref="J97:J99" si="2">J96*H97</f>
        <v>1.0011826482095052</v>
      </c>
      <c r="K97" s="20">
        <f t="shared" si="1"/>
        <v>1.0006883915393485</v>
      </c>
      <c r="L97" s="25">
        <f>F97*360/(C97-C96)</f>
        <v>3.8571428571428567E-3</v>
      </c>
      <c r="N97" s="25"/>
      <c r="O97" s="19"/>
      <c r="P97" s="17"/>
      <c r="R97" s="17"/>
      <c r="S97" s="25"/>
      <c r="T97" s="18"/>
    </row>
    <row r="98" spans="2:20" x14ac:dyDescent="0.25">
      <c r="B98" t="s">
        <v>115</v>
      </c>
      <c r="C98" s="77">
        <v>44651</v>
      </c>
      <c r="E98" s="83">
        <f t="shared" si="0"/>
        <v>6.9999999999999999E-4</v>
      </c>
      <c r="F98" s="83">
        <f t="shared" si="0"/>
        <v>5.0000000000000001E-4</v>
      </c>
      <c r="G98" s="25"/>
      <c r="H98" s="20">
        <v>1.0007236598825089</v>
      </c>
      <c r="I98" s="20">
        <v>1.0004811289200457</v>
      </c>
      <c r="J98" s="20">
        <f t="shared" si="2"/>
        <v>1.0019071639270785</v>
      </c>
      <c r="K98" s="20">
        <f t="shared" si="1"/>
        <v>1.001169851664472</v>
      </c>
      <c r="L98" s="25">
        <f>F98*360/(C98-C97)</f>
        <v>5.8064516129032254E-3</v>
      </c>
      <c r="N98" s="25"/>
      <c r="O98" s="19"/>
      <c r="P98" s="17"/>
      <c r="R98" s="17"/>
      <c r="S98" s="25"/>
      <c r="T98" s="18"/>
    </row>
    <row r="99" spans="2:20" ht="15.75" thickBot="1" x14ac:dyDescent="0.3">
      <c r="B99" t="s">
        <v>116</v>
      </c>
      <c r="C99" s="77">
        <v>44651</v>
      </c>
      <c r="E99" s="100">
        <f>ROUND((J99/J95)-1,4)</f>
        <v>1.9E-3</v>
      </c>
      <c r="F99" s="100">
        <f>ROUND((K99/K95)-1,4)</f>
        <v>1.1999999999999999E-3</v>
      </c>
      <c r="G99" s="25"/>
      <c r="H99" s="66">
        <v>1</v>
      </c>
      <c r="I99" s="66">
        <v>1</v>
      </c>
      <c r="J99" s="66">
        <f t="shared" si="2"/>
        <v>1.0019071639270785</v>
      </c>
      <c r="K99" s="66">
        <f t="shared" si="1"/>
        <v>1.001169851664472</v>
      </c>
      <c r="L99" s="25"/>
      <c r="N99" s="25"/>
      <c r="O99" s="19"/>
      <c r="R99" s="17"/>
      <c r="S99" s="25"/>
      <c r="T99" s="18"/>
    </row>
    <row r="100" spans="2:20" ht="15.75" thickTop="1" x14ac:dyDescent="0.25">
      <c r="B100" t="s">
        <v>117</v>
      </c>
      <c r="C100" s="77">
        <v>44681</v>
      </c>
      <c r="E100" s="99">
        <f t="shared" ref="E100:E102" si="3">ROUND(H100-1,4)</f>
        <v>8.0000000000000004E-4</v>
      </c>
      <c r="F100" s="99">
        <f t="shared" ref="F100:F102" si="4">ROUND(I100-1,4)</f>
        <v>5.9999999999999995E-4</v>
      </c>
      <c r="G100" s="25"/>
      <c r="H100" s="20">
        <v>1.0008329562116798</v>
      </c>
      <c r="I100" s="20">
        <v>1.0006188926262085</v>
      </c>
      <c r="J100" s="20">
        <f>J99*H100</f>
        <v>1.0027417087227979</v>
      </c>
      <c r="K100" s="20">
        <f t="shared" si="1"/>
        <v>1.0017894683032496</v>
      </c>
      <c r="L100" s="25">
        <f>F100*360/(C100-C99)</f>
        <v>7.1999999999999989E-3</v>
      </c>
      <c r="N100" s="25"/>
      <c r="O100" s="19"/>
      <c r="R100" s="17"/>
      <c r="S100" s="25"/>
      <c r="T100" s="18"/>
    </row>
    <row r="101" spans="2:20" x14ac:dyDescent="0.25">
      <c r="B101" t="s">
        <v>118</v>
      </c>
      <c r="C101" s="77">
        <v>44712</v>
      </c>
      <c r="E101" s="83">
        <f t="shared" si="3"/>
        <v>1.1999999999999999E-3</v>
      </c>
      <c r="F101" s="83">
        <f t="shared" si="4"/>
        <v>8.9999999999999998E-4</v>
      </c>
      <c r="G101" s="25"/>
      <c r="H101" s="20">
        <v>1.0011864699885997</v>
      </c>
      <c r="I101" s="20">
        <v>1.0009009008578551</v>
      </c>
      <c r="J101" s="20">
        <f t="shared" ref="J101:J107" si="5">J100*H101</f>
        <v>1.0039314316665147</v>
      </c>
      <c r="K101" s="20">
        <f t="shared" si="1"/>
        <v>1.0026919812946342</v>
      </c>
      <c r="L101" s="25">
        <f>F101*360/(C101-C100)</f>
        <v>1.0451612903225807E-2</v>
      </c>
      <c r="N101" s="25"/>
      <c r="O101" s="19"/>
      <c r="P101" s="17"/>
      <c r="R101" s="17"/>
      <c r="S101" s="25"/>
      <c r="T101" s="18"/>
    </row>
    <row r="102" spans="2:20" x14ac:dyDescent="0.25">
      <c r="B102" t="s">
        <v>119</v>
      </c>
      <c r="C102" s="77">
        <v>44742</v>
      </c>
      <c r="E102" s="83">
        <f t="shared" si="3"/>
        <v>1.4E-3</v>
      </c>
      <c r="F102" s="83">
        <f t="shared" si="4"/>
        <v>1.1999999999999999E-3</v>
      </c>
      <c r="G102" s="25"/>
      <c r="H102" s="20">
        <v>1.0014166334765973</v>
      </c>
      <c r="I102" s="20">
        <v>1.0012025872566914</v>
      </c>
      <c r="J102" s="20">
        <f t="shared" si="5"/>
        <v>1.0053536345408216</v>
      </c>
      <c r="K102" s="20">
        <f t="shared" si="1"/>
        <v>1.0038978058937258</v>
      </c>
      <c r="L102" s="25">
        <f>F102*360/(C102-C101)</f>
        <v>1.4399999999999998E-2</v>
      </c>
      <c r="N102" s="25"/>
      <c r="O102" s="19"/>
      <c r="R102" s="17"/>
      <c r="S102" s="25"/>
      <c r="T102" s="18"/>
    </row>
    <row r="103" spans="2:20" ht="15.75" thickBot="1" x14ac:dyDescent="0.3">
      <c r="B103" t="s">
        <v>120</v>
      </c>
      <c r="C103" s="77">
        <v>44742</v>
      </c>
      <c r="E103" s="100">
        <f>ROUND((J103/J99)-1,4)</f>
        <v>3.3999999999999998E-3</v>
      </c>
      <c r="F103" s="100">
        <f>ROUND((K103/K99)-1,4)</f>
        <v>2.7000000000000001E-3</v>
      </c>
      <c r="G103" s="25"/>
      <c r="H103" s="66">
        <v>1</v>
      </c>
      <c r="I103" s="66">
        <v>1</v>
      </c>
      <c r="J103" s="66">
        <f t="shared" si="5"/>
        <v>1.0053536345408216</v>
      </c>
      <c r="K103" s="66">
        <f t="shared" si="1"/>
        <v>1.0038978058937258</v>
      </c>
      <c r="L103" s="25"/>
      <c r="N103" s="25"/>
      <c r="O103" s="19"/>
      <c r="R103" s="17"/>
      <c r="S103" s="25"/>
      <c r="T103" s="18"/>
    </row>
    <row r="104" spans="2:20" ht="15.75" thickTop="1" x14ac:dyDescent="0.25">
      <c r="B104" t="s">
        <v>121</v>
      </c>
      <c r="C104" s="77">
        <v>44773</v>
      </c>
      <c r="E104" s="99">
        <f t="shared" ref="E104:E106" si="6">ROUND(H104-1,4)</f>
        <v>1.9E-3</v>
      </c>
      <c r="F104" s="99">
        <f t="shared" ref="F104:F106" si="7">ROUND(I104-1,4)</f>
        <v>1.6999999999999999E-3</v>
      </c>
      <c r="G104" s="25"/>
      <c r="H104" s="20">
        <v>1.0019440895302905</v>
      </c>
      <c r="I104" s="20">
        <v>1.0017023215717507</v>
      </c>
      <c r="J104" s="20">
        <f t="shared" si="5"/>
        <v>1.0073081320159718</v>
      </c>
      <c r="K104" s="20">
        <f t="shared" si="1"/>
        <v>1.0056067627845318</v>
      </c>
      <c r="L104" s="25">
        <f>F104*360/(C104-C103)</f>
        <v>1.9741935483870966E-2</v>
      </c>
      <c r="N104" s="25"/>
      <c r="O104" s="19"/>
      <c r="P104" s="17"/>
      <c r="R104" s="17"/>
      <c r="S104" s="25"/>
      <c r="T104" s="18"/>
    </row>
    <row r="105" spans="2:20" x14ac:dyDescent="0.25">
      <c r="B105" t="s">
        <v>122</v>
      </c>
      <c r="C105" s="77">
        <v>44804</v>
      </c>
      <c r="E105" s="83">
        <f t="shared" si="6"/>
        <v>2.5000000000000001E-3</v>
      </c>
      <c r="F105" s="83">
        <f t="shared" si="7"/>
        <v>2.2000000000000001E-3</v>
      </c>
      <c r="G105" s="25"/>
      <c r="H105" s="20">
        <v>1.0024685576043448</v>
      </c>
      <c r="I105" s="20">
        <v>1.002209188150377</v>
      </c>
      <c r="J105" s="20">
        <f t="shared" si="5"/>
        <v>1.0097947301651782</v>
      </c>
      <c r="K105" s="20">
        <f t="shared" si="1"/>
        <v>1.0078283373288144</v>
      </c>
      <c r="L105" s="25">
        <f>F105*360/(C105-C104)</f>
        <v>2.5548387096774195E-2</v>
      </c>
      <c r="N105" s="25"/>
      <c r="O105" s="19"/>
      <c r="R105" s="17"/>
      <c r="S105" s="25"/>
      <c r="T105" s="18"/>
    </row>
    <row r="106" spans="2:20" x14ac:dyDescent="0.25">
      <c r="B106" t="s">
        <v>123</v>
      </c>
      <c r="C106" s="77">
        <v>44834</v>
      </c>
      <c r="E106" s="83">
        <f t="shared" si="6"/>
        <v>2.7000000000000001E-3</v>
      </c>
      <c r="F106" s="83">
        <f t="shared" si="7"/>
        <v>2.5000000000000001E-3</v>
      </c>
      <c r="G106" s="25"/>
      <c r="H106" s="20">
        <v>1.0026650995666058</v>
      </c>
      <c r="I106" s="20">
        <v>1.0024641034913362</v>
      </c>
      <c r="J106" s="20">
        <f t="shared" si="5"/>
        <v>1.0124859336629022</v>
      </c>
      <c r="K106" s="20">
        <f t="shared" si="1"/>
        <v>1.0103117306534939</v>
      </c>
      <c r="L106" s="25">
        <f>F106*360/(C106-C105)</f>
        <v>3.0000000000000002E-2</v>
      </c>
      <c r="N106" s="25"/>
      <c r="O106" s="19"/>
      <c r="R106" s="17"/>
      <c r="S106" s="25"/>
      <c r="T106" s="18"/>
    </row>
    <row r="107" spans="2:20" ht="15.75" thickBot="1" x14ac:dyDescent="0.3">
      <c r="B107" t="s">
        <v>124</v>
      </c>
      <c r="C107" s="77">
        <v>44834</v>
      </c>
      <c r="E107" s="100">
        <f>ROUND((J107/J103)-1,4)</f>
        <v>7.1000000000000004E-3</v>
      </c>
      <c r="F107" s="100">
        <f>ROUND((K107/K103)-1,4)</f>
        <v>6.4000000000000003E-3</v>
      </c>
      <c r="G107" s="25"/>
      <c r="H107" s="66">
        <v>1</v>
      </c>
      <c r="I107" s="66">
        <v>1</v>
      </c>
      <c r="J107" s="66">
        <f t="shared" si="5"/>
        <v>1.0124859336629022</v>
      </c>
      <c r="K107" s="66">
        <f t="shared" si="1"/>
        <v>1.0103117306534939</v>
      </c>
      <c r="L107" s="25"/>
      <c r="N107" s="25"/>
      <c r="O107" s="19"/>
      <c r="P107" s="17"/>
      <c r="R107" s="17"/>
      <c r="S107" s="25"/>
      <c r="T107" s="18"/>
    </row>
    <row r="108" spans="2:20" ht="15.75" thickTop="1" x14ac:dyDescent="0.25">
      <c r="B108" t="s">
        <v>125</v>
      </c>
      <c r="C108" s="77">
        <v>44865</v>
      </c>
      <c r="E108" s="99">
        <f t="shared" ref="E108:F110" si="8">ROUND(H108-1,4)</f>
        <v>3.2000000000000002E-3</v>
      </c>
      <c r="F108" s="99">
        <f t="shared" si="8"/>
        <v>3.0000000000000001E-3</v>
      </c>
      <c r="G108" s="25"/>
      <c r="H108" s="20">
        <v>1.0032047094634202</v>
      </c>
      <c r="I108" s="20">
        <v>1.0029543399759155</v>
      </c>
      <c r="J108" s="20">
        <f>J107*H108</f>
        <v>1.0157306569160915</v>
      </c>
      <c r="K108" s="20">
        <f t="shared" ref="K108:K110" si="9">K107*I108</f>
        <v>1.0132965349874998</v>
      </c>
      <c r="L108" s="25">
        <f>F108*360/(C108-C107)</f>
        <v>3.4838709677419359E-2</v>
      </c>
    </row>
    <row r="109" spans="2:20" x14ac:dyDescent="0.25">
      <c r="B109" t="s">
        <v>126</v>
      </c>
      <c r="C109" s="77">
        <v>44895</v>
      </c>
      <c r="E109" s="83">
        <f t="shared" si="8"/>
        <v>3.7000000000000002E-3</v>
      </c>
      <c r="F109" s="83">
        <f t="shared" si="8"/>
        <v>3.3999999999999998E-3</v>
      </c>
      <c r="G109" s="25"/>
      <c r="H109" s="20">
        <v>1.0037051908373438</v>
      </c>
      <c r="I109" s="20">
        <v>1.0034251491713391</v>
      </c>
      <c r="J109" s="20">
        <f t="shared" ref="J109:J110" si="10">J108*H109</f>
        <v>1.0194941328393061</v>
      </c>
      <c r="K109" s="20">
        <f t="shared" si="9"/>
        <v>1.016767226774633</v>
      </c>
      <c r="L109" s="25">
        <f>F109*360/(C109-C108)</f>
        <v>4.0799999999999996E-2</v>
      </c>
    </row>
    <row r="110" spans="2:20" x14ac:dyDescent="0.25">
      <c r="B110" t="s">
        <v>127</v>
      </c>
      <c r="C110" s="77">
        <v>44926</v>
      </c>
      <c r="E110" s="83">
        <f t="shared" si="8"/>
        <v>4.1999999999999997E-3</v>
      </c>
      <c r="F110" s="83">
        <f t="shared" si="8"/>
        <v>4.0000000000000001E-3</v>
      </c>
      <c r="G110" s="25"/>
      <c r="H110" s="20">
        <v>1.0042158219375681</v>
      </c>
      <c r="I110" s="20">
        <v>1.0039874831912925</v>
      </c>
      <c r="J110" s="20">
        <f t="shared" si="10"/>
        <v>1.0237921385697519</v>
      </c>
      <c r="K110" s="20">
        <f t="shared" si="9"/>
        <v>1.020821569000854</v>
      </c>
      <c r="L110" s="25">
        <f>F110*360/(C110-C109)</f>
        <v>4.6451612903225803E-2</v>
      </c>
    </row>
    <row r="111" spans="2:20" ht="15.75" thickBot="1" x14ac:dyDescent="0.3">
      <c r="B111" t="s">
        <v>128</v>
      </c>
      <c r="C111" s="77">
        <v>44926</v>
      </c>
      <c r="E111" s="100">
        <f>ROUND((J111/J107)-1,4)</f>
        <v>1.12E-2</v>
      </c>
      <c r="F111" s="100">
        <f>ROUND((K111/K107)-1,4)</f>
        <v>1.04E-2</v>
      </c>
      <c r="G111" s="62"/>
      <c r="H111" s="66">
        <v>1</v>
      </c>
      <c r="I111" s="66">
        <v>1</v>
      </c>
      <c r="J111" s="66">
        <f t="shared" ref="J111:K112" si="11">J110*H111</f>
        <v>1.0237921385697519</v>
      </c>
      <c r="K111" s="66">
        <f t="shared" si="11"/>
        <v>1.020821569000854</v>
      </c>
    </row>
    <row r="112" spans="2:20" ht="15.75" thickTop="1" x14ac:dyDescent="0.25">
      <c r="B112" t="s">
        <v>129</v>
      </c>
      <c r="C112" s="77">
        <v>44926</v>
      </c>
      <c r="E112" s="83">
        <f>ROUND(J112-1,4)</f>
        <v>2.3800000000000002E-2</v>
      </c>
      <c r="F112" s="83">
        <f>ROUND(K112-1,4)</f>
        <v>2.0799999999999999E-2</v>
      </c>
      <c r="G112" s="62"/>
      <c r="H112" s="66">
        <v>1</v>
      </c>
      <c r="I112" s="66">
        <v>1</v>
      </c>
      <c r="J112" s="66">
        <f t="shared" si="11"/>
        <v>1.0237921385697519</v>
      </c>
      <c r="K112" s="66">
        <f t="shared" si="11"/>
        <v>1.020821569000854</v>
      </c>
    </row>
    <row r="113" spans="6:8" x14ac:dyDescent="0.25">
      <c r="F113" s="17"/>
      <c r="H113" s="1"/>
    </row>
    <row r="114" spans="6:8" x14ac:dyDescent="0.25">
      <c r="H114" s="1" t="s">
        <v>136</v>
      </c>
    </row>
    <row r="115" spans="6:8" x14ac:dyDescent="0.25">
      <c r="H115" s="1" t="s">
        <v>137</v>
      </c>
    </row>
    <row r="116" spans="6:8" x14ac:dyDescent="0.25">
      <c r="H116" s="1" t="s">
        <v>138</v>
      </c>
    </row>
    <row r="117" spans="6:8" x14ac:dyDescent="0.25">
      <c r="H117" s="1" t="s">
        <v>139</v>
      </c>
    </row>
    <row r="118" spans="6:8" x14ac:dyDescent="0.25">
      <c r="H118" s="1" t="s">
        <v>140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9E1AB-B7B0-4ADE-A95F-B39B168DFFAF}">
  <sheetPr codeName="Sheet7"/>
  <dimension ref="A1:T122"/>
  <sheetViews>
    <sheetView zoomScale="85" zoomScaleNormal="85" workbookViewId="0"/>
  </sheetViews>
  <sheetFormatPr defaultRowHeight="15" x14ac:dyDescent="0.25"/>
  <cols>
    <col min="1" max="1" width="14.85546875" bestFit="1" customWidth="1"/>
    <col min="2" max="2" width="68.42578125" customWidth="1"/>
    <col min="3" max="3" width="44.7109375" customWidth="1"/>
    <col min="4" max="4" width="1.28515625" customWidth="1"/>
    <col min="5" max="5" width="13.28515625" customWidth="1"/>
    <col min="6" max="11" width="14.5703125" customWidth="1"/>
    <col min="12" max="12" width="22.140625" bestFit="1" customWidth="1"/>
    <col min="13" max="14" width="16.7109375" customWidth="1"/>
    <col min="15" max="15" width="15.28515625" customWidth="1"/>
    <col min="16" max="16" width="13.140625" customWidth="1"/>
    <col min="23" max="23" width="12" bestFit="1" customWidth="1"/>
  </cols>
  <sheetData>
    <row r="1" spans="1:3" ht="18.75" x14ac:dyDescent="0.3">
      <c r="A1" t="s">
        <v>395</v>
      </c>
      <c r="B1" s="7" t="s">
        <v>34</v>
      </c>
    </row>
    <row r="2" spans="1:3" x14ac:dyDescent="0.25">
      <c r="B2" s="1" t="s">
        <v>50</v>
      </c>
    </row>
    <row r="4" spans="1:3" x14ac:dyDescent="0.25">
      <c r="B4" s="5" t="s">
        <v>51</v>
      </c>
    </row>
    <row r="5" spans="1:3" x14ac:dyDescent="0.25">
      <c r="B5" s="5"/>
    </row>
    <row r="6" spans="1:3" x14ac:dyDescent="0.25">
      <c r="B6" s="10" t="s">
        <v>66</v>
      </c>
      <c r="C6" s="37" t="s">
        <v>159</v>
      </c>
    </row>
    <row r="7" spans="1:3" x14ac:dyDescent="0.25">
      <c r="B7" s="10" t="s">
        <v>35</v>
      </c>
      <c r="C7" s="44" t="s">
        <v>395</v>
      </c>
    </row>
    <row r="8" spans="1:3" x14ac:dyDescent="0.25">
      <c r="B8" s="10" t="s">
        <v>36</v>
      </c>
      <c r="C8" s="2"/>
    </row>
    <row r="9" spans="1:3" x14ac:dyDescent="0.25">
      <c r="B9" s="10" t="s">
        <v>37</v>
      </c>
      <c r="C9" s="2"/>
    </row>
    <row r="13" spans="1:3" x14ac:dyDescent="0.25">
      <c r="B13" t="s">
        <v>67</v>
      </c>
    </row>
    <row r="14" spans="1:3" x14ac:dyDescent="0.25">
      <c r="B14" t="s">
        <v>38</v>
      </c>
      <c r="C14" s="44" t="s">
        <v>153</v>
      </c>
    </row>
    <row r="15" spans="1:3" x14ac:dyDescent="0.25">
      <c r="B15" t="s">
        <v>52</v>
      </c>
    </row>
    <row r="18" spans="2:3" x14ac:dyDescent="0.25">
      <c r="B18" t="s">
        <v>68</v>
      </c>
    </row>
    <row r="19" spans="2:3" x14ac:dyDescent="0.25">
      <c r="B19" t="s">
        <v>158</v>
      </c>
      <c r="C19" s="44" t="s">
        <v>153</v>
      </c>
    </row>
    <row r="20" spans="2:3" x14ac:dyDescent="0.25">
      <c r="B20" t="s">
        <v>45</v>
      </c>
    </row>
    <row r="21" spans="2:3" x14ac:dyDescent="0.25">
      <c r="B21" s="1" t="s">
        <v>46</v>
      </c>
    </row>
    <row r="22" spans="2:3" x14ac:dyDescent="0.25">
      <c r="B22" s="1"/>
    </row>
    <row r="23" spans="2:3" x14ac:dyDescent="0.25">
      <c r="B23" s="1"/>
    </row>
    <row r="24" spans="2:3" x14ac:dyDescent="0.25">
      <c r="B24" t="s">
        <v>39</v>
      </c>
    </row>
    <row r="25" spans="2:3" x14ac:dyDescent="0.25">
      <c r="B25" t="s">
        <v>40</v>
      </c>
      <c r="C25" s="2"/>
    </row>
    <row r="26" spans="2:3" x14ac:dyDescent="0.25">
      <c r="B26" t="s">
        <v>41</v>
      </c>
      <c r="C26" s="2"/>
    </row>
    <row r="27" spans="2:3" x14ac:dyDescent="0.25">
      <c r="B27" t="s">
        <v>42</v>
      </c>
      <c r="C27" s="2"/>
    </row>
    <row r="28" spans="2:3" x14ac:dyDescent="0.25">
      <c r="B28" t="s">
        <v>43</v>
      </c>
      <c r="C28" s="2"/>
    </row>
    <row r="30" spans="2:3" s="3" customFormat="1" ht="15.75" thickBot="1" x14ac:dyDescent="0.3"/>
    <row r="31" spans="2:3" ht="15.75" thickTop="1" x14ac:dyDescent="0.25"/>
    <row r="32" spans="2:3" ht="15.75" x14ac:dyDescent="0.25">
      <c r="B32" s="6" t="s">
        <v>53</v>
      </c>
    </row>
    <row r="33" spans="2:5" x14ac:dyDescent="0.25">
      <c r="E33" s="1" t="s">
        <v>54</v>
      </c>
    </row>
    <row r="34" spans="2:5" x14ac:dyDescent="0.25">
      <c r="E34" s="1" t="s">
        <v>47</v>
      </c>
    </row>
    <row r="35" spans="2:5" x14ac:dyDescent="0.25">
      <c r="B35" t="s">
        <v>69</v>
      </c>
      <c r="C35" s="84">
        <f>'Items B &amp; C'!O11</f>
        <v>74473000</v>
      </c>
      <c r="E35" s="1" t="s">
        <v>48</v>
      </c>
    </row>
    <row r="36" spans="2:5" x14ac:dyDescent="0.25">
      <c r="B36" t="s">
        <v>70</v>
      </c>
      <c r="C36" s="84">
        <f>'Items B &amp; C'!P11</f>
        <v>73149000</v>
      </c>
      <c r="E36" s="1" t="s">
        <v>55</v>
      </c>
    </row>
    <row r="37" spans="2:5" x14ac:dyDescent="0.25">
      <c r="C37" s="16"/>
      <c r="E37" s="1"/>
    </row>
    <row r="38" spans="2:5" x14ac:dyDescent="0.25">
      <c r="C38" s="16"/>
      <c r="E38" s="1"/>
    </row>
    <row r="39" spans="2:5" x14ac:dyDescent="0.25">
      <c r="B39" t="s">
        <v>71</v>
      </c>
      <c r="C39" s="44">
        <v>0</v>
      </c>
      <c r="E39" s="1" t="s">
        <v>49</v>
      </c>
    </row>
    <row r="40" spans="2:5" x14ac:dyDescent="0.25">
      <c r="B40" t="s">
        <v>72</v>
      </c>
      <c r="C40" s="44">
        <v>0</v>
      </c>
      <c r="E40" s="1" t="s">
        <v>56</v>
      </c>
    </row>
    <row r="41" spans="2:5" x14ac:dyDescent="0.25">
      <c r="C41" s="16"/>
    </row>
    <row r="42" spans="2:5" x14ac:dyDescent="0.25">
      <c r="B42" t="s">
        <v>154</v>
      </c>
      <c r="C42" s="16"/>
    </row>
    <row r="43" spans="2:5" x14ac:dyDescent="0.25">
      <c r="B43" t="s">
        <v>57</v>
      </c>
      <c r="C43" s="44">
        <v>0</v>
      </c>
      <c r="E43" s="1" t="s">
        <v>59</v>
      </c>
    </row>
    <row r="44" spans="2:5" x14ac:dyDescent="0.25">
      <c r="B44" t="s">
        <v>62</v>
      </c>
      <c r="C44" s="80">
        <v>0</v>
      </c>
      <c r="E44" s="1" t="s">
        <v>60</v>
      </c>
    </row>
    <row r="45" spans="2:5" x14ac:dyDescent="0.25">
      <c r="B45" t="s">
        <v>63</v>
      </c>
      <c r="C45" s="80">
        <v>0</v>
      </c>
    </row>
    <row r="46" spans="2:5" x14ac:dyDescent="0.25">
      <c r="B46" t="s">
        <v>64</v>
      </c>
      <c r="C46" s="80">
        <v>0</v>
      </c>
      <c r="E46" s="1" t="s">
        <v>58</v>
      </c>
    </row>
    <row r="47" spans="2:5" x14ac:dyDescent="0.25">
      <c r="B47" t="s">
        <v>65</v>
      </c>
      <c r="C47" s="80">
        <v>0</v>
      </c>
    </row>
    <row r="48" spans="2:5" x14ac:dyDescent="0.25">
      <c r="C48" s="16"/>
    </row>
    <row r="49" spans="2:7" x14ac:dyDescent="0.25">
      <c r="C49" s="16"/>
    </row>
    <row r="50" spans="2:7" x14ac:dyDescent="0.25">
      <c r="B50" t="s">
        <v>61</v>
      </c>
      <c r="C50" s="44" t="s">
        <v>153</v>
      </c>
    </row>
    <row r="51" spans="2:7" x14ac:dyDescent="0.25">
      <c r="B51" t="s">
        <v>73</v>
      </c>
      <c r="C51" s="11"/>
    </row>
    <row r="54" spans="2:7" x14ac:dyDescent="0.25">
      <c r="B54" t="s">
        <v>74</v>
      </c>
    </row>
    <row r="55" spans="2:7" x14ac:dyDescent="0.25">
      <c r="B55" t="s">
        <v>75</v>
      </c>
    </row>
    <row r="56" spans="2:7" x14ac:dyDescent="0.25">
      <c r="B56" t="s">
        <v>76</v>
      </c>
    </row>
    <row r="57" spans="2:7" x14ac:dyDescent="0.25">
      <c r="B57" t="s">
        <v>77</v>
      </c>
    </row>
    <row r="59" spans="2:7" x14ac:dyDescent="0.25">
      <c r="C59" t="s">
        <v>80</v>
      </c>
      <c r="E59" t="s">
        <v>81</v>
      </c>
      <c r="F59" t="s">
        <v>82</v>
      </c>
      <c r="G59" t="s">
        <v>83</v>
      </c>
    </row>
    <row r="60" spans="2:7" x14ac:dyDescent="0.25">
      <c r="B60" t="s">
        <v>78</v>
      </c>
      <c r="C60" s="81">
        <f>'Items B &amp; C'!AB11</f>
        <v>5851000</v>
      </c>
      <c r="D60" s="67"/>
      <c r="E60" s="81">
        <f>'Items B &amp; C'!AD11</f>
        <v>68586000</v>
      </c>
      <c r="F60" s="81">
        <f>'Items B &amp; C'!AE11</f>
        <v>0</v>
      </c>
      <c r="G60" s="81">
        <f>'Items B &amp; C'!AF11</f>
        <v>37000</v>
      </c>
    </row>
    <row r="61" spans="2:7" x14ac:dyDescent="0.25">
      <c r="B61" t="s">
        <v>79</v>
      </c>
      <c r="C61" s="81">
        <f>'Items B &amp; C'!AG11</f>
        <v>8000</v>
      </c>
      <c r="D61" s="67"/>
      <c r="E61" s="81">
        <f>'Items B &amp; C'!AI11</f>
        <v>0</v>
      </c>
      <c r="F61" s="81">
        <f>'Items B &amp; C'!AJ11</f>
        <v>0</v>
      </c>
      <c r="G61" s="81">
        <f>'Items B &amp; C'!AK11</f>
        <v>1316000</v>
      </c>
    </row>
    <row r="64" spans="2:7" x14ac:dyDescent="0.25">
      <c r="B64" t="s">
        <v>88</v>
      </c>
      <c r="E64" s="1" t="s">
        <v>86</v>
      </c>
    </row>
    <row r="65" spans="2:5" x14ac:dyDescent="0.25">
      <c r="B65" t="s">
        <v>85</v>
      </c>
      <c r="C65" s="84">
        <v>100</v>
      </c>
      <c r="E65" s="1" t="s">
        <v>87</v>
      </c>
    </row>
    <row r="66" spans="2:5" x14ac:dyDescent="0.25">
      <c r="B66" t="s">
        <v>84</v>
      </c>
      <c r="C66" s="64"/>
    </row>
    <row r="67" spans="2:5" x14ac:dyDescent="0.25">
      <c r="C67" s="64"/>
    </row>
    <row r="68" spans="2:5" x14ac:dyDescent="0.25">
      <c r="C68" s="64"/>
    </row>
    <row r="69" spans="2:5" x14ac:dyDescent="0.25">
      <c r="B69" t="s">
        <v>89</v>
      </c>
      <c r="C69" s="64"/>
    </row>
    <row r="70" spans="2:5" x14ac:dyDescent="0.25">
      <c r="B70" t="s">
        <v>90</v>
      </c>
      <c r="C70" s="84">
        <v>0</v>
      </c>
    </row>
    <row r="71" spans="2:5" x14ac:dyDescent="0.25">
      <c r="B71" t="s">
        <v>91</v>
      </c>
      <c r="C71" s="84">
        <v>0</v>
      </c>
    </row>
    <row r="72" spans="2:5" x14ac:dyDescent="0.25">
      <c r="B72" t="s">
        <v>92</v>
      </c>
      <c r="C72" s="84">
        <v>0</v>
      </c>
    </row>
    <row r="73" spans="2:5" x14ac:dyDescent="0.25">
      <c r="B73" t="s">
        <v>93</v>
      </c>
      <c r="C73" s="84">
        <v>0</v>
      </c>
      <c r="E73" s="1" t="s">
        <v>103</v>
      </c>
    </row>
    <row r="74" spans="2:5" x14ac:dyDescent="0.25">
      <c r="B74" t="s">
        <v>94</v>
      </c>
      <c r="C74" s="84">
        <v>0</v>
      </c>
      <c r="E74" s="1" t="s">
        <v>104</v>
      </c>
    </row>
    <row r="75" spans="2:5" x14ac:dyDescent="0.25">
      <c r="B75" t="s">
        <v>95</v>
      </c>
      <c r="C75" s="84">
        <v>0</v>
      </c>
      <c r="E75" s="1" t="s">
        <v>105</v>
      </c>
    </row>
    <row r="76" spans="2:5" x14ac:dyDescent="0.25">
      <c r="B76" t="s">
        <v>96</v>
      </c>
      <c r="C76" s="84">
        <v>100</v>
      </c>
      <c r="E76" s="1" t="s">
        <v>106</v>
      </c>
    </row>
    <row r="77" spans="2:5" x14ac:dyDescent="0.25">
      <c r="B77" t="s">
        <v>97</v>
      </c>
      <c r="C77" s="84">
        <v>0</v>
      </c>
    </row>
    <row r="78" spans="2:5" x14ac:dyDescent="0.25">
      <c r="B78" t="s">
        <v>98</v>
      </c>
      <c r="C78" s="84">
        <v>0</v>
      </c>
    </row>
    <row r="79" spans="2:5" x14ac:dyDescent="0.25">
      <c r="B79" t="s">
        <v>351</v>
      </c>
      <c r="C79" s="84">
        <v>0</v>
      </c>
    </row>
    <row r="80" spans="2:5" x14ac:dyDescent="0.25">
      <c r="B80" t="s">
        <v>99</v>
      </c>
      <c r="C80" s="84">
        <v>0</v>
      </c>
    </row>
    <row r="81" spans="2:20" x14ac:dyDescent="0.25">
      <c r="B81" t="s">
        <v>100</v>
      </c>
      <c r="C81" s="84">
        <v>0</v>
      </c>
    </row>
    <row r="82" spans="2:20" x14ac:dyDescent="0.25">
      <c r="B82" t="s">
        <v>102</v>
      </c>
      <c r="C82" s="84">
        <v>0</v>
      </c>
    </row>
    <row r="83" spans="2:20" x14ac:dyDescent="0.25">
      <c r="B83" t="s">
        <v>155</v>
      </c>
      <c r="C83" s="84">
        <v>0</v>
      </c>
    </row>
    <row r="85" spans="2:20" s="3" customFormat="1" ht="15.75" thickBot="1" x14ac:dyDescent="0.3"/>
    <row r="86" spans="2:20" ht="15.75" thickTop="1" x14ac:dyDescent="0.25"/>
    <row r="87" spans="2:20" ht="18.75" x14ac:dyDescent="0.3">
      <c r="B87" s="7" t="s">
        <v>107</v>
      </c>
    </row>
    <row r="89" spans="2:20" x14ac:dyDescent="0.25">
      <c r="B89" t="s">
        <v>108</v>
      </c>
    </row>
    <row r="90" spans="2:20" x14ac:dyDescent="0.25">
      <c r="B90" t="s">
        <v>109</v>
      </c>
    </row>
    <row r="91" spans="2:20" x14ac:dyDescent="0.25">
      <c r="B91" t="s">
        <v>110</v>
      </c>
    </row>
    <row r="92" spans="2:20" x14ac:dyDescent="0.25">
      <c r="B92" t="s">
        <v>111</v>
      </c>
    </row>
    <row r="93" spans="2:20" x14ac:dyDescent="0.25">
      <c r="B93" t="s">
        <v>112</v>
      </c>
    </row>
    <row r="94" spans="2:20" x14ac:dyDescent="0.25">
      <c r="H94" t="s">
        <v>348</v>
      </c>
      <c r="I94" s="23" t="s">
        <v>347</v>
      </c>
      <c r="J94" s="23" t="s">
        <v>350</v>
      </c>
      <c r="K94" s="23" t="s">
        <v>349</v>
      </c>
      <c r="M94" s="23"/>
      <c r="N94" s="23"/>
      <c r="O94" s="23"/>
      <c r="P94" s="23"/>
    </row>
    <row r="95" spans="2:20" x14ac:dyDescent="0.25">
      <c r="C95" s="13" t="s">
        <v>130</v>
      </c>
      <c r="E95" s="12" t="s">
        <v>131</v>
      </c>
      <c r="F95" s="12" t="s">
        <v>132</v>
      </c>
      <c r="G95" s="22"/>
      <c r="H95" s="66">
        <v>1</v>
      </c>
      <c r="I95" s="66">
        <v>1</v>
      </c>
      <c r="J95" s="66">
        <f>H95</f>
        <v>1</v>
      </c>
      <c r="K95" s="66">
        <f>I95</f>
        <v>1</v>
      </c>
      <c r="O95" s="19"/>
    </row>
    <row r="96" spans="2:20" x14ac:dyDescent="0.25">
      <c r="B96" t="s">
        <v>113</v>
      </c>
      <c r="C96" s="77">
        <v>44592</v>
      </c>
      <c r="E96" s="83">
        <f t="shared" ref="E96:F98" si="0">ROUND(H96-1,4)</f>
        <v>5.9999999999999995E-4</v>
      </c>
      <c r="F96" s="83">
        <f t="shared" si="0"/>
        <v>2.9999999999999997E-4</v>
      </c>
      <c r="G96" s="25"/>
      <c r="H96" s="20">
        <v>1.000607418730987</v>
      </c>
      <c r="I96" s="20">
        <v>1.000349438582516</v>
      </c>
      <c r="J96" s="20">
        <f>J95*H96</f>
        <v>1.000607418730987</v>
      </c>
      <c r="K96" s="20">
        <f t="shared" ref="K96:K107" si="1">K95*I96</f>
        <v>1.000349438582516</v>
      </c>
      <c r="L96" s="25">
        <f>F96*360/31</f>
        <v>3.4838709677419348E-3</v>
      </c>
      <c r="N96" s="25"/>
      <c r="O96" s="19"/>
      <c r="P96" s="17"/>
      <c r="R96" s="17"/>
      <c r="S96" s="25"/>
      <c r="T96" s="18"/>
    </row>
    <row r="97" spans="2:20" x14ac:dyDescent="0.25">
      <c r="B97" t="s">
        <v>114</v>
      </c>
      <c r="C97" s="77">
        <v>44620</v>
      </c>
      <c r="E97" s="83">
        <f t="shared" si="0"/>
        <v>5.9999999999999995E-4</v>
      </c>
      <c r="F97" s="83">
        <f t="shared" si="0"/>
        <v>2.9999999999999997E-4</v>
      </c>
      <c r="G97" s="25"/>
      <c r="H97" s="20">
        <v>1.0005608647217652</v>
      </c>
      <c r="I97" s="20">
        <v>1.0003288936276444</v>
      </c>
      <c r="J97" s="20">
        <f t="shared" ref="J97:J99" si="2">J96*H97</f>
        <v>1.0011686241324897</v>
      </c>
      <c r="K97" s="20">
        <f t="shared" si="1"/>
        <v>1.0006784471382835</v>
      </c>
      <c r="L97" s="25">
        <f>F97*360/(C97-C96)</f>
        <v>3.8571428571428567E-3</v>
      </c>
      <c r="N97" s="25"/>
      <c r="O97" s="19"/>
      <c r="P97" s="17"/>
      <c r="R97" s="17"/>
      <c r="S97" s="25"/>
      <c r="T97" s="18"/>
    </row>
    <row r="98" spans="2:20" x14ac:dyDescent="0.25">
      <c r="B98" t="s">
        <v>115</v>
      </c>
      <c r="C98" s="77">
        <v>44651</v>
      </c>
      <c r="E98" s="83">
        <f t="shared" si="0"/>
        <v>6.9999999999999999E-4</v>
      </c>
      <c r="F98" s="83">
        <f t="shared" si="0"/>
        <v>5.0000000000000001E-4</v>
      </c>
      <c r="G98" s="25"/>
      <c r="H98" s="20">
        <v>1.0007283572395416</v>
      </c>
      <c r="I98" s="20">
        <v>1.0004811307424026</v>
      </c>
      <c r="J98" s="20">
        <f t="shared" si="2"/>
        <v>1.0018978325478785</v>
      </c>
      <c r="K98" s="20">
        <f t="shared" si="1"/>
        <v>1.0011599043024615</v>
      </c>
      <c r="L98" s="25">
        <f>F98*360/(C98-C97)</f>
        <v>5.8064516129032254E-3</v>
      </c>
      <c r="N98" s="25"/>
      <c r="O98" s="19"/>
      <c r="P98" s="17"/>
      <c r="R98" s="17"/>
      <c r="S98" s="25"/>
      <c r="T98" s="18"/>
    </row>
    <row r="99" spans="2:20" ht="15.75" thickBot="1" x14ac:dyDescent="0.3">
      <c r="B99" t="s">
        <v>116</v>
      </c>
      <c r="C99" s="77">
        <v>44651</v>
      </c>
      <c r="E99" s="100">
        <f>ROUND((J99/J95)-1,4)</f>
        <v>1.9E-3</v>
      </c>
      <c r="F99" s="100">
        <f>ROUND((K99/K95)-1,4)</f>
        <v>1.1999999999999999E-3</v>
      </c>
      <c r="G99" s="25"/>
      <c r="H99" s="66">
        <v>1</v>
      </c>
      <c r="I99" s="66">
        <v>1</v>
      </c>
      <c r="J99" s="66">
        <f t="shared" si="2"/>
        <v>1.0018978325478785</v>
      </c>
      <c r="K99" s="66">
        <f t="shared" si="1"/>
        <v>1.0011599043024615</v>
      </c>
      <c r="L99" s="25"/>
      <c r="O99" s="19"/>
      <c r="R99" s="17"/>
      <c r="S99" s="25"/>
      <c r="T99" s="18"/>
    </row>
    <row r="100" spans="2:20" ht="15.75" thickTop="1" x14ac:dyDescent="0.25">
      <c r="B100" t="s">
        <v>117</v>
      </c>
      <c r="C100" s="77">
        <v>44681</v>
      </c>
      <c r="E100" s="99">
        <f t="shared" ref="E100:F102" si="3">ROUND(H100-1,4)</f>
        <v>8.0000000000000004E-4</v>
      </c>
      <c r="F100" s="99">
        <f t="shared" si="3"/>
        <v>5.9999999999999995E-4</v>
      </c>
      <c r="G100" s="25"/>
      <c r="H100" s="20">
        <v>1.0008421692402181</v>
      </c>
      <c r="I100" s="20">
        <v>1.000618890807137</v>
      </c>
      <c r="J100" s="20">
        <f>J99*H100</f>
        <v>1.0027416000842915</v>
      </c>
      <c r="K100" s="20">
        <f t="shared" si="1"/>
        <v>1.0017795129637084</v>
      </c>
      <c r="L100" s="25">
        <f>F100*360/(C100-C99)</f>
        <v>7.1999999999999989E-3</v>
      </c>
      <c r="N100" s="25"/>
      <c r="O100" s="19"/>
      <c r="R100" s="17"/>
      <c r="S100" s="25"/>
      <c r="T100" s="18"/>
    </row>
    <row r="101" spans="2:20" x14ac:dyDescent="0.25">
      <c r="B101" t="s">
        <v>118</v>
      </c>
      <c r="C101" s="77">
        <v>44712</v>
      </c>
      <c r="E101" s="83">
        <f t="shared" si="3"/>
        <v>1.1999999999999999E-3</v>
      </c>
      <c r="F101" s="83">
        <f t="shared" si="3"/>
        <v>8.9999999999999998E-4</v>
      </c>
      <c r="G101" s="25"/>
      <c r="H101" s="20">
        <v>1.0011773165793247</v>
      </c>
      <c r="I101" s="20">
        <v>1.0009009063746959</v>
      </c>
      <c r="J101" s="20">
        <f t="shared" ref="J101:J107" si="4">J100*H101</f>
        <v>1.0039221443948494</v>
      </c>
      <c r="K101" s="20">
        <f t="shared" si="1"/>
        <v>1.0026820225129771</v>
      </c>
      <c r="L101" s="25">
        <f>F101*360/(C101-C100)</f>
        <v>1.0451612903225807E-2</v>
      </c>
      <c r="N101" s="25"/>
      <c r="O101" s="19"/>
      <c r="P101" s="17"/>
      <c r="R101" s="17"/>
      <c r="S101" s="25"/>
      <c r="T101" s="18"/>
    </row>
    <row r="102" spans="2:20" x14ac:dyDescent="0.25">
      <c r="B102" t="s">
        <v>119</v>
      </c>
      <c r="C102" s="77">
        <v>44742</v>
      </c>
      <c r="E102" s="83">
        <f t="shared" si="3"/>
        <v>1.4E-3</v>
      </c>
      <c r="F102" s="83">
        <f t="shared" si="3"/>
        <v>1.1999999999999999E-3</v>
      </c>
      <c r="G102" s="25"/>
      <c r="H102" s="20">
        <v>1.0014164114713984</v>
      </c>
      <c r="I102" s="20">
        <v>1.0012025841263801</v>
      </c>
      <c r="J102" s="20">
        <f t="shared" si="4"/>
        <v>1.0053441112365611</v>
      </c>
      <c r="K102" s="20">
        <f t="shared" si="1"/>
        <v>1.0038878319970579</v>
      </c>
      <c r="L102" s="25">
        <f>F102*360/(C102-C101)</f>
        <v>1.4399999999999998E-2</v>
      </c>
      <c r="N102" s="25"/>
      <c r="O102" s="19"/>
      <c r="R102" s="17"/>
      <c r="S102" s="25"/>
      <c r="T102" s="18"/>
    </row>
    <row r="103" spans="2:20" ht="15.75" thickBot="1" x14ac:dyDescent="0.3">
      <c r="B103" t="s">
        <v>120</v>
      </c>
      <c r="C103" s="77">
        <v>44742</v>
      </c>
      <c r="E103" s="100">
        <f>ROUND((J103/J99)-1,4)</f>
        <v>3.3999999999999998E-3</v>
      </c>
      <c r="F103" s="100">
        <f>ROUND((K103/K99)-1,4)</f>
        <v>2.7000000000000001E-3</v>
      </c>
      <c r="G103" s="25"/>
      <c r="H103" s="66">
        <v>1</v>
      </c>
      <c r="I103" s="66">
        <v>1</v>
      </c>
      <c r="J103" s="66">
        <f t="shared" si="4"/>
        <v>1.0053441112365611</v>
      </c>
      <c r="K103" s="66">
        <f t="shared" si="1"/>
        <v>1.0038878319970579</v>
      </c>
      <c r="L103" s="25"/>
      <c r="O103" s="19"/>
      <c r="R103" s="17"/>
      <c r="S103" s="25"/>
      <c r="T103" s="18"/>
    </row>
    <row r="104" spans="2:20" ht="15.75" thickTop="1" x14ac:dyDescent="0.25">
      <c r="B104" t="s">
        <v>121</v>
      </c>
      <c r="C104" s="77">
        <v>44773</v>
      </c>
      <c r="E104" s="99">
        <f t="shared" ref="E104:E106" si="5">ROUND(H104-1,4)</f>
        <v>2E-3</v>
      </c>
      <c r="F104" s="99">
        <f t="shared" ref="F104:F106" si="6">ROUND(I104-1,4)</f>
        <v>1.6999999999999999E-3</v>
      </c>
      <c r="G104" s="25"/>
      <c r="H104" s="20">
        <v>1.0019709797362235</v>
      </c>
      <c r="I104" s="20">
        <v>1.0017133062038197</v>
      </c>
      <c r="J104" s="20">
        <f t="shared" si="4"/>
        <v>1.00732562410774</v>
      </c>
      <c r="K104" s="20">
        <f t="shared" si="1"/>
        <v>1.0056077992475576</v>
      </c>
      <c r="L104" s="25">
        <f>F104*360/(C104-C103)</f>
        <v>1.9741935483870966E-2</v>
      </c>
      <c r="N104" s="25"/>
      <c r="O104" s="19"/>
      <c r="P104" s="17"/>
      <c r="R104" s="17"/>
      <c r="S104" s="25"/>
      <c r="T104" s="18"/>
    </row>
    <row r="105" spans="2:20" x14ac:dyDescent="0.25">
      <c r="B105" t="s">
        <v>122</v>
      </c>
      <c r="C105" s="77">
        <v>44804</v>
      </c>
      <c r="E105" s="83">
        <f t="shared" si="5"/>
        <v>2.5000000000000001E-3</v>
      </c>
      <c r="F105" s="83">
        <f t="shared" si="6"/>
        <v>2.2000000000000001E-3</v>
      </c>
      <c r="G105" s="25"/>
      <c r="H105" s="20">
        <v>1.0024708723278237</v>
      </c>
      <c r="I105" s="20">
        <v>1.0021982020972526</v>
      </c>
      <c r="J105" s="20">
        <f t="shared" si="4"/>
        <v>1.0098145971174555</v>
      </c>
      <c r="K105" s="20">
        <f t="shared" si="1"/>
        <v>1.0078183284208773</v>
      </c>
      <c r="L105" s="25">
        <f>F105*360/(C105-C104)</f>
        <v>2.5548387096774195E-2</v>
      </c>
      <c r="N105" s="25"/>
      <c r="O105" s="19"/>
      <c r="R105" s="17"/>
      <c r="S105" s="25"/>
      <c r="T105" s="18"/>
    </row>
    <row r="106" spans="2:20" x14ac:dyDescent="0.25">
      <c r="B106" t="s">
        <v>123</v>
      </c>
      <c r="C106" s="77">
        <v>44834</v>
      </c>
      <c r="E106" s="83">
        <f t="shared" si="5"/>
        <v>2.7000000000000001E-3</v>
      </c>
      <c r="F106" s="83">
        <f t="shared" si="6"/>
        <v>2.5000000000000001E-3</v>
      </c>
      <c r="G106" s="25"/>
      <c r="H106" s="20">
        <v>1.0026658746092711</v>
      </c>
      <c r="I106" s="20">
        <v>1.0024641098906961</v>
      </c>
      <c r="J106" s="20">
        <f t="shared" si="4"/>
        <v>1.0125066362119823</v>
      </c>
      <c r="K106" s="20">
        <f t="shared" si="1"/>
        <v>1.0103017035319639</v>
      </c>
      <c r="L106" s="25">
        <f>F106*360/(C106-C105)</f>
        <v>3.0000000000000002E-2</v>
      </c>
      <c r="N106" s="25"/>
      <c r="O106" s="19"/>
      <c r="R106" s="17"/>
      <c r="S106" s="25"/>
      <c r="T106" s="18"/>
    </row>
    <row r="107" spans="2:20" ht="15.75" thickBot="1" x14ac:dyDescent="0.3">
      <c r="B107" t="s">
        <v>124</v>
      </c>
      <c r="C107" s="77">
        <v>44834</v>
      </c>
      <c r="E107" s="100">
        <f>ROUND((J107/J103)-1,4)</f>
        <v>7.1000000000000004E-3</v>
      </c>
      <c r="F107" s="100">
        <f>ROUND((K107/K103)-1,4)</f>
        <v>6.4000000000000003E-3</v>
      </c>
      <c r="G107" s="25"/>
      <c r="H107" s="66">
        <v>1</v>
      </c>
      <c r="I107" s="66">
        <v>1</v>
      </c>
      <c r="J107" s="66">
        <f t="shared" si="4"/>
        <v>1.0125066362119823</v>
      </c>
      <c r="K107" s="66">
        <f t="shared" si="1"/>
        <v>1.0103017035319639</v>
      </c>
      <c r="L107" s="25"/>
      <c r="O107" s="19"/>
      <c r="P107" s="17"/>
      <c r="R107" s="17"/>
      <c r="S107" s="25"/>
      <c r="T107" s="18"/>
    </row>
    <row r="108" spans="2:20" ht="15.75" thickTop="1" x14ac:dyDescent="0.25">
      <c r="B108" t="s">
        <v>125</v>
      </c>
      <c r="C108" s="77">
        <v>44865</v>
      </c>
      <c r="E108" s="99">
        <f t="shared" ref="E108:F110" si="7">ROUND(H108-1,4)</f>
        <v>3.2000000000000002E-3</v>
      </c>
      <c r="F108" s="99">
        <f t="shared" si="7"/>
        <v>3.0000000000000001E-3</v>
      </c>
      <c r="G108" s="25"/>
      <c r="H108" s="20">
        <v>1.0032074032780767</v>
      </c>
      <c r="I108" s="20">
        <v>1.0029543429011274</v>
      </c>
      <c r="J108" s="20">
        <f>J107*H108</f>
        <v>1.015754153316043</v>
      </c>
      <c r="K108" s="20">
        <f t="shared" ref="K108:K110" si="8">K107*I108</f>
        <v>1.0132864811977904</v>
      </c>
      <c r="L108" s="25">
        <f>F108*360/(C108-C107)</f>
        <v>3.4838709677419359E-2</v>
      </c>
      <c r="N108" s="25"/>
    </row>
    <row r="109" spans="2:20" x14ac:dyDescent="0.25">
      <c r="B109" t="s">
        <v>126</v>
      </c>
      <c r="C109" s="77">
        <v>44895</v>
      </c>
      <c r="E109" s="83">
        <f t="shared" si="7"/>
        <v>3.7000000000000002E-3</v>
      </c>
      <c r="F109" s="83">
        <f t="shared" si="7"/>
        <v>3.3999999999999998E-3</v>
      </c>
      <c r="G109" s="25"/>
      <c r="H109" s="20">
        <v>1.0036819593660038</v>
      </c>
      <c r="I109" s="20">
        <v>1.003402415556875</v>
      </c>
      <c r="J109" s="20">
        <f t="shared" ref="J109:J110" si="9">J108*H109</f>
        <v>1.0194941188344022</v>
      </c>
      <c r="K109" s="20">
        <f t="shared" si="8"/>
        <v>1.016734102884989</v>
      </c>
      <c r="L109" s="25">
        <f>F109*360/(C109-C108)</f>
        <v>4.0799999999999996E-2</v>
      </c>
      <c r="N109" s="25"/>
    </row>
    <row r="110" spans="2:20" x14ac:dyDescent="0.25">
      <c r="B110" t="s">
        <v>127</v>
      </c>
      <c r="C110" s="77">
        <v>44926</v>
      </c>
      <c r="E110" s="83">
        <f t="shared" si="7"/>
        <v>4.1999999999999997E-3</v>
      </c>
      <c r="F110" s="83">
        <f t="shared" si="7"/>
        <v>4.0000000000000001E-3</v>
      </c>
      <c r="G110" s="25"/>
      <c r="H110" s="20">
        <v>1.0041933376903283</v>
      </c>
      <c r="I110" s="20">
        <v>1.0039779285908668</v>
      </c>
      <c r="J110" s="20">
        <f t="shared" si="9"/>
        <v>1.0237692019479785</v>
      </c>
      <c r="K110" s="20">
        <f t="shared" si="8"/>
        <v>1.0207785985421645</v>
      </c>
      <c r="L110" s="25">
        <f>F110*360/(C110-C109)</f>
        <v>4.6451612903225803E-2</v>
      </c>
    </row>
    <row r="111" spans="2:20" ht="15.75" thickBot="1" x14ac:dyDescent="0.3">
      <c r="B111" t="s">
        <v>128</v>
      </c>
      <c r="C111" s="77">
        <v>44926</v>
      </c>
      <c r="E111" s="100">
        <f>ROUND((J111/J107)-1,4)</f>
        <v>1.11E-2</v>
      </c>
      <c r="F111" s="100">
        <f>ROUND((K111/K107)-1,4)</f>
        <v>1.04E-2</v>
      </c>
      <c r="G111" s="62"/>
      <c r="H111" s="66">
        <v>1</v>
      </c>
      <c r="I111" s="66">
        <v>1</v>
      </c>
      <c r="J111" s="66">
        <f t="shared" ref="J111:K112" si="10">J110*H111</f>
        <v>1.0237692019479785</v>
      </c>
      <c r="K111" s="66">
        <f t="shared" si="10"/>
        <v>1.0207785985421645</v>
      </c>
    </row>
    <row r="112" spans="2:20" ht="15.75" thickTop="1" x14ac:dyDescent="0.25">
      <c r="B112" t="s">
        <v>129</v>
      </c>
      <c r="C112" s="77">
        <v>44926</v>
      </c>
      <c r="E112" s="83">
        <f>ROUND(J112-1,4)</f>
        <v>2.3800000000000002E-2</v>
      </c>
      <c r="F112" s="83">
        <f>ROUND(K112-1,4)</f>
        <v>2.0799999999999999E-2</v>
      </c>
      <c r="G112" s="62"/>
      <c r="H112" s="66">
        <v>1</v>
      </c>
      <c r="I112" s="66">
        <v>1</v>
      </c>
      <c r="J112" s="66">
        <f t="shared" si="10"/>
        <v>1.0237692019479785</v>
      </c>
      <c r="K112" s="66">
        <f t="shared" si="10"/>
        <v>1.0207785985421645</v>
      </c>
    </row>
    <row r="113" spans="6:8" x14ac:dyDescent="0.25">
      <c r="F113" s="17"/>
    </row>
    <row r="114" spans="6:8" x14ac:dyDescent="0.25">
      <c r="H114" s="1" t="s">
        <v>133</v>
      </c>
    </row>
    <row r="115" spans="6:8" x14ac:dyDescent="0.25">
      <c r="H115" s="1" t="s">
        <v>134</v>
      </c>
    </row>
    <row r="116" spans="6:8" x14ac:dyDescent="0.25">
      <c r="H116" s="1" t="s">
        <v>135</v>
      </c>
    </row>
    <row r="117" spans="6:8" x14ac:dyDescent="0.25">
      <c r="H117" s="1"/>
    </row>
    <row r="118" spans="6:8" x14ac:dyDescent="0.25">
      <c r="H118" s="1" t="s">
        <v>136</v>
      </c>
    </row>
    <row r="119" spans="6:8" x14ac:dyDescent="0.25">
      <c r="H119" s="1" t="s">
        <v>137</v>
      </c>
    </row>
    <row r="120" spans="6:8" x14ac:dyDescent="0.25">
      <c r="H120" s="1" t="s">
        <v>138</v>
      </c>
    </row>
    <row r="121" spans="6:8" x14ac:dyDescent="0.25">
      <c r="H121" s="1" t="s">
        <v>139</v>
      </c>
    </row>
    <row r="122" spans="6:8" x14ac:dyDescent="0.25">
      <c r="H122" s="1" t="s">
        <v>140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0BD6A1-2E0B-4DB1-ACF9-A086042CA827}">
  <sheetPr codeName="Sheet4"/>
  <dimension ref="A1:T123"/>
  <sheetViews>
    <sheetView zoomScale="85" zoomScaleNormal="85" workbookViewId="0"/>
  </sheetViews>
  <sheetFormatPr defaultRowHeight="15" x14ac:dyDescent="0.25"/>
  <cols>
    <col min="1" max="1" width="14.85546875" bestFit="1" customWidth="1"/>
    <col min="2" max="2" width="68.42578125" customWidth="1"/>
    <col min="3" max="3" width="44.7109375" customWidth="1"/>
    <col min="4" max="4" width="1.28515625" customWidth="1"/>
    <col min="5" max="5" width="13.28515625" customWidth="1"/>
    <col min="6" max="11" width="14.5703125" customWidth="1"/>
    <col min="12" max="12" width="22.140625" bestFit="1" customWidth="1"/>
    <col min="13" max="14" width="16.7109375" customWidth="1"/>
    <col min="15" max="15" width="15.28515625" customWidth="1"/>
    <col min="16" max="16" width="13.140625" customWidth="1"/>
    <col min="23" max="23" width="12" bestFit="1" customWidth="1"/>
  </cols>
  <sheetData>
    <row r="1" spans="1:3" ht="18.75" x14ac:dyDescent="0.3">
      <c r="A1" t="s">
        <v>397</v>
      </c>
      <c r="B1" s="7" t="s">
        <v>34</v>
      </c>
    </row>
    <row r="2" spans="1:3" x14ac:dyDescent="0.25">
      <c r="B2" s="1" t="s">
        <v>50</v>
      </c>
    </row>
    <row r="4" spans="1:3" x14ac:dyDescent="0.25">
      <c r="B4" s="5" t="s">
        <v>51</v>
      </c>
    </row>
    <row r="5" spans="1:3" x14ac:dyDescent="0.25">
      <c r="B5" s="5"/>
    </row>
    <row r="6" spans="1:3" x14ac:dyDescent="0.25">
      <c r="B6" s="10" t="s">
        <v>66</v>
      </c>
      <c r="C6" s="37" t="s">
        <v>375</v>
      </c>
    </row>
    <row r="7" spans="1:3" x14ac:dyDescent="0.25">
      <c r="B7" s="10" t="s">
        <v>35</v>
      </c>
      <c r="C7" s="44" t="s">
        <v>397</v>
      </c>
    </row>
    <row r="8" spans="1:3" x14ac:dyDescent="0.25">
      <c r="B8" s="10" t="s">
        <v>36</v>
      </c>
      <c r="C8" s="2"/>
    </row>
    <row r="9" spans="1:3" x14ac:dyDescent="0.25">
      <c r="B9" s="10" t="s">
        <v>37</v>
      </c>
      <c r="C9" s="2"/>
    </row>
    <row r="13" spans="1:3" x14ac:dyDescent="0.25">
      <c r="B13" t="s">
        <v>67</v>
      </c>
    </row>
    <row r="14" spans="1:3" x14ac:dyDescent="0.25">
      <c r="B14" t="s">
        <v>38</v>
      </c>
      <c r="C14" s="44" t="s">
        <v>153</v>
      </c>
    </row>
    <row r="15" spans="1:3" x14ac:dyDescent="0.25">
      <c r="B15" t="s">
        <v>52</v>
      </c>
    </row>
    <row r="18" spans="2:3" x14ac:dyDescent="0.25">
      <c r="B18" t="s">
        <v>68</v>
      </c>
    </row>
    <row r="19" spans="2:3" x14ac:dyDescent="0.25">
      <c r="B19" t="s">
        <v>158</v>
      </c>
      <c r="C19" s="44" t="s">
        <v>153</v>
      </c>
    </row>
    <row r="20" spans="2:3" x14ac:dyDescent="0.25">
      <c r="B20" t="s">
        <v>45</v>
      </c>
    </row>
    <row r="21" spans="2:3" x14ac:dyDescent="0.25">
      <c r="B21" s="1" t="s">
        <v>46</v>
      </c>
    </row>
    <row r="22" spans="2:3" x14ac:dyDescent="0.25">
      <c r="B22" s="1"/>
    </row>
    <row r="23" spans="2:3" x14ac:dyDescent="0.25">
      <c r="B23" s="1"/>
    </row>
    <row r="24" spans="2:3" x14ac:dyDescent="0.25">
      <c r="B24" t="s">
        <v>39</v>
      </c>
    </row>
    <row r="25" spans="2:3" x14ac:dyDescent="0.25">
      <c r="B25" t="s">
        <v>40</v>
      </c>
      <c r="C25" s="2"/>
    </row>
    <row r="26" spans="2:3" x14ac:dyDescent="0.25">
      <c r="B26" t="s">
        <v>41</v>
      </c>
      <c r="C26" s="2"/>
    </row>
    <row r="27" spans="2:3" x14ac:dyDescent="0.25">
      <c r="B27" t="s">
        <v>42</v>
      </c>
      <c r="C27" s="2"/>
    </row>
    <row r="28" spans="2:3" x14ac:dyDescent="0.25">
      <c r="B28" t="s">
        <v>43</v>
      </c>
      <c r="C28" s="2"/>
    </row>
    <row r="30" spans="2:3" s="3" customFormat="1" ht="15.75" thickBot="1" x14ac:dyDescent="0.3"/>
    <row r="31" spans="2:3" ht="15.75" thickTop="1" x14ac:dyDescent="0.25"/>
    <row r="32" spans="2:3" ht="15.75" x14ac:dyDescent="0.25">
      <c r="B32" s="6" t="s">
        <v>53</v>
      </c>
    </row>
    <row r="33" spans="2:5" x14ac:dyDescent="0.25">
      <c r="E33" s="1" t="s">
        <v>54</v>
      </c>
    </row>
    <row r="34" spans="2:5" x14ac:dyDescent="0.25">
      <c r="E34" s="1" t="s">
        <v>47</v>
      </c>
    </row>
    <row r="35" spans="2:5" x14ac:dyDescent="0.25">
      <c r="B35" t="s">
        <v>69</v>
      </c>
      <c r="C35" s="84">
        <f>'Items B &amp; C'!O12</f>
        <v>590004000</v>
      </c>
      <c r="E35" s="1" t="s">
        <v>48</v>
      </c>
    </row>
    <row r="36" spans="2:5" x14ac:dyDescent="0.25">
      <c r="B36" t="s">
        <v>70</v>
      </c>
      <c r="C36" s="84">
        <f>'Items B &amp; C'!P12</f>
        <v>581115000</v>
      </c>
      <c r="E36" s="1" t="s">
        <v>55</v>
      </c>
    </row>
    <row r="37" spans="2:5" x14ac:dyDescent="0.25">
      <c r="C37" s="16"/>
      <c r="E37" s="1"/>
    </row>
    <row r="38" spans="2:5" x14ac:dyDescent="0.25">
      <c r="C38" s="16"/>
      <c r="E38" s="1"/>
    </row>
    <row r="39" spans="2:5" x14ac:dyDescent="0.25">
      <c r="B39" t="s">
        <v>71</v>
      </c>
      <c r="C39" s="44">
        <v>0</v>
      </c>
      <c r="E39" s="1" t="s">
        <v>49</v>
      </c>
    </row>
    <row r="40" spans="2:5" x14ac:dyDescent="0.25">
      <c r="B40" t="s">
        <v>72</v>
      </c>
      <c r="C40" s="44">
        <v>0</v>
      </c>
      <c r="E40" s="1" t="s">
        <v>56</v>
      </c>
    </row>
    <row r="41" spans="2:5" x14ac:dyDescent="0.25">
      <c r="C41" s="16"/>
    </row>
    <row r="42" spans="2:5" x14ac:dyDescent="0.25">
      <c r="B42" t="s">
        <v>154</v>
      </c>
      <c r="C42" s="16"/>
    </row>
    <row r="43" spans="2:5" x14ac:dyDescent="0.25">
      <c r="B43" t="s">
        <v>57</v>
      </c>
      <c r="C43" s="44">
        <v>0</v>
      </c>
      <c r="E43" s="1" t="s">
        <v>59</v>
      </c>
    </row>
    <row r="44" spans="2:5" x14ac:dyDescent="0.25">
      <c r="B44" t="s">
        <v>62</v>
      </c>
      <c r="C44" s="80">
        <v>0</v>
      </c>
      <c r="E44" s="1" t="s">
        <v>60</v>
      </c>
    </row>
    <row r="45" spans="2:5" x14ac:dyDescent="0.25">
      <c r="B45" t="s">
        <v>63</v>
      </c>
      <c r="C45" s="80">
        <v>0</v>
      </c>
    </row>
    <row r="46" spans="2:5" x14ac:dyDescent="0.25">
      <c r="B46" t="s">
        <v>64</v>
      </c>
      <c r="C46" s="80">
        <v>0</v>
      </c>
      <c r="E46" s="1" t="s">
        <v>58</v>
      </c>
    </row>
    <row r="47" spans="2:5" x14ac:dyDescent="0.25">
      <c r="B47" t="s">
        <v>65</v>
      </c>
      <c r="C47" s="80">
        <v>0</v>
      </c>
    </row>
    <row r="48" spans="2:5" x14ac:dyDescent="0.25">
      <c r="C48" s="16"/>
    </row>
    <row r="49" spans="2:7" x14ac:dyDescent="0.25">
      <c r="C49" s="16"/>
    </row>
    <row r="50" spans="2:7" x14ac:dyDescent="0.25">
      <c r="B50" t="s">
        <v>61</v>
      </c>
      <c r="C50" s="44" t="s">
        <v>153</v>
      </c>
    </row>
    <row r="51" spans="2:7" x14ac:dyDescent="0.25">
      <c r="B51" t="s">
        <v>73</v>
      </c>
      <c r="C51" s="11"/>
    </row>
    <row r="54" spans="2:7" x14ac:dyDescent="0.25">
      <c r="B54" t="s">
        <v>74</v>
      </c>
    </row>
    <row r="55" spans="2:7" x14ac:dyDescent="0.25">
      <c r="B55" t="s">
        <v>75</v>
      </c>
    </row>
    <row r="56" spans="2:7" x14ac:dyDescent="0.25">
      <c r="B56" t="s">
        <v>76</v>
      </c>
    </row>
    <row r="57" spans="2:7" x14ac:dyDescent="0.25">
      <c r="B57" t="s">
        <v>77</v>
      </c>
    </row>
    <row r="59" spans="2:7" x14ac:dyDescent="0.25">
      <c r="C59" t="s">
        <v>80</v>
      </c>
      <c r="E59" t="s">
        <v>81</v>
      </c>
      <c r="F59" t="s">
        <v>82</v>
      </c>
      <c r="G59" t="s">
        <v>83</v>
      </c>
    </row>
    <row r="60" spans="2:7" x14ac:dyDescent="0.25">
      <c r="B60" t="s">
        <v>78</v>
      </c>
      <c r="C60" s="81">
        <f>'Items B &amp; C'!AB12</f>
        <v>50125000</v>
      </c>
      <c r="D60" s="67"/>
      <c r="E60" s="81">
        <f>'Items B &amp; C'!AD12</f>
        <v>539725000</v>
      </c>
      <c r="F60" s="81">
        <f>'Items B &amp; C'!AE12</f>
        <v>0</v>
      </c>
      <c r="G60" s="81">
        <f>'Items B &amp; C'!AF12</f>
        <v>154000</v>
      </c>
    </row>
    <row r="61" spans="2:7" x14ac:dyDescent="0.25">
      <c r="B61" t="s">
        <v>79</v>
      </c>
      <c r="C61" s="81">
        <f>'Items B &amp; C'!AG12</f>
        <v>331000</v>
      </c>
      <c r="D61" s="67"/>
      <c r="E61" s="81">
        <f>'Items B &amp; C'!AI12</f>
        <v>0</v>
      </c>
      <c r="F61" s="81">
        <f>'Items B &amp; C'!AJ12</f>
        <v>0</v>
      </c>
      <c r="G61" s="81">
        <f>'Items B &amp; C'!AK12</f>
        <v>8557000</v>
      </c>
    </row>
    <row r="64" spans="2:7" x14ac:dyDescent="0.25">
      <c r="B64" t="s">
        <v>88</v>
      </c>
      <c r="E64" s="1" t="s">
        <v>86</v>
      </c>
    </row>
    <row r="65" spans="2:5" x14ac:dyDescent="0.25">
      <c r="B65" t="s">
        <v>85</v>
      </c>
      <c r="C65" s="84">
        <v>90</v>
      </c>
      <c r="E65" s="1" t="s">
        <v>87</v>
      </c>
    </row>
    <row r="66" spans="2:5" x14ac:dyDescent="0.25">
      <c r="B66" t="s">
        <v>84</v>
      </c>
      <c r="C66" s="64"/>
    </row>
    <row r="67" spans="2:5" x14ac:dyDescent="0.25">
      <c r="C67" s="64"/>
    </row>
    <row r="68" spans="2:5" x14ac:dyDescent="0.25">
      <c r="C68" s="64"/>
    </row>
    <row r="69" spans="2:5" x14ac:dyDescent="0.25">
      <c r="B69" t="s">
        <v>89</v>
      </c>
      <c r="C69" s="64"/>
    </row>
    <row r="70" spans="2:5" x14ac:dyDescent="0.25">
      <c r="B70" t="s">
        <v>90</v>
      </c>
      <c r="C70" s="84">
        <v>0</v>
      </c>
    </row>
    <row r="71" spans="2:5" x14ac:dyDescent="0.25">
      <c r="B71" t="s">
        <v>91</v>
      </c>
      <c r="C71" s="84">
        <v>0</v>
      </c>
    </row>
    <row r="72" spans="2:5" x14ac:dyDescent="0.25">
      <c r="B72" t="s">
        <v>92</v>
      </c>
      <c r="C72" s="84">
        <v>0</v>
      </c>
    </row>
    <row r="73" spans="2:5" x14ac:dyDescent="0.25">
      <c r="B73" t="s">
        <v>93</v>
      </c>
      <c r="C73" s="84">
        <v>9</v>
      </c>
      <c r="E73" s="1" t="s">
        <v>103</v>
      </c>
    </row>
    <row r="74" spans="2:5" x14ac:dyDescent="0.25">
      <c r="B74" t="s">
        <v>94</v>
      </c>
      <c r="C74" s="84">
        <v>0</v>
      </c>
      <c r="E74" s="1" t="s">
        <v>104</v>
      </c>
    </row>
    <row r="75" spans="2:5" x14ac:dyDescent="0.25">
      <c r="B75" t="s">
        <v>95</v>
      </c>
      <c r="C75" s="84">
        <v>52</v>
      </c>
      <c r="E75" s="1" t="s">
        <v>105</v>
      </c>
    </row>
    <row r="76" spans="2:5" x14ac:dyDescent="0.25">
      <c r="B76" t="s">
        <v>96</v>
      </c>
      <c r="C76" s="84">
        <v>30</v>
      </c>
      <c r="E76" s="1" t="s">
        <v>106</v>
      </c>
    </row>
    <row r="77" spans="2:5" x14ac:dyDescent="0.25">
      <c r="B77" t="s">
        <v>97</v>
      </c>
      <c r="C77" s="84">
        <v>0</v>
      </c>
    </row>
    <row r="78" spans="2:5" x14ac:dyDescent="0.25">
      <c r="B78" t="s">
        <v>98</v>
      </c>
      <c r="C78" s="84">
        <v>0</v>
      </c>
    </row>
    <row r="79" spans="2:5" x14ac:dyDescent="0.25">
      <c r="B79" t="s">
        <v>101</v>
      </c>
      <c r="C79" s="84">
        <v>0</v>
      </c>
    </row>
    <row r="80" spans="2:5" x14ac:dyDescent="0.25">
      <c r="B80" t="s">
        <v>99</v>
      </c>
      <c r="C80" s="84">
        <v>9</v>
      </c>
    </row>
    <row r="81" spans="2:20" x14ac:dyDescent="0.25">
      <c r="B81" t="s">
        <v>100</v>
      </c>
      <c r="C81" s="84">
        <v>0</v>
      </c>
    </row>
    <row r="82" spans="2:20" x14ac:dyDescent="0.25">
      <c r="B82" t="s">
        <v>102</v>
      </c>
      <c r="C82" s="84">
        <v>0</v>
      </c>
    </row>
    <row r="83" spans="2:20" x14ac:dyDescent="0.25">
      <c r="B83" t="s">
        <v>155</v>
      </c>
      <c r="C83" s="84">
        <v>0</v>
      </c>
    </row>
    <row r="85" spans="2:20" s="3" customFormat="1" ht="15.75" thickBot="1" x14ac:dyDescent="0.3"/>
    <row r="86" spans="2:20" ht="15.75" thickTop="1" x14ac:dyDescent="0.25"/>
    <row r="87" spans="2:20" ht="18.75" x14ac:dyDescent="0.3">
      <c r="B87" s="7" t="s">
        <v>107</v>
      </c>
    </row>
    <row r="89" spans="2:20" x14ac:dyDescent="0.25">
      <c r="B89" t="s">
        <v>108</v>
      </c>
    </row>
    <row r="90" spans="2:20" x14ac:dyDescent="0.25">
      <c r="B90" t="s">
        <v>109</v>
      </c>
    </row>
    <row r="91" spans="2:20" x14ac:dyDescent="0.25">
      <c r="B91" t="s">
        <v>110</v>
      </c>
    </row>
    <row r="92" spans="2:20" x14ac:dyDescent="0.25">
      <c r="B92" t="s">
        <v>111</v>
      </c>
    </row>
    <row r="93" spans="2:20" x14ac:dyDescent="0.25">
      <c r="B93" t="s">
        <v>112</v>
      </c>
    </row>
    <row r="94" spans="2:20" x14ac:dyDescent="0.25">
      <c r="H94" t="s">
        <v>348</v>
      </c>
      <c r="I94" s="23" t="s">
        <v>347</v>
      </c>
      <c r="J94" s="23" t="s">
        <v>350</v>
      </c>
      <c r="K94" s="23" t="s">
        <v>349</v>
      </c>
      <c r="M94" s="23"/>
      <c r="N94" s="23"/>
      <c r="O94" s="23"/>
      <c r="P94" s="23"/>
    </row>
    <row r="95" spans="2:20" x14ac:dyDescent="0.25">
      <c r="C95" s="13" t="s">
        <v>130</v>
      </c>
      <c r="E95" s="12" t="s">
        <v>131</v>
      </c>
      <c r="F95" s="12" t="s">
        <v>132</v>
      </c>
      <c r="H95" s="66">
        <v>1</v>
      </c>
      <c r="I95" s="66">
        <v>1</v>
      </c>
      <c r="J95" s="66">
        <f>H95</f>
        <v>1</v>
      </c>
      <c r="K95" s="66">
        <f>I95</f>
        <v>1</v>
      </c>
      <c r="O95" s="19"/>
    </row>
    <row r="96" spans="2:20" x14ac:dyDescent="0.25">
      <c r="B96" t="s">
        <v>113</v>
      </c>
      <c r="C96" s="77">
        <v>44592</v>
      </c>
      <c r="E96" s="83">
        <f t="shared" ref="E96:F98" si="0">ROUND(H96-1,4)</f>
        <v>8.0000000000000004E-4</v>
      </c>
      <c r="F96" s="83">
        <f t="shared" si="0"/>
        <v>5.9999999999999995E-4</v>
      </c>
      <c r="G96" s="25"/>
      <c r="H96" s="20">
        <v>1.0008424430004645</v>
      </c>
      <c r="I96" s="20">
        <v>1.0005542535133884</v>
      </c>
      <c r="J96" s="20">
        <f>J95*H96</f>
        <v>1.0008424430004645</v>
      </c>
      <c r="K96" s="20">
        <f t="shared" ref="K96:K107" si="1">K95*I96</f>
        <v>1.0005542535133884</v>
      </c>
      <c r="L96" s="25">
        <f>F96*360/31</f>
        <v>6.9677419354838696E-3</v>
      </c>
      <c r="N96" s="25"/>
      <c r="O96" s="19"/>
      <c r="P96" s="17"/>
      <c r="R96" s="17"/>
      <c r="S96" s="25"/>
      <c r="T96" s="18"/>
    </row>
    <row r="97" spans="2:20" x14ac:dyDescent="0.25">
      <c r="B97" t="s">
        <v>114</v>
      </c>
      <c r="C97" s="77">
        <v>44620</v>
      </c>
      <c r="E97" s="83">
        <f t="shared" si="0"/>
        <v>8.0000000000000004E-4</v>
      </c>
      <c r="F97" s="83">
        <f t="shared" si="0"/>
        <v>5.0000000000000001E-4</v>
      </c>
      <c r="G97" s="25"/>
      <c r="H97" s="20">
        <v>1.000774542000505</v>
      </c>
      <c r="I97" s="20">
        <v>1.0005364810389108</v>
      </c>
      <c r="J97" s="20">
        <f t="shared" ref="J97:J99" si="2">J96*H97</f>
        <v>1.0016176375084564</v>
      </c>
      <c r="K97" s="20">
        <f t="shared" si="1"/>
        <v>1.0010910318988</v>
      </c>
      <c r="L97" s="25">
        <f>F97*360/(C97-C96)</f>
        <v>6.4285714285714285E-3</v>
      </c>
      <c r="N97" s="25"/>
      <c r="O97" s="19"/>
      <c r="P97" s="17"/>
      <c r="R97" s="17"/>
      <c r="S97" s="25"/>
      <c r="T97" s="18"/>
    </row>
    <row r="98" spans="2:20" x14ac:dyDescent="0.25">
      <c r="B98" t="s">
        <v>115</v>
      </c>
      <c r="C98" s="77">
        <v>44651</v>
      </c>
      <c r="E98" s="83">
        <f t="shared" si="0"/>
        <v>8.9999999999999998E-4</v>
      </c>
      <c r="F98" s="83">
        <f t="shared" si="0"/>
        <v>5.9999999999999995E-4</v>
      </c>
      <c r="G98" s="25"/>
      <c r="H98" s="20">
        <v>1.0008615238974123</v>
      </c>
      <c r="I98" s="20">
        <v>1.0005936437633554</v>
      </c>
      <c r="J98" s="20">
        <f t="shared" si="2"/>
        <v>1.0024805550392397</v>
      </c>
      <c r="K98" s="20">
        <f t="shared" si="1"/>
        <v>1.0016853233464378</v>
      </c>
      <c r="L98" s="25">
        <f>F98*360/(C98-C97)</f>
        <v>6.9677419354838696E-3</v>
      </c>
      <c r="N98" s="25"/>
      <c r="O98" s="19"/>
      <c r="P98" s="17"/>
      <c r="R98" s="17"/>
      <c r="S98" s="25"/>
      <c r="T98" s="18"/>
    </row>
    <row r="99" spans="2:20" ht="15.75" thickBot="1" x14ac:dyDescent="0.3">
      <c r="B99" t="s">
        <v>116</v>
      </c>
      <c r="C99" s="77">
        <v>44651</v>
      </c>
      <c r="E99" s="100">
        <f>ROUND((J99/J95)-1,4)</f>
        <v>2.5000000000000001E-3</v>
      </c>
      <c r="F99" s="100">
        <f>ROUND((K99/K95)-1,4)</f>
        <v>1.6999999999999999E-3</v>
      </c>
      <c r="G99" s="25"/>
      <c r="H99" s="66">
        <v>1</v>
      </c>
      <c r="I99" s="66">
        <v>1</v>
      </c>
      <c r="J99" s="66">
        <f t="shared" si="2"/>
        <v>1.0024805550392397</v>
      </c>
      <c r="K99" s="66">
        <f t="shared" si="1"/>
        <v>1.0016853233464378</v>
      </c>
      <c r="L99" s="25"/>
      <c r="N99" s="25"/>
      <c r="O99" s="19"/>
      <c r="R99" s="17"/>
      <c r="S99" s="25"/>
      <c r="T99" s="18"/>
    </row>
    <row r="100" spans="2:20" ht="15.75" thickTop="1" x14ac:dyDescent="0.25">
      <c r="B100" t="s">
        <v>117</v>
      </c>
      <c r="C100" s="77">
        <v>44681</v>
      </c>
      <c r="E100" s="99">
        <f t="shared" ref="E100:F102" si="3">ROUND(H100-1,4)</f>
        <v>1.1000000000000001E-3</v>
      </c>
      <c r="F100" s="99">
        <f t="shared" si="3"/>
        <v>8.9999999999999998E-4</v>
      </c>
      <c r="G100" s="25"/>
      <c r="H100" s="20">
        <v>1.0011496827787854</v>
      </c>
      <c r="I100" s="20">
        <v>1.000917000599989</v>
      </c>
      <c r="J100" s="20">
        <f>J99*H100</f>
        <v>1.0036330896694354</v>
      </c>
      <c r="K100" s="20">
        <f t="shared" si="1"/>
        <v>1.0026038693889467</v>
      </c>
      <c r="L100" s="25">
        <f>F100*360/(C100-C99)</f>
        <v>1.0800000000000001E-2</v>
      </c>
      <c r="N100" s="25"/>
      <c r="O100" s="19"/>
      <c r="R100" s="17"/>
      <c r="S100" s="25"/>
      <c r="T100" s="18"/>
    </row>
    <row r="101" spans="2:20" x14ac:dyDescent="0.25">
      <c r="B101" t="s">
        <v>118</v>
      </c>
      <c r="C101" s="77">
        <v>44712</v>
      </c>
      <c r="E101" s="83">
        <f t="shared" si="3"/>
        <v>1.6000000000000001E-3</v>
      </c>
      <c r="F101" s="83">
        <f t="shared" si="3"/>
        <v>1.2999999999999999E-3</v>
      </c>
      <c r="G101" s="25"/>
      <c r="H101" s="20">
        <v>1.0015636021225713</v>
      </c>
      <c r="I101" s="20">
        <v>1.0012564071836525</v>
      </c>
      <c r="J101" s="20">
        <f t="shared" ref="J101:J107" si="4">J100*H101</f>
        <v>1.0052023724987253</v>
      </c>
      <c r="K101" s="20">
        <f t="shared" si="1"/>
        <v>1.0038635480928049</v>
      </c>
      <c r="L101" s="25">
        <f>F101*360/(C101-C100)</f>
        <v>1.5096774193548386E-2</v>
      </c>
      <c r="N101" s="25"/>
      <c r="O101" s="19"/>
      <c r="P101" s="17"/>
      <c r="R101" s="17"/>
      <c r="S101" s="25"/>
      <c r="T101" s="18"/>
    </row>
    <row r="102" spans="2:20" x14ac:dyDescent="0.25">
      <c r="B102" t="s">
        <v>119</v>
      </c>
      <c r="C102" s="77">
        <v>44742</v>
      </c>
      <c r="E102" s="83">
        <f t="shared" si="3"/>
        <v>1.5E-3</v>
      </c>
      <c r="F102" s="83">
        <f t="shared" si="3"/>
        <v>1.1999999999999999E-3</v>
      </c>
      <c r="G102" s="25"/>
      <c r="H102" s="20">
        <v>1.0015341894081575</v>
      </c>
      <c r="I102" s="20">
        <v>1.0012143526081618</v>
      </c>
      <c r="J102" s="20">
        <f t="shared" si="4"/>
        <v>1.0067445433316677</v>
      </c>
      <c r="K102" s="20">
        <f t="shared" si="1"/>
        <v>1.0050825924106699</v>
      </c>
      <c r="L102" s="25">
        <f>F102*360/(C102-C101)</f>
        <v>1.4399999999999998E-2</v>
      </c>
      <c r="N102" s="25"/>
      <c r="O102" s="19"/>
      <c r="R102" s="17"/>
      <c r="S102" s="25"/>
      <c r="T102" s="18"/>
    </row>
    <row r="103" spans="2:20" ht="15.75" thickBot="1" x14ac:dyDescent="0.3">
      <c r="B103" t="s">
        <v>120</v>
      </c>
      <c r="C103" s="77">
        <v>44742</v>
      </c>
      <c r="E103" s="100">
        <f>ROUND((J103/J99)-1,4)</f>
        <v>4.3E-3</v>
      </c>
      <c r="F103" s="100">
        <f>ROUND((K103/K99)-1,4)</f>
        <v>3.3999999999999998E-3</v>
      </c>
      <c r="G103" s="25"/>
      <c r="H103" s="66">
        <v>1</v>
      </c>
      <c r="I103" s="66">
        <v>1</v>
      </c>
      <c r="J103" s="66">
        <f t="shared" si="4"/>
        <v>1.0067445433316677</v>
      </c>
      <c r="K103" s="66">
        <f t="shared" si="1"/>
        <v>1.0050825924106699</v>
      </c>
      <c r="L103" s="25"/>
      <c r="N103" s="25"/>
      <c r="O103" s="19"/>
      <c r="R103" s="17"/>
      <c r="S103" s="25"/>
      <c r="T103" s="18"/>
    </row>
    <row r="104" spans="2:20" ht="15.75" thickTop="1" x14ac:dyDescent="0.25">
      <c r="B104" t="s">
        <v>121</v>
      </c>
      <c r="C104" s="77">
        <v>44773</v>
      </c>
      <c r="E104" s="99">
        <f t="shared" ref="E104:F106" si="5">ROUND(H104-1,4)</f>
        <v>2.3999999999999998E-3</v>
      </c>
      <c r="F104" s="99">
        <f t="shared" si="5"/>
        <v>1.9E-3</v>
      </c>
      <c r="G104" s="25"/>
      <c r="H104" s="20">
        <v>1.002361823282178</v>
      </c>
      <c r="I104" s="20">
        <v>1.0019456800058637</v>
      </c>
      <c r="J104" s="20">
        <f t="shared" si="4"/>
        <v>1.0091222960333142</v>
      </c>
      <c r="K104" s="20">
        <f t="shared" si="1"/>
        <v>1.0070381615149651</v>
      </c>
      <c r="L104" s="25">
        <f>F104*360/(C104-C103)</f>
        <v>2.206451612903226E-2</v>
      </c>
      <c r="N104" s="25"/>
      <c r="O104" s="19"/>
      <c r="P104" s="17"/>
      <c r="R104" s="17"/>
      <c r="S104" s="25"/>
      <c r="T104" s="18"/>
    </row>
    <row r="105" spans="2:20" x14ac:dyDescent="0.25">
      <c r="B105" t="s">
        <v>122</v>
      </c>
      <c r="C105" s="77">
        <v>44804</v>
      </c>
      <c r="E105" s="83">
        <f t="shared" si="5"/>
        <v>2.8999999999999998E-3</v>
      </c>
      <c r="F105" s="83">
        <f t="shared" si="5"/>
        <v>2.5000000000000001E-3</v>
      </c>
      <c r="G105" s="25"/>
      <c r="H105" s="20">
        <v>1.0029154256276425</v>
      </c>
      <c r="I105" s="20">
        <v>1.0025109819517843</v>
      </c>
      <c r="J105" s="20">
        <f t="shared" si="4"/>
        <v>1.0120643170365951</v>
      </c>
      <c r="K105" s="20">
        <f t="shared" si="1"/>
        <v>1.0095668161632871</v>
      </c>
      <c r="L105" s="25">
        <f>F105*360/(C105-C104)</f>
        <v>2.903225806451613E-2</v>
      </c>
      <c r="N105" s="25"/>
      <c r="O105" s="19"/>
      <c r="R105" s="17"/>
      <c r="S105" s="25"/>
      <c r="T105" s="18"/>
    </row>
    <row r="106" spans="2:20" x14ac:dyDescent="0.25">
      <c r="B106" t="s">
        <v>123</v>
      </c>
      <c r="C106" s="77">
        <v>44834</v>
      </c>
      <c r="E106" s="83">
        <f t="shared" si="5"/>
        <v>2.7000000000000001E-3</v>
      </c>
      <c r="F106" s="83">
        <f t="shared" si="5"/>
        <v>2.3999999999999998E-3</v>
      </c>
      <c r="G106" s="25"/>
      <c r="H106" s="20">
        <v>1.0027488099344724</v>
      </c>
      <c r="I106" s="20">
        <v>1.0024237592103307</v>
      </c>
      <c r="J106" s="20">
        <f t="shared" si="4"/>
        <v>1.0148462894855903</v>
      </c>
      <c r="K106" s="20">
        <f t="shared" si="1"/>
        <v>1.0120137630324071</v>
      </c>
      <c r="L106" s="25">
        <f>F106*360/(C106-C105)</f>
        <v>2.8799999999999996E-2</v>
      </c>
      <c r="N106" s="25"/>
      <c r="O106" s="19"/>
      <c r="R106" s="17"/>
      <c r="S106" s="25"/>
      <c r="T106" s="18"/>
    </row>
    <row r="107" spans="2:20" ht="15.75" thickBot="1" x14ac:dyDescent="0.3">
      <c r="B107" t="s">
        <v>124</v>
      </c>
      <c r="C107" s="77">
        <v>44834</v>
      </c>
      <c r="E107" s="100">
        <f>ROUND((J107/J103)-1,4)</f>
        <v>8.0000000000000002E-3</v>
      </c>
      <c r="F107" s="100">
        <f>ROUND((K107/K103)-1,4)</f>
        <v>6.8999999999999999E-3</v>
      </c>
      <c r="G107" s="25"/>
      <c r="H107" s="66">
        <v>1</v>
      </c>
      <c r="I107" s="66">
        <v>1</v>
      </c>
      <c r="J107" s="66">
        <f t="shared" si="4"/>
        <v>1.0148462894855903</v>
      </c>
      <c r="K107" s="66">
        <f t="shared" si="1"/>
        <v>1.0120137630324071</v>
      </c>
      <c r="L107" s="25"/>
      <c r="N107" s="25"/>
      <c r="O107" s="19"/>
      <c r="P107" s="17"/>
      <c r="R107" s="17"/>
      <c r="S107" s="25"/>
      <c r="T107" s="18"/>
    </row>
    <row r="108" spans="2:20" ht="15.75" thickTop="1" x14ac:dyDescent="0.25">
      <c r="B108" t="s">
        <v>125</v>
      </c>
      <c r="C108" s="77">
        <v>44865</v>
      </c>
      <c r="E108" s="99">
        <f t="shared" ref="E108:F110" si="6">ROUND(H108-1,4)</f>
        <v>3.3999999999999998E-3</v>
      </c>
      <c r="F108" s="99">
        <f t="shared" si="6"/>
        <v>3.2000000000000002E-3</v>
      </c>
      <c r="G108" s="25"/>
      <c r="H108" s="20">
        <v>1.0033927843682366</v>
      </c>
      <c r="I108" s="20">
        <v>1.0031897670639165</v>
      </c>
      <c r="J108" s="20">
        <f>J107*H108</f>
        <v>1.0182894441127199</v>
      </c>
      <c r="K108" s="20">
        <f t="shared" ref="K108:K110" si="7">K107*I108</f>
        <v>1.0152418512019581</v>
      </c>
      <c r="L108" s="25">
        <f>F108*360/(C108-C107)</f>
        <v>3.7161290322580649E-2</v>
      </c>
    </row>
    <row r="109" spans="2:20" x14ac:dyDescent="0.25">
      <c r="B109" t="s">
        <v>126</v>
      </c>
      <c r="C109" s="77">
        <v>44895</v>
      </c>
      <c r="E109" s="83">
        <f t="shared" si="6"/>
        <v>4.1000000000000003E-3</v>
      </c>
      <c r="F109" s="83">
        <f t="shared" si="6"/>
        <v>3.7000000000000002E-3</v>
      </c>
      <c r="G109" s="25"/>
      <c r="H109" s="20">
        <v>1.0041104084991606</v>
      </c>
      <c r="I109" s="20">
        <v>1.0037389584268792</v>
      </c>
      <c r="J109" s="20">
        <f t="shared" ref="J109:J110" si="8">J108*H109</f>
        <v>1.0224750296984064</v>
      </c>
      <c r="K109" s="20">
        <f t="shared" si="7"/>
        <v>1.0190377982768302</v>
      </c>
      <c r="L109" s="25">
        <f>F109*360/(C109-C108)</f>
        <v>4.4400000000000002E-2</v>
      </c>
    </row>
    <row r="110" spans="2:20" x14ac:dyDescent="0.25">
      <c r="B110" t="s">
        <v>127</v>
      </c>
      <c r="C110" s="77">
        <v>44926</v>
      </c>
      <c r="E110" s="83">
        <f t="shared" si="6"/>
        <v>4.1000000000000003E-3</v>
      </c>
      <c r="F110" s="83">
        <f t="shared" si="6"/>
        <v>3.8E-3</v>
      </c>
      <c r="G110" s="25"/>
      <c r="H110" s="20">
        <v>1.0041205709047052</v>
      </c>
      <c r="I110" s="20">
        <v>1.003781049166959</v>
      </c>
      <c r="J110" s="20">
        <f t="shared" si="8"/>
        <v>1.0266882105565693</v>
      </c>
      <c r="K110" s="20">
        <f t="shared" si="7"/>
        <v>1.0228908302951045</v>
      </c>
      <c r="L110" s="25">
        <f>F110*360/(C110-C109)</f>
        <v>4.412903225806452E-2</v>
      </c>
    </row>
    <row r="111" spans="2:20" ht="15.75" thickBot="1" x14ac:dyDescent="0.3">
      <c r="B111" t="s">
        <v>128</v>
      </c>
      <c r="C111" s="77">
        <v>44926</v>
      </c>
      <c r="E111" s="100">
        <f>ROUND((J111/J107)-1,4)</f>
        <v>1.17E-2</v>
      </c>
      <c r="F111" s="100">
        <f>ROUND((K111/K107)-1,4)</f>
        <v>1.0699999999999999E-2</v>
      </c>
      <c r="G111" s="62"/>
      <c r="H111" s="66">
        <v>1</v>
      </c>
      <c r="I111" s="66">
        <v>1</v>
      </c>
      <c r="J111" s="66">
        <f t="shared" ref="J111:K112" si="9">J110*H111</f>
        <v>1.0266882105565693</v>
      </c>
      <c r="K111" s="66">
        <f t="shared" si="9"/>
        <v>1.0228908302951045</v>
      </c>
      <c r="L111" s="21"/>
    </row>
    <row r="112" spans="2:20" ht="15.75" thickTop="1" x14ac:dyDescent="0.25">
      <c r="B112" t="s">
        <v>129</v>
      </c>
      <c r="C112" s="77">
        <v>44926</v>
      </c>
      <c r="E112" s="83">
        <f>ROUND(J112-1,4)</f>
        <v>2.6700000000000002E-2</v>
      </c>
      <c r="F112" s="83">
        <f>ROUND(K112-1,4)</f>
        <v>2.29E-2</v>
      </c>
      <c r="G112" s="62"/>
      <c r="H112" s="66">
        <v>1</v>
      </c>
      <c r="I112" s="66">
        <v>1</v>
      </c>
      <c r="J112" s="66">
        <f t="shared" si="9"/>
        <v>1.0266882105565693</v>
      </c>
      <c r="K112" s="66">
        <f t="shared" si="9"/>
        <v>1.0228908302951045</v>
      </c>
      <c r="L112" s="21"/>
    </row>
    <row r="113" spans="2:12" x14ac:dyDescent="0.25">
      <c r="E113" s="17"/>
      <c r="G113" s="22"/>
      <c r="L113" s="21"/>
    </row>
    <row r="114" spans="2:12" x14ac:dyDescent="0.25">
      <c r="G114" s="22"/>
      <c r="L114" s="21"/>
    </row>
    <row r="115" spans="2:12" x14ac:dyDescent="0.25">
      <c r="B115" s="1" t="s">
        <v>133</v>
      </c>
      <c r="L115" s="21"/>
    </row>
    <row r="116" spans="2:12" x14ac:dyDescent="0.25">
      <c r="B116" s="1" t="s">
        <v>134</v>
      </c>
      <c r="L116" s="21"/>
    </row>
    <row r="117" spans="2:12" x14ac:dyDescent="0.25">
      <c r="B117" s="1" t="s">
        <v>135</v>
      </c>
    </row>
    <row r="118" spans="2:12" x14ac:dyDescent="0.25">
      <c r="B118" s="1"/>
    </row>
    <row r="119" spans="2:12" x14ac:dyDescent="0.25">
      <c r="B119" s="1" t="s">
        <v>136</v>
      </c>
    </row>
    <row r="120" spans="2:12" x14ac:dyDescent="0.25">
      <c r="B120" s="1" t="s">
        <v>137</v>
      </c>
    </row>
    <row r="121" spans="2:12" x14ac:dyDescent="0.25">
      <c r="B121" s="1" t="s">
        <v>138</v>
      </c>
    </row>
    <row r="122" spans="2:12" x14ac:dyDescent="0.25">
      <c r="B122" s="1" t="s">
        <v>139</v>
      </c>
    </row>
    <row r="123" spans="2:12" x14ac:dyDescent="0.25">
      <c r="B123" s="1" t="s">
        <v>140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AA9F3E-BA05-4D7A-9A21-AFD904FD0109}">
  <sheetPr codeName="Sheet8"/>
  <dimension ref="A1:T122"/>
  <sheetViews>
    <sheetView workbookViewId="0"/>
  </sheetViews>
  <sheetFormatPr defaultRowHeight="15" x14ac:dyDescent="0.25"/>
  <cols>
    <col min="1" max="1" width="14.85546875" bestFit="1" customWidth="1"/>
    <col min="2" max="2" width="68.42578125" customWidth="1"/>
    <col min="3" max="3" width="44.7109375" customWidth="1"/>
    <col min="4" max="4" width="1.28515625" customWidth="1"/>
    <col min="5" max="5" width="13.28515625" customWidth="1"/>
    <col min="6" max="11" width="14.5703125" customWidth="1"/>
    <col min="12" max="12" width="22.140625" bestFit="1" customWidth="1"/>
    <col min="13" max="14" width="16.7109375" customWidth="1"/>
    <col min="15" max="15" width="15.28515625" customWidth="1"/>
    <col min="16" max="16" width="13.140625" customWidth="1"/>
    <col min="23" max="23" width="12" bestFit="1" customWidth="1"/>
  </cols>
  <sheetData>
    <row r="1" spans="1:3" ht="18.75" x14ac:dyDescent="0.3">
      <c r="A1" t="s">
        <v>396</v>
      </c>
      <c r="B1" s="7" t="s">
        <v>34</v>
      </c>
    </row>
    <row r="2" spans="1:3" x14ac:dyDescent="0.25">
      <c r="B2" s="1" t="s">
        <v>50</v>
      </c>
    </row>
    <row r="4" spans="1:3" x14ac:dyDescent="0.25">
      <c r="B4" s="5" t="s">
        <v>51</v>
      </c>
    </row>
    <row r="5" spans="1:3" x14ac:dyDescent="0.25">
      <c r="B5" s="5"/>
    </row>
    <row r="6" spans="1:3" x14ac:dyDescent="0.25">
      <c r="B6" s="10" t="s">
        <v>66</v>
      </c>
      <c r="C6" s="37" t="s">
        <v>376</v>
      </c>
    </row>
    <row r="7" spans="1:3" x14ac:dyDescent="0.25">
      <c r="B7" s="10" t="s">
        <v>35</v>
      </c>
      <c r="C7" s="44" t="s">
        <v>396</v>
      </c>
    </row>
    <row r="8" spans="1:3" x14ac:dyDescent="0.25">
      <c r="B8" s="10" t="s">
        <v>36</v>
      </c>
      <c r="C8" s="2"/>
    </row>
    <row r="9" spans="1:3" x14ac:dyDescent="0.25">
      <c r="B9" s="10" t="s">
        <v>37</v>
      </c>
      <c r="C9" s="2"/>
    </row>
    <row r="13" spans="1:3" x14ac:dyDescent="0.25">
      <c r="B13" t="s">
        <v>67</v>
      </c>
    </row>
    <row r="14" spans="1:3" x14ac:dyDescent="0.25">
      <c r="B14" t="s">
        <v>38</v>
      </c>
      <c r="C14" s="44" t="s">
        <v>153</v>
      </c>
    </row>
    <row r="15" spans="1:3" x14ac:dyDescent="0.25">
      <c r="B15" t="s">
        <v>52</v>
      </c>
    </row>
    <row r="18" spans="2:3" x14ac:dyDescent="0.25">
      <c r="B18" t="s">
        <v>68</v>
      </c>
    </row>
    <row r="19" spans="2:3" x14ac:dyDescent="0.25">
      <c r="B19" t="s">
        <v>158</v>
      </c>
      <c r="C19" s="44" t="s">
        <v>153</v>
      </c>
    </row>
    <row r="20" spans="2:3" x14ac:dyDescent="0.25">
      <c r="B20" t="s">
        <v>45</v>
      </c>
    </row>
    <row r="21" spans="2:3" x14ac:dyDescent="0.25">
      <c r="B21" s="1" t="s">
        <v>46</v>
      </c>
    </row>
    <row r="22" spans="2:3" x14ac:dyDescent="0.25">
      <c r="B22" s="1"/>
    </row>
    <row r="23" spans="2:3" x14ac:dyDescent="0.25">
      <c r="B23" s="1"/>
    </row>
    <row r="24" spans="2:3" x14ac:dyDescent="0.25">
      <c r="B24" t="s">
        <v>39</v>
      </c>
    </row>
    <row r="25" spans="2:3" x14ac:dyDescent="0.25">
      <c r="B25" t="s">
        <v>40</v>
      </c>
      <c r="C25" s="2"/>
    </row>
    <row r="26" spans="2:3" x14ac:dyDescent="0.25">
      <c r="B26" t="s">
        <v>41</v>
      </c>
      <c r="C26" s="2"/>
    </row>
    <row r="27" spans="2:3" x14ac:dyDescent="0.25">
      <c r="B27" t="s">
        <v>42</v>
      </c>
      <c r="C27" s="2"/>
    </row>
    <row r="28" spans="2:3" x14ac:dyDescent="0.25">
      <c r="B28" t="s">
        <v>43</v>
      </c>
      <c r="C28" s="2"/>
    </row>
    <row r="30" spans="2:3" s="3" customFormat="1" ht="15.75" thickBot="1" x14ac:dyDescent="0.3"/>
    <row r="31" spans="2:3" ht="15.75" thickTop="1" x14ac:dyDescent="0.25"/>
    <row r="32" spans="2:3" ht="15.75" x14ac:dyDescent="0.25">
      <c r="B32" s="6" t="s">
        <v>53</v>
      </c>
    </row>
    <row r="33" spans="2:5" x14ac:dyDescent="0.25">
      <c r="E33" s="1" t="s">
        <v>54</v>
      </c>
    </row>
    <row r="34" spans="2:5" x14ac:dyDescent="0.25">
      <c r="C34" s="68"/>
      <c r="E34" s="1" t="s">
        <v>47</v>
      </c>
    </row>
    <row r="35" spans="2:5" x14ac:dyDescent="0.25">
      <c r="B35" t="s">
        <v>69</v>
      </c>
      <c r="C35" s="84">
        <f>'Items B &amp; C'!O13</f>
        <v>211477000</v>
      </c>
      <c r="E35" s="1" t="s">
        <v>48</v>
      </c>
    </row>
    <row r="36" spans="2:5" x14ac:dyDescent="0.25">
      <c r="B36" t="s">
        <v>70</v>
      </c>
      <c r="C36" s="84">
        <f>'Items B &amp; C'!P13</f>
        <v>207447000</v>
      </c>
      <c r="E36" s="1" t="s">
        <v>55</v>
      </c>
    </row>
    <row r="37" spans="2:5" x14ac:dyDescent="0.25">
      <c r="C37" s="16"/>
      <c r="E37" s="1"/>
    </row>
    <row r="38" spans="2:5" x14ac:dyDescent="0.25">
      <c r="C38" s="16"/>
      <c r="E38" s="1"/>
    </row>
    <row r="39" spans="2:5" x14ac:dyDescent="0.25">
      <c r="B39" t="s">
        <v>71</v>
      </c>
      <c r="C39" s="44">
        <v>0</v>
      </c>
      <c r="E39" s="1" t="s">
        <v>49</v>
      </c>
    </row>
    <row r="40" spans="2:5" x14ac:dyDescent="0.25">
      <c r="B40" t="s">
        <v>72</v>
      </c>
      <c r="C40" s="44">
        <v>0</v>
      </c>
      <c r="E40" s="1" t="s">
        <v>56</v>
      </c>
    </row>
    <row r="41" spans="2:5" x14ac:dyDescent="0.25">
      <c r="C41" s="16"/>
    </row>
    <row r="42" spans="2:5" x14ac:dyDescent="0.25">
      <c r="B42" t="s">
        <v>154</v>
      </c>
      <c r="C42" s="16"/>
    </row>
    <row r="43" spans="2:5" x14ac:dyDescent="0.25">
      <c r="B43" t="s">
        <v>57</v>
      </c>
      <c r="C43" s="44">
        <v>0</v>
      </c>
      <c r="E43" s="1" t="s">
        <v>59</v>
      </c>
    </row>
    <row r="44" spans="2:5" x14ac:dyDescent="0.25">
      <c r="B44" t="s">
        <v>62</v>
      </c>
      <c r="C44" s="80">
        <v>0</v>
      </c>
      <c r="E44" s="1" t="s">
        <v>60</v>
      </c>
    </row>
    <row r="45" spans="2:5" x14ac:dyDescent="0.25">
      <c r="B45" t="s">
        <v>63</v>
      </c>
      <c r="C45" s="80">
        <v>0</v>
      </c>
    </row>
    <row r="46" spans="2:5" x14ac:dyDescent="0.25">
      <c r="B46" t="s">
        <v>64</v>
      </c>
      <c r="C46" s="80">
        <v>0</v>
      </c>
      <c r="E46" s="1" t="s">
        <v>58</v>
      </c>
    </row>
    <row r="47" spans="2:5" x14ac:dyDescent="0.25">
      <c r="B47" t="s">
        <v>65</v>
      </c>
      <c r="C47" s="80">
        <v>0</v>
      </c>
    </row>
    <row r="48" spans="2:5" x14ac:dyDescent="0.25">
      <c r="C48" s="16"/>
    </row>
    <row r="49" spans="2:14" x14ac:dyDescent="0.25">
      <c r="C49" s="16"/>
    </row>
    <row r="50" spans="2:14" x14ac:dyDescent="0.25">
      <c r="B50" t="s">
        <v>61</v>
      </c>
      <c r="C50" s="44" t="s">
        <v>153</v>
      </c>
    </row>
    <row r="51" spans="2:14" x14ac:dyDescent="0.25">
      <c r="B51" t="s">
        <v>73</v>
      </c>
      <c r="C51" s="11"/>
    </row>
    <row r="54" spans="2:14" x14ac:dyDescent="0.25">
      <c r="B54" t="s">
        <v>74</v>
      </c>
    </row>
    <row r="55" spans="2:14" x14ac:dyDescent="0.25">
      <c r="B55" t="s">
        <v>75</v>
      </c>
    </row>
    <row r="56" spans="2:14" x14ac:dyDescent="0.25">
      <c r="B56" t="s">
        <v>76</v>
      </c>
    </row>
    <row r="57" spans="2:14" x14ac:dyDescent="0.25">
      <c r="B57" t="s">
        <v>77</v>
      </c>
    </row>
    <row r="59" spans="2:14" x14ac:dyDescent="0.25">
      <c r="C59" t="s">
        <v>80</v>
      </c>
      <c r="E59" t="s">
        <v>81</v>
      </c>
      <c r="F59" t="s">
        <v>82</v>
      </c>
      <c r="G59" t="s">
        <v>83</v>
      </c>
    </row>
    <row r="60" spans="2:14" x14ac:dyDescent="0.25">
      <c r="B60" t="s">
        <v>78</v>
      </c>
      <c r="C60" s="81">
        <f>'Items B &amp; C'!AB13</f>
        <v>10804000</v>
      </c>
      <c r="D60" s="67"/>
      <c r="E60" s="81">
        <f>'Items B &amp; C'!AD13</f>
        <v>200615000</v>
      </c>
      <c r="F60" s="81">
        <f>'Items B &amp; C'!AE13</f>
        <v>0</v>
      </c>
      <c r="G60" s="81">
        <f>'Items B &amp; C'!AF13</f>
        <v>57000</v>
      </c>
      <c r="N60" s="24"/>
    </row>
    <row r="61" spans="2:14" x14ac:dyDescent="0.25">
      <c r="B61" t="s">
        <v>79</v>
      </c>
      <c r="C61" s="81">
        <f>'Items B &amp; C'!AG13</f>
        <v>32000</v>
      </c>
      <c r="D61" s="67"/>
      <c r="E61" s="81">
        <f>'Items B &amp; C'!AI13</f>
        <v>0</v>
      </c>
      <c r="F61" s="81">
        <f>'Items B &amp; C'!AJ13</f>
        <v>0</v>
      </c>
      <c r="G61" s="81">
        <f>'Items B &amp; C'!AK13</f>
        <v>3998000</v>
      </c>
      <c r="N61" s="24"/>
    </row>
    <row r="64" spans="2:14" x14ac:dyDescent="0.25">
      <c r="B64" t="s">
        <v>88</v>
      </c>
      <c r="E64" s="1" t="s">
        <v>86</v>
      </c>
    </row>
    <row r="65" spans="2:5" x14ac:dyDescent="0.25">
      <c r="B65" t="s">
        <v>85</v>
      </c>
      <c r="C65" s="84">
        <v>95</v>
      </c>
      <c r="E65" s="1" t="s">
        <v>87</v>
      </c>
    </row>
    <row r="66" spans="2:5" x14ac:dyDescent="0.25">
      <c r="B66" t="s">
        <v>84</v>
      </c>
      <c r="C66" s="64"/>
    </row>
    <row r="67" spans="2:5" x14ac:dyDescent="0.25">
      <c r="C67" s="64"/>
    </row>
    <row r="68" spans="2:5" x14ac:dyDescent="0.25">
      <c r="C68" s="64"/>
    </row>
    <row r="69" spans="2:5" x14ac:dyDescent="0.25">
      <c r="B69" t="s">
        <v>89</v>
      </c>
      <c r="C69" s="64"/>
    </row>
    <row r="70" spans="2:5" x14ac:dyDescent="0.25">
      <c r="B70" t="s">
        <v>90</v>
      </c>
      <c r="C70" s="84">
        <v>0</v>
      </c>
    </row>
    <row r="71" spans="2:5" x14ac:dyDescent="0.25">
      <c r="B71" t="s">
        <v>91</v>
      </c>
      <c r="C71" s="84">
        <v>0</v>
      </c>
    </row>
    <row r="72" spans="2:5" x14ac:dyDescent="0.25">
      <c r="B72" t="s">
        <v>92</v>
      </c>
      <c r="C72" s="84">
        <v>0</v>
      </c>
    </row>
    <row r="73" spans="2:5" x14ac:dyDescent="0.25">
      <c r="B73" t="s">
        <v>93</v>
      </c>
      <c r="C73" s="84">
        <v>45</v>
      </c>
      <c r="E73" s="1" t="s">
        <v>103</v>
      </c>
    </row>
    <row r="74" spans="2:5" x14ac:dyDescent="0.25">
      <c r="B74" t="s">
        <v>94</v>
      </c>
      <c r="C74" s="84">
        <v>0</v>
      </c>
      <c r="E74" s="1" t="s">
        <v>104</v>
      </c>
    </row>
    <row r="75" spans="2:5" x14ac:dyDescent="0.25">
      <c r="B75" t="s">
        <v>95</v>
      </c>
      <c r="C75" s="84">
        <v>37</v>
      </c>
      <c r="E75" s="1" t="s">
        <v>105</v>
      </c>
    </row>
    <row r="76" spans="2:5" x14ac:dyDescent="0.25">
      <c r="B76" t="s">
        <v>96</v>
      </c>
      <c r="C76" s="84">
        <v>17</v>
      </c>
      <c r="E76" s="1" t="s">
        <v>106</v>
      </c>
    </row>
    <row r="77" spans="2:5" x14ac:dyDescent="0.25">
      <c r="B77" t="s">
        <v>97</v>
      </c>
      <c r="C77" s="84">
        <v>0</v>
      </c>
    </row>
    <row r="78" spans="2:5" x14ac:dyDescent="0.25">
      <c r="B78" t="s">
        <v>98</v>
      </c>
      <c r="C78" s="84">
        <v>0</v>
      </c>
    </row>
    <row r="79" spans="2:5" x14ac:dyDescent="0.25">
      <c r="B79" t="s">
        <v>101</v>
      </c>
      <c r="C79" s="84">
        <v>0</v>
      </c>
    </row>
    <row r="80" spans="2:5" x14ac:dyDescent="0.25">
      <c r="B80" t="s">
        <v>99</v>
      </c>
      <c r="C80" s="84">
        <v>0</v>
      </c>
    </row>
    <row r="81" spans="2:20" x14ac:dyDescent="0.25">
      <c r="B81" t="s">
        <v>100</v>
      </c>
      <c r="C81" s="84">
        <v>0</v>
      </c>
    </row>
    <row r="82" spans="2:20" x14ac:dyDescent="0.25">
      <c r="B82" t="s">
        <v>102</v>
      </c>
      <c r="C82" s="84">
        <v>0</v>
      </c>
    </row>
    <row r="83" spans="2:20" x14ac:dyDescent="0.25">
      <c r="B83" t="s">
        <v>155</v>
      </c>
      <c r="C83" s="84">
        <v>0</v>
      </c>
    </row>
    <row r="85" spans="2:20" s="3" customFormat="1" ht="15.75" thickBot="1" x14ac:dyDescent="0.3"/>
    <row r="86" spans="2:20" ht="15.75" thickTop="1" x14ac:dyDescent="0.25"/>
    <row r="87" spans="2:20" ht="18.75" x14ac:dyDescent="0.3">
      <c r="B87" s="7" t="s">
        <v>107</v>
      </c>
    </row>
    <row r="89" spans="2:20" x14ac:dyDescent="0.25">
      <c r="B89" t="s">
        <v>108</v>
      </c>
    </row>
    <row r="90" spans="2:20" x14ac:dyDescent="0.25">
      <c r="B90" t="s">
        <v>109</v>
      </c>
    </row>
    <row r="91" spans="2:20" x14ac:dyDescent="0.25">
      <c r="B91" t="s">
        <v>110</v>
      </c>
    </row>
    <row r="92" spans="2:20" x14ac:dyDescent="0.25">
      <c r="B92" t="s">
        <v>111</v>
      </c>
    </row>
    <row r="93" spans="2:20" x14ac:dyDescent="0.25">
      <c r="B93" t="s">
        <v>112</v>
      </c>
    </row>
    <row r="94" spans="2:20" x14ac:dyDescent="0.25">
      <c r="H94" t="s">
        <v>348</v>
      </c>
      <c r="I94" s="23" t="s">
        <v>347</v>
      </c>
      <c r="J94" s="23" t="s">
        <v>350</v>
      </c>
      <c r="K94" s="23" t="s">
        <v>349</v>
      </c>
      <c r="M94" s="23"/>
      <c r="N94" s="23"/>
      <c r="O94" s="23"/>
      <c r="P94" s="23"/>
    </row>
    <row r="95" spans="2:20" x14ac:dyDescent="0.25">
      <c r="C95" s="13" t="s">
        <v>130</v>
      </c>
      <c r="E95" s="12" t="s">
        <v>131</v>
      </c>
      <c r="F95" s="12" t="s">
        <v>132</v>
      </c>
      <c r="H95" s="66">
        <v>1</v>
      </c>
      <c r="I95" s="66">
        <v>1</v>
      </c>
      <c r="J95" s="66">
        <f>H95</f>
        <v>1</v>
      </c>
      <c r="K95" s="66">
        <f>I95</f>
        <v>1</v>
      </c>
      <c r="O95" s="19"/>
    </row>
    <row r="96" spans="2:20" x14ac:dyDescent="0.25">
      <c r="B96" t="s">
        <v>113</v>
      </c>
      <c r="C96" s="77">
        <v>44592</v>
      </c>
      <c r="E96" s="83">
        <f t="shared" ref="E96:F98" si="0">ROUND(H96-1,4)</f>
        <v>6.9999999999999999E-4</v>
      </c>
      <c r="F96" s="83">
        <f t="shared" si="0"/>
        <v>4.0000000000000002E-4</v>
      </c>
      <c r="G96" s="25"/>
      <c r="H96" s="20">
        <v>1.0007134823777792</v>
      </c>
      <c r="I96" s="20">
        <v>1.0004355457107097</v>
      </c>
      <c r="J96" s="20">
        <f>J95*H96</f>
        <v>1.0007134823777792</v>
      </c>
      <c r="K96" s="20">
        <f t="shared" ref="K96:K107" si="1">K95*I96</f>
        <v>1.0004355457107097</v>
      </c>
      <c r="L96" s="25">
        <f>F96*360/31</f>
        <v>4.6451612903225812E-3</v>
      </c>
      <c r="N96" s="25"/>
      <c r="O96" s="19"/>
      <c r="P96" s="17"/>
      <c r="R96" s="17"/>
      <c r="S96" s="25"/>
      <c r="T96" s="18"/>
    </row>
    <row r="97" spans="2:20" x14ac:dyDescent="0.25">
      <c r="B97" t="s">
        <v>114</v>
      </c>
      <c r="C97" s="77">
        <v>44620</v>
      </c>
      <c r="E97" s="83">
        <f t="shared" si="0"/>
        <v>6.9999999999999999E-4</v>
      </c>
      <c r="F97" s="83">
        <f t="shared" si="0"/>
        <v>4.0000000000000002E-4</v>
      </c>
      <c r="G97" s="25"/>
      <c r="H97" s="20">
        <v>1.0006581048243575</v>
      </c>
      <c r="I97" s="20">
        <v>1.0004066693672169</v>
      </c>
      <c r="J97" s="20">
        <f t="shared" ref="J97:J99" si="2">J96*H97</f>
        <v>1.0013720567483315</v>
      </c>
      <c r="K97" s="20">
        <f t="shared" si="1"/>
        <v>1.0008423922010252</v>
      </c>
      <c r="L97" s="25">
        <f>F97*360/(C97-C96)</f>
        <v>5.1428571428571435E-3</v>
      </c>
      <c r="N97" s="25"/>
      <c r="O97" s="19"/>
      <c r="P97" s="17"/>
      <c r="R97" s="17"/>
      <c r="S97" s="25"/>
      <c r="T97" s="18"/>
    </row>
    <row r="98" spans="2:20" x14ac:dyDescent="0.25">
      <c r="B98" t="s">
        <v>115</v>
      </c>
      <c r="C98" s="77">
        <v>44651</v>
      </c>
      <c r="E98" s="83">
        <f t="shared" si="0"/>
        <v>8.0000000000000004E-4</v>
      </c>
      <c r="F98" s="83">
        <f t="shared" si="0"/>
        <v>5.9999999999999995E-4</v>
      </c>
      <c r="G98" s="25"/>
      <c r="H98" s="20">
        <v>1.0008000625548681</v>
      </c>
      <c r="I98" s="20">
        <v>1.0005672460922135</v>
      </c>
      <c r="J98" s="20">
        <f t="shared" si="2"/>
        <v>1.0021732170344271</v>
      </c>
      <c r="K98" s="20">
        <f t="shared" si="1"/>
        <v>1.0014101161369229</v>
      </c>
      <c r="L98" s="25">
        <f>F98*360/(C98-C97)</f>
        <v>6.9677419354838696E-3</v>
      </c>
      <c r="N98" s="25"/>
      <c r="O98" s="19"/>
      <c r="P98" s="17"/>
      <c r="R98" s="17"/>
      <c r="S98" s="25"/>
      <c r="T98" s="18"/>
    </row>
    <row r="99" spans="2:20" ht="15.75" thickBot="1" x14ac:dyDescent="0.3">
      <c r="B99" t="s">
        <v>116</v>
      </c>
      <c r="C99" s="77">
        <v>44651</v>
      </c>
      <c r="E99" s="100">
        <f>ROUND((J99/J95)-1,4)</f>
        <v>2.2000000000000001E-3</v>
      </c>
      <c r="F99" s="100">
        <f>ROUND((K99/K95)-1,4)</f>
        <v>1.4E-3</v>
      </c>
      <c r="G99" s="25"/>
      <c r="H99" s="66">
        <v>1</v>
      </c>
      <c r="I99" s="66">
        <v>1</v>
      </c>
      <c r="J99" s="66">
        <f t="shared" si="2"/>
        <v>1.0021732170344271</v>
      </c>
      <c r="K99" s="66">
        <f t="shared" si="1"/>
        <v>1.0014101161369229</v>
      </c>
      <c r="L99" s="25"/>
      <c r="N99" s="25"/>
      <c r="O99" s="19"/>
      <c r="R99" s="17"/>
      <c r="S99" s="25"/>
      <c r="T99" s="18"/>
    </row>
    <row r="100" spans="2:20" ht="15.75" thickTop="1" x14ac:dyDescent="0.25">
      <c r="B100" t="s">
        <v>117</v>
      </c>
      <c r="C100" s="77">
        <v>44681</v>
      </c>
      <c r="E100" s="99">
        <f t="shared" ref="E100:F102" si="3">ROUND(H100-1,4)</f>
        <v>8.9999999999999998E-4</v>
      </c>
      <c r="F100" s="99">
        <f t="shared" si="3"/>
        <v>6.9999999999999999E-4</v>
      </c>
      <c r="G100" s="25"/>
      <c r="H100" s="20">
        <v>1.0009173182164566</v>
      </c>
      <c r="I100" s="20">
        <v>1.0007022225729756</v>
      </c>
      <c r="J100" s="20">
        <f>J99*H100</f>
        <v>1.0030925287824577</v>
      </c>
      <c r="K100" s="20">
        <f t="shared" si="1"/>
        <v>1.0021133289252804</v>
      </c>
      <c r="L100" s="25">
        <f>F100*360/(C100-C99)</f>
        <v>8.3999999999999995E-3</v>
      </c>
      <c r="N100" s="25"/>
      <c r="O100" s="19"/>
      <c r="R100" s="17"/>
      <c r="S100" s="25"/>
      <c r="T100" s="18"/>
    </row>
    <row r="101" spans="2:20" x14ac:dyDescent="0.25">
      <c r="B101" t="s">
        <v>118</v>
      </c>
      <c r="C101" s="77">
        <v>44712</v>
      </c>
      <c r="E101" s="83">
        <f t="shared" si="3"/>
        <v>1.1999999999999999E-3</v>
      </c>
      <c r="F101" s="83">
        <f t="shared" si="3"/>
        <v>1E-3</v>
      </c>
      <c r="G101" s="25"/>
      <c r="H101" s="20">
        <v>1.0012302128749886</v>
      </c>
      <c r="I101" s="20">
        <v>1.0009817458630692</v>
      </c>
      <c r="J101" s="20">
        <f t="shared" ref="J101:J107" si="4">J100*H101</f>
        <v>1.0043265461261708</v>
      </c>
      <c r="K101" s="20">
        <f t="shared" si="1"/>
        <v>1.0030971495402792</v>
      </c>
      <c r="L101" s="25">
        <f>F101*360/(C101-C100)</f>
        <v>1.1612903225806451E-2</v>
      </c>
      <c r="N101" s="25"/>
      <c r="O101" s="19"/>
      <c r="P101" s="17"/>
      <c r="R101" s="17"/>
      <c r="S101" s="25"/>
      <c r="T101" s="18"/>
    </row>
    <row r="102" spans="2:20" x14ac:dyDescent="0.25">
      <c r="B102" t="s">
        <v>119</v>
      </c>
      <c r="C102" s="77">
        <v>44742</v>
      </c>
      <c r="E102" s="83">
        <f t="shared" si="3"/>
        <v>1.5E-3</v>
      </c>
      <c r="F102" s="83">
        <f t="shared" si="3"/>
        <v>1.2999999999999999E-3</v>
      </c>
      <c r="G102" s="25"/>
      <c r="H102" s="20">
        <v>1.0015157071899703</v>
      </c>
      <c r="I102" s="20">
        <v>1.0012774645180158</v>
      </c>
      <c r="J102" s="20">
        <f t="shared" si="4"/>
        <v>1.0058488110932122</v>
      </c>
      <c r="K102" s="20">
        <f t="shared" si="1"/>
        <v>1.0043785705569397</v>
      </c>
      <c r="L102" s="25">
        <f>F102*360/(C102-C101)</f>
        <v>1.5599999999999999E-2</v>
      </c>
      <c r="N102" s="25"/>
      <c r="O102" s="19"/>
      <c r="R102" s="17"/>
      <c r="S102" s="25"/>
      <c r="T102" s="18"/>
    </row>
    <row r="103" spans="2:20" ht="15.75" thickBot="1" x14ac:dyDescent="0.3">
      <c r="B103" t="s">
        <v>120</v>
      </c>
      <c r="C103" s="77">
        <v>44742</v>
      </c>
      <c r="E103" s="100">
        <f>ROUND((J103/J99)-1,4)</f>
        <v>3.7000000000000002E-3</v>
      </c>
      <c r="F103" s="100">
        <f>ROUND((K103/K99)-1,4)</f>
        <v>3.0000000000000001E-3</v>
      </c>
      <c r="G103" s="25"/>
      <c r="H103" s="66">
        <v>1</v>
      </c>
      <c r="I103" s="66">
        <v>1</v>
      </c>
      <c r="J103" s="66">
        <f t="shared" si="4"/>
        <v>1.0058488110932122</v>
      </c>
      <c r="K103" s="66">
        <f t="shared" si="1"/>
        <v>1.0043785705569397</v>
      </c>
      <c r="L103" s="25"/>
      <c r="N103" s="25"/>
      <c r="O103" s="19"/>
      <c r="R103" s="17"/>
      <c r="S103" s="25"/>
      <c r="T103" s="18"/>
    </row>
    <row r="104" spans="2:20" ht="15.75" thickTop="1" x14ac:dyDescent="0.25">
      <c r="B104" t="s">
        <v>121</v>
      </c>
      <c r="C104" s="77">
        <v>44773</v>
      </c>
      <c r="E104" s="99">
        <f t="shared" ref="E104:F106" si="5">ROUND(H104-1,4)</f>
        <v>2E-3</v>
      </c>
      <c r="F104" s="99">
        <f t="shared" si="5"/>
        <v>1.8E-3</v>
      </c>
      <c r="G104" s="25"/>
      <c r="H104" s="20">
        <v>1.0020314096020484</v>
      </c>
      <c r="I104" s="20">
        <v>1.0017799647832368</v>
      </c>
      <c r="J104" s="20">
        <f t="shared" si="4"/>
        <v>1.0078921020262759</v>
      </c>
      <c r="K104" s="20">
        <f t="shared" si="1"/>
        <v>1.0061663290415688</v>
      </c>
      <c r="L104" s="25">
        <f>F104*360/(C104-C103)</f>
        <v>2.0903225806451615E-2</v>
      </c>
      <c r="N104" s="25"/>
      <c r="O104" s="19"/>
      <c r="P104" s="17"/>
      <c r="R104" s="17"/>
      <c r="S104" s="25"/>
      <c r="T104" s="18"/>
    </row>
    <row r="105" spans="2:20" x14ac:dyDescent="0.25">
      <c r="B105" t="s">
        <v>122</v>
      </c>
      <c r="C105" s="77">
        <v>44804</v>
      </c>
      <c r="E105" s="83">
        <f t="shared" si="5"/>
        <v>2.5999999999999999E-3</v>
      </c>
      <c r="F105" s="83">
        <f t="shared" si="5"/>
        <v>2.3E-3</v>
      </c>
      <c r="G105" s="25"/>
      <c r="H105" s="20">
        <v>1.0025524983680481</v>
      </c>
      <c r="I105" s="20">
        <v>1.0022922517109771</v>
      </c>
      <c r="J105" s="20">
        <f t="shared" si="4"/>
        <v>1.0104647449718664</v>
      </c>
      <c r="K105" s="20">
        <f t="shared" si="1"/>
        <v>1.0084727155308419</v>
      </c>
      <c r="L105" s="25">
        <f>F105*360/(C105-C104)</f>
        <v>2.6709677419354837E-2</v>
      </c>
      <c r="N105" s="25"/>
      <c r="O105" s="19"/>
      <c r="R105" s="17"/>
      <c r="S105" s="25"/>
      <c r="T105" s="18"/>
    </row>
    <row r="106" spans="2:20" x14ac:dyDescent="0.25">
      <c r="B106" t="s">
        <v>123</v>
      </c>
      <c r="C106" s="77">
        <v>44834</v>
      </c>
      <c r="E106" s="83">
        <f t="shared" si="5"/>
        <v>2.8E-3</v>
      </c>
      <c r="F106" s="83">
        <f t="shared" si="5"/>
        <v>2.5000000000000001E-3</v>
      </c>
      <c r="G106" s="25"/>
      <c r="H106" s="20">
        <v>1.0027629889258678</v>
      </c>
      <c r="I106" s="20">
        <v>1.0025474539237655</v>
      </c>
      <c r="J106" s="20">
        <f t="shared" si="4"/>
        <v>1.0132566478722036</v>
      </c>
      <c r="K106" s="20">
        <f t="shared" si="1"/>
        <v>1.0110417533070315</v>
      </c>
      <c r="L106" s="25">
        <f>F106*360/(C106-C105)</f>
        <v>3.0000000000000002E-2</v>
      </c>
      <c r="N106" s="25"/>
      <c r="O106" s="19"/>
      <c r="R106" s="17"/>
      <c r="S106" s="25"/>
      <c r="T106" s="18"/>
    </row>
    <row r="107" spans="2:20" ht="15.75" thickBot="1" x14ac:dyDescent="0.3">
      <c r="B107" t="s">
        <v>124</v>
      </c>
      <c r="C107" s="77">
        <v>44834</v>
      </c>
      <c r="E107" s="100">
        <f>ROUND((J107/J103)-1,4)</f>
        <v>7.4000000000000003E-3</v>
      </c>
      <c r="F107" s="100">
        <f>ROUND((K107/K103)-1,4)</f>
        <v>6.6E-3</v>
      </c>
      <c r="G107" s="25"/>
      <c r="H107" s="66">
        <v>1</v>
      </c>
      <c r="I107" s="66">
        <v>1</v>
      </c>
      <c r="J107" s="66">
        <f t="shared" si="4"/>
        <v>1.0132566478722036</v>
      </c>
      <c r="K107" s="66">
        <f t="shared" si="1"/>
        <v>1.0110417533070315</v>
      </c>
      <c r="L107" s="25"/>
      <c r="N107" s="25"/>
      <c r="O107" s="19"/>
      <c r="P107" s="17"/>
      <c r="R107" s="17"/>
      <c r="S107" s="25"/>
      <c r="T107" s="18"/>
    </row>
    <row r="108" spans="2:20" ht="15.75" thickTop="1" x14ac:dyDescent="0.25">
      <c r="B108" t="s">
        <v>125</v>
      </c>
      <c r="C108" s="77">
        <v>44865</v>
      </c>
      <c r="E108" s="99">
        <f t="shared" ref="E108:F110" si="6">ROUND(H108-1,4)</f>
        <v>3.3E-3</v>
      </c>
      <c r="F108" s="99">
        <f t="shared" si="6"/>
        <v>3.0000000000000001E-3</v>
      </c>
      <c r="G108" s="25"/>
      <c r="H108" s="20">
        <v>1.0033339672340633</v>
      </c>
      <c r="I108" s="20">
        <v>1.0030403149953957</v>
      </c>
      <c r="J108" s="20">
        <f>J107*H108</f>
        <v>1.0166348123359064</v>
      </c>
      <c r="K108" s="20">
        <f t="shared" ref="K108:K110" si="7">K107*I108</f>
        <v>1.0141156387105821</v>
      </c>
      <c r="L108" s="25">
        <f>F108*360/(C108-C107)</f>
        <v>3.4838709677419359E-2</v>
      </c>
    </row>
    <row r="109" spans="2:20" x14ac:dyDescent="0.25">
      <c r="B109" t="s">
        <v>126</v>
      </c>
      <c r="C109" s="77">
        <v>44895</v>
      </c>
      <c r="E109" s="83">
        <f t="shared" si="6"/>
        <v>3.8E-3</v>
      </c>
      <c r="F109" s="83">
        <f t="shared" si="6"/>
        <v>3.5000000000000001E-3</v>
      </c>
      <c r="G109" s="25"/>
      <c r="H109" s="20">
        <v>1.0038469042420279</v>
      </c>
      <c r="I109" s="20">
        <v>1.0035103594898063</v>
      </c>
      <c r="J109" s="20">
        <f t="shared" ref="J109:J110" si="8">J108*H109</f>
        <v>1.0205457091080747</v>
      </c>
      <c r="K109" s="20">
        <f t="shared" si="7"/>
        <v>1.0176755491666907</v>
      </c>
      <c r="L109" s="25">
        <f>F109*360/(C109-C108)</f>
        <v>4.2000000000000003E-2</v>
      </c>
    </row>
    <row r="110" spans="2:20" x14ac:dyDescent="0.25">
      <c r="B110" t="s">
        <v>127</v>
      </c>
      <c r="C110" s="77">
        <v>44926</v>
      </c>
      <c r="E110" s="83">
        <f t="shared" si="6"/>
        <v>4.4000000000000003E-3</v>
      </c>
      <c r="F110" s="83">
        <f t="shared" si="6"/>
        <v>4.1000000000000003E-3</v>
      </c>
      <c r="G110" s="25"/>
      <c r="H110" s="20">
        <v>1.0043609500847623</v>
      </c>
      <c r="I110" s="20">
        <v>1.0040883022768921</v>
      </c>
      <c r="J110" s="20">
        <f t="shared" si="8"/>
        <v>1.0249962580047134</v>
      </c>
      <c r="K110" s="20">
        <f t="shared" si="7"/>
        <v>1.0218361144314863</v>
      </c>
      <c r="L110" s="25">
        <f>F110*360/(C110-C109)</f>
        <v>4.7612903225806455E-2</v>
      </c>
    </row>
    <row r="111" spans="2:20" ht="15.75" thickBot="1" x14ac:dyDescent="0.3">
      <c r="B111" t="s">
        <v>128</v>
      </c>
      <c r="C111" s="77">
        <v>44926</v>
      </c>
      <c r="E111" s="100">
        <f>ROUND((J111/J107)-1,4)</f>
        <v>1.1599999999999999E-2</v>
      </c>
      <c r="F111" s="100">
        <f>ROUND((K111/K107)-1,4)</f>
        <v>1.0699999999999999E-2</v>
      </c>
      <c r="G111" s="62"/>
      <c r="H111" s="66">
        <v>1</v>
      </c>
      <c r="I111" s="66">
        <v>1</v>
      </c>
      <c r="J111" s="66">
        <f t="shared" ref="J111:K112" si="9">J110*H111</f>
        <v>1.0249962580047134</v>
      </c>
      <c r="K111" s="66">
        <f t="shared" si="9"/>
        <v>1.0218361144314863</v>
      </c>
    </row>
    <row r="112" spans="2:20" ht="15.75" thickTop="1" x14ac:dyDescent="0.25">
      <c r="B112" t="s">
        <v>129</v>
      </c>
      <c r="C112" s="77">
        <v>44926</v>
      </c>
      <c r="E112" s="83">
        <f>ROUND(J112-1,4)</f>
        <v>2.5000000000000001E-2</v>
      </c>
      <c r="F112" s="83">
        <f>ROUND(K112-1,4)</f>
        <v>2.18E-2</v>
      </c>
      <c r="G112" s="62"/>
      <c r="H112" s="66">
        <v>1</v>
      </c>
      <c r="I112" s="66">
        <v>1</v>
      </c>
      <c r="J112" s="66">
        <f t="shared" si="9"/>
        <v>1.0249962580047134</v>
      </c>
      <c r="K112" s="66">
        <f t="shared" si="9"/>
        <v>1.0218361144314863</v>
      </c>
    </row>
    <row r="113" spans="2:7" x14ac:dyDescent="0.25">
      <c r="G113" s="22"/>
    </row>
    <row r="114" spans="2:7" x14ac:dyDescent="0.25">
      <c r="B114" s="1" t="s">
        <v>133</v>
      </c>
      <c r="G114" s="22"/>
    </row>
    <row r="115" spans="2:7" x14ac:dyDescent="0.25">
      <c r="B115" s="1" t="s">
        <v>134</v>
      </c>
      <c r="G115" s="22"/>
    </row>
    <row r="116" spans="2:7" x14ac:dyDescent="0.25">
      <c r="B116" s="1" t="s">
        <v>135</v>
      </c>
    </row>
    <row r="117" spans="2:7" x14ac:dyDescent="0.25">
      <c r="B117" s="1"/>
    </row>
    <row r="118" spans="2:7" x14ac:dyDescent="0.25">
      <c r="B118" s="1" t="s">
        <v>136</v>
      </c>
    </row>
    <row r="119" spans="2:7" x14ac:dyDescent="0.25">
      <c r="B119" s="1" t="s">
        <v>137</v>
      </c>
    </row>
    <row r="120" spans="2:7" x14ac:dyDescent="0.25">
      <c r="B120" s="1" t="s">
        <v>138</v>
      </c>
    </row>
    <row r="121" spans="2:7" x14ac:dyDescent="0.25">
      <c r="B121" s="1" t="s">
        <v>139</v>
      </c>
    </row>
    <row r="122" spans="2:7" x14ac:dyDescent="0.25">
      <c r="B122" s="1" t="s">
        <v>140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22F2B0-C8AE-4C17-838C-AC37BAB94A6F}">
  <sheetPr codeName="Sheet10"/>
  <dimension ref="A1:T122"/>
  <sheetViews>
    <sheetView workbookViewId="0"/>
  </sheetViews>
  <sheetFormatPr defaultRowHeight="15" x14ac:dyDescent="0.25"/>
  <cols>
    <col min="1" max="1" width="14.85546875" bestFit="1" customWidth="1"/>
    <col min="2" max="2" width="68.42578125" customWidth="1"/>
    <col min="3" max="3" width="44.7109375" customWidth="1"/>
    <col min="4" max="4" width="1.28515625" customWidth="1"/>
    <col min="5" max="5" width="13.28515625" customWidth="1"/>
    <col min="6" max="11" width="14.5703125" customWidth="1"/>
    <col min="12" max="12" width="22.140625" bestFit="1" customWidth="1"/>
    <col min="13" max="14" width="16.7109375" customWidth="1"/>
    <col min="15" max="15" width="15.28515625" customWidth="1"/>
    <col min="16" max="16" width="13.140625" customWidth="1"/>
    <col min="23" max="23" width="12" bestFit="1" customWidth="1"/>
  </cols>
  <sheetData>
    <row r="1" spans="1:3" ht="18.75" x14ac:dyDescent="0.3">
      <c r="A1" s="11" t="s">
        <v>416</v>
      </c>
      <c r="B1" s="7" t="s">
        <v>34</v>
      </c>
    </row>
    <row r="2" spans="1:3" x14ac:dyDescent="0.25">
      <c r="B2" s="1" t="s">
        <v>50</v>
      </c>
    </row>
    <row r="4" spans="1:3" x14ac:dyDescent="0.25">
      <c r="B4" s="5" t="s">
        <v>51</v>
      </c>
    </row>
    <row r="5" spans="1:3" x14ac:dyDescent="0.25">
      <c r="B5" s="5"/>
    </row>
    <row r="6" spans="1:3" x14ac:dyDescent="0.25">
      <c r="B6" s="10" t="s">
        <v>66</v>
      </c>
      <c r="C6" s="37" t="s">
        <v>414</v>
      </c>
    </row>
    <row r="7" spans="1:3" x14ac:dyDescent="0.25">
      <c r="B7" s="10" t="s">
        <v>35</v>
      </c>
      <c r="C7" s="44" t="s">
        <v>416</v>
      </c>
    </row>
    <row r="8" spans="1:3" x14ac:dyDescent="0.25">
      <c r="B8" s="10" t="s">
        <v>36</v>
      </c>
      <c r="C8" s="2"/>
    </row>
    <row r="9" spans="1:3" x14ac:dyDescent="0.25">
      <c r="B9" s="10" t="s">
        <v>37</v>
      </c>
      <c r="C9" s="2"/>
    </row>
    <row r="13" spans="1:3" x14ac:dyDescent="0.25">
      <c r="B13" t="s">
        <v>67</v>
      </c>
    </row>
    <row r="14" spans="1:3" x14ac:dyDescent="0.25">
      <c r="B14" t="s">
        <v>38</v>
      </c>
      <c r="C14" s="44" t="s">
        <v>153</v>
      </c>
    </row>
    <row r="15" spans="1:3" x14ac:dyDescent="0.25">
      <c r="B15" t="s">
        <v>52</v>
      </c>
    </row>
    <row r="18" spans="2:3" x14ac:dyDescent="0.25">
      <c r="B18" t="s">
        <v>68</v>
      </c>
    </row>
    <row r="19" spans="2:3" x14ac:dyDescent="0.25">
      <c r="B19" t="s">
        <v>158</v>
      </c>
      <c r="C19" s="44" t="s">
        <v>153</v>
      </c>
    </row>
    <row r="20" spans="2:3" x14ac:dyDescent="0.25">
      <c r="B20" t="s">
        <v>45</v>
      </c>
    </row>
    <row r="21" spans="2:3" x14ac:dyDescent="0.25">
      <c r="B21" s="1" t="s">
        <v>46</v>
      </c>
    </row>
    <row r="22" spans="2:3" x14ac:dyDescent="0.25">
      <c r="B22" s="1"/>
    </row>
    <row r="23" spans="2:3" x14ac:dyDescent="0.25">
      <c r="B23" s="1"/>
    </row>
    <row r="24" spans="2:3" x14ac:dyDescent="0.25">
      <c r="B24" t="s">
        <v>39</v>
      </c>
    </row>
    <row r="25" spans="2:3" x14ac:dyDescent="0.25">
      <c r="B25" t="s">
        <v>40</v>
      </c>
      <c r="C25" s="2"/>
    </row>
    <row r="26" spans="2:3" x14ac:dyDescent="0.25">
      <c r="B26" t="s">
        <v>41</v>
      </c>
      <c r="C26" s="2"/>
    </row>
    <row r="27" spans="2:3" x14ac:dyDescent="0.25">
      <c r="B27" t="s">
        <v>42</v>
      </c>
      <c r="C27" s="2"/>
    </row>
    <row r="28" spans="2:3" x14ac:dyDescent="0.25">
      <c r="B28" t="s">
        <v>43</v>
      </c>
      <c r="C28" s="2"/>
    </row>
    <row r="30" spans="2:3" s="3" customFormat="1" ht="15.75" thickBot="1" x14ac:dyDescent="0.3"/>
    <row r="31" spans="2:3" ht="15.75" thickTop="1" x14ac:dyDescent="0.25"/>
    <row r="32" spans="2:3" ht="15.75" x14ac:dyDescent="0.25">
      <c r="B32" s="6" t="s">
        <v>53</v>
      </c>
    </row>
    <row r="33" spans="2:5" x14ac:dyDescent="0.25">
      <c r="E33" s="1" t="s">
        <v>54</v>
      </c>
    </row>
    <row r="34" spans="2:5" x14ac:dyDescent="0.25">
      <c r="C34" s="68"/>
      <c r="E34" s="1" t="s">
        <v>47</v>
      </c>
    </row>
    <row r="35" spans="2:5" x14ac:dyDescent="0.25">
      <c r="B35" t="s">
        <v>69</v>
      </c>
      <c r="C35" s="84">
        <f>'Items B &amp; C'!O14</f>
        <v>101745000</v>
      </c>
      <c r="E35" s="1" t="s">
        <v>48</v>
      </c>
    </row>
    <row r="36" spans="2:5" x14ac:dyDescent="0.25">
      <c r="B36" t="s">
        <v>70</v>
      </c>
      <c r="C36" s="84">
        <f>'Items B &amp; C'!P14</f>
        <v>92484000</v>
      </c>
      <c r="E36" s="1" t="s">
        <v>55</v>
      </c>
    </row>
    <row r="37" spans="2:5" x14ac:dyDescent="0.25">
      <c r="C37" s="16"/>
      <c r="E37" s="1"/>
    </row>
    <row r="38" spans="2:5" x14ac:dyDescent="0.25">
      <c r="C38" s="16"/>
      <c r="E38" s="1"/>
    </row>
    <row r="39" spans="2:5" x14ac:dyDescent="0.25">
      <c r="B39" t="s">
        <v>71</v>
      </c>
      <c r="C39" s="44">
        <v>0</v>
      </c>
      <c r="E39" s="1" t="s">
        <v>49</v>
      </c>
    </row>
    <row r="40" spans="2:5" x14ac:dyDescent="0.25">
      <c r="B40" t="s">
        <v>72</v>
      </c>
      <c r="C40" s="44">
        <v>0</v>
      </c>
      <c r="E40" s="1" t="s">
        <v>56</v>
      </c>
    </row>
    <row r="41" spans="2:5" x14ac:dyDescent="0.25">
      <c r="C41" s="16"/>
    </row>
    <row r="42" spans="2:5" x14ac:dyDescent="0.25">
      <c r="B42" t="s">
        <v>154</v>
      </c>
      <c r="C42" s="16"/>
    </row>
    <row r="43" spans="2:5" x14ac:dyDescent="0.25">
      <c r="B43" t="s">
        <v>57</v>
      </c>
      <c r="C43" s="44">
        <v>0</v>
      </c>
      <c r="E43" s="1" t="s">
        <v>59</v>
      </c>
    </row>
    <row r="44" spans="2:5" x14ac:dyDescent="0.25">
      <c r="B44" t="s">
        <v>62</v>
      </c>
      <c r="C44" s="80">
        <v>0</v>
      </c>
      <c r="E44" s="1" t="s">
        <v>60</v>
      </c>
    </row>
    <row r="45" spans="2:5" x14ac:dyDescent="0.25">
      <c r="B45" t="s">
        <v>63</v>
      </c>
      <c r="C45" s="80">
        <v>0</v>
      </c>
    </row>
    <row r="46" spans="2:5" x14ac:dyDescent="0.25">
      <c r="B46" t="s">
        <v>64</v>
      </c>
      <c r="C46" s="80">
        <v>0</v>
      </c>
      <c r="E46" s="1" t="s">
        <v>58</v>
      </c>
    </row>
    <row r="47" spans="2:5" x14ac:dyDescent="0.25">
      <c r="B47" t="s">
        <v>65</v>
      </c>
      <c r="C47" s="80">
        <v>0</v>
      </c>
    </row>
    <row r="48" spans="2:5" x14ac:dyDescent="0.25">
      <c r="C48" s="16"/>
    </row>
    <row r="49" spans="2:14" x14ac:dyDescent="0.25">
      <c r="C49" s="16"/>
    </row>
    <row r="50" spans="2:14" x14ac:dyDescent="0.25">
      <c r="B50" t="s">
        <v>61</v>
      </c>
      <c r="C50" s="44" t="s">
        <v>153</v>
      </c>
    </row>
    <row r="51" spans="2:14" x14ac:dyDescent="0.25">
      <c r="B51" t="s">
        <v>73</v>
      </c>
      <c r="C51" s="11"/>
    </row>
    <row r="54" spans="2:14" x14ac:dyDescent="0.25">
      <c r="B54" t="s">
        <v>74</v>
      </c>
    </row>
    <row r="55" spans="2:14" x14ac:dyDescent="0.25">
      <c r="B55" t="s">
        <v>75</v>
      </c>
    </row>
    <row r="56" spans="2:14" x14ac:dyDescent="0.25">
      <c r="B56" t="s">
        <v>76</v>
      </c>
    </row>
    <row r="57" spans="2:14" x14ac:dyDescent="0.25">
      <c r="B57" t="s">
        <v>77</v>
      </c>
    </row>
    <row r="59" spans="2:14" x14ac:dyDescent="0.25">
      <c r="C59" t="s">
        <v>80</v>
      </c>
      <c r="E59" t="s">
        <v>81</v>
      </c>
      <c r="F59" t="s">
        <v>82</v>
      </c>
      <c r="G59" t="s">
        <v>83</v>
      </c>
    </row>
    <row r="60" spans="2:14" x14ac:dyDescent="0.25">
      <c r="B60" t="s">
        <v>78</v>
      </c>
      <c r="C60" s="81">
        <f>'Items B &amp; C'!AB14</f>
        <v>12991000</v>
      </c>
      <c r="D60" s="67"/>
      <c r="E60" s="81">
        <f>'Items B &amp; C'!AD14</f>
        <v>88750000</v>
      </c>
      <c r="F60" s="81">
        <f>'Items B &amp; C'!AE14</f>
        <v>0</v>
      </c>
      <c r="G60" s="81">
        <f>'Items B &amp; C'!AF14</f>
        <v>4000</v>
      </c>
      <c r="N60" s="24"/>
    </row>
    <row r="61" spans="2:14" x14ac:dyDescent="0.25">
      <c r="B61" t="s">
        <v>79</v>
      </c>
      <c r="C61" s="81">
        <f>'Items B &amp; C'!AG14</f>
        <v>78000</v>
      </c>
      <c r="D61" s="67"/>
      <c r="E61" s="81">
        <f>'Items B &amp; C'!AI14</f>
        <v>0</v>
      </c>
      <c r="F61" s="81">
        <f>'Items B &amp; C'!AJ14</f>
        <v>0</v>
      </c>
      <c r="G61" s="81">
        <f>'Items B &amp; C'!AK14</f>
        <v>9183000</v>
      </c>
      <c r="N61" s="24"/>
    </row>
    <row r="64" spans="2:14" x14ac:dyDescent="0.25">
      <c r="B64" t="s">
        <v>88</v>
      </c>
      <c r="E64" s="1" t="s">
        <v>86</v>
      </c>
    </row>
    <row r="65" spans="2:5" x14ac:dyDescent="0.25">
      <c r="B65" t="s">
        <v>85</v>
      </c>
      <c r="C65" s="84">
        <v>100</v>
      </c>
      <c r="E65" s="1" t="s">
        <v>87</v>
      </c>
    </row>
    <row r="66" spans="2:5" x14ac:dyDescent="0.25">
      <c r="B66" t="s">
        <v>84</v>
      </c>
      <c r="C66" s="64"/>
    </row>
    <row r="67" spans="2:5" x14ac:dyDescent="0.25">
      <c r="C67" s="64"/>
    </row>
    <row r="68" spans="2:5" x14ac:dyDescent="0.25">
      <c r="C68" s="64"/>
    </row>
    <row r="69" spans="2:5" x14ac:dyDescent="0.25">
      <c r="B69" t="s">
        <v>89</v>
      </c>
      <c r="C69" s="64"/>
    </row>
    <row r="70" spans="2:5" x14ac:dyDescent="0.25">
      <c r="B70" t="s">
        <v>90</v>
      </c>
      <c r="C70" s="84">
        <v>2</v>
      </c>
    </row>
    <row r="71" spans="2:5" x14ac:dyDescent="0.25">
      <c r="B71" t="s">
        <v>91</v>
      </c>
      <c r="C71" s="84">
        <v>0</v>
      </c>
    </row>
    <row r="72" spans="2:5" x14ac:dyDescent="0.25">
      <c r="B72" t="s">
        <v>92</v>
      </c>
      <c r="C72" s="84">
        <v>0</v>
      </c>
    </row>
    <row r="73" spans="2:5" x14ac:dyDescent="0.25">
      <c r="B73" t="s">
        <v>93</v>
      </c>
      <c r="C73" s="84">
        <v>55</v>
      </c>
      <c r="E73" s="1" t="s">
        <v>103</v>
      </c>
    </row>
    <row r="74" spans="2:5" x14ac:dyDescent="0.25">
      <c r="B74" t="s">
        <v>94</v>
      </c>
      <c r="C74" s="84">
        <v>0</v>
      </c>
      <c r="E74" s="1" t="s">
        <v>104</v>
      </c>
    </row>
    <row r="75" spans="2:5" x14ac:dyDescent="0.25">
      <c r="B75" t="s">
        <v>95</v>
      </c>
      <c r="C75" s="84">
        <v>0</v>
      </c>
      <c r="E75" s="1" t="s">
        <v>105</v>
      </c>
    </row>
    <row r="76" spans="2:5" x14ac:dyDescent="0.25">
      <c r="B76" t="s">
        <v>96</v>
      </c>
      <c r="C76" s="84">
        <v>0</v>
      </c>
      <c r="E76" s="1" t="s">
        <v>106</v>
      </c>
    </row>
    <row r="77" spans="2:5" x14ac:dyDescent="0.25">
      <c r="B77" t="s">
        <v>97</v>
      </c>
      <c r="C77" s="84">
        <v>0</v>
      </c>
    </row>
    <row r="78" spans="2:5" x14ac:dyDescent="0.25">
      <c r="B78" t="s">
        <v>98</v>
      </c>
      <c r="C78" s="84">
        <v>0</v>
      </c>
    </row>
    <row r="79" spans="2:5" x14ac:dyDescent="0.25">
      <c r="B79" t="s">
        <v>101</v>
      </c>
      <c r="C79" s="84">
        <v>0</v>
      </c>
    </row>
    <row r="80" spans="2:5" x14ac:dyDescent="0.25">
      <c r="B80" t="s">
        <v>99</v>
      </c>
      <c r="C80" s="84">
        <v>44</v>
      </c>
    </row>
    <row r="81" spans="2:20" x14ac:dyDescent="0.25">
      <c r="B81" t="s">
        <v>100</v>
      </c>
      <c r="C81" s="84">
        <v>0</v>
      </c>
    </row>
    <row r="82" spans="2:20" x14ac:dyDescent="0.25">
      <c r="B82" t="s">
        <v>102</v>
      </c>
      <c r="C82" s="84">
        <v>0</v>
      </c>
    </row>
    <row r="83" spans="2:20" x14ac:dyDescent="0.25">
      <c r="B83" t="s">
        <v>155</v>
      </c>
      <c r="C83" s="84">
        <v>0</v>
      </c>
    </row>
    <row r="85" spans="2:20" s="3" customFormat="1" ht="15.75" thickBot="1" x14ac:dyDescent="0.3"/>
    <row r="86" spans="2:20" ht="15.75" thickTop="1" x14ac:dyDescent="0.25"/>
    <row r="87" spans="2:20" ht="18.75" x14ac:dyDescent="0.3">
      <c r="B87" s="7" t="s">
        <v>107</v>
      </c>
    </row>
    <row r="89" spans="2:20" x14ac:dyDescent="0.25">
      <c r="B89" t="s">
        <v>108</v>
      </c>
    </row>
    <row r="90" spans="2:20" x14ac:dyDescent="0.25">
      <c r="B90" t="s">
        <v>109</v>
      </c>
    </row>
    <row r="91" spans="2:20" x14ac:dyDescent="0.25">
      <c r="B91" t="s">
        <v>110</v>
      </c>
    </row>
    <row r="92" spans="2:20" x14ac:dyDescent="0.25">
      <c r="B92" t="s">
        <v>111</v>
      </c>
    </row>
    <row r="93" spans="2:20" x14ac:dyDescent="0.25">
      <c r="B93" t="s">
        <v>112</v>
      </c>
    </row>
    <row r="94" spans="2:20" x14ac:dyDescent="0.25">
      <c r="H94" t="s">
        <v>348</v>
      </c>
      <c r="I94" s="23" t="s">
        <v>347</v>
      </c>
      <c r="J94" s="23" t="s">
        <v>350</v>
      </c>
      <c r="K94" s="23" t="s">
        <v>349</v>
      </c>
      <c r="M94" s="23"/>
      <c r="N94" s="23"/>
      <c r="O94" s="23"/>
      <c r="P94" s="23"/>
    </row>
    <row r="95" spans="2:20" x14ac:dyDescent="0.25">
      <c r="C95" s="13" t="s">
        <v>130</v>
      </c>
      <c r="E95" s="12" t="s">
        <v>131</v>
      </c>
      <c r="F95" s="12" t="s">
        <v>132</v>
      </c>
      <c r="H95" s="66">
        <v>1</v>
      </c>
      <c r="I95" s="66">
        <v>1</v>
      </c>
      <c r="J95" s="66">
        <f>H95</f>
        <v>1</v>
      </c>
      <c r="K95" s="66">
        <f>I95</f>
        <v>1</v>
      </c>
      <c r="O95" s="19"/>
    </row>
    <row r="96" spans="2:20" x14ac:dyDescent="0.25">
      <c r="B96" t="s">
        <v>113</v>
      </c>
      <c r="C96" s="77">
        <v>44592</v>
      </c>
      <c r="E96" s="83">
        <v>1.1000000000000001E-3</v>
      </c>
      <c r="F96" s="83">
        <v>8.9999999999999998E-4</v>
      </c>
      <c r="G96" s="25"/>
      <c r="H96" s="20">
        <v>1.0011081474171208</v>
      </c>
      <c r="I96" s="20">
        <v>1.0009361715281919</v>
      </c>
      <c r="J96" s="20">
        <f>J95*H96</f>
        <v>1.0011081474171208</v>
      </c>
      <c r="K96" s="20">
        <f t="shared" ref="K96:K107" si="0">K95*I96</f>
        <v>1.0009361715281919</v>
      </c>
      <c r="L96" s="25">
        <f>F96*360/31</f>
        <v>1.0451612903225807E-2</v>
      </c>
      <c r="N96" s="25"/>
      <c r="O96" s="19"/>
      <c r="P96" s="17"/>
      <c r="R96" s="17"/>
      <c r="S96" s="25"/>
      <c r="T96" s="18"/>
    </row>
    <row r="97" spans="2:20" x14ac:dyDescent="0.25">
      <c r="B97" t="s">
        <v>114</v>
      </c>
      <c r="C97" s="77">
        <v>44620</v>
      </c>
      <c r="E97" s="83">
        <v>1E-3</v>
      </c>
      <c r="F97" s="83">
        <v>8.9999999999999998E-4</v>
      </c>
      <c r="G97" s="25"/>
      <c r="H97" s="20">
        <v>1.0010093021515469</v>
      </c>
      <c r="I97" s="20">
        <v>1.0008783938182135</v>
      </c>
      <c r="J97" s="20">
        <f t="shared" ref="J97:J99" si="1">J96*H97</f>
        <v>1.0021185680242402</v>
      </c>
      <c r="K97" s="20">
        <f t="shared" si="0"/>
        <v>1.0018153876736886</v>
      </c>
      <c r="L97" s="25">
        <f>F97*360/(C97-C96)</f>
        <v>1.1571428571428571E-2</v>
      </c>
      <c r="N97" s="25"/>
      <c r="O97" s="19"/>
      <c r="P97" s="17"/>
      <c r="R97" s="17"/>
      <c r="S97" s="25"/>
      <c r="T97" s="18"/>
    </row>
    <row r="98" spans="2:20" x14ac:dyDescent="0.25">
      <c r="B98" t="s">
        <v>115</v>
      </c>
      <c r="C98" s="77">
        <v>44651</v>
      </c>
      <c r="E98" s="83">
        <v>1.1999999999999999E-3</v>
      </c>
      <c r="F98" s="83">
        <v>1E-3</v>
      </c>
      <c r="G98" s="25"/>
      <c r="H98" s="20">
        <v>1.001223534374609</v>
      </c>
      <c r="I98" s="20">
        <v>1.0009716517079423</v>
      </c>
      <c r="J98" s="20">
        <f t="shared" si="1"/>
        <v>1.0033446945396518</v>
      </c>
      <c r="K98" s="20">
        <f t="shared" si="0"/>
        <v>1.0027888033061647</v>
      </c>
      <c r="L98" s="25">
        <f>F98*360/(C98-C97)</f>
        <v>1.1612903225806451E-2</v>
      </c>
      <c r="N98" s="25"/>
      <c r="O98" s="19"/>
      <c r="P98" s="17"/>
      <c r="R98" s="17"/>
      <c r="S98" s="25"/>
      <c r="T98" s="18"/>
    </row>
    <row r="99" spans="2:20" ht="15.75" thickBot="1" x14ac:dyDescent="0.3">
      <c r="B99" t="s">
        <v>116</v>
      </c>
      <c r="C99" s="77">
        <v>44651</v>
      </c>
      <c r="E99" s="100">
        <v>3.3E-3</v>
      </c>
      <c r="F99" s="100">
        <v>2.8E-3</v>
      </c>
      <c r="G99" s="25"/>
      <c r="H99" s="66">
        <v>1</v>
      </c>
      <c r="I99" s="66">
        <v>1</v>
      </c>
      <c r="J99" s="66">
        <f t="shared" si="1"/>
        <v>1.0033446945396518</v>
      </c>
      <c r="K99" s="66">
        <f t="shared" si="0"/>
        <v>1.0027888033061647</v>
      </c>
      <c r="L99" s="25"/>
      <c r="N99" s="25"/>
      <c r="O99" s="19"/>
      <c r="R99" s="17"/>
      <c r="S99" s="25"/>
      <c r="T99" s="18"/>
    </row>
    <row r="100" spans="2:20" ht="15.75" thickTop="1" x14ac:dyDescent="0.25">
      <c r="B100" t="s">
        <v>117</v>
      </c>
      <c r="C100" s="77">
        <v>44681</v>
      </c>
      <c r="E100" s="99">
        <v>1.5E-3</v>
      </c>
      <c r="F100" s="99">
        <v>1.2999999999999999E-3</v>
      </c>
      <c r="G100" s="25"/>
      <c r="H100" s="20">
        <v>1.0014801886371849</v>
      </c>
      <c r="I100" s="20">
        <v>1.0012876459209044</v>
      </c>
      <c r="J100" s="20">
        <f>J99*H100</f>
        <v>1.0048298339556891</v>
      </c>
      <c r="K100" s="20">
        <f t="shared" si="0"/>
        <v>1.0040800402182704</v>
      </c>
      <c r="L100" s="25">
        <f>F100*360/(C100-C99)</f>
        <v>1.5599999999999999E-2</v>
      </c>
      <c r="N100" s="25"/>
      <c r="O100" s="19"/>
      <c r="R100" s="17"/>
      <c r="S100" s="25"/>
      <c r="T100" s="18"/>
    </row>
    <row r="101" spans="2:20" x14ac:dyDescent="0.25">
      <c r="B101" t="s">
        <v>118</v>
      </c>
      <c r="C101" s="77">
        <v>44712</v>
      </c>
      <c r="E101" s="83">
        <v>1.9E-3</v>
      </c>
      <c r="F101" s="83">
        <v>1.6000000000000001E-3</v>
      </c>
      <c r="G101" s="25"/>
      <c r="H101" s="20">
        <v>1.0019297418858168</v>
      </c>
      <c r="I101" s="20">
        <v>1.0016433284413724</v>
      </c>
      <c r="J101" s="20">
        <f t="shared" ref="J101:J107" si="2">J100*H101</f>
        <v>1.0067688961743919</v>
      </c>
      <c r="K101" s="20">
        <f t="shared" si="0"/>
        <v>1.0057300735057753</v>
      </c>
      <c r="L101" s="25">
        <f>F101*360/(C101-C100)</f>
        <v>1.8580645161290325E-2</v>
      </c>
      <c r="N101" s="25"/>
      <c r="O101" s="19"/>
      <c r="P101" s="17"/>
      <c r="R101" s="17"/>
      <c r="S101" s="25"/>
      <c r="T101" s="18"/>
    </row>
    <row r="102" spans="2:20" x14ac:dyDescent="0.25">
      <c r="B102" t="s">
        <v>119</v>
      </c>
      <c r="C102" s="77">
        <v>44742</v>
      </c>
      <c r="E102" s="83">
        <v>2E-3</v>
      </c>
      <c r="F102" s="83">
        <v>1.6000000000000001E-3</v>
      </c>
      <c r="G102" s="25"/>
      <c r="H102" s="20">
        <v>1.0019640393194527</v>
      </c>
      <c r="I102" s="20">
        <v>1.0015877067638972</v>
      </c>
      <c r="J102" s="20">
        <f t="shared" si="2"/>
        <v>1.0087462298720804</v>
      </c>
      <c r="K102" s="20">
        <f t="shared" si="0"/>
        <v>1.0073268779461353</v>
      </c>
      <c r="L102" s="25">
        <f>F102*360/(C102-C101)</f>
        <v>1.9200000000000002E-2</v>
      </c>
      <c r="N102" s="25"/>
      <c r="O102" s="19"/>
      <c r="R102" s="17"/>
      <c r="S102" s="25"/>
      <c r="T102" s="18"/>
    </row>
    <row r="103" spans="2:20" ht="15.75" thickBot="1" x14ac:dyDescent="0.3">
      <c r="B103" t="s">
        <v>120</v>
      </c>
      <c r="C103" s="77">
        <v>44742</v>
      </c>
      <c r="E103" s="100">
        <v>5.4000000000000003E-3</v>
      </c>
      <c r="F103" s="100">
        <v>4.4999999999999997E-3</v>
      </c>
      <c r="G103" s="25"/>
      <c r="H103" s="66">
        <v>1</v>
      </c>
      <c r="I103" s="66">
        <v>1</v>
      </c>
      <c r="J103" s="66">
        <f t="shared" si="2"/>
        <v>1.0087462298720804</v>
      </c>
      <c r="K103" s="66">
        <f t="shared" si="0"/>
        <v>1.0073268779461353</v>
      </c>
      <c r="L103" s="25"/>
      <c r="N103" s="25"/>
      <c r="O103" s="19"/>
      <c r="R103" s="17"/>
      <c r="S103" s="25"/>
      <c r="T103" s="18"/>
    </row>
    <row r="104" spans="2:20" ht="15.75" thickTop="1" x14ac:dyDescent="0.25">
      <c r="B104" t="s">
        <v>121</v>
      </c>
      <c r="C104" s="77">
        <v>44773</v>
      </c>
      <c r="E104" s="99">
        <v>2.7000000000000001E-3</v>
      </c>
      <c r="F104" s="99">
        <v>2.3999999999999998E-3</v>
      </c>
      <c r="G104" s="25"/>
      <c r="H104" s="20">
        <v>1.0027386681203132</v>
      </c>
      <c r="I104" s="20">
        <v>1.0023537994536464</v>
      </c>
      <c r="J104" s="20">
        <f t="shared" si="2"/>
        <v>1.0115088510133172</v>
      </c>
      <c r="K104" s="20">
        <f t="shared" si="0"/>
        <v>1.0096979234010883</v>
      </c>
      <c r="L104" s="25">
        <f>F104*360/(C104-C103)</f>
        <v>2.7870967741935478E-2</v>
      </c>
      <c r="N104" s="25"/>
      <c r="O104" s="19"/>
      <c r="P104" s="17"/>
      <c r="R104" s="17"/>
      <c r="S104" s="25"/>
      <c r="T104" s="18"/>
    </row>
    <row r="105" spans="2:20" x14ac:dyDescent="0.25">
      <c r="B105" t="s">
        <v>122</v>
      </c>
      <c r="C105" s="77">
        <v>44804</v>
      </c>
      <c r="E105" s="83">
        <v>3.3999999999999998E-3</v>
      </c>
      <c r="F105" s="83">
        <v>3.0000000000000001E-3</v>
      </c>
      <c r="G105" s="25"/>
      <c r="H105" s="20">
        <v>1.0033973764992803</v>
      </c>
      <c r="I105" s="20">
        <v>1.0029727553881691</v>
      </c>
      <c r="J105" s="20">
        <f t="shared" si="2"/>
        <v>1.0149453274125639</v>
      </c>
      <c r="K105" s="20">
        <f t="shared" si="0"/>
        <v>1.0126995083433021</v>
      </c>
      <c r="L105" s="25">
        <f>F105*360/(C105-C104)</f>
        <v>3.4838709677419359E-2</v>
      </c>
      <c r="N105" s="25"/>
      <c r="O105" s="19"/>
      <c r="R105" s="17"/>
      <c r="S105" s="25"/>
      <c r="T105" s="18"/>
    </row>
    <row r="106" spans="2:20" x14ac:dyDescent="0.25">
      <c r="B106" t="s">
        <v>123</v>
      </c>
      <c r="C106" s="77">
        <v>44834</v>
      </c>
      <c r="E106" s="83">
        <v>3.2000000000000002E-3</v>
      </c>
      <c r="F106" s="83">
        <v>2.8E-3</v>
      </c>
      <c r="G106" s="25"/>
      <c r="H106" s="20">
        <v>1.0031973069520244</v>
      </c>
      <c r="I106" s="20">
        <v>1.0027830400631355</v>
      </c>
      <c r="J106" s="20">
        <f t="shared" si="2"/>
        <v>1.0181904191638247</v>
      </c>
      <c r="K106" s="20">
        <f t="shared" si="0"/>
        <v>1.0155178916469392</v>
      </c>
      <c r="L106" s="25">
        <f>F106*360/(C106-C105)</f>
        <v>3.3599999999999998E-2</v>
      </c>
      <c r="N106" s="25"/>
      <c r="O106" s="19"/>
      <c r="R106" s="17"/>
      <c r="S106" s="25"/>
      <c r="T106" s="18"/>
    </row>
    <row r="107" spans="2:20" ht="15.75" thickBot="1" x14ac:dyDescent="0.3">
      <c r="B107" t="s">
        <v>124</v>
      </c>
      <c r="C107" s="77">
        <v>44834</v>
      </c>
      <c r="E107" s="100">
        <v>9.4000000000000004E-3</v>
      </c>
      <c r="F107" s="100">
        <v>8.0999999999999996E-3</v>
      </c>
      <c r="G107" s="25"/>
      <c r="H107" s="66">
        <v>1</v>
      </c>
      <c r="I107" s="66">
        <v>1</v>
      </c>
      <c r="J107" s="66">
        <f t="shared" si="2"/>
        <v>1.0181904191638247</v>
      </c>
      <c r="K107" s="66">
        <f t="shared" si="0"/>
        <v>1.0155178916469392</v>
      </c>
      <c r="L107" s="25"/>
      <c r="N107" s="25"/>
      <c r="O107" s="19"/>
      <c r="P107" s="17"/>
      <c r="R107" s="17"/>
      <c r="S107" s="25"/>
      <c r="T107" s="18"/>
    </row>
    <row r="108" spans="2:20" ht="15.75" thickTop="1" x14ac:dyDescent="0.25">
      <c r="B108" t="s">
        <v>125</v>
      </c>
      <c r="C108" s="77">
        <v>44865</v>
      </c>
      <c r="E108" s="99">
        <v>3.8999999999999998E-3</v>
      </c>
      <c r="F108" s="99">
        <v>3.7000000000000002E-3</v>
      </c>
      <c r="G108" s="25"/>
      <c r="H108" s="20">
        <v>1.0038820522486016</v>
      </c>
      <c r="I108" s="20">
        <v>1.0036870204696844</v>
      </c>
      <c r="J108" s="20">
        <f>J107*H108</f>
        <v>1.0221430875700441</v>
      </c>
      <c r="K108" s="20">
        <f t="shared" ref="K108:K110" si="3">K107*I108</f>
        <v>1.0192621269007722</v>
      </c>
      <c r="L108" s="25">
        <f>F108*360/(C108-C107)</f>
        <v>4.2967741935483875E-2</v>
      </c>
    </row>
    <row r="109" spans="2:20" x14ac:dyDescent="0.25">
      <c r="B109" t="s">
        <v>126</v>
      </c>
      <c r="C109" s="77">
        <v>44895</v>
      </c>
      <c r="E109" s="83">
        <v>4.4999999999999997E-3</v>
      </c>
      <c r="F109" s="83">
        <v>4.1000000000000003E-3</v>
      </c>
      <c r="G109" s="25"/>
      <c r="H109" s="20">
        <v>1.0044822465119096</v>
      </c>
      <c r="I109" s="20">
        <v>1.0041132012894491</v>
      </c>
      <c r="J109" s="20">
        <f t="shared" ref="J109:J110" si="4">J108*H109</f>
        <v>1.0267245848589774</v>
      </c>
      <c r="K109" s="20">
        <f t="shared" si="3"/>
        <v>1.0234545571954272</v>
      </c>
      <c r="L109" s="25">
        <f>F109*360/(C109-C108)</f>
        <v>4.9200000000000008E-2</v>
      </c>
    </row>
    <row r="110" spans="2:20" x14ac:dyDescent="0.25">
      <c r="B110" t="s">
        <v>127</v>
      </c>
      <c r="C110" s="77">
        <v>44926</v>
      </c>
      <c r="E110" s="83">
        <v>4.7999999999999996E-3</v>
      </c>
      <c r="F110" s="83">
        <v>4.1999999999999997E-3</v>
      </c>
      <c r="G110" s="25"/>
      <c r="H110" s="20">
        <v>1.004774531961304</v>
      </c>
      <c r="I110" s="20">
        <v>1.00421394100408</v>
      </c>
      <c r="J110" s="20">
        <f t="shared" si="4"/>
        <v>1.0316267142048432</v>
      </c>
      <c r="K110" s="20">
        <f t="shared" si="3"/>
        <v>1.0277673343198055</v>
      </c>
      <c r="L110" s="25">
        <f>F110*360/(C110-C109)</f>
        <v>4.87741935483871E-2</v>
      </c>
    </row>
    <row r="111" spans="2:20" ht="15.75" thickBot="1" x14ac:dyDescent="0.3">
      <c r="B111" t="s">
        <v>128</v>
      </c>
      <c r="C111" s="77">
        <v>44926</v>
      </c>
      <c r="E111" s="100">
        <v>1.32E-2</v>
      </c>
      <c r="F111" s="100">
        <v>1.21E-2</v>
      </c>
      <c r="G111" s="62"/>
      <c r="H111" s="66">
        <v>1</v>
      </c>
      <c r="I111" s="66">
        <v>1</v>
      </c>
      <c r="J111" s="66">
        <f t="shared" ref="J111:K112" si="5">J110*H111</f>
        <v>1.0316267142048432</v>
      </c>
      <c r="K111" s="66">
        <f t="shared" si="5"/>
        <v>1.0277673343198055</v>
      </c>
    </row>
    <row r="112" spans="2:20" ht="15.75" thickTop="1" x14ac:dyDescent="0.25">
      <c r="B112" t="s">
        <v>129</v>
      </c>
      <c r="C112" s="77">
        <v>44926</v>
      </c>
      <c r="E112" s="83">
        <v>3.1600000000000003E-2</v>
      </c>
      <c r="F112" s="83">
        <v>2.7799999999999998E-2</v>
      </c>
      <c r="G112" s="62"/>
      <c r="H112" s="66">
        <v>1</v>
      </c>
      <c r="I112" s="66">
        <v>1</v>
      </c>
      <c r="J112" s="66">
        <f t="shared" si="5"/>
        <v>1.0316267142048432</v>
      </c>
      <c r="K112" s="66">
        <f t="shared" si="5"/>
        <v>1.0277673343198055</v>
      </c>
    </row>
    <row r="113" spans="2:7" x14ac:dyDescent="0.25">
      <c r="G113" s="22"/>
    </row>
    <row r="114" spans="2:7" x14ac:dyDescent="0.25">
      <c r="B114" s="1" t="s">
        <v>133</v>
      </c>
      <c r="G114" s="22"/>
    </row>
    <row r="115" spans="2:7" x14ac:dyDescent="0.25">
      <c r="B115" s="1" t="s">
        <v>134</v>
      </c>
      <c r="G115" s="22"/>
    </row>
    <row r="116" spans="2:7" x14ac:dyDescent="0.25">
      <c r="B116" s="1" t="s">
        <v>135</v>
      </c>
    </row>
    <row r="117" spans="2:7" x14ac:dyDescent="0.25">
      <c r="B117" s="1"/>
    </row>
    <row r="118" spans="2:7" x14ac:dyDescent="0.25">
      <c r="B118" s="1" t="s">
        <v>136</v>
      </c>
    </row>
    <row r="119" spans="2:7" x14ac:dyDescent="0.25">
      <c r="B119" s="1" t="s">
        <v>137</v>
      </c>
    </row>
    <row r="120" spans="2:7" x14ac:dyDescent="0.25">
      <c r="B120" s="1" t="s">
        <v>138</v>
      </c>
    </row>
    <row r="121" spans="2:7" x14ac:dyDescent="0.25">
      <c r="B121" s="1" t="s">
        <v>139</v>
      </c>
    </row>
    <row r="122" spans="2:7" x14ac:dyDescent="0.25">
      <c r="B122" s="1" t="s">
        <v>140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29</vt:i4>
      </vt:variant>
    </vt:vector>
  </HeadingPairs>
  <TitlesOfParts>
    <vt:vector size="29" baseType="lpstr">
      <vt:lpstr>Questions for Matt Shepherd</vt:lpstr>
      <vt:lpstr>Item A</vt:lpstr>
      <vt:lpstr>Items B &amp; C</vt:lpstr>
      <vt:lpstr>Section 1b - Priv Fnd USG M</vt:lpstr>
      <vt:lpstr>Section 1b - Prv Fnd Prime M</vt:lpstr>
      <vt:lpstr>Section 1b - Prv Fnd Prime C1</vt:lpstr>
      <vt:lpstr>Section 1b - Prv Fnd Prime Q1</vt:lpstr>
      <vt:lpstr>Section 1b - Prv Fnd Prime MIG</vt:lpstr>
      <vt:lpstr>Section 1b - Prv Fnd Prime Q364</vt:lpstr>
      <vt:lpstr>Section 1b - Prv Fnd Prime QX</vt:lpstr>
      <vt:lpstr>Section 1b - Prv Fnd Prime A1</vt:lpstr>
      <vt:lpstr>Section 1b - Prv Fnd Prime 2YIG</vt:lpstr>
      <vt:lpstr>Section 1b - Prv Fnd MMT T</vt:lpstr>
      <vt:lpstr>Section 1c All Hedge Funds</vt:lpstr>
      <vt:lpstr>Section 2A</vt:lpstr>
      <vt:lpstr>Sec 3 Item A-C USG M</vt:lpstr>
      <vt:lpstr>Sec 3 Item D-E USG M</vt:lpstr>
      <vt:lpstr>Sec 3 Item A-C Prime M</vt:lpstr>
      <vt:lpstr>Sec 3 Item D-E Prime M</vt:lpstr>
      <vt:lpstr>Sec 3 Item A-C Prime C1</vt:lpstr>
      <vt:lpstr>Sec 3 Item D-E Prime C1</vt:lpstr>
      <vt:lpstr>Sec 3 Item A-C Prime Q1</vt:lpstr>
      <vt:lpstr>Sec 3 Item D-E Prime Q1</vt:lpstr>
      <vt:lpstr>Sec 3 Item A-C Prime MIG</vt:lpstr>
      <vt:lpstr>Sec 3 Item D-E Prime MIG</vt:lpstr>
      <vt:lpstr>Sec 3 Item A-C Prime QX</vt:lpstr>
      <vt:lpstr>Sec 3 Item D-E Prime QX</vt:lpstr>
      <vt:lpstr>Sec 3 Item A-C Prime Q364</vt:lpstr>
      <vt:lpstr>Sec 3 Item D-E Prime Q364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St. Pierre</dc:creator>
  <cp:lastModifiedBy>Lucid Trading</cp:lastModifiedBy>
  <dcterms:created xsi:type="dcterms:W3CDTF">2020-03-05T14:24:41Z</dcterms:created>
  <dcterms:modified xsi:type="dcterms:W3CDTF">2023-01-13T21:23:46Z</dcterms:modified>
</cp:coreProperties>
</file>