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1.15.22\"/>
    </mc:Choice>
  </mc:AlternateContent>
  <xr:revisionPtr revIDLastSave="0" documentId="13_ncr:1_{9AC93A55-4233-4A21-BF14-EEF8F661BD9F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USG_InvestorCapitalPerf" sheetId="3" r:id="rId1"/>
    <sheet name="Prime_InvestorCapitalPerf" sheetId="1" r:id="rId2"/>
    <sheet name="Note Holders" sheetId="2" r:id="rId3"/>
    <sheet name="Investor Categories" sheetId="4" r:id="rId4"/>
  </sheets>
  <definedNames>
    <definedName name="InvestorCategories">'Investor Categories'!$D$4:$E$31</definedName>
    <definedName name="Notes_M1">'Note Holders'!$E$6:$E$30</definedName>
    <definedName name="Notes_MIG1">'Note Holders'!$J$6:$J$30</definedName>
    <definedName name="Notes_Q1">'Note Holders'!$F$6:$F$30</definedName>
    <definedName name="Notes_Q364_1">'Note Holders'!$H$6:$H$30</definedName>
    <definedName name="Notes_Q3641">'Note Holders'!$H$6:$H$30</definedName>
    <definedName name="Notes_QX1">'Note Holders'!$G$6:$G$30</definedName>
    <definedName name="PrimeNoteHolders">'Note Holders'!$C$6:$C$30</definedName>
    <definedName name="_xlnm.Print_Titles" localSheetId="1">Prime_InvestorCapitalPerf!$1:$1</definedName>
    <definedName name="_xlnm.Print_Titles" localSheetId="0">USG_InvestorCapitalPerf!$1:$1</definedName>
    <definedName name="USG_M4">'Note Holders'!$R$6:$R$19</definedName>
    <definedName name="USG_M6">'Note Holders'!$T$6:$T$19</definedName>
    <definedName name="USGNoteHolders">'Note Holders'!$M$6:$M$19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1" i="1" l="1"/>
  <c r="M130" i="1"/>
  <c r="M129" i="1"/>
  <c r="M128" i="1"/>
  <c r="I21" i="3"/>
  <c r="J123" i="1" l="1"/>
  <c r="J122" i="1"/>
  <c r="J121" i="1"/>
  <c r="J120" i="1"/>
  <c r="L120" i="1"/>
  <c r="J78" i="1"/>
  <c r="J77" i="1"/>
  <c r="J76" i="1"/>
  <c r="J75" i="1"/>
  <c r="L75" i="1"/>
  <c r="E77" i="1"/>
  <c r="E76" i="1"/>
  <c r="E123" i="1"/>
  <c r="E122" i="1"/>
  <c r="D123" i="1"/>
  <c r="D122" i="1"/>
  <c r="J134" i="1"/>
  <c r="J133" i="1"/>
  <c r="J132" i="1"/>
  <c r="J131" i="1"/>
  <c r="E128" i="1"/>
  <c r="J128" i="1"/>
  <c r="D138" i="1"/>
  <c r="D137" i="1"/>
  <c r="D136" i="1"/>
  <c r="D135" i="1"/>
  <c r="D134" i="1"/>
  <c r="D133" i="1"/>
  <c r="D132" i="1"/>
  <c r="D131" i="1"/>
  <c r="D130" i="1"/>
  <c r="H35" i="2"/>
  <c r="H34" i="2"/>
  <c r="E103" i="1"/>
  <c r="E23" i="3" l="1"/>
  <c r="E22" i="3"/>
  <c r="E21" i="3"/>
  <c r="E20" i="3"/>
  <c r="E19" i="3"/>
  <c r="E16" i="3"/>
  <c r="D23" i="3"/>
  <c r="D22" i="3"/>
  <c r="D21" i="3"/>
  <c r="D20" i="3"/>
  <c r="D19" i="3"/>
  <c r="I15" i="3"/>
  <c r="E138" i="1"/>
  <c r="E137" i="1"/>
  <c r="E136" i="1"/>
  <c r="E135" i="1"/>
  <c r="E134" i="1"/>
  <c r="E133" i="1"/>
  <c r="E132" i="1"/>
  <c r="E131" i="1"/>
  <c r="E130" i="1"/>
  <c r="L102" i="1"/>
  <c r="O103" i="1" s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2" i="1"/>
  <c r="D116" i="1"/>
  <c r="D115" i="1"/>
  <c r="D114" i="1"/>
  <c r="D113" i="1"/>
  <c r="D112" i="1"/>
  <c r="D111" i="1"/>
  <c r="D110" i="1"/>
  <c r="D109" i="1"/>
  <c r="D108" i="1"/>
  <c r="D99" i="1"/>
  <c r="D98" i="1"/>
  <c r="D97" i="1"/>
  <c r="D96" i="1"/>
  <c r="D95" i="1"/>
  <c r="D94" i="1"/>
  <c r="D93" i="1"/>
  <c r="D92" i="1"/>
  <c r="D91" i="1"/>
  <c r="E86" i="1"/>
  <c r="E87" i="1"/>
  <c r="E99" i="1"/>
  <c r="E98" i="1"/>
  <c r="E97" i="1"/>
  <c r="E96" i="1"/>
  <c r="E95" i="1"/>
  <c r="E94" i="1"/>
  <c r="E93" i="1"/>
  <c r="E92" i="1"/>
  <c r="E91" i="1"/>
  <c r="E89" i="1"/>
  <c r="E88" i="1"/>
  <c r="E85" i="1"/>
  <c r="E84" i="1"/>
  <c r="L83" i="1"/>
  <c r="O89" i="1" s="1"/>
  <c r="E83" i="1"/>
  <c r="E61" i="1"/>
  <c r="E62" i="1"/>
  <c r="E55" i="1"/>
  <c r="L53" i="1"/>
  <c r="O61" i="1" s="1"/>
  <c r="D64" i="1"/>
  <c r="D65" i="1"/>
  <c r="D66" i="1"/>
  <c r="D67" i="1"/>
  <c r="D68" i="1"/>
  <c r="D69" i="1"/>
  <c r="D70" i="1"/>
  <c r="D71" i="1"/>
  <c r="D72" i="1"/>
  <c r="E72" i="1"/>
  <c r="E71" i="1"/>
  <c r="E70" i="1"/>
  <c r="E69" i="1"/>
  <c r="E68" i="1"/>
  <c r="E67" i="1"/>
  <c r="E66" i="1"/>
  <c r="E65" i="1"/>
  <c r="E64" i="1"/>
  <c r="E60" i="1"/>
  <c r="E59" i="1"/>
  <c r="E58" i="1"/>
  <c r="E56" i="1"/>
  <c r="E54" i="1"/>
  <c r="E53" i="1"/>
  <c r="I17" i="3" l="1"/>
  <c r="I18" i="3"/>
  <c r="O66" i="1"/>
  <c r="O54" i="1"/>
  <c r="L107" i="1"/>
  <c r="O102" i="1"/>
  <c r="O104" i="1"/>
  <c r="L108" i="1"/>
  <c r="O105" i="1"/>
  <c r="O106" i="1"/>
  <c r="O107" i="1"/>
  <c r="O108" i="1"/>
  <c r="O109" i="1"/>
  <c r="O90" i="1"/>
  <c r="O91" i="1"/>
  <c r="L88" i="1"/>
  <c r="L105" i="1"/>
  <c r="L106" i="1"/>
  <c r="L85" i="1"/>
  <c r="L86" i="1"/>
  <c r="L87" i="1"/>
  <c r="O84" i="1"/>
  <c r="O85" i="1"/>
  <c r="O86" i="1"/>
  <c r="O87" i="1"/>
  <c r="O88" i="1"/>
  <c r="L55" i="1"/>
  <c r="O55" i="1"/>
  <c r="O62" i="1"/>
  <c r="O58" i="1"/>
  <c r="O56" i="1"/>
  <c r="O57" i="1"/>
  <c r="O59" i="1"/>
  <c r="O60" i="1"/>
  <c r="O63" i="1"/>
  <c r="O64" i="1"/>
  <c r="O65" i="1"/>
  <c r="O67" i="1"/>
  <c r="L59" i="1"/>
  <c r="L56" i="1"/>
  <c r="L57" i="1"/>
  <c r="L58" i="1"/>
  <c r="O114" i="1" l="1"/>
  <c r="O97" i="1"/>
  <c r="O70" i="1"/>
</calcChain>
</file>

<file path=xl/sharedStrings.xml><?xml version="1.0" encoding="utf-8"?>
<sst xmlns="http://schemas.openxmlformats.org/spreadsheetml/2006/main" count="665" uniqueCount="170">
  <si>
    <t>LUCIDII - Lucid Prime Fund LLC</t>
  </si>
  <si>
    <t>INVESTOR CAPITAL DETAIL FOR PARTNERSHIPS</t>
  </si>
  <si>
    <t/>
  </si>
  <si>
    <t>Investor Description</t>
  </si>
  <si>
    <t>Parent Investor</t>
  </si>
  <si>
    <t>Investor Type Code</t>
  </si>
  <si>
    <t>Beginning Capital</t>
  </si>
  <si>
    <t>Contributions</t>
  </si>
  <si>
    <t xml:space="preserve">Withdrawals  (BEG)  </t>
  </si>
  <si>
    <t>Assignments</t>
  </si>
  <si>
    <t>Intra Pool (BEG)</t>
  </si>
  <si>
    <t xml:space="preserve">Revised Beginning Capital </t>
  </si>
  <si>
    <t>Income Allocation</t>
  </si>
  <si>
    <t>Mgmt Fee</t>
  </si>
  <si>
    <t>Incentive Fee</t>
  </si>
  <si>
    <t>Withdrawals  (END)</t>
  </si>
  <si>
    <t>Intra Pool (END)</t>
  </si>
  <si>
    <t>Ending Net Capital</t>
  </si>
  <si>
    <t>Ending Shares</t>
  </si>
  <si>
    <t>NAV per  Share</t>
  </si>
  <si>
    <t>Gross RoR %</t>
  </si>
  <si>
    <t>Mgmt RoR %</t>
  </si>
  <si>
    <t>Net RoR %</t>
  </si>
  <si>
    <t>Lucid Prime Fund LLC</t>
  </si>
  <si>
    <t>Alfred I. duPont Charitable Trust</t>
  </si>
  <si>
    <t>LP</t>
  </si>
  <si>
    <t>Amica Retiree Medical Trust</t>
  </si>
  <si>
    <t>Children's Health System of Texas</t>
  </si>
  <si>
    <t>IRR K LLC</t>
  </si>
  <si>
    <t>Lucid Management and Capital Partners LP</t>
  </si>
  <si>
    <t>Prime Notes LLC Series M-1</t>
  </si>
  <si>
    <t>The Kresge Foundation</t>
  </si>
  <si>
    <t>The Nemours Foundation</t>
  </si>
  <si>
    <t>The Nemours Foundation - Intermediate Account</t>
  </si>
  <si>
    <t>The Nemours Foundation Pension Plan</t>
  </si>
  <si>
    <t>University of Virginia Investment Mgmt Company</t>
  </si>
  <si>
    <t>SubTotal for Lucid Prime Fund LLC</t>
  </si>
  <si>
    <t>Lucid Prime Fund LLC_C1</t>
  </si>
  <si>
    <t>Hudson East River Systems, LLC</t>
  </si>
  <si>
    <t>The New York and Presbyterian Hospital</t>
  </si>
  <si>
    <t>SubTotal for Lucid Prime Fund LLC_C1</t>
  </si>
  <si>
    <t>Lucid Prime Fund LLC_MIG</t>
  </si>
  <si>
    <t>Prime Notes Series MIG-1</t>
  </si>
  <si>
    <t>SubTotal for Lucid Prime Fund LLC_MIG</t>
  </si>
  <si>
    <t>Lucid Prime Fund LLC_Q1</t>
  </si>
  <si>
    <t>Prime Notes LLC Series Q1-1</t>
  </si>
  <si>
    <t>SubTotal for Lucid Prime Fund LLC_Q1</t>
  </si>
  <si>
    <t>Lucid Prime Fund LLC_QX</t>
  </si>
  <si>
    <t>In Touch Foundation, Inc.</t>
  </si>
  <si>
    <t>In Touch Ministries, Inc.</t>
  </si>
  <si>
    <t>International Mission Board of Southern Baptist Convention</t>
  </si>
  <si>
    <t>Prime Notes Series QX-1</t>
  </si>
  <si>
    <t>Word of God Fellowship, Inc.</t>
  </si>
  <si>
    <t>SubTotal for Lucid Prime Fund LLC_QX</t>
  </si>
  <si>
    <t>Lucid Prime Fund LLC_Q364</t>
  </si>
  <si>
    <t>Prime Notes Series Q364-1</t>
  </si>
  <si>
    <t>SubTotal for Lucid Prime Fund LLC_Q364</t>
  </si>
  <si>
    <t>Grand Total</t>
  </si>
  <si>
    <t>LUCID - Lucid Cash Fund USG LLC</t>
  </si>
  <si>
    <t>Lucid Cash Fund USG LLC</t>
  </si>
  <si>
    <t>Lucid Management and Capital Partners LLC</t>
  </si>
  <si>
    <t>USG ASSETS LLC Series M-4</t>
  </si>
  <si>
    <t>SubTotal for Lucid Cash Fund USG LLC</t>
  </si>
  <si>
    <t>M-1</t>
  </si>
  <si>
    <t>Q1-1</t>
  </si>
  <si>
    <t>QX-1</t>
  </si>
  <si>
    <t>Q364-1</t>
  </si>
  <si>
    <t>M1-1</t>
  </si>
  <si>
    <t>MIG-1</t>
  </si>
  <si>
    <t>M-2</t>
  </si>
  <si>
    <t>M-3</t>
  </si>
  <si>
    <t>M-4</t>
  </si>
  <si>
    <t>M-5</t>
  </si>
  <si>
    <t>M-6</t>
  </si>
  <si>
    <t>74166WAF1</t>
  </si>
  <si>
    <t>Noteholders</t>
  </si>
  <si>
    <t>903340AA5</t>
  </si>
  <si>
    <t>90366JAA5</t>
  </si>
  <si>
    <t>90366JAB3</t>
  </si>
  <si>
    <t>90366JAC1</t>
  </si>
  <si>
    <t>90366JAD9</t>
  </si>
  <si>
    <t>90366JAE7</t>
  </si>
  <si>
    <t>AMFAM - 1</t>
  </si>
  <si>
    <t>Martin St. Pierre</t>
  </si>
  <si>
    <t>AMFAM - 5</t>
  </si>
  <si>
    <t>ANICO BARC</t>
  </si>
  <si>
    <t>Amica - CF</t>
  </si>
  <si>
    <t>ANICO ING</t>
  </si>
  <si>
    <t>Amica - CSRT</t>
  </si>
  <si>
    <t>ANICO MS</t>
  </si>
  <si>
    <t>Amica - LIC</t>
  </si>
  <si>
    <t>ANICO SUN</t>
  </si>
  <si>
    <t>Amica - MIC</t>
  </si>
  <si>
    <t>ANICO WF</t>
  </si>
  <si>
    <t>Amica - P&amp;C</t>
  </si>
  <si>
    <t>Nationwide - Cash</t>
  </si>
  <si>
    <t>Farmers - FIE</t>
  </si>
  <si>
    <t>Farmers</t>
  </si>
  <si>
    <t>Farmers - MCIC</t>
  </si>
  <si>
    <t>Nationwide - Mutual</t>
  </si>
  <si>
    <t>Fortitude - Gen</t>
  </si>
  <si>
    <t>Woodmen - Life</t>
  </si>
  <si>
    <t>Fortitude - Life</t>
  </si>
  <si>
    <t>Mercury - MCC</t>
  </si>
  <si>
    <t>Guidestone - FinRe</t>
  </si>
  <si>
    <t>Mercury - MIC</t>
  </si>
  <si>
    <t>Guidestone - FinRe As Nom</t>
  </si>
  <si>
    <t>Mercury - AMI</t>
  </si>
  <si>
    <t>Mercury - AIS</t>
  </si>
  <si>
    <t>Total Outstanding</t>
  </si>
  <si>
    <t>Mercury - CAIC</t>
  </si>
  <si>
    <t>Mercury - MICGA</t>
  </si>
  <si>
    <t>Mercury - MICIL</t>
  </si>
  <si>
    <t>Series</t>
  </si>
  <si>
    <t>Cusip</t>
  </si>
  <si>
    <t>Amt. Outstanding</t>
  </si>
  <si>
    <t>Mercury - MNIC</t>
  </si>
  <si>
    <t>Omaha - Life</t>
  </si>
  <si>
    <t>Omaha - Mutual</t>
  </si>
  <si>
    <t>SWIB</t>
  </si>
  <si>
    <t>Total</t>
  </si>
  <si>
    <t>74166WAA2</t>
  </si>
  <si>
    <t>74166WAB0</t>
  </si>
  <si>
    <t>74166WAE4</t>
  </si>
  <si>
    <t>74166WAC8</t>
  </si>
  <si>
    <t>74166WAD6</t>
  </si>
  <si>
    <t>AMFAM</t>
  </si>
  <si>
    <t>AMICA</t>
  </si>
  <si>
    <t>FARMERS</t>
  </si>
  <si>
    <t>FORTITUDE</t>
  </si>
  <si>
    <t>GUIDESTONE</t>
  </si>
  <si>
    <t>MERCURY</t>
  </si>
  <si>
    <t>OMAHA</t>
  </si>
  <si>
    <t>WOODMEN</t>
  </si>
  <si>
    <t>TOTAL</t>
  </si>
  <si>
    <t>ANICO</t>
  </si>
  <si>
    <t>NATIONWIDE</t>
  </si>
  <si>
    <t xml:space="preserve">(a) Individuals that are United States persons (including their trusts) </t>
  </si>
  <si>
    <t xml:space="preserve">(b) Individuals that are not United States persons (including their trusts) </t>
  </si>
  <si>
    <t xml:space="preserve">(c) Broker-dealers </t>
  </si>
  <si>
    <t xml:space="preserve">(d) Insurance companies </t>
  </si>
  <si>
    <t xml:space="preserve">(e) Investment companies registered with the SEC </t>
  </si>
  <si>
    <t xml:space="preserve">(f) Private funds </t>
  </si>
  <si>
    <t>(g) Non-profits</t>
  </si>
  <si>
    <t xml:space="preserve">(h) Pension plans (excluding governmental pension plans) </t>
  </si>
  <si>
    <t xml:space="preserve">(i) Banking or thrift institutions (proprietary) </t>
  </si>
  <si>
    <t xml:space="preserve">(k) State or municipal governmental pension plans </t>
  </si>
  <si>
    <t xml:space="preserve">(l) Sovereign wealth funds and foreign official institutions </t>
  </si>
  <si>
    <t xml:space="preserve">(m) Investors that are not United States persons </t>
  </si>
  <si>
    <t>OUR CLASSIFICATION</t>
  </si>
  <si>
    <t>CATAGORIES</t>
  </si>
  <si>
    <t xml:space="preserve">(j) State or municipal government entities (excludingpension plans) </t>
  </si>
  <si>
    <t>(n) Other</t>
  </si>
  <si>
    <t>Family</t>
  </si>
  <si>
    <t>TOTAL NAV</t>
  </si>
  <si>
    <t>Top 5</t>
  </si>
  <si>
    <t>SERIES M</t>
  </si>
  <si>
    <t>SERIES C1</t>
  </si>
  <si>
    <t>Top 5- 100%</t>
  </si>
  <si>
    <t>SERIES Q1</t>
  </si>
  <si>
    <t>SERIES QX</t>
  </si>
  <si>
    <t>SERIES Q364</t>
  </si>
  <si>
    <t>Total NAV</t>
  </si>
  <si>
    <t>For the Period 12/1/2021 to 12/31/2021</t>
  </si>
  <si>
    <t>USG Assets Series M-6</t>
  </si>
  <si>
    <t>The Southern Baptist Theological Seminary</t>
  </si>
  <si>
    <t>In Touch Media, Inc.</t>
  </si>
  <si>
    <t>SERIES-MIG</t>
  </si>
  <si>
    <t>Largest</t>
  </si>
  <si>
    <t># over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</si>
</sst>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#,##0.00;\(#,##0.00\);&quot;-&quot;"/>
    <numFmt numFmtId="165" formatCode="[$-10409]#,##0.00;\(#,##0.00\);&quot;&quot;"/>
    <numFmt numFmtId="166" formatCode="[$-10409]#,##0.0000;\(#,##0.0000\);0.0000"/>
    <numFmt numFmtId="167" formatCode="[$-10409]#,##0;\(#,##0\);&quot;-&quot;"/>
    <numFmt numFmtId="168" formatCode="0.0%"/>
    <numFmt numFmtId="170" formatCode="_(* #,##0_);_(* \(#,##0\);_(* &quot;-&quot;??_);_(@_)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z val="7"/>
      <color rgb="FF000000"/>
      <name val="Tahoma"/>
      <family val="2"/>
    </font>
    <font>
      <u/>
      <sz val="7"/>
      <color rgb="FF000000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6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6"/>
      <color rgb="FF000000"/>
      <name val="Tahoma"/>
      <family val="2"/>
    </font>
    <font>
      <b/>
      <sz val="11"/>
      <name val="Calibri"/>
      <family val="2"/>
    </font>
    <font>
      <b/>
      <sz val="8"/>
      <color rgb="FF000000"/>
      <name val="Arial"/>
      <family val="2"/>
    </font>
    <font>
      <b/>
      <sz val="8"/>
      <color rgb="FF000000"/>
      <name val="Tahoma"/>
      <family val="2"/>
    </font>
    <font>
      <sz val="11"/>
      <name val="Calibri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z val="7"/>
      <color rgb="FF000000"/>
      <name val="Tahoma"/>
      <family val="2"/>
    </font>
    <font>
      <u/>
      <sz val="7"/>
      <color rgb="FF000000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6"/>
      <color rgb="FF000000"/>
      <name val="Tahoma"/>
      <family val="2"/>
    </font>
    <font>
      <sz val="6"/>
      <name val="Tahoma"/>
      <family val="2"/>
    </font>
    <font>
      <sz val="6"/>
      <color theme="1"/>
      <name val="Tahoma"/>
      <family val="2"/>
    </font>
    <font>
      <b/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8F6F3"/>
        <bgColor rgb="FFF8F6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F8F6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9" tint="0.79998168889431442"/>
        <bgColor rgb="FFF8F6F3"/>
      </patternFill>
    </fill>
    <fill>
      <patternFill patternType="solid">
        <fgColor theme="7" tint="0.79998168889431442"/>
        <bgColor rgb="FFF8F6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rgb="FFFFFFFF"/>
      </patternFill>
    </fill>
  </fills>
  <borders count="2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5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</cellStyleXfs>
  <cellXfs count="216">
    <xf numFmtId="0" fontId="2" fillId="0" borderId="0" xfId="0" applyFont="1" applyFill="1" applyBorder="1"/>
    <xf numFmtId="164" fontId="10" fillId="2" borderId="1" xfId="0" applyNumberFormat="1" applyFont="1" applyFill="1" applyBorder="1" applyAlignment="1">
      <alignment horizontal="right" vertical="top" wrapText="1" readingOrder="1"/>
    </xf>
    <xf numFmtId="165" fontId="10" fillId="2" borderId="1" xfId="0" applyNumberFormat="1" applyFont="1" applyFill="1" applyBorder="1" applyAlignment="1">
      <alignment horizontal="right" vertical="top" wrapText="1" readingOrder="1"/>
    </xf>
    <xf numFmtId="166" fontId="10" fillId="2" borderId="1" xfId="0" applyNumberFormat="1" applyFont="1" applyFill="1" applyBorder="1" applyAlignment="1">
      <alignment horizontal="right" vertical="top" wrapText="1" readingOrder="1"/>
    </xf>
    <xf numFmtId="166" fontId="10" fillId="2" borderId="1" xfId="0" applyNumberFormat="1" applyFont="1" applyFill="1" applyBorder="1" applyAlignment="1">
      <alignment vertical="top" wrapText="1" readingOrder="1"/>
    </xf>
    <xf numFmtId="0" fontId="2" fillId="0" borderId="0" xfId="0" applyFont="1" applyFill="1" applyBorder="1"/>
    <xf numFmtId="0" fontId="2" fillId="0" borderId="0" xfId="0" applyFont="1"/>
    <xf numFmtId="0" fontId="6" fillId="0" borderId="1" xfId="0" applyFont="1" applyBorder="1" applyAlignment="1">
      <alignment horizontal="center" vertical="top" wrapText="1" readingOrder="1"/>
    </xf>
    <xf numFmtId="0" fontId="8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top" wrapText="1" readingOrder="1"/>
    </xf>
    <xf numFmtId="0" fontId="10" fillId="2" borderId="0" xfId="0" applyFont="1" applyFill="1" applyAlignment="1">
      <alignment vertical="top" wrapText="1" readingOrder="1"/>
    </xf>
    <xf numFmtId="164" fontId="10" fillId="2" borderId="0" xfId="0" applyNumberFormat="1" applyFont="1" applyFill="1" applyAlignment="1">
      <alignment horizontal="right" vertical="top" wrapText="1" readingOrder="1"/>
    </xf>
    <xf numFmtId="165" fontId="10" fillId="2" borderId="0" xfId="0" applyNumberFormat="1" applyFont="1" applyFill="1" applyAlignment="1">
      <alignment horizontal="right" vertical="top" wrapText="1" readingOrder="1"/>
    </xf>
    <xf numFmtId="166" fontId="10" fillId="2" borderId="0" xfId="0" applyNumberFormat="1" applyFont="1" applyFill="1" applyAlignment="1">
      <alignment horizontal="right" vertical="top" wrapText="1" readingOrder="1"/>
    </xf>
    <xf numFmtId="0" fontId="6" fillId="3" borderId="0" xfId="0" applyFont="1" applyFill="1" applyAlignment="1">
      <alignment vertical="top" wrapText="1" readingOrder="1"/>
    </xf>
    <xf numFmtId="0" fontId="10" fillId="3" borderId="0" xfId="0" applyFont="1" applyFill="1" applyAlignment="1">
      <alignment vertical="top" wrapText="1" readingOrder="1"/>
    </xf>
    <xf numFmtId="164" fontId="10" fillId="3" borderId="0" xfId="0" applyNumberFormat="1" applyFont="1" applyFill="1" applyAlignment="1">
      <alignment horizontal="right" vertical="top" wrapText="1" readingOrder="1"/>
    </xf>
    <xf numFmtId="165" fontId="10" fillId="3" borderId="0" xfId="0" applyNumberFormat="1" applyFont="1" applyFill="1" applyAlignment="1">
      <alignment horizontal="right" vertical="top" wrapText="1" readingOrder="1"/>
    </xf>
    <xf numFmtId="166" fontId="10" fillId="3" borderId="0" xfId="0" applyNumberFormat="1" applyFont="1" applyFill="1" applyAlignment="1">
      <alignment horizontal="right" vertical="top" wrapText="1" readingOrder="1"/>
    </xf>
    <xf numFmtId="0" fontId="6" fillId="0" borderId="1" xfId="0" applyFont="1" applyBorder="1" applyAlignment="1">
      <alignment vertical="top" wrapText="1" readingOrder="1"/>
    </xf>
    <xf numFmtId="0" fontId="8" fillId="0" borderId="1" xfId="0" applyFont="1" applyBorder="1" applyAlignment="1">
      <alignment vertical="top" wrapText="1" readingOrder="1"/>
    </xf>
    <xf numFmtId="0" fontId="6" fillId="2" borderId="0" xfId="0" applyFont="1" applyFill="1" applyAlignment="1">
      <alignment vertical="top" wrapText="1" readingOrder="1"/>
    </xf>
    <xf numFmtId="0" fontId="8" fillId="2" borderId="1" xfId="0" applyFont="1" applyFill="1" applyBorder="1" applyAlignment="1">
      <alignment vertical="top" wrapText="1" readingOrder="1"/>
    </xf>
    <xf numFmtId="0" fontId="2" fillId="0" borderId="0" xfId="0" applyFont="1" applyFill="1" applyBorder="1" applyAlignment="1"/>
    <xf numFmtId="0" fontId="13" fillId="4" borderId="0" xfId="0" applyFont="1" applyFill="1" applyAlignment="1">
      <alignment horizontal="left" wrapText="1"/>
    </xf>
    <xf numFmtId="0" fontId="0" fillId="4" borderId="0" xfId="1" applyNumberFormat="1" applyFont="1" applyFill="1" applyBorder="1" applyAlignment="1">
      <alignment horizontal="left"/>
    </xf>
    <xf numFmtId="0" fontId="12" fillId="0" borderId="0" xfId="3" applyFont="1"/>
    <xf numFmtId="0" fontId="1" fillId="0" borderId="0" xfId="3"/>
    <xf numFmtId="0" fontId="12" fillId="5" borderId="4" xfId="3" applyFont="1" applyFill="1" applyBorder="1"/>
    <xf numFmtId="0" fontId="12" fillId="5" borderId="6" xfId="3" applyFont="1" applyFill="1" applyBorder="1"/>
    <xf numFmtId="0" fontId="2" fillId="6" borderId="14" xfId="3" applyFont="1" applyFill="1" applyBorder="1"/>
    <xf numFmtId="0" fontId="12" fillId="5" borderId="7" xfId="3" applyFont="1" applyFill="1" applyBorder="1"/>
    <xf numFmtId="0" fontId="12" fillId="5" borderId="8" xfId="3" applyFont="1" applyFill="1" applyBorder="1"/>
    <xf numFmtId="0" fontId="2" fillId="6" borderId="15" xfId="3" applyFont="1" applyFill="1" applyBorder="1"/>
    <xf numFmtId="0" fontId="2" fillId="6" borderId="16" xfId="3" applyFont="1" applyFill="1" applyBorder="1"/>
    <xf numFmtId="0" fontId="2" fillId="0" borderId="0" xfId="3" applyFont="1"/>
    <xf numFmtId="0" fontId="12" fillId="5" borderId="9" xfId="3" applyFont="1" applyFill="1" applyBorder="1"/>
    <xf numFmtId="0" fontId="12" fillId="5" borderId="11" xfId="3" applyFont="1" applyFill="1" applyBorder="1"/>
    <xf numFmtId="0" fontId="1" fillId="0" borderId="7" xfId="3" applyBorder="1"/>
    <xf numFmtId="0" fontId="2" fillId="4" borderId="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4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3" fontId="0" fillId="4" borderId="4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3" fontId="0" fillId="4" borderId="6" xfId="0" applyNumberFormat="1" applyFill="1" applyBorder="1" applyAlignment="1">
      <alignment horizontal="center"/>
    </xf>
    <xf numFmtId="0" fontId="0" fillId="4" borderId="4" xfId="0" applyFill="1" applyBorder="1"/>
    <xf numFmtId="3" fontId="0" fillId="4" borderId="7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3" fontId="0" fillId="4" borderId="9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3" fontId="12" fillId="4" borderId="0" xfId="0" applyNumberFormat="1" applyFont="1" applyFill="1" applyAlignment="1">
      <alignment horizontal="center"/>
    </xf>
    <xf numFmtId="3" fontId="12" fillId="4" borderId="12" xfId="0" applyNumberFormat="1" applyFont="1" applyFill="1" applyBorder="1"/>
    <xf numFmtId="0" fontId="12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4" borderId="10" xfId="0" applyNumberFormat="1" applyFill="1" applyBorder="1" applyAlignment="1">
      <alignment horizontal="right"/>
    </xf>
    <xf numFmtId="3" fontId="12" fillId="4" borderId="0" xfId="0" applyNumberFormat="1" applyFont="1" applyFill="1" applyAlignment="1">
      <alignment horizontal="right"/>
    </xf>
    <xf numFmtId="4" fontId="0" fillId="4" borderId="0" xfId="0" applyNumberFormat="1" applyFill="1"/>
    <xf numFmtId="3" fontId="12" fillId="4" borderId="12" xfId="0" applyNumberFormat="1" applyFont="1" applyFill="1" applyBorder="1" applyAlignment="1">
      <alignment horizontal="center"/>
    </xf>
    <xf numFmtId="0" fontId="10" fillId="7" borderId="17" xfId="0" applyNumberFormat="1" applyFont="1" applyFill="1" applyBorder="1" applyAlignment="1">
      <alignment readingOrder="1"/>
    </xf>
    <xf numFmtId="164" fontId="10" fillId="7" borderId="18" xfId="0" applyNumberFormat="1" applyFont="1" applyFill="1" applyBorder="1" applyAlignment="1">
      <alignment horizontal="right" readingOrder="1"/>
    </xf>
    <xf numFmtId="0" fontId="10" fillId="7" borderId="18" xfId="0" applyNumberFormat="1" applyFont="1" applyFill="1" applyBorder="1" applyAlignment="1">
      <alignment readingOrder="1"/>
    </xf>
    <xf numFmtId="164" fontId="14" fillId="7" borderId="13" xfId="0" applyNumberFormat="1" applyFont="1" applyFill="1" applyBorder="1" applyAlignment="1">
      <alignment horizontal="right" readingOrder="1"/>
    </xf>
    <xf numFmtId="0" fontId="10" fillId="9" borderId="20" xfId="0" applyNumberFormat="1" applyFont="1" applyFill="1" applyBorder="1" applyAlignment="1">
      <alignment readingOrder="1"/>
    </xf>
    <xf numFmtId="164" fontId="10" fillId="9" borderId="0" xfId="0" applyNumberFormat="1" applyFont="1" applyFill="1" applyBorder="1" applyAlignment="1">
      <alignment horizontal="right" readingOrder="1"/>
    </xf>
    <xf numFmtId="0" fontId="10" fillId="7" borderId="0" xfId="0" applyNumberFormat="1" applyFont="1" applyFill="1" applyBorder="1" applyAlignment="1">
      <alignment readingOrder="1"/>
    </xf>
    <xf numFmtId="0" fontId="10" fillId="7" borderId="20" xfId="0" applyNumberFormat="1" applyFont="1" applyFill="1" applyBorder="1" applyAlignment="1">
      <alignment readingOrder="1"/>
    </xf>
    <xf numFmtId="164" fontId="10" fillId="7" borderId="0" xfId="0" applyNumberFormat="1" applyFont="1" applyFill="1" applyBorder="1" applyAlignment="1">
      <alignment horizontal="right" readingOrder="1"/>
    </xf>
    <xf numFmtId="0" fontId="10" fillId="7" borderId="0" xfId="0" applyNumberFormat="1" applyFont="1" applyFill="1" applyBorder="1" applyAlignment="1">
      <alignment horizontal="right" readingOrder="1"/>
    </xf>
    <xf numFmtId="9" fontId="3" fillId="7" borderId="0" xfId="2" applyFont="1" applyFill="1" applyBorder="1" applyAlignment="1">
      <alignment horizontal="right" readingOrder="1"/>
    </xf>
    <xf numFmtId="0" fontId="10" fillId="7" borderId="22" xfId="0" applyNumberFormat="1" applyFont="1" applyFill="1" applyBorder="1" applyAlignment="1">
      <alignment readingOrder="1"/>
    </xf>
    <xf numFmtId="164" fontId="10" fillId="7" borderId="10" xfId="0" applyNumberFormat="1" applyFont="1" applyFill="1" applyBorder="1" applyAlignment="1">
      <alignment horizontal="right" readingOrder="1"/>
    </xf>
    <xf numFmtId="0" fontId="10" fillId="9" borderId="23" xfId="0" applyNumberFormat="1" applyFont="1" applyFill="1" applyBorder="1" applyAlignment="1">
      <alignment readingOrder="1"/>
    </xf>
    <xf numFmtId="164" fontId="10" fillId="9" borderId="24" xfId="0" applyNumberFormat="1" applyFont="1" applyFill="1" applyBorder="1" applyAlignment="1">
      <alignment horizontal="right" readingOrder="1"/>
    </xf>
    <xf numFmtId="0" fontId="10" fillId="7" borderId="24" xfId="0" applyNumberFormat="1" applyFont="1" applyFill="1" applyBorder="1" applyAlignment="1">
      <alignment readingOrder="1"/>
    </xf>
    <xf numFmtId="0" fontId="10" fillId="11" borderId="0" xfId="0" applyNumberFormat="1" applyFont="1" applyFill="1" applyBorder="1" applyAlignment="1">
      <alignment readingOrder="1"/>
    </xf>
    <xf numFmtId="164" fontId="10" fillId="11" borderId="18" xfId="0" applyNumberFormat="1" applyFont="1" applyFill="1" applyBorder="1" applyAlignment="1">
      <alignment horizontal="right" readingOrder="1"/>
    </xf>
    <xf numFmtId="164" fontId="14" fillId="11" borderId="13" xfId="0" applyNumberFormat="1" applyFont="1" applyFill="1" applyBorder="1" applyAlignment="1">
      <alignment horizontal="right" readingOrder="1"/>
    </xf>
    <xf numFmtId="164" fontId="10" fillId="13" borderId="0" xfId="0" applyNumberFormat="1" applyFont="1" applyFill="1" applyBorder="1" applyAlignment="1">
      <alignment horizontal="right" readingOrder="1"/>
    </xf>
    <xf numFmtId="0" fontId="10" fillId="11" borderId="0" xfId="0" applyNumberFormat="1" applyFont="1" applyFill="1" applyBorder="1" applyAlignment="1">
      <alignment horizontal="right" readingOrder="1"/>
    </xf>
    <xf numFmtId="9" fontId="3" fillId="11" borderId="0" xfId="2" applyFont="1" applyFill="1" applyBorder="1" applyAlignment="1">
      <alignment horizontal="right" readingOrder="1"/>
    </xf>
    <xf numFmtId="164" fontId="10" fillId="11" borderId="0" xfId="0" applyNumberFormat="1" applyFont="1" applyFill="1" applyBorder="1" applyAlignment="1">
      <alignment horizontal="right" readingOrder="1"/>
    </xf>
    <xf numFmtId="164" fontId="10" fillId="11" borderId="10" xfId="0" applyNumberFormat="1" applyFont="1" applyFill="1" applyBorder="1" applyAlignment="1">
      <alignment horizontal="right" readingOrder="1"/>
    </xf>
    <xf numFmtId="0" fontId="10" fillId="11" borderId="18" xfId="0" applyNumberFormat="1" applyFont="1" applyFill="1" applyBorder="1" applyAlignment="1">
      <alignment readingOrder="1"/>
    </xf>
    <xf numFmtId="164" fontId="10" fillId="13" borderId="18" xfId="0" applyNumberFormat="1" applyFont="1" applyFill="1" applyBorder="1" applyAlignment="1">
      <alignment horizontal="right" readingOrder="1"/>
    </xf>
    <xf numFmtId="164" fontId="10" fillId="13" borderId="24" xfId="0" applyNumberFormat="1" applyFont="1" applyFill="1" applyBorder="1" applyAlignment="1">
      <alignment horizontal="right" readingOrder="1"/>
    </xf>
    <xf numFmtId="0" fontId="10" fillId="11" borderId="24" xfId="0" applyNumberFormat="1" applyFont="1" applyFill="1" applyBorder="1" applyAlignment="1">
      <alignment readingOrder="1"/>
    </xf>
    <xf numFmtId="0" fontId="2" fillId="8" borderId="18" xfId="0" applyFont="1" applyFill="1" applyBorder="1" applyAlignment="1"/>
    <xf numFmtId="0" fontId="2" fillId="8" borderId="19" xfId="0" applyFont="1" applyFill="1" applyBorder="1" applyAlignment="1"/>
    <xf numFmtId="0" fontId="2" fillId="8" borderId="0" xfId="0" applyFont="1" applyFill="1" applyBorder="1" applyAlignment="1"/>
    <xf numFmtId="9" fontId="2" fillId="8" borderId="21" xfId="0" applyNumberFormat="1" applyFont="1" applyFill="1" applyBorder="1" applyAlignment="1"/>
    <xf numFmtId="0" fontId="2" fillId="8" borderId="21" xfId="0" applyFont="1" applyFill="1" applyBorder="1" applyAlignment="1"/>
    <xf numFmtId="0" fontId="2" fillId="8" borderId="24" xfId="0" applyFont="1" applyFill="1" applyBorder="1" applyAlignment="1"/>
    <xf numFmtId="0" fontId="2" fillId="8" borderId="25" xfId="0" applyFont="1" applyFill="1" applyBorder="1" applyAlignment="1"/>
    <xf numFmtId="0" fontId="0" fillId="0" borderId="0" xfId="0" applyAlignment="1"/>
    <xf numFmtId="0" fontId="2" fillId="0" borderId="0" xfId="3" applyFont="1" applyAlignment="1"/>
    <xf numFmtId="0" fontId="12" fillId="5" borderId="17" xfId="0" applyFont="1" applyFill="1" applyBorder="1" applyAlignment="1"/>
    <xf numFmtId="0" fontId="15" fillId="5" borderId="18" xfId="3" applyFont="1" applyFill="1" applyBorder="1" applyAlignment="1"/>
    <xf numFmtId="0" fontId="16" fillId="10" borderId="17" xfId="0" applyFont="1" applyFill="1" applyBorder="1" applyAlignment="1">
      <alignment horizontal="left" readingOrder="1"/>
    </xf>
    <xf numFmtId="9" fontId="14" fillId="10" borderId="18" xfId="2" applyFont="1" applyFill="1" applyBorder="1" applyAlignment="1">
      <alignment horizontal="center" readingOrder="1"/>
    </xf>
    <xf numFmtId="9" fontId="14" fillId="10" borderId="19" xfId="2" applyFont="1" applyFill="1" applyBorder="1" applyAlignment="1">
      <alignment horizontal="center" readingOrder="1"/>
    </xf>
    <xf numFmtId="0" fontId="15" fillId="5" borderId="19" xfId="3" applyFont="1" applyFill="1" applyBorder="1" applyAlignment="1"/>
    <xf numFmtId="0" fontId="12" fillId="5" borderId="20" xfId="0" applyFont="1" applyFill="1" applyBorder="1" applyAlignment="1"/>
    <xf numFmtId="0" fontId="15" fillId="5" borderId="0" xfId="3" applyFont="1" applyFill="1" applyBorder="1" applyAlignment="1"/>
    <xf numFmtId="0" fontId="16" fillId="10" borderId="20" xfId="0" applyFont="1" applyFill="1" applyBorder="1" applyAlignment="1">
      <alignment horizontal="left" readingOrder="1"/>
    </xf>
    <xf numFmtId="9" fontId="14" fillId="10" borderId="0" xfId="2" applyFont="1" applyFill="1" applyBorder="1" applyAlignment="1">
      <alignment horizontal="center" readingOrder="1"/>
    </xf>
    <xf numFmtId="9" fontId="14" fillId="10" borderId="21" xfId="2" applyFont="1" applyFill="1" applyBorder="1" applyAlignment="1">
      <alignment horizontal="center" readingOrder="1"/>
    </xf>
    <xf numFmtId="0" fontId="15" fillId="5" borderId="21" xfId="3" applyFont="1" applyFill="1" applyBorder="1" applyAlignment="1"/>
    <xf numFmtId="0" fontId="16" fillId="10" borderId="23" xfId="0" applyFont="1" applyFill="1" applyBorder="1" applyAlignment="1">
      <alignment horizontal="left" readingOrder="1"/>
    </xf>
    <xf numFmtId="9" fontId="14" fillId="10" borderId="24" xfId="2" applyFont="1" applyFill="1" applyBorder="1" applyAlignment="1">
      <alignment horizontal="center" readingOrder="1"/>
    </xf>
    <xf numFmtId="9" fontId="14" fillId="10" borderId="25" xfId="2" applyFont="1" applyFill="1" applyBorder="1" applyAlignment="1">
      <alignment horizontal="center" readingOrder="1"/>
    </xf>
    <xf numFmtId="0" fontId="12" fillId="5" borderId="23" xfId="0" applyFont="1" applyFill="1" applyBorder="1" applyAlignment="1"/>
    <xf numFmtId="0" fontId="15" fillId="5" borderId="24" xfId="3" applyFont="1" applyFill="1" applyBorder="1" applyAlignment="1"/>
    <xf numFmtId="0" fontId="15" fillId="5" borderId="25" xfId="3" applyFont="1" applyFill="1" applyBorder="1" applyAlignment="1"/>
    <xf numFmtId="0" fontId="10" fillId="11" borderId="17" xfId="0" applyNumberFormat="1" applyFont="1" applyFill="1" applyBorder="1" applyAlignment="1">
      <alignment readingOrder="1"/>
    </xf>
    <xf numFmtId="0" fontId="2" fillId="12" borderId="18" xfId="0" applyFont="1" applyFill="1" applyBorder="1" applyAlignment="1"/>
    <xf numFmtId="9" fontId="2" fillId="12" borderId="19" xfId="0" applyNumberFormat="1" applyFont="1" applyFill="1" applyBorder="1" applyAlignment="1"/>
    <xf numFmtId="0" fontId="10" fillId="13" borderId="20" xfId="0" applyNumberFormat="1" applyFont="1" applyFill="1" applyBorder="1" applyAlignment="1">
      <alignment readingOrder="1"/>
    </xf>
    <xf numFmtId="0" fontId="2" fillId="12" borderId="0" xfId="0" applyFont="1" applyFill="1" applyBorder="1" applyAlignment="1"/>
    <xf numFmtId="9" fontId="2" fillId="12" borderId="21" xfId="0" applyNumberFormat="1" applyFont="1" applyFill="1" applyBorder="1" applyAlignment="1"/>
    <xf numFmtId="0" fontId="10" fillId="11" borderId="20" xfId="0" applyNumberFormat="1" applyFont="1" applyFill="1" applyBorder="1" applyAlignment="1">
      <alignment readingOrder="1"/>
    </xf>
    <xf numFmtId="0" fontId="10" fillId="11" borderId="26" xfId="0" applyNumberFormat="1" applyFont="1" applyFill="1" applyBorder="1" applyAlignment="1">
      <alignment readingOrder="1"/>
    </xf>
    <xf numFmtId="0" fontId="10" fillId="11" borderId="23" xfId="0" applyNumberFormat="1" applyFont="1" applyFill="1" applyBorder="1" applyAlignment="1">
      <alignment readingOrder="1"/>
    </xf>
    <xf numFmtId="0" fontId="2" fillId="12" borderId="24" xfId="0" applyFont="1" applyFill="1" applyBorder="1" applyAlignment="1"/>
    <xf numFmtId="0" fontId="2" fillId="12" borderId="25" xfId="0" applyFont="1" applyFill="1" applyBorder="1" applyAlignment="1"/>
    <xf numFmtId="0" fontId="10" fillId="13" borderId="27" xfId="0" applyNumberFormat="1" applyFont="1" applyFill="1" applyBorder="1" applyAlignment="1">
      <alignment readingOrder="1"/>
    </xf>
    <xf numFmtId="164" fontId="10" fillId="11" borderId="28" xfId="0" applyNumberFormat="1" applyFont="1" applyFill="1" applyBorder="1" applyAlignment="1">
      <alignment horizontal="right" readingOrder="1"/>
    </xf>
    <xf numFmtId="0" fontId="2" fillId="12" borderId="18" xfId="0" applyFont="1" applyFill="1" applyBorder="1" applyAlignment="1">
      <alignment horizontal="right"/>
    </xf>
    <xf numFmtId="0" fontId="2" fillId="12" borderId="19" xfId="0" applyFont="1" applyFill="1" applyBorder="1" applyAlignment="1"/>
    <xf numFmtId="0" fontId="2" fillId="12" borderId="21" xfId="0" applyFont="1" applyFill="1" applyBorder="1" applyAlignment="1"/>
    <xf numFmtId="0" fontId="16" fillId="11" borderId="17" xfId="0" applyFont="1" applyFill="1" applyBorder="1" applyAlignment="1">
      <alignment horizontal="left" readingOrder="1"/>
    </xf>
    <xf numFmtId="9" fontId="14" fillId="11" borderId="18" xfId="2" applyFont="1" applyFill="1" applyBorder="1" applyAlignment="1">
      <alignment horizontal="center" readingOrder="1"/>
    </xf>
    <xf numFmtId="9" fontId="14" fillId="11" borderId="19" xfId="2" applyFont="1" applyFill="1" applyBorder="1" applyAlignment="1">
      <alignment horizontal="center" readingOrder="1"/>
    </xf>
    <xf numFmtId="0" fontId="16" fillId="11" borderId="20" xfId="0" applyFont="1" applyFill="1" applyBorder="1" applyAlignment="1">
      <alignment horizontal="left" readingOrder="1"/>
    </xf>
    <xf numFmtId="9" fontId="14" fillId="11" borderId="0" xfId="2" applyFont="1" applyFill="1" applyBorder="1" applyAlignment="1">
      <alignment horizontal="center" readingOrder="1"/>
    </xf>
    <xf numFmtId="9" fontId="14" fillId="11" borderId="21" xfId="2" applyFont="1" applyFill="1" applyBorder="1" applyAlignment="1">
      <alignment horizontal="center" readingOrder="1"/>
    </xf>
    <xf numFmtId="0" fontId="15" fillId="12" borderId="0" xfId="3" applyFont="1" applyFill="1" applyBorder="1" applyAlignment="1"/>
    <xf numFmtId="0" fontId="16" fillId="11" borderId="23" xfId="0" applyFont="1" applyFill="1" applyBorder="1" applyAlignment="1">
      <alignment horizontal="left" readingOrder="1"/>
    </xf>
    <xf numFmtId="9" fontId="14" fillId="11" borderId="24" xfId="2" applyFont="1" applyFill="1" applyBorder="1" applyAlignment="1">
      <alignment horizontal="center" readingOrder="1"/>
    </xf>
    <xf numFmtId="9" fontId="14" fillId="11" borderId="25" xfId="2" applyFont="1" applyFill="1" applyBorder="1" applyAlignment="1">
      <alignment horizontal="center" readingOrder="1"/>
    </xf>
    <xf numFmtId="0" fontId="10" fillId="13" borderId="23" xfId="0" applyNumberFormat="1" applyFont="1" applyFill="1" applyBorder="1" applyAlignment="1">
      <alignment readingOrder="1"/>
    </xf>
    <xf numFmtId="0" fontId="2" fillId="0" borderId="0" xfId="0" applyFont="1" applyAlignment="1"/>
    <xf numFmtId="0" fontId="10" fillId="11" borderId="17" xfId="0" applyFont="1" applyFill="1" applyBorder="1" applyAlignment="1">
      <alignment wrapText="1" readingOrder="1"/>
    </xf>
    <xf numFmtId="167" fontId="10" fillId="11" borderId="18" xfId="0" applyNumberFormat="1" applyFont="1" applyFill="1" applyBorder="1" applyAlignment="1">
      <alignment horizontal="right" wrapText="1" readingOrder="1"/>
    </xf>
    <xf numFmtId="167" fontId="17" fillId="11" borderId="19" xfId="0" applyNumberFormat="1" applyFont="1" applyFill="1" applyBorder="1" applyAlignment="1">
      <alignment horizontal="right" wrapText="1" readingOrder="1"/>
    </xf>
    <xf numFmtId="0" fontId="10" fillId="11" borderId="20" xfId="0" applyFont="1" applyFill="1" applyBorder="1" applyAlignment="1">
      <alignment wrapText="1" readingOrder="1"/>
    </xf>
    <xf numFmtId="167" fontId="10" fillId="13" borderId="0" xfId="0" applyNumberFormat="1" applyFont="1" applyFill="1" applyBorder="1" applyAlignment="1">
      <alignment horizontal="right" wrapText="1" readingOrder="1"/>
    </xf>
    <xf numFmtId="9" fontId="2" fillId="12" borderId="21" xfId="2" applyNumberFormat="1" applyFont="1" applyFill="1" applyBorder="1" applyAlignment="1"/>
    <xf numFmtId="0" fontId="10" fillId="11" borderId="26" xfId="0" applyFont="1" applyFill="1" applyBorder="1" applyAlignment="1">
      <alignment wrapText="1" readingOrder="1"/>
    </xf>
    <xf numFmtId="0" fontId="10" fillId="11" borderId="23" xfId="0" applyFont="1" applyFill="1" applyBorder="1" applyAlignment="1">
      <alignment wrapText="1" readingOrder="1"/>
    </xf>
    <xf numFmtId="167" fontId="10" fillId="13" borderId="24" xfId="0" applyNumberFormat="1" applyFont="1" applyFill="1" applyBorder="1" applyAlignment="1">
      <alignment horizontal="right" wrapText="1" readingOrder="1"/>
    </xf>
    <xf numFmtId="0" fontId="18" fillId="0" borderId="0" xfId="0" applyFont="1"/>
    <xf numFmtId="0" fontId="22" fillId="0" borderId="1" xfId="0" applyFont="1" applyBorder="1" applyAlignment="1">
      <alignment vertical="top" wrapText="1" readingOrder="1"/>
    </xf>
    <xf numFmtId="0" fontId="22" fillId="0" borderId="1" xfId="0" applyFont="1" applyBorder="1" applyAlignment="1">
      <alignment horizontal="center" vertical="top" wrapText="1" readingOrder="1"/>
    </xf>
    <xf numFmtId="0" fontId="24" fillId="0" borderId="0" xfId="0" applyFont="1" applyAlignment="1">
      <alignment vertical="top" wrapText="1" readingOrder="1"/>
    </xf>
    <xf numFmtId="0" fontId="25" fillId="0" borderId="0" xfId="0" applyFont="1" applyAlignment="1">
      <alignment horizontal="center" vertical="top" wrapText="1" readingOrder="1"/>
    </xf>
    <xf numFmtId="0" fontId="22" fillId="2" borderId="0" xfId="0" applyFont="1" applyFill="1" applyAlignment="1">
      <alignment vertical="top" wrapText="1" readingOrder="1"/>
    </xf>
    <xf numFmtId="0" fontId="26" fillId="2" borderId="0" xfId="0" applyFont="1" applyFill="1" applyAlignment="1">
      <alignment vertical="top" wrapText="1" readingOrder="1"/>
    </xf>
    <xf numFmtId="164" fontId="26" fillId="2" borderId="0" xfId="0" applyNumberFormat="1" applyFont="1" applyFill="1" applyAlignment="1">
      <alignment horizontal="right" vertical="top" wrapText="1" readingOrder="1"/>
    </xf>
    <xf numFmtId="165" fontId="26" fillId="2" borderId="0" xfId="0" applyNumberFormat="1" applyFont="1" applyFill="1" applyAlignment="1">
      <alignment horizontal="right" vertical="top" wrapText="1" readingOrder="1"/>
    </xf>
    <xf numFmtId="166" fontId="26" fillId="2" borderId="0" xfId="0" applyNumberFormat="1" applyFont="1" applyFill="1" applyAlignment="1">
      <alignment horizontal="right" vertical="top" wrapText="1" readingOrder="1"/>
    </xf>
    <xf numFmtId="0" fontId="22" fillId="3" borderId="0" xfId="0" applyFont="1" applyFill="1" applyAlignment="1">
      <alignment vertical="top" wrapText="1" readingOrder="1"/>
    </xf>
    <xf numFmtId="0" fontId="26" fillId="3" borderId="0" xfId="0" applyFont="1" applyFill="1" applyAlignment="1">
      <alignment vertical="top" wrapText="1" readingOrder="1"/>
    </xf>
    <xf numFmtId="164" fontId="26" fillId="3" borderId="0" xfId="0" applyNumberFormat="1" applyFont="1" applyFill="1" applyAlignment="1">
      <alignment horizontal="right" vertical="top" wrapText="1" readingOrder="1"/>
    </xf>
    <xf numFmtId="165" fontId="26" fillId="3" borderId="0" xfId="0" applyNumberFormat="1" applyFont="1" applyFill="1" applyAlignment="1">
      <alignment horizontal="right" vertical="top" wrapText="1" readingOrder="1"/>
    </xf>
    <xf numFmtId="166" fontId="26" fillId="3" borderId="0" xfId="0" applyNumberFormat="1" applyFont="1" applyFill="1" applyAlignment="1">
      <alignment horizontal="right" vertical="top" wrapText="1" readingOrder="1"/>
    </xf>
    <xf numFmtId="164" fontId="26" fillId="2" borderId="1" xfId="0" applyNumberFormat="1" applyFont="1" applyFill="1" applyBorder="1" applyAlignment="1">
      <alignment horizontal="right" vertical="top" wrapText="1" readingOrder="1"/>
    </xf>
    <xf numFmtId="165" fontId="26" fillId="2" borderId="1" xfId="0" applyNumberFormat="1" applyFont="1" applyFill="1" applyBorder="1" applyAlignment="1">
      <alignment horizontal="right" vertical="top" wrapText="1" readingOrder="1"/>
    </xf>
    <xf numFmtId="166" fontId="26" fillId="2" borderId="1" xfId="0" applyNumberFormat="1" applyFont="1" applyFill="1" applyBorder="1" applyAlignment="1">
      <alignment horizontal="right" vertical="top" wrapText="1" readingOrder="1"/>
    </xf>
    <xf numFmtId="0" fontId="24" fillId="0" borderId="1" xfId="0" applyFont="1" applyBorder="1" applyAlignment="1">
      <alignment vertical="top" wrapText="1" readingOrder="1"/>
    </xf>
    <xf numFmtId="0" fontId="24" fillId="2" borderId="1" xfId="0" applyFont="1" applyFill="1" applyBorder="1" applyAlignment="1">
      <alignment vertical="top" wrapText="1" readingOrder="1"/>
    </xf>
    <xf numFmtId="166" fontId="26" fillId="2" borderId="1" xfId="0" applyNumberFormat="1" applyFont="1" applyFill="1" applyBorder="1" applyAlignment="1">
      <alignment vertical="top" wrapText="1" readingOrder="1"/>
    </xf>
    <xf numFmtId="164" fontId="14" fillId="11" borderId="0" xfId="0" applyNumberFormat="1" applyFont="1" applyFill="1" applyBorder="1" applyAlignment="1">
      <alignment horizontal="right" readingOrder="1"/>
    </xf>
    <xf numFmtId="0" fontId="2" fillId="12" borderId="0" xfId="0" applyFont="1" applyFill="1" applyBorder="1" applyAlignment="1">
      <alignment horizontal="right"/>
    </xf>
    <xf numFmtId="0" fontId="27" fillId="12" borderId="18" xfId="0" applyFont="1" applyFill="1" applyBorder="1" applyAlignment="1"/>
    <xf numFmtId="0" fontId="10" fillId="14" borderId="26" xfId="0" applyNumberFormat="1" applyFont="1" applyFill="1" applyBorder="1" applyAlignment="1">
      <alignment readingOrder="1"/>
    </xf>
    <xf numFmtId="164" fontId="10" fillId="14" borderId="10" xfId="0" applyNumberFormat="1" applyFont="1" applyFill="1" applyBorder="1" applyAlignment="1">
      <alignment horizontal="right" readingOrder="1"/>
    </xf>
    <xf numFmtId="0" fontId="28" fillId="5" borderId="20" xfId="0" applyFont="1" applyFill="1" applyBorder="1" applyAlignment="1"/>
    <xf numFmtId="0" fontId="27" fillId="5" borderId="0" xfId="3" applyFont="1" applyFill="1" applyBorder="1" applyAlignment="1"/>
    <xf numFmtId="43" fontId="27" fillId="5" borderId="0" xfId="4" applyFont="1" applyFill="1" applyBorder="1" applyAlignment="1"/>
    <xf numFmtId="164" fontId="15" fillId="5" borderId="18" xfId="3" applyNumberFormat="1" applyFont="1" applyFill="1" applyBorder="1" applyAlignment="1"/>
    <xf numFmtId="43" fontId="29" fillId="5" borderId="18" xfId="3" applyNumberFormat="1" applyFont="1" applyFill="1" applyBorder="1" applyAlignment="1"/>
    <xf numFmtId="164" fontId="17" fillId="7" borderId="13" xfId="0" applyNumberFormat="1" applyFont="1" applyFill="1" applyBorder="1" applyAlignment="1">
      <alignment horizontal="right" readingOrder="1"/>
    </xf>
    <xf numFmtId="0" fontId="22" fillId="2" borderId="2" xfId="0" applyFont="1" applyFill="1" applyBorder="1" applyAlignment="1">
      <alignment vertical="top" wrapText="1" readingOrder="1"/>
    </xf>
    <xf numFmtId="0" fontId="18" fillId="0" borderId="0" xfId="0" applyFont="1"/>
    <xf numFmtId="0" fontId="19" fillId="0" borderId="0" xfId="0" applyFont="1" applyAlignment="1">
      <alignment horizontal="center" vertical="top" wrapText="1" readingOrder="1"/>
    </xf>
    <xf numFmtId="0" fontId="20" fillId="0" borderId="0" xfId="0" applyFont="1" applyAlignment="1">
      <alignment horizontal="center" vertical="top" wrapText="1" readingOrder="1"/>
    </xf>
    <xf numFmtId="0" fontId="21" fillId="0" borderId="3" xfId="0" applyFont="1" applyBorder="1" applyAlignment="1">
      <alignment horizontal="center" vertical="top" wrapText="1" readingOrder="1"/>
    </xf>
    <xf numFmtId="0" fontId="22" fillId="0" borderId="1" xfId="0" applyFont="1" applyBorder="1" applyAlignment="1">
      <alignment horizontal="center" vertical="top" wrapText="1" readingOrder="1"/>
    </xf>
    <xf numFmtId="0" fontId="23" fillId="0" borderId="2" xfId="0" applyFont="1" applyBorder="1" applyAlignment="1">
      <alignment vertical="top" wrapText="1" readingOrder="1"/>
    </xf>
    <xf numFmtId="0" fontId="26" fillId="2" borderId="0" xfId="0" applyFont="1" applyFill="1" applyAlignment="1">
      <alignment vertical="top" wrapText="1" readingOrder="1"/>
    </xf>
    <xf numFmtId="0" fontId="26" fillId="3" borderId="0" xfId="0" applyFont="1" applyFill="1" applyAlignment="1">
      <alignment vertical="top" wrapText="1" readingOrder="1"/>
    </xf>
    <xf numFmtId="0" fontId="26" fillId="3" borderId="3" xfId="0" applyFont="1" applyFill="1" applyBorder="1" applyAlignment="1">
      <alignment vertical="top" wrapText="1" readingOrder="1"/>
    </xf>
    <xf numFmtId="0" fontId="22" fillId="0" borderId="1" xfId="0" applyFont="1" applyBorder="1" applyAlignment="1">
      <alignment vertical="top" wrapText="1" readingOrder="1"/>
    </xf>
    <xf numFmtId="0" fontId="2" fillId="0" borderId="0" xfId="0" applyFont="1"/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 readingOrder="1"/>
    </xf>
    <xf numFmtId="0" fontId="10" fillId="2" borderId="0" xfId="0" applyFont="1" applyFill="1" applyAlignment="1">
      <alignment vertical="top" wrapText="1" readingOrder="1"/>
    </xf>
    <xf numFmtId="0" fontId="10" fillId="3" borderId="0" xfId="0" applyFont="1" applyFill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6" fillId="2" borderId="0" xfId="0" applyFont="1" applyFill="1" applyAlignment="1">
      <alignment vertical="top" wrapText="1" readingOrder="1"/>
    </xf>
    <xf numFmtId="168" fontId="2" fillId="8" borderId="21" xfId="0" applyNumberFormat="1" applyFont="1" applyFill="1" applyBorder="1" applyAlignment="1"/>
    <xf numFmtId="170" fontId="2" fillId="12" borderId="18" xfId="4" applyNumberFormat="1" applyFont="1" applyFill="1" applyBorder="1" applyAlignment="1"/>
    <xf numFmtId="170" fontId="2" fillId="12" borderId="0" xfId="4" applyNumberFormat="1" applyFont="1" applyFill="1" applyBorder="1" applyAlignment="1"/>
    <xf numFmtId="9" fontId="2" fillId="12" borderId="18" xfId="2" applyFont="1" applyFill="1" applyBorder="1" applyAlignment="1"/>
    <xf numFmtId="9" fontId="2" fillId="12" borderId="0" xfId="2" applyFont="1" applyFill="1" applyBorder="1" applyAlignment="1"/>
  </cellXfs>
  <cellStyles count="5">
    <cellStyle name="Comma" xfId="4" builtinId="3"/>
    <cellStyle name="Currency" xfId="1" builtinId="4"/>
    <cellStyle name="Normal" xfId="0" builtinId="0"/>
    <cellStyle name="Normal 2" xfId="3" xr:uid="{BE5D03CD-B7CA-4893-A8BB-257C3F7840C3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8F6F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EC4FE-687E-4060-95D9-94A5288F4C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194050" cy="723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67081A-BE9F-46DC-8033-7E6CAE2A71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8295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BD10CB-74FF-43B0-97C0-4F012448446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8295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A3DC-AA90-4CEC-A033-FA5C93B936A1}">
  <dimension ref="A1:V34"/>
  <sheetViews>
    <sheetView showGridLines="0" topLeftCell="B1" zoomScale="130" zoomScaleNormal="130" workbookViewId="0">
      <pane ySplit="1" topLeftCell="A2" activePane="bottomLeft" state="frozen"/>
      <selection pane="bottomLeft" activeCell="K17" sqref="K17"/>
    </sheetView>
  </sheetViews>
  <sheetFormatPr defaultColWidth="9.140625" defaultRowHeight="15" x14ac:dyDescent="0.25"/>
  <cols>
    <col min="1" max="1" width="1.42578125" style="6" customWidth="1"/>
    <col min="2" max="2" width="27.42578125" style="6" customWidth="1"/>
    <col min="3" max="3" width="19.140625" style="6" customWidth="1"/>
    <col min="4" max="4" width="14.28515625" style="6" bestFit="1" customWidth="1"/>
    <col min="5" max="5" width="6.85546875" style="6" customWidth="1"/>
    <col min="6" max="6" width="11" style="6" customWidth="1"/>
    <col min="7" max="8" width="8.85546875" style="6" customWidth="1"/>
    <col min="9" max="9" width="11.7109375" style="6" customWidth="1"/>
    <col min="10" max="10" width="8.85546875" style="6" customWidth="1"/>
    <col min="11" max="12" width="11" style="6" customWidth="1"/>
    <col min="13" max="14" width="7.5703125" style="6" customWidth="1"/>
    <col min="15" max="16" width="8.28515625" style="6" customWidth="1"/>
    <col min="17" max="17" width="11" style="6" customWidth="1"/>
    <col min="18" max="19" width="8.28515625" style="6" customWidth="1"/>
    <col min="20" max="22" width="6.85546875" style="6" customWidth="1"/>
    <col min="23" max="23" width="8.28515625" style="6" customWidth="1"/>
    <col min="24" max="16384" width="9.140625" style="6"/>
  </cols>
  <sheetData>
    <row r="1" spans="1:22" ht="57.6" customHeight="1" x14ac:dyDescent="0.25">
      <c r="A1" s="190"/>
      <c r="B1" s="190"/>
      <c r="C1" s="190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</row>
    <row r="2" spans="1:22" ht="12.95" customHeight="1" x14ac:dyDescent="0.25">
      <c r="A2" s="191" t="s">
        <v>58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2" ht="14.45" customHeight="1" x14ac:dyDescent="0.25">
      <c r="A3" s="192" t="s">
        <v>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</row>
    <row r="4" spans="1:22" ht="12.2" customHeight="1" x14ac:dyDescent="0.25">
      <c r="A4" s="193" t="s">
        <v>163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</row>
    <row r="5" spans="1:22" ht="28.9" customHeight="1" x14ac:dyDescent="0.25">
      <c r="A5" s="158" t="s">
        <v>2</v>
      </c>
      <c r="B5" s="159" t="s">
        <v>3</v>
      </c>
      <c r="C5" s="194" t="s">
        <v>4</v>
      </c>
      <c r="D5" s="194"/>
      <c r="E5" s="159" t="s">
        <v>5</v>
      </c>
      <c r="F5" s="159" t="s">
        <v>6</v>
      </c>
      <c r="G5" s="159" t="s">
        <v>7</v>
      </c>
      <c r="H5" s="159" t="s">
        <v>8</v>
      </c>
      <c r="I5" s="159" t="s">
        <v>9</v>
      </c>
      <c r="J5" s="159" t="s">
        <v>10</v>
      </c>
      <c r="K5" s="159" t="s">
        <v>11</v>
      </c>
      <c r="L5" s="159" t="s">
        <v>12</v>
      </c>
      <c r="M5" s="159" t="s">
        <v>13</v>
      </c>
      <c r="N5" s="159" t="s">
        <v>14</v>
      </c>
      <c r="O5" s="159" t="s">
        <v>15</v>
      </c>
      <c r="P5" s="159" t="s">
        <v>16</v>
      </c>
      <c r="Q5" s="159" t="s">
        <v>17</v>
      </c>
      <c r="R5" s="159" t="s">
        <v>18</v>
      </c>
      <c r="S5" s="159" t="s">
        <v>19</v>
      </c>
      <c r="T5" s="159" t="s">
        <v>20</v>
      </c>
      <c r="U5" s="159" t="s">
        <v>21</v>
      </c>
      <c r="V5" s="159" t="s">
        <v>22</v>
      </c>
    </row>
    <row r="6" spans="1:22" ht="14.45" customHeight="1" x14ac:dyDescent="0.25">
      <c r="A6" s="195" t="s">
        <v>59</v>
      </c>
      <c r="B6" s="195"/>
      <c r="C6" s="195"/>
      <c r="D6" s="195"/>
      <c r="E6" s="195"/>
      <c r="F6" s="160" t="s">
        <v>2</v>
      </c>
      <c r="G6" s="160" t="s">
        <v>2</v>
      </c>
      <c r="H6" s="160" t="s">
        <v>2</v>
      </c>
      <c r="I6" s="160" t="s">
        <v>2</v>
      </c>
      <c r="J6" s="160" t="s">
        <v>2</v>
      </c>
      <c r="K6" s="161" t="s">
        <v>2</v>
      </c>
      <c r="L6" s="160" t="s">
        <v>2</v>
      </c>
      <c r="M6" s="161" t="s">
        <v>2</v>
      </c>
      <c r="N6" s="160" t="s">
        <v>2</v>
      </c>
      <c r="O6" s="160" t="s">
        <v>2</v>
      </c>
      <c r="P6" s="160" t="s">
        <v>2</v>
      </c>
      <c r="Q6" s="160" t="s">
        <v>2</v>
      </c>
      <c r="R6" s="160" t="s">
        <v>2</v>
      </c>
      <c r="S6" s="160" t="s">
        <v>2</v>
      </c>
      <c r="T6" s="160" t="s">
        <v>2</v>
      </c>
      <c r="U6" s="160" t="s">
        <v>2</v>
      </c>
      <c r="V6" s="160" t="s">
        <v>2</v>
      </c>
    </row>
    <row r="7" spans="1:22" ht="14.45" customHeight="1" x14ac:dyDescent="0.25">
      <c r="A7" s="162" t="s">
        <v>2</v>
      </c>
      <c r="B7" s="163" t="s">
        <v>60</v>
      </c>
      <c r="C7" s="196" t="s">
        <v>60</v>
      </c>
      <c r="D7" s="196"/>
      <c r="E7" s="163" t="s">
        <v>25</v>
      </c>
      <c r="F7" s="164">
        <v>25353.503000000001</v>
      </c>
      <c r="G7" s="165">
        <v>0</v>
      </c>
      <c r="H7" s="165">
        <v>0</v>
      </c>
      <c r="I7" s="165">
        <v>0</v>
      </c>
      <c r="J7" s="165">
        <v>0</v>
      </c>
      <c r="K7" s="164">
        <v>25353.503000000001</v>
      </c>
      <c r="L7" s="164">
        <v>5.08</v>
      </c>
      <c r="M7" s="164">
        <v>-4.26</v>
      </c>
      <c r="N7" s="164">
        <v>3.36</v>
      </c>
      <c r="O7" s="165">
        <v>0</v>
      </c>
      <c r="P7" s="165">
        <v>0</v>
      </c>
      <c r="Q7" s="164">
        <v>25357.683000000001</v>
      </c>
      <c r="R7" s="166">
        <v>0</v>
      </c>
      <c r="S7" s="165">
        <v>0</v>
      </c>
      <c r="T7" s="166">
        <v>2.0036678955172402E-2</v>
      </c>
      <c r="U7" s="166">
        <v>3.23426707544121E-3</v>
      </c>
      <c r="V7" s="166">
        <v>1.6486873628468599E-2</v>
      </c>
    </row>
    <row r="8" spans="1:22" x14ac:dyDescent="0.25">
      <c r="A8" s="167" t="s">
        <v>2</v>
      </c>
      <c r="B8" s="168" t="s">
        <v>31</v>
      </c>
      <c r="C8" s="197" t="s">
        <v>31</v>
      </c>
      <c r="D8" s="197"/>
      <c r="E8" s="168" t="s">
        <v>25</v>
      </c>
      <c r="F8" s="169">
        <v>22979003.629999999</v>
      </c>
      <c r="G8" s="170">
        <v>0</v>
      </c>
      <c r="H8" s="170">
        <v>0</v>
      </c>
      <c r="I8" s="170">
        <v>0</v>
      </c>
      <c r="J8" s="170">
        <v>0</v>
      </c>
      <c r="K8" s="169">
        <v>22979003.629999999</v>
      </c>
      <c r="L8" s="169">
        <v>4616.04</v>
      </c>
      <c r="M8" s="169">
        <v>-3858.55</v>
      </c>
      <c r="N8" s="169">
        <v>3032.51</v>
      </c>
      <c r="O8" s="170">
        <v>0</v>
      </c>
      <c r="P8" s="170">
        <v>0</v>
      </c>
      <c r="Q8" s="169">
        <v>22982793.629999999</v>
      </c>
      <c r="R8" s="171">
        <v>0</v>
      </c>
      <c r="S8" s="170">
        <v>0</v>
      </c>
      <c r="T8" s="171">
        <v>2.00880772479342E-2</v>
      </c>
      <c r="U8" s="171">
        <v>3.2964440590934401E-3</v>
      </c>
      <c r="V8" s="171">
        <v>1.64933173823603E-2</v>
      </c>
    </row>
    <row r="9" spans="1:22" x14ac:dyDescent="0.25">
      <c r="A9" s="162" t="s">
        <v>2</v>
      </c>
      <c r="B9" s="163" t="s">
        <v>61</v>
      </c>
      <c r="C9" s="196" t="s">
        <v>61</v>
      </c>
      <c r="D9" s="196"/>
      <c r="E9" s="163" t="s">
        <v>25</v>
      </c>
      <c r="F9" s="164">
        <v>157515534.34</v>
      </c>
      <c r="G9" s="165">
        <v>0</v>
      </c>
      <c r="H9" s="165">
        <v>-25022524.640000001</v>
      </c>
      <c r="I9" s="165">
        <v>0</v>
      </c>
      <c r="J9" s="165">
        <v>0</v>
      </c>
      <c r="K9" s="164">
        <v>132493009.7</v>
      </c>
      <c r="L9" s="164">
        <v>28052.95</v>
      </c>
      <c r="M9" s="164">
        <v>-23467.64</v>
      </c>
      <c r="N9" s="164">
        <v>18377.72</v>
      </c>
      <c r="O9" s="165">
        <v>0</v>
      </c>
      <c r="P9" s="165">
        <v>0</v>
      </c>
      <c r="Q9" s="164">
        <v>132515972.73</v>
      </c>
      <c r="R9" s="166">
        <v>0</v>
      </c>
      <c r="S9" s="165">
        <v>0</v>
      </c>
      <c r="T9" s="166">
        <v>2.11731547675756E-2</v>
      </c>
      <c r="U9" s="166">
        <v>3.4607939017933E-3</v>
      </c>
      <c r="V9" s="166">
        <v>1.7331503037024E-2</v>
      </c>
    </row>
    <row r="10" spans="1:22" x14ac:dyDescent="0.25">
      <c r="A10" s="167" t="s">
        <v>2</v>
      </c>
      <c r="B10" s="168" t="s">
        <v>164</v>
      </c>
      <c r="C10" s="198" t="s">
        <v>164</v>
      </c>
      <c r="D10" s="198"/>
      <c r="E10" s="168" t="s">
        <v>25</v>
      </c>
      <c r="F10" s="169">
        <v>50004931.539999999</v>
      </c>
      <c r="G10" s="170">
        <v>0</v>
      </c>
      <c r="H10" s="170">
        <v>-7150.68</v>
      </c>
      <c r="I10" s="170">
        <v>0</v>
      </c>
      <c r="J10" s="170">
        <v>0</v>
      </c>
      <c r="K10" s="169">
        <v>49997780.859999999</v>
      </c>
      <c r="L10" s="169">
        <v>10044.01</v>
      </c>
      <c r="M10" s="169">
        <v>-8395.7999999999993</v>
      </c>
      <c r="N10" s="169">
        <v>6598.4</v>
      </c>
      <c r="O10" s="170">
        <v>0</v>
      </c>
      <c r="P10" s="170">
        <v>0</v>
      </c>
      <c r="Q10" s="169">
        <v>50006027.469999999</v>
      </c>
      <c r="R10" s="171">
        <v>0</v>
      </c>
      <c r="S10" s="170">
        <v>0</v>
      </c>
      <c r="T10" s="171">
        <v>2.00889116021459E-2</v>
      </c>
      <c r="U10" s="171">
        <v>3.2965663108432599E-3</v>
      </c>
      <c r="V10" s="171">
        <v>1.6493952047774998E-2</v>
      </c>
    </row>
    <row r="11" spans="1:22" ht="14.45" customHeight="1" x14ac:dyDescent="0.25">
      <c r="A11" s="199" t="s">
        <v>62</v>
      </c>
      <c r="B11" s="199"/>
      <c r="C11" s="199"/>
      <c r="D11" s="199"/>
      <c r="E11" s="199"/>
      <c r="F11" s="172">
        <v>230524823.01300001</v>
      </c>
      <c r="G11" s="173">
        <v>0</v>
      </c>
      <c r="H11" s="173">
        <v>-25029675.32</v>
      </c>
      <c r="I11" s="173">
        <v>0</v>
      </c>
      <c r="J11" s="173">
        <v>0</v>
      </c>
      <c r="K11" s="172">
        <v>205495147.69299999</v>
      </c>
      <c r="L11" s="172">
        <v>42718.080000000002</v>
      </c>
      <c r="M11" s="172">
        <v>-35726.25</v>
      </c>
      <c r="N11" s="172">
        <v>28011.99</v>
      </c>
      <c r="O11" s="173">
        <v>0</v>
      </c>
      <c r="P11" s="173">
        <v>0</v>
      </c>
      <c r="Q11" s="172">
        <v>205530151.51300001</v>
      </c>
      <c r="R11" s="174">
        <v>0</v>
      </c>
      <c r="S11" s="175" t="s">
        <v>2</v>
      </c>
      <c r="T11" s="175" t="s">
        <v>2</v>
      </c>
      <c r="U11" s="175" t="s">
        <v>2</v>
      </c>
      <c r="V11" s="175" t="s">
        <v>2</v>
      </c>
    </row>
    <row r="12" spans="1:22" x14ac:dyDescent="0.25">
      <c r="A12" s="162" t="s">
        <v>2</v>
      </c>
      <c r="B12" s="189" t="s">
        <v>57</v>
      </c>
      <c r="C12" s="189"/>
      <c r="D12" s="189"/>
      <c r="E12" s="189"/>
      <c r="F12" s="172">
        <v>230524823.01300001</v>
      </c>
      <c r="G12" s="173">
        <v>0</v>
      </c>
      <c r="H12" s="173">
        <v>-25029675.32</v>
      </c>
      <c r="I12" s="173">
        <v>0</v>
      </c>
      <c r="J12" s="173">
        <v>0</v>
      </c>
      <c r="K12" s="172">
        <v>205495147.69299999</v>
      </c>
      <c r="L12" s="172">
        <v>42718.080000000002</v>
      </c>
      <c r="M12" s="172">
        <v>-35726.25</v>
      </c>
      <c r="N12" s="172">
        <v>28011.99</v>
      </c>
      <c r="O12" s="173">
        <v>0</v>
      </c>
      <c r="P12" s="173">
        <v>0</v>
      </c>
      <c r="Q12" s="172">
        <v>205530151.51300001</v>
      </c>
      <c r="R12" s="174">
        <v>0</v>
      </c>
      <c r="S12" s="176" t="s">
        <v>2</v>
      </c>
      <c r="T12" s="177">
        <v>2.07878777088298E-2</v>
      </c>
      <c r="U12" s="177">
        <v>3.4024307038361102E-3</v>
      </c>
      <c r="V12" s="177">
        <v>1.7033891258733801E-2</v>
      </c>
    </row>
    <row r="13" spans="1:22" ht="8.1" customHeight="1" x14ac:dyDescent="0.25"/>
    <row r="14" spans="1:22" ht="15.75" thickBot="1" x14ac:dyDescent="0.3"/>
    <row r="15" spans="1:22" ht="18" x14ac:dyDescent="0.25">
      <c r="C15" s="148" t="s">
        <v>60</v>
      </c>
      <c r="D15" s="149">
        <v>25357.683000000001</v>
      </c>
      <c r="E15" s="89"/>
      <c r="F15" s="121"/>
      <c r="G15" s="121"/>
      <c r="H15" s="133" t="s">
        <v>162</v>
      </c>
      <c r="I15" s="150">
        <f>SUM(D15:D18)</f>
        <v>205530151.51300001</v>
      </c>
      <c r="J15" s="147"/>
      <c r="K15" s="147"/>
      <c r="L15" s="147"/>
      <c r="M15" s="147"/>
      <c r="N15" s="147"/>
      <c r="O15" s="147"/>
      <c r="P15" s="147"/>
      <c r="Q15" s="147"/>
    </row>
    <row r="16" spans="1:22" x14ac:dyDescent="0.25">
      <c r="C16" s="151" t="s">
        <v>31</v>
      </c>
      <c r="D16" s="152">
        <v>22982793.629999999</v>
      </c>
      <c r="E16" s="81" t="str">
        <f>VLOOKUP(C16,InvestorCategories,2,FALSE)</f>
        <v>(g) Non-profits</v>
      </c>
      <c r="F16" s="124"/>
      <c r="G16" s="124"/>
      <c r="H16" s="124"/>
      <c r="I16" s="135"/>
      <c r="J16" s="147"/>
      <c r="K16" s="147"/>
      <c r="L16" s="147"/>
      <c r="M16" s="147"/>
      <c r="N16" s="147"/>
      <c r="O16" s="147"/>
      <c r="P16" s="147"/>
      <c r="Q16" s="147"/>
    </row>
    <row r="17" spans="3:17" x14ac:dyDescent="0.25">
      <c r="C17" s="151" t="s">
        <v>61</v>
      </c>
      <c r="D17" s="152">
        <v>132515972.73</v>
      </c>
      <c r="E17" s="81"/>
      <c r="F17" s="124"/>
      <c r="G17" s="124"/>
      <c r="H17" s="85" t="s">
        <v>143</v>
      </c>
      <c r="I17" s="153">
        <f>SUMIFS($D$15:$D$23,$E$15:$E$23,H17)/$I$15</f>
        <v>0.11182200499933126</v>
      </c>
      <c r="J17" s="147"/>
      <c r="K17" s="147"/>
      <c r="L17" s="147"/>
      <c r="M17" s="147"/>
      <c r="N17" s="147"/>
      <c r="O17" s="147"/>
      <c r="P17" s="147"/>
      <c r="Q17" s="147"/>
    </row>
    <row r="18" spans="3:17" x14ac:dyDescent="0.25">
      <c r="C18" s="154" t="s">
        <v>164</v>
      </c>
      <c r="D18" s="152">
        <v>50006027.469999999</v>
      </c>
      <c r="E18" s="81"/>
      <c r="F18" s="124"/>
      <c r="G18" s="124"/>
      <c r="H18" s="85" t="s">
        <v>140</v>
      </c>
      <c r="I18" s="153">
        <f>SUMIFS($D$15:$D$23,$E$15:$E$23,H18)/$I$15</f>
        <v>0.88805461805177155</v>
      </c>
      <c r="J18" s="147"/>
      <c r="K18" s="147"/>
      <c r="L18" s="147"/>
      <c r="M18" s="147"/>
      <c r="N18" s="147"/>
      <c r="O18" s="147"/>
      <c r="P18" s="147"/>
      <c r="Q18" s="147"/>
    </row>
    <row r="19" spans="3:17" x14ac:dyDescent="0.25">
      <c r="C19" s="151" t="s">
        <v>135</v>
      </c>
      <c r="D19" s="152">
        <f>(SUMIFS(USG_M4,USGNoteHolders,USG_InvestorCapitalPerf!C19)+SUMIFS(USG_M6,USGNoteHolders,USG_InvestorCapitalPerf!C19))/SUM(USG_M4,USG_M6)*SUM($D$17:$D$18)</f>
        <v>55006630.197260268</v>
      </c>
      <c r="E19" s="81" t="str">
        <f>VLOOKUP(C19,InvestorCategories,2,FALSE)</f>
        <v xml:space="preserve">(d) Insurance companies </v>
      </c>
      <c r="F19" s="124"/>
      <c r="G19" s="124"/>
      <c r="H19" s="124"/>
      <c r="I19" s="135"/>
      <c r="J19" s="147"/>
      <c r="K19" s="147"/>
      <c r="L19" s="147"/>
      <c r="M19" s="147"/>
      <c r="N19" s="147"/>
      <c r="O19" s="147"/>
      <c r="P19" s="147"/>
      <c r="Q19" s="147"/>
    </row>
    <row r="20" spans="3:17" x14ac:dyDescent="0.25">
      <c r="C20" s="151" t="s">
        <v>136</v>
      </c>
      <c r="D20" s="152">
        <f>(SUMIFS(USG_M4,USGNoteHolders,USG_InvestorCapitalPerf!C20)+SUMIFS(USG_M6,USGNoteHolders,USG_InvestorCapitalPerf!C20))/SUM(USG_M4,USG_M6)*SUM($D$17:$D$18)</f>
        <v>50006027.452054791</v>
      </c>
      <c r="E20" s="81" t="str">
        <f>VLOOKUP(C20,InvestorCategories,2,FALSE)</f>
        <v xml:space="preserve">(d) Insurance companies </v>
      </c>
      <c r="F20" s="124"/>
      <c r="G20" s="124"/>
      <c r="H20" s="124" t="s">
        <v>158</v>
      </c>
      <c r="I20" s="135"/>
      <c r="J20" s="147"/>
      <c r="K20" s="147"/>
      <c r="L20" s="147"/>
      <c r="M20" s="147"/>
      <c r="N20" s="147"/>
      <c r="O20" s="147"/>
      <c r="P20" s="147"/>
      <c r="Q20" s="147"/>
    </row>
    <row r="21" spans="3:17" x14ac:dyDescent="0.25">
      <c r="C21" s="151" t="s">
        <v>128</v>
      </c>
      <c r="D21" s="152">
        <f>(SUMIFS(USG_M4,USGNoteHolders,USG_InvestorCapitalPerf!C21)+SUMIFS(USG_M6,USGNoteHolders,USG_InvestorCapitalPerf!C21))/SUM(USG_M4,USG_M6)*SUM($D$17:$D$18)</f>
        <v>0</v>
      </c>
      <c r="E21" s="81" t="str">
        <f>VLOOKUP(C21,InvestorCategories,2,FALSE)</f>
        <v xml:space="preserve">(d) Insurance companies </v>
      </c>
      <c r="F21" s="124"/>
      <c r="G21" s="124"/>
      <c r="H21" s="124" t="s">
        <v>168</v>
      </c>
      <c r="I21" s="125">
        <f>MAX(D15:D16,D19:D23)/Q11</f>
        <v>0.26763289859094486</v>
      </c>
      <c r="J21" s="147"/>
      <c r="K21" s="147"/>
      <c r="L21" s="147"/>
      <c r="M21" s="147"/>
      <c r="N21" s="147"/>
      <c r="O21" s="147"/>
      <c r="P21" s="147"/>
      <c r="Q21" s="147"/>
    </row>
    <row r="22" spans="3:17" x14ac:dyDescent="0.25">
      <c r="C22" s="151" t="s">
        <v>133</v>
      </c>
      <c r="D22" s="152">
        <f>(SUMIFS(USG_M4,USGNoteHolders,USG_InvestorCapitalPerf!C22)+SUMIFS(USG_M6,USGNoteHolders,USG_InvestorCapitalPerf!C22))/SUM(USG_M4,USG_M6)*SUM($D$17:$D$18)</f>
        <v>47505726.079452053</v>
      </c>
      <c r="E22" s="81" t="str">
        <f>VLOOKUP(C22,InvestorCategories,2,FALSE)</f>
        <v xml:space="preserve">(d) Insurance companies </v>
      </c>
      <c r="F22" s="124"/>
      <c r="G22" s="124"/>
      <c r="H22" s="124" t="s">
        <v>169</v>
      </c>
      <c r="I22" s="135">
        <v>5</v>
      </c>
      <c r="J22" s="147"/>
      <c r="K22" s="147"/>
      <c r="L22" s="147"/>
      <c r="M22" s="147"/>
      <c r="N22" s="147"/>
      <c r="O22" s="147"/>
      <c r="P22" s="147"/>
      <c r="Q22" s="147"/>
    </row>
    <row r="23" spans="3:17" ht="15.75" thickBot="1" x14ac:dyDescent="0.3">
      <c r="C23" s="155" t="s">
        <v>131</v>
      </c>
      <c r="D23" s="156">
        <f>(SUMIFS(USG_M4,USGNoteHolders,USG_InvestorCapitalPerf!C23)+SUMIFS(USG_M6,USGNoteHolders,USG_InvestorCapitalPerf!C23))/SUM(USG_M4,USG_M6)*SUM($D$17:$D$18)</f>
        <v>30003616.471232872</v>
      </c>
      <c r="E23" s="92" t="str">
        <f>VLOOKUP(C23,InvestorCategories,2,FALSE)</f>
        <v xml:space="preserve">(d) Insurance companies </v>
      </c>
      <c r="F23" s="129"/>
      <c r="G23" s="129"/>
      <c r="H23" s="129"/>
      <c r="I23" s="130"/>
      <c r="J23" s="147"/>
      <c r="K23" s="147"/>
      <c r="L23" s="147"/>
      <c r="M23" s="147"/>
      <c r="N23" s="147"/>
      <c r="O23" s="147"/>
      <c r="P23" s="147"/>
      <c r="Q23" s="147"/>
    </row>
    <row r="24" spans="3:17" x14ac:dyDescent="0.25"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</row>
    <row r="25" spans="3:17" x14ac:dyDescent="0.25"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</row>
    <row r="26" spans="3:17" x14ac:dyDescent="0.25"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</row>
    <row r="27" spans="3:17" x14ac:dyDescent="0.25">
      <c r="C2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</row>
    <row r="28" spans="3:17" x14ac:dyDescent="0.25">
      <c r="C28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</row>
    <row r="29" spans="3:17" x14ac:dyDescent="0.25">
      <c r="C29"/>
    </row>
    <row r="30" spans="3:17" x14ac:dyDescent="0.25">
      <c r="C30"/>
    </row>
    <row r="31" spans="3:17" x14ac:dyDescent="0.25">
      <c r="C31"/>
    </row>
    <row r="32" spans="3:17" x14ac:dyDescent="0.25">
      <c r="C32"/>
    </row>
    <row r="33" spans="3:3" x14ac:dyDescent="0.25">
      <c r="C33"/>
    </row>
    <row r="34" spans="3:3" x14ac:dyDescent="0.25">
      <c r="C34"/>
    </row>
  </sheetData>
  <mergeCells count="12">
    <mergeCell ref="B12:E12"/>
    <mergeCell ref="A1:C1"/>
    <mergeCell ref="A2:V2"/>
    <mergeCell ref="A3:V3"/>
    <mergeCell ref="A4:V4"/>
    <mergeCell ref="C5:D5"/>
    <mergeCell ref="A6:E6"/>
    <mergeCell ref="C7:D7"/>
    <mergeCell ref="C8:D8"/>
    <mergeCell ref="C9:D9"/>
    <mergeCell ref="C10:D10"/>
    <mergeCell ref="A11:E11"/>
  </mergeCells>
  <pageMargins left="0.15" right="0.15" top="0.2" bottom="0.35365000000000002" header="0.2" footer="0.2"/>
  <pageSetup paperSize="0" orientation="landscape" horizontalDpi="300" verticalDpi="300"/>
  <headerFooter alignWithMargins="0">
    <oddFooter>&amp;L&amp;"Tahoma,Regular"&amp;8 Created on 10/1/2021 12:13:23 PM &amp;C&amp;"Tahoma,Regular"&amp;8 1 of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"/>
  <sheetViews>
    <sheetView showGridLines="0" tabSelected="1" zoomScale="115" zoomScaleNormal="115" workbookViewId="0">
      <pane ySplit="1" topLeftCell="A95" activePane="bottomLeft" state="frozen"/>
      <selection pane="bottomLeft" activeCell="O106" sqref="O102:O106"/>
    </sheetView>
  </sheetViews>
  <sheetFormatPr defaultRowHeight="15" x14ac:dyDescent="0.25"/>
  <cols>
    <col min="1" max="1" width="1.42578125" customWidth="1"/>
    <col min="2" max="2" width="27.42578125" customWidth="1"/>
    <col min="3" max="3" width="32.5703125" bestFit="1" customWidth="1"/>
    <col min="4" max="4" width="13.85546875" bestFit="1" customWidth="1"/>
    <col min="5" max="5" width="9.140625" bestFit="1" customWidth="1"/>
    <col min="6" max="6" width="11" customWidth="1"/>
    <col min="7" max="10" width="8.85546875" customWidth="1"/>
    <col min="11" max="11" width="12.85546875" customWidth="1"/>
    <col min="12" max="12" width="15.28515625" bestFit="1" customWidth="1"/>
    <col min="13" max="13" width="7.5703125" customWidth="1"/>
    <col min="14" max="14" width="9.140625" bestFit="1" customWidth="1"/>
    <col min="15" max="15" width="9.7109375" customWidth="1"/>
    <col min="16" max="16" width="8.28515625" customWidth="1"/>
    <col min="17" max="17" width="11" customWidth="1"/>
    <col min="18" max="19" width="8.28515625" customWidth="1"/>
    <col min="20" max="22" width="6.85546875" customWidth="1"/>
    <col min="23" max="23" width="8.28515625" customWidth="1"/>
  </cols>
  <sheetData>
    <row r="1" spans="1:22" ht="57.6" customHeight="1" x14ac:dyDescent="0.25">
      <c r="A1" s="200"/>
      <c r="B1" s="200"/>
      <c r="C1" s="200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2.95" customHeight="1" x14ac:dyDescent="0.25">
      <c r="A2" s="201" t="s">
        <v>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</row>
    <row r="3" spans="1:22" ht="14.45" customHeight="1" x14ac:dyDescent="0.25">
      <c r="A3" s="202" t="s">
        <v>1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</row>
    <row r="4" spans="1:22" ht="12.2" customHeight="1" x14ac:dyDescent="0.25">
      <c r="A4" s="203" t="s">
        <v>163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</row>
    <row r="5" spans="1:22" ht="28.9" customHeight="1" x14ac:dyDescent="0.25">
      <c r="A5" s="19" t="s">
        <v>2</v>
      </c>
      <c r="B5" s="7" t="s">
        <v>3</v>
      </c>
      <c r="C5" s="204" t="s">
        <v>4</v>
      </c>
      <c r="D5" s="205"/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</row>
    <row r="6" spans="1:22" ht="15" customHeight="1" x14ac:dyDescent="0.25">
      <c r="A6" s="206" t="s">
        <v>23</v>
      </c>
      <c r="B6" s="200"/>
      <c r="C6" s="200"/>
      <c r="D6" s="200"/>
      <c r="E6" s="200"/>
      <c r="F6" s="8" t="s">
        <v>2</v>
      </c>
      <c r="G6" s="8" t="s">
        <v>2</v>
      </c>
      <c r="H6" s="8" t="s">
        <v>2</v>
      </c>
      <c r="I6" s="8" t="s">
        <v>2</v>
      </c>
      <c r="J6" s="8" t="s">
        <v>2</v>
      </c>
      <c r="K6" s="9" t="s">
        <v>2</v>
      </c>
      <c r="L6" s="8" t="s">
        <v>2</v>
      </c>
      <c r="M6" s="9" t="s">
        <v>2</v>
      </c>
      <c r="N6" s="8" t="s">
        <v>2</v>
      </c>
      <c r="O6" s="8" t="s">
        <v>2</v>
      </c>
      <c r="P6" s="8" t="s">
        <v>2</v>
      </c>
      <c r="Q6" s="8" t="s">
        <v>2</v>
      </c>
      <c r="R6" s="8" t="s">
        <v>2</v>
      </c>
      <c r="S6" s="8" t="s">
        <v>2</v>
      </c>
      <c r="T6" s="8" t="s">
        <v>2</v>
      </c>
      <c r="U6" s="8" t="s">
        <v>2</v>
      </c>
      <c r="V6" s="8" t="s">
        <v>2</v>
      </c>
    </row>
    <row r="7" spans="1:22" x14ac:dyDescent="0.25">
      <c r="A7" s="21" t="s">
        <v>2</v>
      </c>
      <c r="B7" s="10" t="s">
        <v>24</v>
      </c>
      <c r="C7" s="207" t="s">
        <v>24</v>
      </c>
      <c r="D7" s="200"/>
      <c r="E7" s="10" t="s">
        <v>25</v>
      </c>
      <c r="F7" s="11">
        <v>150564033.5318</v>
      </c>
      <c r="G7" s="12">
        <v>0</v>
      </c>
      <c r="H7" s="12">
        <v>0</v>
      </c>
      <c r="I7" s="12">
        <v>0</v>
      </c>
      <c r="J7" s="12">
        <v>0</v>
      </c>
      <c r="K7" s="11">
        <v>150564033.5318</v>
      </c>
      <c r="L7" s="11">
        <v>82417.86</v>
      </c>
      <c r="M7" s="11">
        <v>-35654.5746</v>
      </c>
      <c r="N7" s="11">
        <v>3968.95</v>
      </c>
      <c r="O7" s="12">
        <v>0</v>
      </c>
      <c r="P7" s="12">
        <v>0</v>
      </c>
      <c r="Q7" s="11">
        <v>150614765.76719999</v>
      </c>
      <c r="R7" s="13">
        <v>0</v>
      </c>
      <c r="S7" s="12">
        <v>0</v>
      </c>
      <c r="T7" s="13">
        <v>5.4739407590719803E-2</v>
      </c>
      <c r="U7" s="13">
        <v>3.1058735810317799E-2</v>
      </c>
      <c r="V7" s="13">
        <v>3.3694790322739997E-2</v>
      </c>
    </row>
    <row r="8" spans="1:22" x14ac:dyDescent="0.25">
      <c r="A8" s="14" t="s">
        <v>2</v>
      </c>
      <c r="B8" s="15" t="s">
        <v>26</v>
      </c>
      <c r="C8" s="208" t="s">
        <v>26</v>
      </c>
      <c r="D8" s="200"/>
      <c r="E8" s="15" t="s">
        <v>25</v>
      </c>
      <c r="F8" s="16">
        <v>4265876.6997999996</v>
      </c>
      <c r="G8" s="17">
        <v>0</v>
      </c>
      <c r="H8" s="17">
        <v>-1271.21</v>
      </c>
      <c r="I8" s="17">
        <v>0</v>
      </c>
      <c r="J8" s="17">
        <v>0</v>
      </c>
      <c r="K8" s="16">
        <v>4264605.4897999996</v>
      </c>
      <c r="L8" s="16">
        <v>2334.66</v>
      </c>
      <c r="M8" s="16">
        <v>-1009.9878</v>
      </c>
      <c r="N8" s="16">
        <v>112.43</v>
      </c>
      <c r="O8" s="17">
        <v>0</v>
      </c>
      <c r="P8" s="17">
        <v>0</v>
      </c>
      <c r="Q8" s="16">
        <v>4266042.5920000002</v>
      </c>
      <c r="R8" s="18">
        <v>0</v>
      </c>
      <c r="S8" s="17">
        <v>0</v>
      </c>
      <c r="T8" s="18">
        <v>5.4745040440059303E-2</v>
      </c>
      <c r="U8" s="18">
        <v>3.1062010382163701E-2</v>
      </c>
      <c r="V8" s="18">
        <v>3.3698362097906401E-2</v>
      </c>
    </row>
    <row r="9" spans="1:22" x14ac:dyDescent="0.25">
      <c r="A9" s="21" t="s">
        <v>2</v>
      </c>
      <c r="B9" s="10" t="s">
        <v>27</v>
      </c>
      <c r="C9" s="207" t="s">
        <v>27</v>
      </c>
      <c r="D9" s="200"/>
      <c r="E9" s="10" t="s">
        <v>25</v>
      </c>
      <c r="F9" s="11">
        <v>50353542.533100002</v>
      </c>
      <c r="G9" s="12">
        <v>0</v>
      </c>
      <c r="H9" s="12">
        <v>0</v>
      </c>
      <c r="I9" s="12">
        <v>0</v>
      </c>
      <c r="J9" s="12">
        <v>0</v>
      </c>
      <c r="K9" s="11">
        <v>50353542.533100002</v>
      </c>
      <c r="L9" s="11">
        <v>27563.21</v>
      </c>
      <c r="M9" s="11">
        <v>-11924.0545</v>
      </c>
      <c r="N9" s="11">
        <v>1327.34</v>
      </c>
      <c r="O9" s="12">
        <v>0</v>
      </c>
      <c r="P9" s="12">
        <v>0</v>
      </c>
      <c r="Q9" s="11">
        <v>50370509.0286</v>
      </c>
      <c r="R9" s="13">
        <v>0</v>
      </c>
      <c r="S9" s="12">
        <v>0</v>
      </c>
      <c r="T9" s="13">
        <v>5.4739366116855197E-2</v>
      </c>
      <c r="U9" s="13">
        <v>3.10586995735594E-2</v>
      </c>
      <c r="V9" s="13">
        <v>3.3694740521676397E-2</v>
      </c>
    </row>
    <row r="10" spans="1:22" x14ac:dyDescent="0.25">
      <c r="A10" s="14" t="s">
        <v>2</v>
      </c>
      <c r="B10" s="15" t="s">
        <v>28</v>
      </c>
      <c r="C10" s="208" t="s">
        <v>28</v>
      </c>
      <c r="D10" s="200"/>
      <c r="E10" s="15" t="s">
        <v>25</v>
      </c>
      <c r="F10" s="16">
        <v>94122488.2377</v>
      </c>
      <c r="G10" s="17">
        <v>0</v>
      </c>
      <c r="H10" s="17">
        <v>0</v>
      </c>
      <c r="I10" s="17">
        <v>0</v>
      </c>
      <c r="J10" s="17">
        <v>0</v>
      </c>
      <c r="K10" s="16">
        <v>94122488.2377</v>
      </c>
      <c r="L10" s="16">
        <v>51522.07</v>
      </c>
      <c r="M10" s="16">
        <v>-22288.832200000001</v>
      </c>
      <c r="N10" s="16">
        <v>2481.12</v>
      </c>
      <c r="O10" s="17">
        <v>0</v>
      </c>
      <c r="P10" s="17">
        <v>0</v>
      </c>
      <c r="Q10" s="16">
        <v>94154202.595500007</v>
      </c>
      <c r="R10" s="18">
        <v>0</v>
      </c>
      <c r="S10" s="17">
        <v>0</v>
      </c>
      <c r="T10" s="18">
        <v>5.47393837165508E-2</v>
      </c>
      <c r="U10" s="18">
        <v>3.1058717578920599E-2</v>
      </c>
      <c r="V10" s="18">
        <v>3.3694771986804602E-2</v>
      </c>
    </row>
    <row r="11" spans="1:22" x14ac:dyDescent="0.25">
      <c r="A11" s="21" t="s">
        <v>2</v>
      </c>
      <c r="B11" s="10" t="s">
        <v>29</v>
      </c>
      <c r="C11" s="207" t="s">
        <v>29</v>
      </c>
      <c r="D11" s="200"/>
      <c r="E11" s="10" t="s">
        <v>25</v>
      </c>
      <c r="F11" s="11">
        <v>27904.3678</v>
      </c>
      <c r="G11" s="12">
        <v>0</v>
      </c>
      <c r="H11" s="12">
        <v>0</v>
      </c>
      <c r="I11" s="12">
        <v>0</v>
      </c>
      <c r="J11" s="12">
        <v>0</v>
      </c>
      <c r="K11" s="11">
        <v>27904.3678</v>
      </c>
      <c r="L11" s="11">
        <v>15.26</v>
      </c>
      <c r="M11" s="11">
        <v>-6.6113</v>
      </c>
      <c r="N11" s="11">
        <v>0.74</v>
      </c>
      <c r="O11" s="12">
        <v>0</v>
      </c>
      <c r="P11" s="12">
        <v>0</v>
      </c>
      <c r="Q11" s="11">
        <v>27913.7565</v>
      </c>
      <c r="R11" s="13">
        <v>0</v>
      </c>
      <c r="S11" s="12">
        <v>0</v>
      </c>
      <c r="T11" s="13">
        <v>5.46867791787062E-2</v>
      </c>
      <c r="U11" s="13">
        <v>3.0994072548026001E-2</v>
      </c>
      <c r="V11" s="13">
        <v>3.3645987134673601E-2</v>
      </c>
    </row>
    <row r="12" spans="1:22" x14ac:dyDescent="0.25">
      <c r="A12" s="14" t="s">
        <v>2</v>
      </c>
      <c r="B12" s="15" t="s">
        <v>30</v>
      </c>
      <c r="C12" s="208" t="s">
        <v>30</v>
      </c>
      <c r="D12" s="200"/>
      <c r="E12" s="15" t="s">
        <v>25</v>
      </c>
      <c r="F12" s="16">
        <v>218089820.45640001</v>
      </c>
      <c r="G12" s="17">
        <v>0</v>
      </c>
      <c r="H12" s="17">
        <v>-64989.58</v>
      </c>
      <c r="I12" s="17">
        <v>0</v>
      </c>
      <c r="J12" s="17">
        <v>0</v>
      </c>
      <c r="K12" s="16">
        <v>218024830.87639999</v>
      </c>
      <c r="L12" s="16">
        <v>119355.25</v>
      </c>
      <c r="M12" s="16">
        <v>-51634.180800000002</v>
      </c>
      <c r="N12" s="16">
        <v>5748.03</v>
      </c>
      <c r="O12" s="17">
        <v>0</v>
      </c>
      <c r="P12" s="17">
        <v>0</v>
      </c>
      <c r="Q12" s="16">
        <v>218098299.9756</v>
      </c>
      <c r="R12" s="18">
        <v>0</v>
      </c>
      <c r="S12" s="17">
        <v>0</v>
      </c>
      <c r="T12" s="18">
        <v>5.47438791812037E-2</v>
      </c>
      <c r="U12" s="18">
        <v>3.1061172678258701E-2</v>
      </c>
      <c r="V12" s="18">
        <v>3.3697583392072503E-2</v>
      </c>
    </row>
    <row r="13" spans="1:22" x14ac:dyDescent="0.25">
      <c r="A13" s="21" t="s">
        <v>2</v>
      </c>
      <c r="B13" s="10" t="s">
        <v>31</v>
      </c>
      <c r="C13" s="207" t="s">
        <v>31</v>
      </c>
      <c r="D13" s="200"/>
      <c r="E13" s="10" t="s">
        <v>25</v>
      </c>
      <c r="F13" s="11">
        <v>51484085.018799998</v>
      </c>
      <c r="G13" s="12">
        <v>0</v>
      </c>
      <c r="H13" s="12">
        <v>-20000000</v>
      </c>
      <c r="I13" s="12">
        <v>0</v>
      </c>
      <c r="J13" s="12">
        <v>0</v>
      </c>
      <c r="K13" s="11">
        <v>31484085.018800002</v>
      </c>
      <c r="L13" s="11">
        <v>20224.61</v>
      </c>
      <c r="M13" s="11">
        <v>-8830.6746000000003</v>
      </c>
      <c r="N13" s="11">
        <v>1064.5899999999999</v>
      </c>
      <c r="O13" s="12">
        <v>0</v>
      </c>
      <c r="P13" s="12">
        <v>0</v>
      </c>
      <c r="Q13" s="11">
        <v>31496543.544199999</v>
      </c>
      <c r="R13" s="13">
        <v>0</v>
      </c>
      <c r="S13" s="12">
        <v>0</v>
      </c>
      <c r="T13" s="13">
        <v>6.4237566338432098E-2</v>
      </c>
      <c r="U13" s="13">
        <v>3.6189507788447303E-2</v>
      </c>
      <c r="V13" s="13">
        <v>3.9570866971553001E-2</v>
      </c>
    </row>
    <row r="14" spans="1:22" x14ac:dyDescent="0.25">
      <c r="A14" s="14" t="s">
        <v>2</v>
      </c>
      <c r="B14" s="15" t="s">
        <v>32</v>
      </c>
      <c r="C14" s="208" t="s">
        <v>32</v>
      </c>
      <c r="D14" s="200"/>
      <c r="E14" s="15" t="s">
        <v>25</v>
      </c>
      <c r="F14" s="16">
        <v>2014072.8940999999</v>
      </c>
      <c r="G14" s="17">
        <v>0</v>
      </c>
      <c r="H14" s="17">
        <v>0</v>
      </c>
      <c r="I14" s="17">
        <v>0</v>
      </c>
      <c r="J14" s="17">
        <v>0</v>
      </c>
      <c r="K14" s="16">
        <v>2014072.8940999999</v>
      </c>
      <c r="L14" s="16">
        <v>1102.46</v>
      </c>
      <c r="M14" s="16">
        <v>-476.94690000000003</v>
      </c>
      <c r="N14" s="16">
        <v>53.09</v>
      </c>
      <c r="O14" s="17">
        <v>0</v>
      </c>
      <c r="P14" s="17">
        <v>0</v>
      </c>
      <c r="Q14" s="16">
        <v>2014751.4972000001</v>
      </c>
      <c r="R14" s="18">
        <v>0</v>
      </c>
      <c r="S14" s="17">
        <v>0</v>
      </c>
      <c r="T14" s="18">
        <v>5.47378400865993E-2</v>
      </c>
      <c r="U14" s="18">
        <v>3.1057123197098298E-2</v>
      </c>
      <c r="V14" s="18">
        <v>3.3693075458584E-2</v>
      </c>
    </row>
    <row r="15" spans="1:22" x14ac:dyDescent="0.25">
      <c r="A15" s="21" t="s">
        <v>2</v>
      </c>
      <c r="B15" s="10" t="s">
        <v>33</v>
      </c>
      <c r="C15" s="207" t="s">
        <v>33</v>
      </c>
      <c r="D15" s="200"/>
      <c r="E15" s="10" t="s">
        <v>25</v>
      </c>
      <c r="F15" s="11">
        <v>27578598.704700001</v>
      </c>
      <c r="G15" s="12">
        <v>0</v>
      </c>
      <c r="H15" s="12">
        <v>0</v>
      </c>
      <c r="I15" s="12">
        <v>0</v>
      </c>
      <c r="J15" s="12">
        <v>0</v>
      </c>
      <c r="K15" s="11">
        <v>27578598.704700001</v>
      </c>
      <c r="L15" s="11">
        <v>15096.32</v>
      </c>
      <c r="M15" s="11">
        <v>-6530.7988999999998</v>
      </c>
      <c r="N15" s="11">
        <v>726.99</v>
      </c>
      <c r="O15" s="12">
        <v>0</v>
      </c>
      <c r="P15" s="12">
        <v>0</v>
      </c>
      <c r="Q15" s="11">
        <v>27587891.215799998</v>
      </c>
      <c r="R15" s="13">
        <v>0</v>
      </c>
      <c r="S15" s="12">
        <v>0</v>
      </c>
      <c r="T15" s="13">
        <v>5.4739256920357103E-2</v>
      </c>
      <c r="U15" s="13">
        <v>3.1058579849237399E-2</v>
      </c>
      <c r="V15" s="13">
        <v>3.3694645618148701E-2</v>
      </c>
    </row>
    <row r="16" spans="1:22" x14ac:dyDescent="0.25">
      <c r="A16" s="14" t="s">
        <v>2</v>
      </c>
      <c r="B16" s="15" t="s">
        <v>34</v>
      </c>
      <c r="C16" s="208" t="s">
        <v>34</v>
      </c>
      <c r="D16" s="200"/>
      <c r="E16" s="15" t="s">
        <v>25</v>
      </c>
      <c r="F16" s="16">
        <v>13374142.590700001</v>
      </c>
      <c r="G16" s="17">
        <v>0</v>
      </c>
      <c r="H16" s="17">
        <v>0</v>
      </c>
      <c r="I16" s="17">
        <v>0</v>
      </c>
      <c r="J16" s="17">
        <v>0</v>
      </c>
      <c r="K16" s="16">
        <v>13374142.590700001</v>
      </c>
      <c r="L16" s="16">
        <v>7320.88</v>
      </c>
      <c r="M16" s="16">
        <v>-3167.0882999999999</v>
      </c>
      <c r="N16" s="16">
        <v>352.55</v>
      </c>
      <c r="O16" s="17">
        <v>0</v>
      </c>
      <c r="P16" s="17">
        <v>0</v>
      </c>
      <c r="Q16" s="16">
        <v>13378648.932399999</v>
      </c>
      <c r="R16" s="18">
        <v>0</v>
      </c>
      <c r="S16" s="17">
        <v>0</v>
      </c>
      <c r="T16" s="18">
        <v>5.4739060469496802E-2</v>
      </c>
      <c r="U16" s="18">
        <v>3.1058377550785402E-2</v>
      </c>
      <c r="V16" s="18">
        <v>3.36944343866468E-2</v>
      </c>
    </row>
    <row r="17" spans="1:22" x14ac:dyDescent="0.25">
      <c r="A17" s="21" t="s">
        <v>2</v>
      </c>
      <c r="B17" s="10" t="s">
        <v>35</v>
      </c>
      <c r="C17" s="207" t="s">
        <v>35</v>
      </c>
      <c r="D17" s="200"/>
      <c r="E17" s="10" t="s">
        <v>25</v>
      </c>
      <c r="F17" s="11">
        <v>254048214.67500001</v>
      </c>
      <c r="G17" s="12">
        <v>30000000</v>
      </c>
      <c r="H17" s="12">
        <v>0</v>
      </c>
      <c r="I17" s="12">
        <v>0</v>
      </c>
      <c r="J17" s="12">
        <v>0</v>
      </c>
      <c r="K17" s="11">
        <v>284048214.67500001</v>
      </c>
      <c r="L17" s="11">
        <v>148523.23000000001</v>
      </c>
      <c r="M17" s="11">
        <v>-62222.52</v>
      </c>
      <c r="N17" s="11">
        <v>6800.32</v>
      </c>
      <c r="O17" s="12">
        <v>0</v>
      </c>
      <c r="P17" s="12">
        <v>0</v>
      </c>
      <c r="Q17" s="11">
        <v>284141315.70499998</v>
      </c>
      <c r="R17" s="13">
        <v>0</v>
      </c>
      <c r="S17" s="12">
        <v>0</v>
      </c>
      <c r="T17" s="13">
        <v>5.2288035033044002E-2</v>
      </c>
      <c r="U17" s="13">
        <v>3.0382415921445902E-2</v>
      </c>
      <c r="V17" s="13">
        <v>3.2776488353050803E-2</v>
      </c>
    </row>
    <row r="18" spans="1:22" x14ac:dyDescent="0.25">
      <c r="A18" s="209" t="s">
        <v>36</v>
      </c>
      <c r="B18" s="205"/>
      <c r="C18" s="205"/>
      <c r="D18" s="205"/>
      <c r="E18" s="205"/>
      <c r="F18" s="1">
        <v>865922779.70990002</v>
      </c>
      <c r="G18" s="2">
        <v>30000000</v>
      </c>
      <c r="H18" s="2">
        <v>-20066260.789999999</v>
      </c>
      <c r="I18" s="2">
        <v>0</v>
      </c>
      <c r="J18" s="2">
        <v>0</v>
      </c>
      <c r="K18" s="1">
        <v>875856518.91989994</v>
      </c>
      <c r="L18" s="1">
        <v>475475.81</v>
      </c>
      <c r="M18" s="1">
        <v>-203746.26990000001</v>
      </c>
      <c r="N18" s="1">
        <v>22636.15</v>
      </c>
      <c r="O18" s="2">
        <v>0</v>
      </c>
      <c r="P18" s="2">
        <v>0</v>
      </c>
      <c r="Q18" s="1">
        <v>876150884.61000001</v>
      </c>
      <c r="R18" s="3">
        <v>0</v>
      </c>
      <c r="S18" s="20" t="s">
        <v>2</v>
      </c>
      <c r="T18" s="20" t="s">
        <v>2</v>
      </c>
      <c r="U18" s="20" t="s">
        <v>2</v>
      </c>
      <c r="V18" s="20" t="s">
        <v>2</v>
      </c>
    </row>
    <row r="19" spans="1:22" x14ac:dyDescent="0.25">
      <c r="A19" s="206" t="s">
        <v>37</v>
      </c>
      <c r="B19" s="200"/>
      <c r="C19" s="200"/>
      <c r="D19" s="200"/>
      <c r="E19" s="200"/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9" t="s">
        <v>2</v>
      </c>
      <c r="L19" s="8" t="s">
        <v>2</v>
      </c>
      <c r="M19" s="9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</row>
    <row r="20" spans="1:22" x14ac:dyDescent="0.25">
      <c r="A20" s="14" t="s">
        <v>2</v>
      </c>
      <c r="B20" s="15" t="s">
        <v>38</v>
      </c>
      <c r="C20" s="208" t="s">
        <v>38</v>
      </c>
      <c r="D20" s="200"/>
      <c r="E20" s="15" t="s">
        <v>25</v>
      </c>
      <c r="F20" s="16">
        <v>30993237.52</v>
      </c>
      <c r="G20" s="17">
        <v>0</v>
      </c>
      <c r="H20" s="17">
        <v>0</v>
      </c>
      <c r="I20" s="17">
        <v>0</v>
      </c>
      <c r="J20" s="17">
        <v>0</v>
      </c>
      <c r="K20" s="16">
        <v>30993237.52</v>
      </c>
      <c r="L20" s="16">
        <v>16905.939999999999</v>
      </c>
      <c r="M20" s="16">
        <v>-7339.3877000000002</v>
      </c>
      <c r="N20" s="16">
        <v>876.6</v>
      </c>
      <c r="O20" s="17">
        <v>0</v>
      </c>
      <c r="P20" s="17">
        <v>0</v>
      </c>
      <c r="Q20" s="16">
        <v>31003680.6723</v>
      </c>
      <c r="R20" s="18">
        <v>0</v>
      </c>
      <c r="S20" s="17">
        <v>0</v>
      </c>
      <c r="T20" s="18">
        <v>5.45471894928388E-2</v>
      </c>
      <c r="U20" s="18">
        <v>3.0866579504082701E-2</v>
      </c>
      <c r="V20" s="18">
        <v>3.3694938430556098E-2</v>
      </c>
    </row>
    <row r="21" spans="1:22" x14ac:dyDescent="0.25">
      <c r="A21" s="21" t="s">
        <v>2</v>
      </c>
      <c r="B21" s="10" t="s">
        <v>39</v>
      </c>
      <c r="C21" s="207" t="s">
        <v>39</v>
      </c>
      <c r="D21" s="200"/>
      <c r="E21" s="10" t="s">
        <v>25</v>
      </c>
      <c r="F21" s="11">
        <v>40641855.829999998</v>
      </c>
      <c r="G21" s="12">
        <v>0</v>
      </c>
      <c r="H21" s="12">
        <v>0</v>
      </c>
      <c r="I21" s="12">
        <v>0</v>
      </c>
      <c r="J21" s="12">
        <v>0</v>
      </c>
      <c r="K21" s="11">
        <v>40641855.829999998</v>
      </c>
      <c r="L21" s="11">
        <v>22168.93</v>
      </c>
      <c r="M21" s="11">
        <v>-9624.2322999999997</v>
      </c>
      <c r="N21" s="11">
        <v>1149.5</v>
      </c>
      <c r="O21" s="12">
        <v>0</v>
      </c>
      <c r="P21" s="12">
        <v>0</v>
      </c>
      <c r="Q21" s="11">
        <v>40655550.0277</v>
      </c>
      <c r="R21" s="13">
        <v>0</v>
      </c>
      <c r="S21" s="12">
        <v>0</v>
      </c>
      <c r="T21" s="13">
        <v>5.4547041583755403E-2</v>
      </c>
      <c r="U21" s="13">
        <v>3.08664489940444E-2</v>
      </c>
      <c r="V21" s="13">
        <v>3.3694813930941502E-2</v>
      </c>
    </row>
    <row r="22" spans="1:22" x14ac:dyDescent="0.25">
      <c r="A22" s="209" t="s">
        <v>40</v>
      </c>
      <c r="B22" s="205"/>
      <c r="C22" s="205"/>
      <c r="D22" s="205"/>
      <c r="E22" s="205"/>
      <c r="F22" s="1">
        <v>71635093.349999994</v>
      </c>
      <c r="G22" s="2">
        <v>0</v>
      </c>
      <c r="H22" s="2">
        <v>0</v>
      </c>
      <c r="I22" s="2">
        <v>0</v>
      </c>
      <c r="J22" s="2">
        <v>0</v>
      </c>
      <c r="K22" s="1">
        <v>71635093.349999994</v>
      </c>
      <c r="L22" s="1">
        <v>39074.870000000003</v>
      </c>
      <c r="M22" s="1">
        <v>-16963.62</v>
      </c>
      <c r="N22" s="1">
        <v>2026.1</v>
      </c>
      <c r="O22" s="2">
        <v>0</v>
      </c>
      <c r="P22" s="2">
        <v>0</v>
      </c>
      <c r="Q22" s="1">
        <v>71659230.700000003</v>
      </c>
      <c r="R22" s="3">
        <v>0</v>
      </c>
      <c r="S22" s="20" t="s">
        <v>2</v>
      </c>
      <c r="T22" s="20" t="s">
        <v>2</v>
      </c>
      <c r="U22" s="20" t="s">
        <v>2</v>
      </c>
      <c r="V22" s="20" t="s">
        <v>2</v>
      </c>
    </row>
    <row r="23" spans="1:22" x14ac:dyDescent="0.25">
      <c r="A23" s="206" t="s">
        <v>41</v>
      </c>
      <c r="B23" s="200"/>
      <c r="C23" s="200"/>
      <c r="D23" s="200"/>
      <c r="E23" s="200"/>
      <c r="F23" s="8" t="s">
        <v>2</v>
      </c>
      <c r="G23" s="8" t="s">
        <v>2</v>
      </c>
      <c r="H23" s="8" t="s">
        <v>2</v>
      </c>
      <c r="I23" s="8" t="s">
        <v>2</v>
      </c>
      <c r="J23" s="8" t="s">
        <v>2</v>
      </c>
      <c r="K23" s="9" t="s">
        <v>2</v>
      </c>
      <c r="L23" s="8" t="s">
        <v>2</v>
      </c>
      <c r="M23" s="9" t="s">
        <v>2</v>
      </c>
      <c r="N23" s="8" t="s">
        <v>2</v>
      </c>
      <c r="O23" s="8" t="s">
        <v>2</v>
      </c>
      <c r="P23" s="8" t="s">
        <v>2</v>
      </c>
      <c r="Q23" s="8" t="s">
        <v>2</v>
      </c>
      <c r="R23" s="8" t="s">
        <v>2</v>
      </c>
      <c r="S23" s="8" t="s">
        <v>2</v>
      </c>
      <c r="T23" s="8" t="s">
        <v>2</v>
      </c>
      <c r="U23" s="8" t="s">
        <v>2</v>
      </c>
      <c r="V23" s="8" t="s">
        <v>2</v>
      </c>
    </row>
    <row r="24" spans="1:22" x14ac:dyDescent="0.25">
      <c r="A24" s="14" t="s">
        <v>2</v>
      </c>
      <c r="B24" s="15" t="s">
        <v>42</v>
      </c>
      <c r="C24" s="208" t="s">
        <v>42</v>
      </c>
      <c r="D24" s="200"/>
      <c r="E24" s="15" t="s">
        <v>25</v>
      </c>
      <c r="F24" s="16">
        <v>122030500.26000001</v>
      </c>
      <c r="G24" s="17">
        <v>0</v>
      </c>
      <c r="H24" s="17">
        <v>-44225.120000000003</v>
      </c>
      <c r="I24" s="17">
        <v>0</v>
      </c>
      <c r="J24" s="17">
        <v>0</v>
      </c>
      <c r="K24" s="16">
        <v>121986275.14</v>
      </c>
      <c r="L24" s="16">
        <v>78341.11</v>
      </c>
      <c r="M24" s="16">
        <v>-36506.78</v>
      </c>
      <c r="N24" s="16">
        <v>9168.32</v>
      </c>
      <c r="O24" s="17">
        <v>0</v>
      </c>
      <c r="P24" s="17">
        <v>0</v>
      </c>
      <c r="Q24" s="16">
        <v>122037277.79000001</v>
      </c>
      <c r="R24" s="18">
        <v>0</v>
      </c>
      <c r="S24" s="17">
        <v>0</v>
      </c>
      <c r="T24" s="18">
        <v>6.4221249407025699E-2</v>
      </c>
      <c r="U24" s="18">
        <v>3.4294292494781102E-2</v>
      </c>
      <c r="V24" s="18">
        <v>4.1810154414064798E-2</v>
      </c>
    </row>
    <row r="25" spans="1:22" s="5" customFormat="1" x14ac:dyDescent="0.25">
      <c r="A25" s="21" t="s">
        <v>2</v>
      </c>
      <c r="B25" s="10" t="s">
        <v>165</v>
      </c>
      <c r="C25" s="207" t="s">
        <v>165</v>
      </c>
      <c r="D25" s="200"/>
      <c r="E25" s="10" t="s">
        <v>25</v>
      </c>
      <c r="F25" s="11">
        <v>5001250.01</v>
      </c>
      <c r="G25" s="12">
        <v>4.1100000000000003</v>
      </c>
      <c r="H25" s="12">
        <v>0</v>
      </c>
      <c r="I25" s="12">
        <v>0</v>
      </c>
      <c r="J25" s="12">
        <v>0</v>
      </c>
      <c r="K25" s="11">
        <v>5001254.12</v>
      </c>
      <c r="L25" s="11">
        <v>3211.56</v>
      </c>
      <c r="M25" s="11">
        <v>-1496.56</v>
      </c>
      <c r="N25" s="11">
        <v>375.82</v>
      </c>
      <c r="O25" s="12">
        <v>0</v>
      </c>
      <c r="P25" s="12">
        <v>0</v>
      </c>
      <c r="Q25" s="11">
        <v>5003344.9400000004</v>
      </c>
      <c r="R25" s="13">
        <v>0</v>
      </c>
      <c r="S25" s="12">
        <v>0</v>
      </c>
      <c r="T25" s="13">
        <v>6.4215093313434807E-2</v>
      </c>
      <c r="U25" s="13">
        <v>3.4291398894163799E-2</v>
      </c>
      <c r="V25" s="13">
        <v>4.1805914073408501E-2</v>
      </c>
    </row>
    <row r="26" spans="1:22" x14ac:dyDescent="0.25">
      <c r="A26" s="209" t="s">
        <v>43</v>
      </c>
      <c r="B26" s="205"/>
      <c r="C26" s="205"/>
      <c r="D26" s="205"/>
      <c r="E26" s="205"/>
      <c r="F26" s="1">
        <v>127031750.27</v>
      </c>
      <c r="G26" s="2">
        <v>4.1100000000000003</v>
      </c>
      <c r="H26" s="2">
        <v>-44225.120000000003</v>
      </c>
      <c r="I26" s="2">
        <v>0</v>
      </c>
      <c r="J26" s="2">
        <v>0</v>
      </c>
      <c r="K26" s="1">
        <v>126987529.26000001</v>
      </c>
      <c r="L26" s="1">
        <v>81552.67</v>
      </c>
      <c r="M26" s="1">
        <v>-38003.339999999997</v>
      </c>
      <c r="N26" s="1">
        <v>9544.14</v>
      </c>
      <c r="O26" s="2">
        <v>0</v>
      </c>
      <c r="P26" s="2">
        <v>0</v>
      </c>
      <c r="Q26" s="1">
        <v>127040622.73</v>
      </c>
      <c r="R26" s="3">
        <v>0</v>
      </c>
      <c r="S26" s="20" t="s">
        <v>2</v>
      </c>
      <c r="T26" s="20" t="s">
        <v>2</v>
      </c>
      <c r="U26" s="20" t="s">
        <v>2</v>
      </c>
      <c r="V26" s="20" t="s">
        <v>2</v>
      </c>
    </row>
    <row r="27" spans="1:22" x14ac:dyDescent="0.25">
      <c r="A27" s="206" t="s">
        <v>44</v>
      </c>
      <c r="B27" s="200"/>
      <c r="C27" s="200"/>
      <c r="D27" s="200"/>
      <c r="E27" s="200"/>
      <c r="F27" s="8" t="s">
        <v>2</v>
      </c>
      <c r="G27" s="8" t="s">
        <v>2</v>
      </c>
      <c r="H27" s="8" t="s">
        <v>2</v>
      </c>
      <c r="I27" s="8" t="s">
        <v>2</v>
      </c>
      <c r="J27" s="8" t="s">
        <v>2</v>
      </c>
      <c r="K27" s="9" t="s">
        <v>2</v>
      </c>
      <c r="L27" s="8" t="s">
        <v>2</v>
      </c>
      <c r="M27" s="9" t="s">
        <v>2</v>
      </c>
      <c r="N27" s="8" t="s">
        <v>2</v>
      </c>
      <c r="O27" s="8" t="s">
        <v>2</v>
      </c>
      <c r="P27" s="8" t="s">
        <v>2</v>
      </c>
      <c r="Q27" s="8" t="s">
        <v>2</v>
      </c>
      <c r="R27" s="8" t="s">
        <v>2</v>
      </c>
      <c r="S27" s="8" t="s">
        <v>2</v>
      </c>
      <c r="T27" s="8" t="s">
        <v>2</v>
      </c>
      <c r="U27" s="8" t="s">
        <v>2</v>
      </c>
      <c r="V27" s="8" t="s">
        <v>2</v>
      </c>
    </row>
    <row r="28" spans="1:22" x14ac:dyDescent="0.25">
      <c r="A28" s="14" t="s">
        <v>2</v>
      </c>
      <c r="B28" s="15" t="s">
        <v>24</v>
      </c>
      <c r="C28" s="208" t="s">
        <v>24</v>
      </c>
      <c r="D28" s="200"/>
      <c r="E28" s="15" t="s">
        <v>25</v>
      </c>
      <c r="F28" s="16">
        <v>150445418.25</v>
      </c>
      <c r="G28" s="17">
        <v>0</v>
      </c>
      <c r="H28" s="17">
        <v>0</v>
      </c>
      <c r="I28" s="17">
        <v>0</v>
      </c>
      <c r="J28" s="17">
        <v>0</v>
      </c>
      <c r="K28" s="16">
        <v>150445418.25</v>
      </c>
      <c r="L28" s="16">
        <v>112629.43</v>
      </c>
      <c r="M28" s="16">
        <v>-57929.790399999998</v>
      </c>
      <c r="N28" s="16">
        <v>20382.62</v>
      </c>
      <c r="O28" s="17">
        <v>0</v>
      </c>
      <c r="P28" s="17">
        <v>0</v>
      </c>
      <c r="Q28" s="16">
        <v>150520500.50960001</v>
      </c>
      <c r="R28" s="18">
        <v>0</v>
      </c>
      <c r="S28" s="17">
        <v>0</v>
      </c>
      <c r="T28" s="18">
        <v>7.4863981442651897E-2</v>
      </c>
      <c r="U28" s="18">
        <v>3.6358461584455701E-2</v>
      </c>
      <c r="V28" s="18">
        <v>4.9906644199182899E-2</v>
      </c>
    </row>
    <row r="29" spans="1:22" x14ac:dyDescent="0.25">
      <c r="A29" s="21" t="s">
        <v>2</v>
      </c>
      <c r="B29" s="10" t="s">
        <v>38</v>
      </c>
      <c r="C29" s="207" t="s">
        <v>38</v>
      </c>
      <c r="D29" s="200"/>
      <c r="E29" s="10" t="s">
        <v>25</v>
      </c>
      <c r="F29" s="11">
        <v>50425207.439999998</v>
      </c>
      <c r="G29" s="12">
        <v>0</v>
      </c>
      <c r="H29" s="12">
        <v>0</v>
      </c>
      <c r="I29" s="12">
        <v>0</v>
      </c>
      <c r="J29" s="12">
        <v>0</v>
      </c>
      <c r="K29" s="11">
        <v>50425207.439999998</v>
      </c>
      <c r="L29" s="11">
        <v>37750.300000000003</v>
      </c>
      <c r="M29" s="11">
        <v>-19416.4758</v>
      </c>
      <c r="N29" s="11">
        <v>6831.7</v>
      </c>
      <c r="O29" s="12">
        <v>0</v>
      </c>
      <c r="P29" s="12">
        <v>0</v>
      </c>
      <c r="Q29" s="11">
        <v>50450372.964199997</v>
      </c>
      <c r="R29" s="13">
        <v>0</v>
      </c>
      <c r="S29" s="12">
        <v>0</v>
      </c>
      <c r="T29" s="13">
        <v>7.4863945864612202E-2</v>
      </c>
      <c r="U29" s="13">
        <v>3.6358450724898003E-2</v>
      </c>
      <c r="V29" s="13">
        <v>4.99066349502756E-2</v>
      </c>
    </row>
    <row r="30" spans="1:22" x14ac:dyDescent="0.25">
      <c r="A30" s="14" t="s">
        <v>2</v>
      </c>
      <c r="B30" s="15" t="s">
        <v>45</v>
      </c>
      <c r="C30" s="208" t="s">
        <v>45</v>
      </c>
      <c r="D30" s="200"/>
      <c r="E30" s="15" t="s">
        <v>25</v>
      </c>
      <c r="F30" s="16">
        <v>140106011.22</v>
      </c>
      <c r="G30" s="17">
        <v>0</v>
      </c>
      <c r="H30" s="17">
        <v>-40044466.670000002</v>
      </c>
      <c r="I30" s="17">
        <v>0</v>
      </c>
      <c r="J30" s="17">
        <v>0</v>
      </c>
      <c r="K30" s="16">
        <v>100061544.55</v>
      </c>
      <c r="L30" s="16">
        <v>96374.46</v>
      </c>
      <c r="M30" s="16">
        <v>-49473.547700000003</v>
      </c>
      <c r="N30" s="16">
        <v>17221.21</v>
      </c>
      <c r="O30" s="17">
        <v>0</v>
      </c>
      <c r="P30" s="17">
        <v>0</v>
      </c>
      <c r="Q30" s="16">
        <v>100125666.6723</v>
      </c>
      <c r="R30" s="18">
        <v>0</v>
      </c>
      <c r="S30" s="17">
        <v>0</v>
      </c>
      <c r="T30" s="18">
        <v>9.6315183253884704E-2</v>
      </c>
      <c r="U30" s="18">
        <v>4.6872065098459502E-2</v>
      </c>
      <c r="V30" s="18">
        <v>6.4082682901180493E-2</v>
      </c>
    </row>
    <row r="31" spans="1:22" x14ac:dyDescent="0.25">
      <c r="A31" s="21" t="s">
        <v>2</v>
      </c>
      <c r="B31" s="10" t="s">
        <v>31</v>
      </c>
      <c r="C31" s="207" t="s">
        <v>31</v>
      </c>
      <c r="D31" s="200"/>
      <c r="E31" s="10" t="s">
        <v>25</v>
      </c>
      <c r="F31" s="11">
        <v>30607335.350000001</v>
      </c>
      <c r="G31" s="12">
        <v>0</v>
      </c>
      <c r="H31" s="12">
        <v>0</v>
      </c>
      <c r="I31" s="12">
        <v>0</v>
      </c>
      <c r="J31" s="12">
        <v>0</v>
      </c>
      <c r="K31" s="11">
        <v>30607335.350000001</v>
      </c>
      <c r="L31" s="11">
        <v>22913.85</v>
      </c>
      <c r="M31" s="11">
        <v>-11785.5106</v>
      </c>
      <c r="N31" s="11">
        <v>4146.74</v>
      </c>
      <c r="O31" s="12">
        <v>0</v>
      </c>
      <c r="P31" s="12">
        <v>0</v>
      </c>
      <c r="Q31" s="11">
        <v>30622610.429400001</v>
      </c>
      <c r="R31" s="13">
        <v>0</v>
      </c>
      <c r="S31" s="12">
        <v>0</v>
      </c>
      <c r="T31" s="13">
        <v>7.4863916567634206E-2</v>
      </c>
      <c r="U31" s="13">
        <v>3.6358406482451297E-2</v>
      </c>
      <c r="V31" s="13">
        <v>4.9906596655105398E-2</v>
      </c>
    </row>
    <row r="32" spans="1:22" x14ac:dyDescent="0.25">
      <c r="A32" s="14" t="s">
        <v>2</v>
      </c>
      <c r="B32" s="15" t="s">
        <v>32</v>
      </c>
      <c r="C32" s="208" t="s">
        <v>32</v>
      </c>
      <c r="D32" s="200"/>
      <c r="E32" s="15" t="s">
        <v>25</v>
      </c>
      <c r="F32" s="16">
        <v>2003545.95</v>
      </c>
      <c r="G32" s="17">
        <v>0</v>
      </c>
      <c r="H32" s="17">
        <v>0</v>
      </c>
      <c r="I32" s="17">
        <v>0</v>
      </c>
      <c r="J32" s="17">
        <v>0</v>
      </c>
      <c r="K32" s="16">
        <v>2003545.95</v>
      </c>
      <c r="L32" s="16">
        <v>1499.91</v>
      </c>
      <c r="M32" s="16">
        <v>-771.48199999999997</v>
      </c>
      <c r="N32" s="16">
        <v>271.44</v>
      </c>
      <c r="O32" s="17">
        <v>0</v>
      </c>
      <c r="P32" s="17">
        <v>0</v>
      </c>
      <c r="Q32" s="16">
        <v>2004545.818</v>
      </c>
      <c r="R32" s="18">
        <v>0</v>
      </c>
      <c r="S32" s="17">
        <v>0</v>
      </c>
      <c r="T32" s="18">
        <v>7.4862770180040006E-2</v>
      </c>
      <c r="U32" s="18">
        <v>3.63569400542074E-2</v>
      </c>
      <c r="V32" s="18">
        <v>4.99049198247737E-2</v>
      </c>
    </row>
    <row r="33" spans="1:22" x14ac:dyDescent="0.25">
      <c r="A33" s="21" t="s">
        <v>2</v>
      </c>
      <c r="B33" s="10" t="s">
        <v>33</v>
      </c>
      <c r="C33" s="207" t="s">
        <v>33</v>
      </c>
      <c r="D33" s="200"/>
      <c r="E33" s="10" t="s">
        <v>25</v>
      </c>
      <c r="F33" s="11">
        <v>27638507.539999999</v>
      </c>
      <c r="G33" s="12">
        <v>0</v>
      </c>
      <c r="H33" s="12">
        <v>0</v>
      </c>
      <c r="I33" s="12">
        <v>0</v>
      </c>
      <c r="J33" s="12">
        <v>0</v>
      </c>
      <c r="K33" s="11">
        <v>27638507.539999999</v>
      </c>
      <c r="L33" s="11">
        <v>20691.27</v>
      </c>
      <c r="M33" s="11">
        <v>-10642.34</v>
      </c>
      <c r="N33" s="11">
        <v>3744.51</v>
      </c>
      <c r="O33" s="12">
        <v>0</v>
      </c>
      <c r="P33" s="12">
        <v>0</v>
      </c>
      <c r="Q33" s="11">
        <v>27652300.98</v>
      </c>
      <c r="R33" s="13">
        <v>0</v>
      </c>
      <c r="S33" s="12">
        <v>0</v>
      </c>
      <c r="T33" s="13">
        <v>7.4863919370662196E-2</v>
      </c>
      <c r="U33" s="13">
        <v>3.63584393457448E-2</v>
      </c>
      <c r="V33" s="13">
        <v>4.9906602156564901E-2</v>
      </c>
    </row>
    <row r="34" spans="1:22" x14ac:dyDescent="0.25">
      <c r="A34" s="14" t="s">
        <v>2</v>
      </c>
      <c r="B34" s="15" t="s">
        <v>34</v>
      </c>
      <c r="C34" s="208" t="s">
        <v>34</v>
      </c>
      <c r="D34" s="200"/>
      <c r="E34" s="15" t="s">
        <v>25</v>
      </c>
      <c r="F34" s="16">
        <v>13342618.369999999</v>
      </c>
      <c r="G34" s="17">
        <v>0</v>
      </c>
      <c r="H34" s="17">
        <v>0</v>
      </c>
      <c r="I34" s="17">
        <v>0</v>
      </c>
      <c r="J34" s="17">
        <v>0</v>
      </c>
      <c r="K34" s="16">
        <v>13342618.369999999</v>
      </c>
      <c r="L34" s="16">
        <v>9988.83</v>
      </c>
      <c r="M34" s="16">
        <v>-5137.6354000000001</v>
      </c>
      <c r="N34" s="16">
        <v>1807.68</v>
      </c>
      <c r="O34" s="17">
        <v>0</v>
      </c>
      <c r="P34" s="17">
        <v>0</v>
      </c>
      <c r="Q34" s="16">
        <v>13349277.2446</v>
      </c>
      <c r="R34" s="18">
        <v>0</v>
      </c>
      <c r="S34" s="17">
        <v>0</v>
      </c>
      <c r="T34" s="18">
        <v>7.4864091312536005E-2</v>
      </c>
      <c r="U34" s="18">
        <v>3.63586401519779E-2</v>
      </c>
      <c r="V34" s="18">
        <v>4.9906805511068499E-2</v>
      </c>
    </row>
    <row r="35" spans="1:22" x14ac:dyDescent="0.25">
      <c r="A35" s="21" t="s">
        <v>2</v>
      </c>
      <c r="B35" s="10" t="s">
        <v>39</v>
      </c>
      <c r="C35" s="207" t="s">
        <v>39</v>
      </c>
      <c r="D35" s="200"/>
      <c r="E35" s="10" t="s">
        <v>25</v>
      </c>
      <c r="F35" s="11">
        <v>40214396.32</v>
      </c>
      <c r="G35" s="12">
        <v>0</v>
      </c>
      <c r="H35" s="12">
        <v>0</v>
      </c>
      <c r="I35" s="12">
        <v>0</v>
      </c>
      <c r="J35" s="12">
        <v>0</v>
      </c>
      <c r="K35" s="11">
        <v>40214396.32</v>
      </c>
      <c r="L35" s="11">
        <v>30106.080000000002</v>
      </c>
      <c r="M35" s="11">
        <v>-15484.758</v>
      </c>
      <c r="N35" s="11">
        <v>5448.31</v>
      </c>
      <c r="O35" s="12">
        <v>0</v>
      </c>
      <c r="P35" s="12">
        <v>0</v>
      </c>
      <c r="Q35" s="11">
        <v>40234465.952</v>
      </c>
      <c r="R35" s="13">
        <v>0</v>
      </c>
      <c r="S35" s="12">
        <v>0</v>
      </c>
      <c r="T35" s="13">
        <v>7.4863936189506403E-2</v>
      </c>
      <c r="U35" s="13">
        <v>3.6358427175315601E-2</v>
      </c>
      <c r="V35" s="13">
        <v>4.9906585294228797E-2</v>
      </c>
    </row>
    <row r="36" spans="1:22" x14ac:dyDescent="0.25">
      <c r="A36" s="209" t="s">
        <v>46</v>
      </c>
      <c r="B36" s="205"/>
      <c r="C36" s="205"/>
      <c r="D36" s="205"/>
      <c r="E36" s="205"/>
      <c r="F36" s="1">
        <v>454783040.44</v>
      </c>
      <c r="G36" s="2">
        <v>0</v>
      </c>
      <c r="H36" s="2">
        <v>-40044466.670000002</v>
      </c>
      <c r="I36" s="2">
        <v>0</v>
      </c>
      <c r="J36" s="2">
        <v>0</v>
      </c>
      <c r="K36" s="1">
        <v>414738573.76999998</v>
      </c>
      <c r="L36" s="1">
        <v>331954.13</v>
      </c>
      <c r="M36" s="1">
        <v>-170641.5399</v>
      </c>
      <c r="N36" s="1">
        <v>59854.21</v>
      </c>
      <c r="O36" s="2">
        <v>0</v>
      </c>
      <c r="P36" s="2">
        <v>0</v>
      </c>
      <c r="Q36" s="1">
        <v>414959740.57010001</v>
      </c>
      <c r="R36" s="3">
        <v>0</v>
      </c>
      <c r="S36" s="20" t="s">
        <v>2</v>
      </c>
      <c r="T36" s="20" t="s">
        <v>2</v>
      </c>
      <c r="U36" s="20" t="s">
        <v>2</v>
      </c>
      <c r="V36" s="20" t="s">
        <v>2</v>
      </c>
    </row>
    <row r="37" spans="1:22" x14ac:dyDescent="0.25">
      <c r="A37" s="206" t="s">
        <v>47</v>
      </c>
      <c r="B37" s="200"/>
      <c r="C37" s="200"/>
      <c r="D37" s="200"/>
      <c r="E37" s="200"/>
      <c r="F37" s="8" t="s">
        <v>2</v>
      </c>
      <c r="G37" s="8" t="s">
        <v>2</v>
      </c>
      <c r="H37" s="8" t="s">
        <v>2</v>
      </c>
      <c r="I37" s="8" t="s">
        <v>2</v>
      </c>
      <c r="J37" s="8" t="s">
        <v>2</v>
      </c>
      <c r="K37" s="9" t="s">
        <v>2</v>
      </c>
      <c r="L37" s="8" t="s">
        <v>2</v>
      </c>
      <c r="M37" s="9" t="s">
        <v>2</v>
      </c>
      <c r="N37" s="8" t="s">
        <v>2</v>
      </c>
      <c r="O37" s="8" t="s">
        <v>2</v>
      </c>
      <c r="P37" s="8" t="s">
        <v>2</v>
      </c>
      <c r="Q37" s="8" t="s">
        <v>2</v>
      </c>
      <c r="R37" s="8" t="s">
        <v>2</v>
      </c>
      <c r="S37" s="8" t="s">
        <v>2</v>
      </c>
      <c r="T37" s="8" t="s">
        <v>2</v>
      </c>
      <c r="U37" s="8" t="s">
        <v>2</v>
      </c>
      <c r="V37" s="8" t="s">
        <v>2</v>
      </c>
    </row>
    <row r="38" spans="1:22" x14ac:dyDescent="0.25">
      <c r="A38" s="14" t="s">
        <v>2</v>
      </c>
      <c r="B38" s="15" t="s">
        <v>48</v>
      </c>
      <c r="C38" s="208" t="s">
        <v>48</v>
      </c>
      <c r="D38" s="200"/>
      <c r="E38" s="15" t="s">
        <v>25</v>
      </c>
      <c r="F38" s="16">
        <v>19253724</v>
      </c>
      <c r="G38" s="17">
        <v>0</v>
      </c>
      <c r="H38" s="17">
        <v>0</v>
      </c>
      <c r="I38" s="17">
        <v>0</v>
      </c>
      <c r="J38" s="17">
        <v>0</v>
      </c>
      <c r="K38" s="16">
        <v>19253724</v>
      </c>
      <c r="L38" s="16">
        <v>17507.98</v>
      </c>
      <c r="M38" s="16">
        <v>-7411.3227999999999</v>
      </c>
      <c r="N38" s="16">
        <v>3649.42</v>
      </c>
      <c r="O38" s="17">
        <v>0</v>
      </c>
      <c r="P38" s="17">
        <v>0</v>
      </c>
      <c r="Q38" s="16">
        <v>19267470.077199999</v>
      </c>
      <c r="R38" s="18">
        <v>0</v>
      </c>
      <c r="S38" s="17">
        <v>0</v>
      </c>
      <c r="T38" s="18">
        <v>9.0932954061250695E-2</v>
      </c>
      <c r="U38" s="18">
        <v>5.2440022512008598E-2</v>
      </c>
      <c r="V38" s="18">
        <v>7.1394381679097493E-2</v>
      </c>
    </row>
    <row r="39" spans="1:22" s="5" customFormat="1" x14ac:dyDescent="0.25">
      <c r="A39" s="21" t="s">
        <v>2</v>
      </c>
      <c r="B39" s="10" t="s">
        <v>166</v>
      </c>
      <c r="C39" s="207" t="s">
        <v>166</v>
      </c>
      <c r="D39" s="200"/>
      <c r="E39" s="10" t="s">
        <v>25</v>
      </c>
      <c r="F39" s="11">
        <v>0</v>
      </c>
      <c r="G39" s="12">
        <v>1000000</v>
      </c>
      <c r="H39" s="12">
        <v>0</v>
      </c>
      <c r="I39" s="12">
        <v>0</v>
      </c>
      <c r="J39" s="12">
        <v>0</v>
      </c>
      <c r="K39" s="11">
        <v>1000000</v>
      </c>
      <c r="L39" s="11">
        <v>645.98</v>
      </c>
      <c r="M39" s="11">
        <v>-273.11849999999998</v>
      </c>
      <c r="N39" s="11">
        <v>133.69999999999999</v>
      </c>
      <c r="O39" s="12">
        <v>0</v>
      </c>
      <c r="P39" s="12">
        <v>0</v>
      </c>
      <c r="Q39" s="11">
        <v>1000506.5615</v>
      </c>
      <c r="R39" s="13">
        <v>0</v>
      </c>
      <c r="S39" s="12">
        <v>0</v>
      </c>
      <c r="T39" s="13">
        <v>6.4598000000000003E-2</v>
      </c>
      <c r="U39" s="13">
        <v>3.7286149999999997E-2</v>
      </c>
      <c r="V39" s="13">
        <v>5.0656149999999997E-2</v>
      </c>
    </row>
    <row r="40" spans="1:22" x14ac:dyDescent="0.25">
      <c r="A40" s="14" t="s">
        <v>2</v>
      </c>
      <c r="B40" s="15" t="s">
        <v>49</v>
      </c>
      <c r="C40" s="208" t="s">
        <v>49</v>
      </c>
      <c r="D40" s="200"/>
      <c r="E40" s="15" t="s">
        <v>25</v>
      </c>
      <c r="F40" s="16">
        <v>18742791.210000001</v>
      </c>
      <c r="G40" s="17">
        <v>0</v>
      </c>
      <c r="H40" s="17">
        <v>0</v>
      </c>
      <c r="I40" s="17">
        <v>0</v>
      </c>
      <c r="J40" s="17">
        <v>0</v>
      </c>
      <c r="K40" s="16">
        <v>18742791.210000001</v>
      </c>
      <c r="L40" s="16">
        <v>17043.400000000001</v>
      </c>
      <c r="M40" s="16">
        <v>-7214.6469999999999</v>
      </c>
      <c r="N40" s="16">
        <v>3552.58</v>
      </c>
      <c r="O40" s="17">
        <v>0</v>
      </c>
      <c r="P40" s="17">
        <v>0</v>
      </c>
      <c r="Q40" s="16">
        <v>18756172.543000001</v>
      </c>
      <c r="R40" s="18">
        <v>0</v>
      </c>
      <c r="S40" s="17">
        <v>0</v>
      </c>
      <c r="T40" s="18">
        <v>9.0933094270968004E-2</v>
      </c>
      <c r="U40" s="18">
        <v>5.2440177612158301E-2</v>
      </c>
      <c r="V40" s="18">
        <v>7.1394558313494602E-2</v>
      </c>
    </row>
    <row r="41" spans="1:22" ht="16.5" x14ac:dyDescent="0.25">
      <c r="A41" s="21" t="s">
        <v>2</v>
      </c>
      <c r="B41" s="10" t="s">
        <v>50</v>
      </c>
      <c r="C41" s="207" t="s">
        <v>50</v>
      </c>
      <c r="D41" s="200"/>
      <c r="E41" s="10" t="s">
        <v>25</v>
      </c>
      <c r="F41" s="11">
        <v>3213878.78</v>
      </c>
      <c r="G41" s="12">
        <v>0</v>
      </c>
      <c r="H41" s="12">
        <v>0</v>
      </c>
      <c r="I41" s="12">
        <v>0</v>
      </c>
      <c r="J41" s="12">
        <v>0</v>
      </c>
      <c r="K41" s="11">
        <v>3213878.78</v>
      </c>
      <c r="L41" s="11">
        <v>2922.47</v>
      </c>
      <c r="M41" s="11">
        <v>-1237.1104</v>
      </c>
      <c r="N41" s="11">
        <v>609.16999999999996</v>
      </c>
      <c r="O41" s="12">
        <v>0</v>
      </c>
      <c r="P41" s="12">
        <v>0</v>
      </c>
      <c r="Q41" s="11">
        <v>3216173.3095999998</v>
      </c>
      <c r="R41" s="13">
        <v>0</v>
      </c>
      <c r="S41" s="12">
        <v>0</v>
      </c>
      <c r="T41" s="13">
        <v>9.0932801143171899E-2</v>
      </c>
      <c r="U41" s="13">
        <v>5.24400487811802E-2</v>
      </c>
      <c r="V41" s="13">
        <v>7.1394403991802094E-2</v>
      </c>
    </row>
    <row r="42" spans="1:22" x14ac:dyDescent="0.25">
      <c r="A42" s="14" t="s">
        <v>2</v>
      </c>
      <c r="B42" s="15" t="s">
        <v>51</v>
      </c>
      <c r="C42" s="208" t="s">
        <v>51</v>
      </c>
      <c r="D42" s="200"/>
      <c r="E42" s="15" t="s">
        <v>25</v>
      </c>
      <c r="F42" s="16">
        <v>68574227.5</v>
      </c>
      <c r="G42" s="17">
        <v>40063633.329999998</v>
      </c>
      <c r="H42" s="17">
        <v>0</v>
      </c>
      <c r="I42" s="17">
        <v>0</v>
      </c>
      <c r="J42" s="17">
        <v>0</v>
      </c>
      <c r="K42" s="16">
        <v>108637860.83</v>
      </c>
      <c r="L42" s="16">
        <v>72314.11</v>
      </c>
      <c r="M42" s="16">
        <v>-30871.232400000001</v>
      </c>
      <c r="N42" s="16">
        <v>15815.39</v>
      </c>
      <c r="O42" s="17">
        <v>0</v>
      </c>
      <c r="P42" s="17">
        <v>0</v>
      </c>
      <c r="Q42" s="16">
        <v>108695119.0976</v>
      </c>
      <c r="R42" s="18">
        <v>0</v>
      </c>
      <c r="S42" s="17">
        <v>0</v>
      </c>
      <c r="T42" s="18">
        <v>6.6564372169624603E-2</v>
      </c>
      <c r="U42" s="18">
        <v>3.8147729790861E-2</v>
      </c>
      <c r="V42" s="18">
        <v>5.2705628739873299E-2</v>
      </c>
    </row>
    <row r="43" spans="1:22" x14ac:dyDescent="0.25">
      <c r="A43" s="21" t="s">
        <v>2</v>
      </c>
      <c r="B43" s="10" t="s">
        <v>52</v>
      </c>
      <c r="C43" s="207" t="s">
        <v>52</v>
      </c>
      <c r="D43" s="200"/>
      <c r="E43" s="10" t="s">
        <v>25</v>
      </c>
      <c r="F43" s="11">
        <v>55193555.869999997</v>
      </c>
      <c r="G43" s="12">
        <v>0</v>
      </c>
      <c r="H43" s="12">
        <v>0</v>
      </c>
      <c r="I43" s="12">
        <v>0</v>
      </c>
      <c r="J43" s="12">
        <v>0</v>
      </c>
      <c r="K43" s="11">
        <v>55193555.869999997</v>
      </c>
      <c r="L43" s="11">
        <v>50189.23</v>
      </c>
      <c r="M43" s="11">
        <v>-21245.618900000001</v>
      </c>
      <c r="N43" s="11">
        <v>10461.57</v>
      </c>
      <c r="O43" s="12">
        <v>0</v>
      </c>
      <c r="P43" s="12">
        <v>0</v>
      </c>
      <c r="Q43" s="11">
        <v>55232961.051100001</v>
      </c>
      <c r="R43" s="13">
        <v>0</v>
      </c>
      <c r="S43" s="12">
        <v>0</v>
      </c>
      <c r="T43" s="13">
        <v>9.0933133785061904E-2</v>
      </c>
      <c r="U43" s="13">
        <v>5.2440200026561502E-2</v>
      </c>
      <c r="V43" s="13">
        <v>7.1394532348691003E-2</v>
      </c>
    </row>
    <row r="44" spans="1:22" x14ac:dyDescent="0.25">
      <c r="A44" s="209" t="s">
        <v>53</v>
      </c>
      <c r="B44" s="205"/>
      <c r="C44" s="205"/>
      <c r="D44" s="205"/>
      <c r="E44" s="205"/>
      <c r="F44" s="1">
        <v>164978177.36000001</v>
      </c>
      <c r="G44" s="2">
        <v>41063633.329999998</v>
      </c>
      <c r="H44" s="2">
        <v>0</v>
      </c>
      <c r="I44" s="2">
        <v>0</v>
      </c>
      <c r="J44" s="2">
        <v>0</v>
      </c>
      <c r="K44" s="1">
        <v>206041810.69</v>
      </c>
      <c r="L44" s="1">
        <v>160623.17000000001</v>
      </c>
      <c r="M44" s="1">
        <v>-68253.05</v>
      </c>
      <c r="N44" s="1">
        <v>34221.83</v>
      </c>
      <c r="O44" s="2">
        <v>0</v>
      </c>
      <c r="P44" s="2">
        <v>0</v>
      </c>
      <c r="Q44" s="1">
        <v>206168402.63999999</v>
      </c>
      <c r="R44" s="3">
        <v>0</v>
      </c>
      <c r="S44" s="20" t="s">
        <v>2</v>
      </c>
      <c r="T44" s="20" t="s">
        <v>2</v>
      </c>
      <c r="U44" s="20" t="s">
        <v>2</v>
      </c>
      <c r="V44" s="20" t="s">
        <v>2</v>
      </c>
    </row>
    <row r="45" spans="1:22" x14ac:dyDescent="0.25">
      <c r="A45" s="206" t="s">
        <v>54</v>
      </c>
      <c r="B45" s="200"/>
      <c r="C45" s="200"/>
      <c r="D45" s="200"/>
      <c r="E45" s="200"/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9" t="s">
        <v>2</v>
      </c>
      <c r="L45" s="8" t="s">
        <v>2</v>
      </c>
      <c r="M45" s="9" t="s">
        <v>2</v>
      </c>
      <c r="N45" s="8" t="s">
        <v>2</v>
      </c>
      <c r="O45" s="8" t="s">
        <v>2</v>
      </c>
      <c r="P45" s="8" t="s">
        <v>2</v>
      </c>
      <c r="Q45" s="8" t="s">
        <v>2</v>
      </c>
      <c r="R45" s="8" t="s">
        <v>2</v>
      </c>
      <c r="S45" s="8" t="s">
        <v>2</v>
      </c>
      <c r="T45" s="8" t="s">
        <v>2</v>
      </c>
      <c r="U45" s="8" t="s">
        <v>2</v>
      </c>
      <c r="V45" s="8" t="s">
        <v>2</v>
      </c>
    </row>
    <row r="46" spans="1:22" x14ac:dyDescent="0.25">
      <c r="A46" s="14" t="s">
        <v>2</v>
      </c>
      <c r="B46" s="15" t="s">
        <v>55</v>
      </c>
      <c r="C46" s="208" t="s">
        <v>55</v>
      </c>
      <c r="D46" s="200"/>
      <c r="E46" s="15" t="s">
        <v>25</v>
      </c>
      <c r="F46" s="16">
        <v>50088694.399999999</v>
      </c>
      <c r="G46" s="17">
        <v>40096133.329999998</v>
      </c>
      <c r="H46" s="17">
        <v>0</v>
      </c>
      <c r="I46" s="17">
        <v>0</v>
      </c>
      <c r="J46" s="17">
        <v>0</v>
      </c>
      <c r="K46" s="16">
        <v>90184827.730000004</v>
      </c>
      <c r="L46" s="16">
        <v>56948.58</v>
      </c>
      <c r="M46" s="16">
        <v>-23742.1</v>
      </c>
      <c r="N46" s="16">
        <v>21440.43</v>
      </c>
      <c r="O46" s="17">
        <v>0</v>
      </c>
      <c r="P46" s="17">
        <v>0</v>
      </c>
      <c r="Q46" s="16">
        <v>90239474.640000001</v>
      </c>
      <c r="R46" s="18">
        <v>0</v>
      </c>
      <c r="S46" s="17">
        <v>0</v>
      </c>
      <c r="T46" s="18">
        <v>6.3146519690091996E-2</v>
      </c>
      <c r="U46" s="18">
        <v>3.6820472839860903E-2</v>
      </c>
      <c r="V46" s="18">
        <v>6.0594349820797699E-2</v>
      </c>
    </row>
    <row r="47" spans="1:22" x14ac:dyDescent="0.25">
      <c r="A47" s="209" t="s">
        <v>56</v>
      </c>
      <c r="B47" s="205"/>
      <c r="C47" s="205"/>
      <c r="D47" s="205"/>
      <c r="E47" s="205"/>
      <c r="F47" s="1">
        <v>50088694.399999999</v>
      </c>
      <c r="G47" s="2">
        <v>40096133.329999998</v>
      </c>
      <c r="H47" s="2">
        <v>0</v>
      </c>
      <c r="I47" s="2">
        <v>0</v>
      </c>
      <c r="J47" s="2">
        <v>0</v>
      </c>
      <c r="K47" s="1">
        <v>90184827.730000004</v>
      </c>
      <c r="L47" s="1">
        <v>56948.58</v>
      </c>
      <c r="M47" s="1">
        <v>-23742.1</v>
      </c>
      <c r="N47" s="1">
        <v>21440.43</v>
      </c>
      <c r="O47" s="2">
        <v>0</v>
      </c>
      <c r="P47" s="2">
        <v>0</v>
      </c>
      <c r="Q47" s="1">
        <v>90239474.640000001</v>
      </c>
      <c r="R47" s="3">
        <v>0</v>
      </c>
      <c r="S47" s="20" t="s">
        <v>2</v>
      </c>
      <c r="T47" s="20" t="s">
        <v>2</v>
      </c>
      <c r="U47" s="20" t="s">
        <v>2</v>
      </c>
      <c r="V47" s="20" t="s">
        <v>2</v>
      </c>
    </row>
    <row r="48" spans="1:22" x14ac:dyDescent="0.25">
      <c r="A48" s="21" t="s">
        <v>2</v>
      </c>
      <c r="B48" s="210" t="s">
        <v>57</v>
      </c>
      <c r="C48" s="200"/>
      <c r="D48" s="200"/>
      <c r="E48" s="200"/>
      <c r="F48" s="1">
        <v>1734439535.5299001</v>
      </c>
      <c r="G48" s="2">
        <v>111159770.77</v>
      </c>
      <c r="H48" s="2">
        <v>-60154952.579999998</v>
      </c>
      <c r="I48" s="2">
        <v>0</v>
      </c>
      <c r="J48" s="2">
        <v>0</v>
      </c>
      <c r="K48" s="1">
        <v>1785444353.7198999</v>
      </c>
      <c r="L48" s="1">
        <v>1145629.23</v>
      </c>
      <c r="M48" s="1">
        <v>-521349.91979999997</v>
      </c>
      <c r="N48" s="1">
        <v>149722.85999999999</v>
      </c>
      <c r="O48" s="2">
        <v>0</v>
      </c>
      <c r="P48" s="2">
        <v>0</v>
      </c>
      <c r="Q48" s="1">
        <v>1786218355.8901</v>
      </c>
      <c r="R48" s="3">
        <v>0</v>
      </c>
      <c r="S48" s="22" t="s">
        <v>2</v>
      </c>
      <c r="T48" s="4">
        <v>6.4164936174747098E-2</v>
      </c>
      <c r="U48" s="4">
        <v>3.4964926736548198E-2</v>
      </c>
      <c r="V48" s="4">
        <v>4.3350674502254799E-2</v>
      </c>
    </row>
    <row r="49" spans="3:18" ht="8.1" customHeight="1" x14ac:dyDescent="0.25"/>
    <row r="52" spans="3:18" ht="15.75" thickBot="1" x14ac:dyDescent="0.3">
      <c r="C52" t="s">
        <v>156</v>
      </c>
    </row>
    <row r="53" spans="3:18" ht="15.75" thickBot="1" x14ac:dyDescent="0.3">
      <c r="C53" s="65" t="s">
        <v>24</v>
      </c>
      <c r="D53" s="66">
        <v>150614765.76719999</v>
      </c>
      <c r="E53" s="67" t="str">
        <f>VLOOKUP(C53,InvestorCategories,2,FALSE)</f>
        <v>(g) Non-profits</v>
      </c>
      <c r="F53" s="67"/>
      <c r="G53" s="67"/>
      <c r="H53" s="93"/>
      <c r="I53" s="93"/>
      <c r="J53" s="93"/>
      <c r="K53" s="66" t="s">
        <v>154</v>
      </c>
      <c r="L53" s="68">
        <f>SUM(D53:D63)</f>
        <v>876150884.61000001</v>
      </c>
      <c r="M53" s="93"/>
      <c r="N53" s="93"/>
      <c r="O53" s="94"/>
      <c r="P53" s="23"/>
      <c r="Q53" s="23"/>
      <c r="R53" s="23"/>
    </row>
    <row r="54" spans="3:18" x14ac:dyDescent="0.25">
      <c r="C54" s="69" t="s">
        <v>26</v>
      </c>
      <c r="D54" s="70">
        <v>4266042.5920000002</v>
      </c>
      <c r="E54" s="71" t="str">
        <f>VLOOKUP(C54,InvestorCategories,2,FALSE)</f>
        <v xml:space="preserve">(h) Pension plans (excluding governmental pension plans) </v>
      </c>
      <c r="F54" s="71"/>
      <c r="G54" s="71"/>
      <c r="H54" s="95"/>
      <c r="I54" s="95"/>
      <c r="J54" s="95"/>
      <c r="K54" s="95"/>
      <c r="L54" s="95"/>
      <c r="M54" s="95"/>
      <c r="N54" s="70">
        <v>284141315.70499998</v>
      </c>
      <c r="O54" s="96">
        <f>N54/$L$53</f>
        <v>0.32430637313284166</v>
      </c>
      <c r="P54" s="23"/>
      <c r="Q54" s="23"/>
      <c r="R54" s="23"/>
    </row>
    <row r="55" spans="3:18" x14ac:dyDescent="0.25">
      <c r="C55" s="72" t="s">
        <v>27</v>
      </c>
      <c r="D55" s="73">
        <v>50370509.0286</v>
      </c>
      <c r="E55" s="71" t="str">
        <f>VLOOKUP(C55,InvestorCategories,2,FALSE)</f>
        <v>(g) Non-profits</v>
      </c>
      <c r="F55" s="71"/>
      <c r="G55" s="71"/>
      <c r="H55" s="95"/>
      <c r="I55" s="95"/>
      <c r="J55" s="95"/>
      <c r="K55" s="74" t="s">
        <v>143</v>
      </c>
      <c r="L55" s="75">
        <f>SUMIFS($D$53:$D$72,$E$53:$E$72,K55)/$L$53</f>
        <v>0.623438024605934</v>
      </c>
      <c r="M55" s="95"/>
      <c r="N55" s="73">
        <v>150614765.76719999</v>
      </c>
      <c r="O55" s="96">
        <f t="shared" ref="O55:O67" si="0">N55/$L$53</f>
        <v>0.1719050547260966</v>
      </c>
      <c r="P55" s="23"/>
      <c r="Q55" s="23"/>
      <c r="R55" s="23"/>
    </row>
    <row r="56" spans="3:18" x14ac:dyDescent="0.25">
      <c r="C56" s="69" t="s">
        <v>28</v>
      </c>
      <c r="D56" s="70">
        <v>94154202.595500007</v>
      </c>
      <c r="E56" s="71" t="str">
        <f>VLOOKUP(C56,InvestorCategories,2,FALSE)</f>
        <v xml:space="preserve">(f) Private funds </v>
      </c>
      <c r="F56" s="71"/>
      <c r="G56" s="71"/>
      <c r="H56" s="95"/>
      <c r="I56" s="95"/>
      <c r="J56" s="95"/>
      <c r="K56" s="74" t="s">
        <v>144</v>
      </c>
      <c r="L56" s="75">
        <f>SUMIFS($D$53:$D$72,$E$53:$E$72,K56)/$L$53</f>
        <v>2.0138873148834585E-2</v>
      </c>
      <c r="M56" s="95"/>
      <c r="N56" s="70">
        <v>94154202.595500007</v>
      </c>
      <c r="O56" s="96">
        <f t="shared" si="0"/>
        <v>0.10746345663670791</v>
      </c>
      <c r="P56" s="23"/>
      <c r="Q56" s="23"/>
      <c r="R56" s="23"/>
    </row>
    <row r="57" spans="3:18" x14ac:dyDescent="0.25">
      <c r="C57" s="72" t="s">
        <v>29</v>
      </c>
      <c r="D57" s="73">
        <v>27913.7565</v>
      </c>
      <c r="E57" s="71"/>
      <c r="F57" s="71"/>
      <c r="G57" s="71"/>
      <c r="H57" s="95"/>
      <c r="I57" s="95"/>
      <c r="J57" s="95"/>
      <c r="K57" s="74" t="s">
        <v>142</v>
      </c>
      <c r="L57" s="75">
        <f>SUMIFS($D$53:$D$72,$E$53:$E$72,K57)/$L$53</f>
        <v>0.10746345663670791</v>
      </c>
      <c r="M57" s="95"/>
      <c r="N57" s="70">
        <v>62015155.580211423</v>
      </c>
      <c r="O57" s="96">
        <f t="shared" si="0"/>
        <v>7.0781365024605497E-2</v>
      </c>
      <c r="P57" s="23"/>
      <c r="Q57" s="23"/>
      <c r="R57" s="23"/>
    </row>
    <row r="58" spans="3:18" x14ac:dyDescent="0.25">
      <c r="C58" s="72" t="s">
        <v>31</v>
      </c>
      <c r="D58" s="73">
        <v>31496543.544199999</v>
      </c>
      <c r="E58" s="71" t="str">
        <f>VLOOKUP(C58,InvestorCategories,2,FALSE)</f>
        <v>(g) Non-profits</v>
      </c>
      <c r="F58" s="71"/>
      <c r="G58" s="71"/>
      <c r="H58" s="95"/>
      <c r="I58" s="95"/>
      <c r="J58" s="95"/>
      <c r="K58" s="74" t="s">
        <v>140</v>
      </c>
      <c r="L58" s="75">
        <f>SUMIFS($D$53:$D$72,$E$53:$E$72,K58)/$L$53</f>
        <v>0.24892778607725979</v>
      </c>
      <c r="M58" s="95"/>
      <c r="N58" s="70">
        <v>61560044.357808262</v>
      </c>
      <c r="O58" s="96">
        <f t="shared" si="0"/>
        <v>7.0261921136118483E-2</v>
      </c>
      <c r="P58" s="23"/>
      <c r="Q58" s="23"/>
      <c r="R58" s="23"/>
    </row>
    <row r="59" spans="3:18" x14ac:dyDescent="0.25">
      <c r="C59" s="69" t="s">
        <v>32</v>
      </c>
      <c r="D59" s="70">
        <v>2014751.4972000001</v>
      </c>
      <c r="E59" s="71" t="str">
        <f>VLOOKUP(C59,InvestorCategories,2,FALSE)</f>
        <v>(g) Non-profits</v>
      </c>
      <c r="F59" s="71"/>
      <c r="G59" s="71"/>
      <c r="H59" s="95"/>
      <c r="I59" s="95"/>
      <c r="J59" s="95"/>
      <c r="K59" s="74" t="s">
        <v>146</v>
      </c>
      <c r="L59" s="75">
        <f>SUMIFS($D$53:$D$72,$E$53:$E$72,K59)/$L$53</f>
        <v>0</v>
      </c>
      <c r="M59" s="95"/>
      <c r="N59" s="70">
        <v>50370509.0286</v>
      </c>
      <c r="O59" s="96">
        <f t="shared" si="0"/>
        <v>5.7490678732831917E-2</v>
      </c>
      <c r="P59" s="23"/>
      <c r="Q59" s="23"/>
      <c r="R59" s="23"/>
    </row>
    <row r="60" spans="3:18" x14ac:dyDescent="0.25">
      <c r="C60" s="72" t="s">
        <v>33</v>
      </c>
      <c r="D60" s="73">
        <v>27587891.215799998</v>
      </c>
      <c r="E60" s="71" t="str">
        <f>VLOOKUP(C60,InvestorCategories,2,FALSE)</f>
        <v>(g) Non-profits</v>
      </c>
      <c r="F60" s="71"/>
      <c r="G60" s="71"/>
      <c r="H60" s="95"/>
      <c r="I60" s="95"/>
      <c r="J60" s="95"/>
      <c r="K60" s="95"/>
      <c r="L60" s="95"/>
      <c r="M60" s="95"/>
      <c r="N60" s="70">
        <v>47511611.130000688</v>
      </c>
      <c r="O60" s="211">
        <f t="shared" si="0"/>
        <v>5.4227658688205824E-2</v>
      </c>
      <c r="P60" s="23"/>
      <c r="Q60" s="23"/>
      <c r="R60" s="23"/>
    </row>
    <row r="61" spans="3:18" x14ac:dyDescent="0.25">
      <c r="C61" s="69" t="s">
        <v>34</v>
      </c>
      <c r="D61" s="70">
        <v>13378648.932399999</v>
      </c>
      <c r="E61" s="71" t="str">
        <f>VLOOKUP(C61,InvestorCategories,2,FALSE)</f>
        <v xml:space="preserve">(h) Pension plans (excluding governmental pension plans) </v>
      </c>
      <c r="F61" s="71"/>
      <c r="G61" s="71"/>
      <c r="H61" s="95"/>
      <c r="I61" s="95"/>
      <c r="J61" s="95"/>
      <c r="K61" s="95"/>
      <c r="L61" s="95"/>
      <c r="M61" s="95"/>
      <c r="N61" s="73">
        <v>47011488.907579631</v>
      </c>
      <c r="O61" s="211">
        <f t="shared" si="0"/>
        <v>5.3656841228329977E-2</v>
      </c>
      <c r="P61" s="23"/>
      <c r="Q61" s="23"/>
      <c r="R61" s="23"/>
    </row>
    <row r="62" spans="3:18" x14ac:dyDescent="0.25">
      <c r="C62" s="76" t="s">
        <v>35</v>
      </c>
      <c r="D62" s="77">
        <v>284141315.70499998</v>
      </c>
      <c r="E62" s="71" t="str">
        <f>VLOOKUP(C62,InvestorCategories,2,FALSE)</f>
        <v>(g) Non-profits</v>
      </c>
      <c r="F62" s="71"/>
      <c r="G62" s="71"/>
      <c r="H62" s="95"/>
      <c r="I62" s="95"/>
      <c r="J62" s="95"/>
      <c r="K62" s="95"/>
      <c r="L62" s="95"/>
      <c r="M62" s="95"/>
      <c r="N62" s="70">
        <v>31496543.544199999</v>
      </c>
      <c r="O62" s="96">
        <f t="shared" si="0"/>
        <v>3.5948766470994341E-2</v>
      </c>
      <c r="P62" s="23"/>
      <c r="Q62" s="23"/>
      <c r="R62" s="23"/>
    </row>
    <row r="63" spans="3:18" x14ac:dyDescent="0.25">
      <c r="C63" s="69" t="s">
        <v>30</v>
      </c>
      <c r="D63" s="70">
        <v>218098299.9756</v>
      </c>
      <c r="E63" s="71"/>
      <c r="F63" s="71"/>
      <c r="G63" s="71"/>
      <c r="H63" s="95"/>
      <c r="I63" s="95"/>
      <c r="J63" s="95"/>
      <c r="K63" s="95"/>
      <c r="L63" s="95"/>
      <c r="M63" s="95"/>
      <c r="N63" s="70">
        <v>27587891.215799998</v>
      </c>
      <c r="O63" s="96">
        <f t="shared" si="0"/>
        <v>3.1487602992126364E-2</v>
      </c>
      <c r="P63" s="23"/>
      <c r="Q63" s="23"/>
      <c r="R63" s="23"/>
    </row>
    <row r="64" spans="3:18" x14ac:dyDescent="0.25">
      <c r="C64" s="69" t="s">
        <v>126</v>
      </c>
      <c r="D64" s="70">
        <f>SUMIFS(Notes_M1,PrimeNoteHolders,Prime_InvestorCapitalPerf!C64)/SUM(Notes_M1)*$D$63</f>
        <v>62015155.580211423</v>
      </c>
      <c r="E64" s="71" t="str">
        <f t="shared" ref="E64:E72" si="1">VLOOKUP(C64,InvestorCategories,2,FALSE)</f>
        <v xml:space="preserve">(d) Insurance companies </v>
      </c>
      <c r="F64" s="71"/>
      <c r="G64" s="71"/>
      <c r="H64" s="95"/>
      <c r="I64" s="95"/>
      <c r="J64" s="95"/>
      <c r="K64" s="95"/>
      <c r="L64" s="95"/>
      <c r="M64" s="95"/>
      <c r="N64" s="73">
        <v>13378648.932399999</v>
      </c>
      <c r="O64" s="96">
        <f t="shared" si="0"/>
        <v>1.5269800176433333E-2</v>
      </c>
      <c r="P64" s="23"/>
      <c r="Q64" s="23"/>
      <c r="R64" s="23"/>
    </row>
    <row r="65" spans="3:18" x14ac:dyDescent="0.25">
      <c r="C65" s="69" t="s">
        <v>127</v>
      </c>
      <c r="D65" s="70">
        <f>SUMIFS(Notes_M1,PrimeNoteHolders,Prime_InvestorCapitalPerf!C65)/SUM(Notes_M1)*$D$63</f>
        <v>61560044.357808262</v>
      </c>
      <c r="E65" s="71" t="str">
        <f t="shared" si="1"/>
        <v xml:space="preserve">(d) Insurance companies </v>
      </c>
      <c r="F65" s="71"/>
      <c r="G65" s="71"/>
      <c r="H65" s="95"/>
      <c r="I65" s="95"/>
      <c r="J65" s="95"/>
      <c r="K65" s="95"/>
      <c r="L65" s="95"/>
      <c r="M65" s="95"/>
      <c r="N65" s="73">
        <v>4266042.5920000002</v>
      </c>
      <c r="O65" s="96">
        <f t="shared" si="0"/>
        <v>4.8690729724012536E-3</v>
      </c>
      <c r="P65" s="23"/>
      <c r="Q65" s="23"/>
      <c r="R65" s="23"/>
    </row>
    <row r="66" spans="3:18" x14ac:dyDescent="0.25">
      <c r="C66" s="69" t="s">
        <v>128</v>
      </c>
      <c r="D66" s="70">
        <f>SUMIFS(Notes_M1,PrimeNoteHolders,Prime_InvestorCapitalPerf!C66)/SUM(Notes_M1)*$D$63</f>
        <v>0</v>
      </c>
      <c r="E66" s="71" t="str">
        <f t="shared" si="1"/>
        <v xml:space="preserve">(d) Insurance companies </v>
      </c>
      <c r="F66" s="71"/>
      <c r="G66" s="71"/>
      <c r="H66" s="95"/>
      <c r="I66" s="95"/>
      <c r="J66" s="95"/>
      <c r="K66" s="95"/>
      <c r="L66" s="95"/>
      <c r="M66" s="95"/>
      <c r="N66" s="73">
        <v>2014751.4972000001</v>
      </c>
      <c r="O66" s="96">
        <f t="shared" si="0"/>
        <v>2.2995485510430365E-3</v>
      </c>
      <c r="P66" s="23"/>
      <c r="Q66" s="23"/>
      <c r="R66" s="23"/>
    </row>
    <row r="67" spans="3:18" x14ac:dyDescent="0.25">
      <c r="C67" s="69" t="s">
        <v>129</v>
      </c>
      <c r="D67" s="70">
        <f>SUMIFS(Notes_M1,PrimeNoteHolders,Prime_InvestorCapitalPerf!C67)/SUM(Notes_M1)*$D$63</f>
        <v>0</v>
      </c>
      <c r="E67" s="71" t="str">
        <f t="shared" si="1"/>
        <v xml:space="preserve">(d) Insurance companies </v>
      </c>
      <c r="F67" s="71"/>
      <c r="G67" s="71"/>
      <c r="H67" s="95"/>
      <c r="I67" s="95"/>
      <c r="J67" s="95"/>
      <c r="K67" s="95"/>
      <c r="L67" s="95"/>
      <c r="M67" s="95"/>
      <c r="N67" s="70">
        <v>27913.7565</v>
      </c>
      <c r="O67" s="96">
        <f t="shared" si="0"/>
        <v>3.1859531263756262E-5</v>
      </c>
      <c r="P67" s="23"/>
      <c r="Q67" s="23"/>
      <c r="R67" s="23"/>
    </row>
    <row r="68" spans="3:18" x14ac:dyDescent="0.25">
      <c r="C68" s="69" t="s">
        <v>130</v>
      </c>
      <c r="D68" s="70">
        <f>SUMIFS(Notes_M1,PrimeNoteHolders,Prime_InvestorCapitalPerf!C68)/SUM(Notes_M1)*$D$63</f>
        <v>0</v>
      </c>
      <c r="E68" s="71" t="str">
        <f t="shared" si="1"/>
        <v>(g) Non-profits</v>
      </c>
      <c r="F68" s="71"/>
      <c r="G68" s="71"/>
      <c r="H68" s="95"/>
      <c r="I68" s="95"/>
      <c r="J68" s="95"/>
      <c r="K68" s="95"/>
      <c r="L68" s="95"/>
      <c r="M68" s="95"/>
      <c r="N68" s="70"/>
      <c r="O68" s="96"/>
      <c r="P68" s="23"/>
      <c r="Q68" s="23"/>
      <c r="R68" s="23"/>
    </row>
    <row r="69" spans="3:18" x14ac:dyDescent="0.25">
      <c r="C69" s="69" t="s">
        <v>131</v>
      </c>
      <c r="D69" s="70">
        <f>SUMIFS(Notes_M1,PrimeNoteHolders,Prime_InvestorCapitalPerf!C69)/SUM(Notes_M1)*$D$63</f>
        <v>47011488.907579631</v>
      </c>
      <c r="E69" s="71" t="str">
        <f t="shared" si="1"/>
        <v xml:space="preserve">(d) Insurance companies </v>
      </c>
      <c r="F69" s="71"/>
      <c r="G69" s="71"/>
      <c r="H69" s="95"/>
      <c r="I69" s="95"/>
      <c r="J69" s="95"/>
      <c r="K69" s="95"/>
      <c r="L69" s="95"/>
      <c r="M69" s="95"/>
      <c r="N69" s="95"/>
      <c r="O69" s="96"/>
      <c r="P69" s="23"/>
      <c r="Q69" s="23"/>
      <c r="R69" s="23"/>
    </row>
    <row r="70" spans="3:18" x14ac:dyDescent="0.25">
      <c r="C70" s="69" t="s">
        <v>132</v>
      </c>
      <c r="D70" s="70">
        <f>SUMIFS(Notes_M1,PrimeNoteHolders,Prime_InvestorCapitalPerf!C70)/SUM(Notes_M1)*$D$63</f>
        <v>0</v>
      </c>
      <c r="E70" s="71" t="str">
        <f t="shared" si="1"/>
        <v xml:space="preserve">(d) Insurance companies </v>
      </c>
      <c r="F70" s="71"/>
      <c r="G70" s="71"/>
      <c r="H70" s="95"/>
      <c r="I70" s="95"/>
      <c r="J70" s="95"/>
      <c r="K70" s="95"/>
      <c r="L70" s="95"/>
      <c r="M70" s="95"/>
      <c r="N70" s="95" t="s">
        <v>155</v>
      </c>
      <c r="O70" s="96">
        <f>SUM(O54:O58)</f>
        <v>0.74471817065637014</v>
      </c>
      <c r="P70" s="23"/>
      <c r="Q70" s="23"/>
      <c r="R70" s="23"/>
    </row>
    <row r="71" spans="3:18" x14ac:dyDescent="0.25">
      <c r="C71" s="69" t="s">
        <v>119</v>
      </c>
      <c r="D71" s="70">
        <f>SUMIFS(Notes_M1,PrimeNoteHolders,Prime_InvestorCapitalPerf!C71)/SUM(Notes_M1)*$D$63</f>
        <v>0</v>
      </c>
      <c r="E71" s="71" t="str">
        <f t="shared" si="1"/>
        <v xml:space="preserve">(k) State or municipal governmental pension plans </v>
      </c>
      <c r="F71" s="71"/>
      <c r="G71" s="71"/>
      <c r="H71" s="95"/>
      <c r="I71" s="95"/>
      <c r="J71" s="95"/>
      <c r="K71" s="95"/>
      <c r="L71" s="95"/>
      <c r="M71" s="95"/>
      <c r="N71" s="95"/>
      <c r="O71" s="97"/>
      <c r="P71" s="23"/>
      <c r="Q71" s="23"/>
      <c r="R71" s="23"/>
    </row>
    <row r="72" spans="3:18" ht="15.75" thickBot="1" x14ac:dyDescent="0.3">
      <c r="C72" s="78" t="s">
        <v>133</v>
      </c>
      <c r="D72" s="79">
        <f>SUMIFS(Notes_M1,PrimeNoteHolders,Prime_InvestorCapitalPerf!C72)/SUM(Notes_M1)*$D$63</f>
        <v>47511611.130000688</v>
      </c>
      <c r="E72" s="80" t="str">
        <f t="shared" si="1"/>
        <v xml:space="preserve">(d) Insurance companies </v>
      </c>
      <c r="F72" s="80"/>
      <c r="G72" s="80"/>
      <c r="H72" s="98"/>
      <c r="I72" s="98"/>
      <c r="J72" s="98"/>
      <c r="K72" s="98"/>
      <c r="L72" s="98"/>
      <c r="M72" s="98"/>
      <c r="N72" s="79">
        <v>0</v>
      </c>
      <c r="O72" s="99"/>
      <c r="P72" s="23"/>
      <c r="Q72" s="23"/>
      <c r="R72" s="23"/>
    </row>
    <row r="73" spans="3:18" x14ac:dyDescent="0.25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3:18" ht="15.75" thickBot="1" x14ac:dyDescent="0.3">
      <c r="C74" s="100" t="s">
        <v>157</v>
      </c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</row>
    <row r="75" spans="3:18" x14ac:dyDescent="0.25">
      <c r="C75" s="102"/>
      <c r="D75" s="103"/>
      <c r="E75" s="103"/>
      <c r="F75" s="103"/>
      <c r="G75" s="104" t="s">
        <v>140</v>
      </c>
      <c r="H75" s="105"/>
      <c r="I75" s="105"/>
      <c r="J75" s="106">
        <f>SUMIFS($D$76:$D$77,$E$76:$E$77,G75)/$L$75</f>
        <v>0</v>
      </c>
      <c r="K75" s="103" t="s">
        <v>162</v>
      </c>
      <c r="L75" s="187">
        <f>SUM(D76:D77)</f>
        <v>71659230.700000003</v>
      </c>
      <c r="M75" s="103"/>
      <c r="N75" s="103"/>
      <c r="O75" s="107"/>
      <c r="P75" s="101"/>
      <c r="Q75" s="23"/>
      <c r="R75" s="23"/>
    </row>
    <row r="76" spans="3:18" x14ac:dyDescent="0.25">
      <c r="C76" s="183" t="s">
        <v>38</v>
      </c>
      <c r="D76" s="185">
        <v>31003680.6723</v>
      </c>
      <c r="E76" s="184" t="str">
        <f t="shared" ref="E76:E77" si="2">VLOOKUP(C76,InvestorCategories,2,FALSE)</f>
        <v>(g) Non-profits</v>
      </c>
      <c r="F76" s="109"/>
      <c r="G76" s="110" t="s">
        <v>142</v>
      </c>
      <c r="H76" s="111"/>
      <c r="I76" s="111"/>
      <c r="J76" s="112">
        <f t="shared" ref="J76:J78" si="3">SUMIFS($D$76:$D$77,$E$76:$E$77,G76)/$L$75</f>
        <v>0</v>
      </c>
      <c r="K76" s="109"/>
      <c r="L76" s="109"/>
      <c r="M76" s="109"/>
      <c r="N76" s="109"/>
      <c r="O76" s="113"/>
      <c r="P76" s="101"/>
      <c r="Q76" s="23"/>
      <c r="R76" s="23"/>
    </row>
    <row r="77" spans="3:18" x14ac:dyDescent="0.25">
      <c r="C77" s="183" t="s">
        <v>39</v>
      </c>
      <c r="D77" s="185">
        <v>40655550.0277</v>
      </c>
      <c r="E77" s="184" t="str">
        <f t="shared" si="2"/>
        <v>(g) Non-profits</v>
      </c>
      <c r="F77" s="109"/>
      <c r="G77" s="110" t="s">
        <v>143</v>
      </c>
      <c r="H77" s="111"/>
      <c r="I77" s="111"/>
      <c r="J77" s="112">
        <f t="shared" si="3"/>
        <v>1</v>
      </c>
      <c r="K77" s="109"/>
      <c r="L77" s="109"/>
      <c r="M77" s="109" t="s">
        <v>158</v>
      </c>
      <c r="N77" s="109"/>
      <c r="O77" s="113"/>
      <c r="P77" s="101"/>
      <c r="Q77" s="23"/>
      <c r="R77" s="23"/>
    </row>
    <row r="78" spans="3:18" ht="15.75" thickBot="1" x14ac:dyDescent="0.3">
      <c r="C78" s="108"/>
      <c r="D78" s="109"/>
      <c r="E78" s="109"/>
      <c r="F78" s="109"/>
      <c r="G78" s="114" t="s">
        <v>144</v>
      </c>
      <c r="H78" s="115"/>
      <c r="I78" s="115"/>
      <c r="J78" s="116">
        <f t="shared" si="3"/>
        <v>0</v>
      </c>
      <c r="K78" s="109"/>
      <c r="L78" s="109"/>
      <c r="M78" s="109"/>
      <c r="N78" s="109"/>
      <c r="O78" s="113"/>
      <c r="P78" s="101"/>
      <c r="Q78" s="23"/>
      <c r="R78" s="23"/>
    </row>
    <row r="79" spans="3:18" x14ac:dyDescent="0.25">
      <c r="C79" s="108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13"/>
      <c r="P79" s="101"/>
      <c r="Q79" s="23"/>
      <c r="R79" s="23"/>
    </row>
    <row r="80" spans="3:18" ht="15.75" thickBot="1" x14ac:dyDescent="0.3">
      <c r="C80" s="117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9"/>
      <c r="P80" s="101"/>
      <c r="Q80" s="23"/>
      <c r="R80" s="23"/>
    </row>
    <row r="81" spans="3:18" x14ac:dyDescent="0.25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101"/>
      <c r="Q81" s="23"/>
      <c r="R81" s="23"/>
    </row>
    <row r="82" spans="3:18" ht="15.75" thickBot="1" x14ac:dyDescent="0.3">
      <c r="C82" s="23" t="s">
        <v>159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101"/>
      <c r="Q82" s="23"/>
      <c r="R82" s="23"/>
    </row>
    <row r="83" spans="3:18" ht="15.75" thickBot="1" x14ac:dyDescent="0.3">
      <c r="C83" s="65" t="s">
        <v>24</v>
      </c>
      <c r="D83" s="66">
        <v>150520500.50960001</v>
      </c>
      <c r="E83" s="67" t="str">
        <f t="shared" ref="E83:E89" si="4">VLOOKUP(C83,InvestorCategories,2,FALSE)</f>
        <v>(g) Non-profits</v>
      </c>
      <c r="F83" s="67"/>
      <c r="G83" s="67"/>
      <c r="H83" s="93"/>
      <c r="I83" s="93"/>
      <c r="J83" s="93"/>
      <c r="K83" s="66" t="s">
        <v>154</v>
      </c>
      <c r="L83" s="188">
        <f>SUM(D83:D90)</f>
        <v>414959740.57010001</v>
      </c>
      <c r="M83" s="93"/>
      <c r="N83" s="93"/>
      <c r="O83" s="94"/>
      <c r="P83" s="101"/>
      <c r="Q83" s="23"/>
      <c r="R83" s="23"/>
    </row>
    <row r="84" spans="3:18" x14ac:dyDescent="0.25">
      <c r="C84" s="69" t="s">
        <v>38</v>
      </c>
      <c r="D84" s="70">
        <v>50450372.964199997</v>
      </c>
      <c r="E84" s="71" t="str">
        <f t="shared" si="4"/>
        <v>(g) Non-profits</v>
      </c>
      <c r="F84" s="71"/>
      <c r="G84" s="71"/>
      <c r="H84" s="95"/>
      <c r="I84" s="95"/>
      <c r="J84" s="95"/>
      <c r="K84" s="95"/>
      <c r="L84" s="95"/>
      <c r="M84" s="95"/>
      <c r="N84" s="70">
        <v>150520500.50960001</v>
      </c>
      <c r="O84" s="96">
        <f>N84/$L$83</f>
        <v>0.36273519041342345</v>
      </c>
      <c r="P84" s="101"/>
      <c r="Q84" s="23"/>
      <c r="R84" s="23"/>
    </row>
    <row r="85" spans="3:18" x14ac:dyDescent="0.25">
      <c r="C85" s="69" t="s">
        <v>31</v>
      </c>
      <c r="D85" s="70">
        <v>30622610.429400001</v>
      </c>
      <c r="E85" s="71" t="str">
        <f t="shared" si="4"/>
        <v>(g) Non-profits</v>
      </c>
      <c r="F85" s="71"/>
      <c r="G85" s="71"/>
      <c r="H85" s="95"/>
      <c r="I85" s="95"/>
      <c r="J85" s="95"/>
      <c r="K85" s="74" t="s">
        <v>143</v>
      </c>
      <c r="L85" s="75">
        <f>SUMIFS($D$83:$D$99,$E$83:$E$99,K85)/$L$83</f>
        <v>0.72653987164875222</v>
      </c>
      <c r="M85" s="95"/>
      <c r="N85" s="70">
        <v>100125666.6723</v>
      </c>
      <c r="O85" s="96">
        <f t="shared" ref="O85:O91" si="5">N85/$L$83</f>
        <v>0.2412900743930978</v>
      </c>
      <c r="P85" s="101"/>
      <c r="Q85" s="23"/>
      <c r="R85" s="23"/>
    </row>
    <row r="86" spans="3:18" x14ac:dyDescent="0.25">
      <c r="C86" s="72" t="s">
        <v>32</v>
      </c>
      <c r="D86" s="73">
        <v>2004545.818</v>
      </c>
      <c r="E86" s="71" t="str">
        <f t="shared" si="4"/>
        <v>(g) Non-profits</v>
      </c>
      <c r="F86" s="71"/>
      <c r="G86" s="71"/>
      <c r="H86" s="95"/>
      <c r="I86" s="95"/>
      <c r="J86" s="95"/>
      <c r="K86" s="74" t="s">
        <v>144</v>
      </c>
      <c r="L86" s="75">
        <f t="shared" ref="L86:L88" si="6">SUMIFS($D$83:$D$99,$E$83:$E$99,K86)/$L$83</f>
        <v>3.2170053958149897E-2</v>
      </c>
      <c r="M86" s="95"/>
      <c r="N86" s="70">
        <v>50450372.964199997</v>
      </c>
      <c r="O86" s="96">
        <f t="shared" si="5"/>
        <v>0.121578958225894</v>
      </c>
      <c r="P86" s="101"/>
      <c r="Q86" s="23"/>
      <c r="R86" s="23"/>
    </row>
    <row r="87" spans="3:18" x14ac:dyDescent="0.25">
      <c r="C87" s="72" t="s">
        <v>33</v>
      </c>
      <c r="D87" s="73">
        <v>27652300.98</v>
      </c>
      <c r="E87" s="71" t="str">
        <f t="shared" si="4"/>
        <v>(g) Non-profits</v>
      </c>
      <c r="F87" s="71"/>
      <c r="G87" s="71"/>
      <c r="H87" s="95"/>
      <c r="I87" s="95"/>
      <c r="J87" s="95"/>
      <c r="K87" s="74" t="s">
        <v>140</v>
      </c>
      <c r="L87" s="75">
        <f t="shared" si="6"/>
        <v>0.2412900743930978</v>
      </c>
      <c r="M87" s="95"/>
      <c r="N87" s="70">
        <v>40234465.952</v>
      </c>
      <c r="O87" s="96">
        <f t="shared" si="5"/>
        <v>9.6959926514131572E-2</v>
      </c>
      <c r="P87" s="101"/>
      <c r="Q87" s="23"/>
      <c r="R87" s="23"/>
    </row>
    <row r="88" spans="3:18" x14ac:dyDescent="0.25">
      <c r="C88" s="69" t="s">
        <v>34</v>
      </c>
      <c r="D88" s="70">
        <v>13349277.2446</v>
      </c>
      <c r="E88" s="71" t="str">
        <f t="shared" si="4"/>
        <v xml:space="preserve">(h) Pension plans (excluding governmental pension plans) </v>
      </c>
      <c r="F88" s="71"/>
      <c r="G88" s="71"/>
      <c r="H88" s="95"/>
      <c r="I88" s="95"/>
      <c r="J88" s="95"/>
      <c r="K88" s="74" t="s">
        <v>146</v>
      </c>
      <c r="L88" s="75">
        <f t="shared" si="6"/>
        <v>0</v>
      </c>
      <c r="M88" s="95"/>
      <c r="N88" s="73">
        <v>30622610.429400001</v>
      </c>
      <c r="O88" s="96">
        <f t="shared" si="5"/>
        <v>7.3796581777616707E-2</v>
      </c>
      <c r="P88" s="101"/>
      <c r="Q88" s="23"/>
      <c r="R88" s="23"/>
    </row>
    <row r="89" spans="3:18" x14ac:dyDescent="0.25">
      <c r="C89" s="76" t="s">
        <v>39</v>
      </c>
      <c r="D89" s="77">
        <v>40234465.952</v>
      </c>
      <c r="E89" s="71" t="str">
        <f t="shared" si="4"/>
        <v>(g) Non-profits</v>
      </c>
      <c r="F89" s="71"/>
      <c r="G89" s="71"/>
      <c r="H89" s="95"/>
      <c r="I89" s="95"/>
      <c r="J89" s="95"/>
      <c r="K89" s="95"/>
      <c r="L89" s="95"/>
      <c r="M89" s="95"/>
      <c r="N89" s="73">
        <v>27652300.98</v>
      </c>
      <c r="O89" s="96">
        <f t="shared" si="5"/>
        <v>6.6638515201521434E-2</v>
      </c>
      <c r="P89" s="101"/>
      <c r="Q89" s="23"/>
      <c r="R89" s="23"/>
    </row>
    <row r="90" spans="3:18" x14ac:dyDescent="0.25">
      <c r="C90" s="72" t="s">
        <v>45</v>
      </c>
      <c r="D90" s="73">
        <v>100125666.6723</v>
      </c>
      <c r="E90" s="71"/>
      <c r="F90" s="71"/>
      <c r="G90" s="71"/>
      <c r="H90" s="95"/>
      <c r="I90" s="95"/>
      <c r="J90" s="95"/>
      <c r="K90" s="95"/>
      <c r="L90" s="95"/>
      <c r="M90" s="95"/>
      <c r="N90" s="73">
        <v>13349277.2446</v>
      </c>
      <c r="O90" s="96">
        <f t="shared" si="5"/>
        <v>3.2170053958149897E-2</v>
      </c>
      <c r="P90" s="101"/>
      <c r="Q90" s="23"/>
      <c r="R90" s="23"/>
    </row>
    <row r="91" spans="3:18" x14ac:dyDescent="0.25">
      <c r="C91" s="69" t="s">
        <v>126</v>
      </c>
      <c r="D91" s="70">
        <f>SUMIFS(Notes_Q1,PrimeNoteHolders,Prime_InvestorCapitalPerf!C91)/SUM(Notes_Q1)*$D$90</f>
        <v>0</v>
      </c>
      <c r="E91" s="71" t="str">
        <f t="shared" ref="E91:E99" si="7">VLOOKUP(C91,InvestorCategories,2,FALSE)</f>
        <v xml:space="preserve">(d) Insurance companies </v>
      </c>
      <c r="F91" s="71"/>
      <c r="G91" s="71"/>
      <c r="H91" s="95"/>
      <c r="I91" s="95"/>
      <c r="J91" s="95"/>
      <c r="K91" s="95"/>
      <c r="L91" s="95"/>
      <c r="M91" s="95"/>
      <c r="N91" s="70">
        <v>2004545.818</v>
      </c>
      <c r="O91" s="96">
        <f t="shared" si="5"/>
        <v>4.830699516165154E-3</v>
      </c>
      <c r="P91" s="101"/>
      <c r="Q91" s="23"/>
      <c r="R91" s="23"/>
    </row>
    <row r="92" spans="3:18" x14ac:dyDescent="0.25">
      <c r="C92" s="69" t="s">
        <v>127</v>
      </c>
      <c r="D92" s="70">
        <f>SUMIFS(Notes_Q1,PrimeNoteHolders,Prime_InvestorCapitalPerf!C92)/SUM(Notes_Q1)*$D$90</f>
        <v>0</v>
      </c>
      <c r="E92" s="71" t="str">
        <f t="shared" si="7"/>
        <v xml:space="preserve">(d) Insurance companies </v>
      </c>
      <c r="F92" s="71"/>
      <c r="G92" s="71"/>
      <c r="H92" s="95"/>
      <c r="I92" s="95"/>
      <c r="J92" s="95"/>
      <c r="K92" s="95"/>
      <c r="L92" s="95"/>
      <c r="M92" s="95"/>
      <c r="N92" s="70"/>
      <c r="O92" s="96"/>
      <c r="P92" s="101"/>
      <c r="Q92" s="23"/>
      <c r="R92" s="23"/>
    </row>
    <row r="93" spans="3:18" x14ac:dyDescent="0.25">
      <c r="C93" s="69" t="s">
        <v>128</v>
      </c>
      <c r="D93" s="70">
        <f>SUMIFS(Notes_Q1,PrimeNoteHolders,Prime_InvestorCapitalPerf!C93)/SUM(Notes_Q1)*$D$90</f>
        <v>0</v>
      </c>
      <c r="E93" s="71" t="str">
        <f t="shared" si="7"/>
        <v xml:space="preserve">(d) Insurance companies </v>
      </c>
      <c r="F93" s="71"/>
      <c r="G93" s="71"/>
      <c r="H93" s="95"/>
      <c r="I93" s="95"/>
      <c r="J93" s="95"/>
      <c r="K93" s="95"/>
      <c r="L93" s="95"/>
      <c r="M93" s="95"/>
      <c r="N93" s="70"/>
      <c r="O93" s="96"/>
      <c r="P93" s="101"/>
      <c r="Q93" s="23"/>
      <c r="R93" s="23"/>
    </row>
    <row r="94" spans="3:18" x14ac:dyDescent="0.25">
      <c r="C94" s="69" t="s">
        <v>129</v>
      </c>
      <c r="D94" s="70">
        <f>SUMIFS(Notes_Q1,PrimeNoteHolders,Prime_InvestorCapitalPerf!C94)/SUM(Notes_Q1)*$D$90</f>
        <v>0</v>
      </c>
      <c r="E94" s="71" t="str">
        <f t="shared" si="7"/>
        <v xml:space="preserve">(d) Insurance companies </v>
      </c>
      <c r="F94" s="71"/>
      <c r="G94" s="71"/>
      <c r="H94" s="95"/>
      <c r="I94" s="95"/>
      <c r="J94" s="95"/>
      <c r="K94" s="95"/>
      <c r="L94" s="95"/>
      <c r="M94" s="95"/>
      <c r="N94" s="70"/>
      <c r="O94" s="96"/>
      <c r="P94" s="101"/>
      <c r="Q94" s="23"/>
      <c r="R94" s="23"/>
    </row>
    <row r="95" spans="3:18" x14ac:dyDescent="0.25">
      <c r="C95" s="69" t="s">
        <v>130</v>
      </c>
      <c r="D95" s="70">
        <f>SUMIFS(Notes_Q1,PrimeNoteHolders,Prime_InvestorCapitalPerf!C95)/SUM(Notes_Q1)*$D$90</f>
        <v>0</v>
      </c>
      <c r="E95" s="71" t="str">
        <f t="shared" si="7"/>
        <v>(g) Non-profits</v>
      </c>
      <c r="F95" s="71"/>
      <c r="G95" s="71"/>
      <c r="H95" s="95"/>
      <c r="I95" s="95"/>
      <c r="J95" s="95"/>
      <c r="K95" s="95"/>
      <c r="L95" s="95"/>
      <c r="M95" s="95"/>
      <c r="N95" s="73"/>
      <c r="O95" s="96"/>
      <c r="P95" s="101"/>
      <c r="Q95" s="23"/>
      <c r="R95" s="23"/>
    </row>
    <row r="96" spans="3:18" x14ac:dyDescent="0.25">
      <c r="C96" s="69" t="s">
        <v>131</v>
      </c>
      <c r="D96" s="70">
        <f>SUMIFS(Notes_Q1,PrimeNoteHolders,Prime_InvestorCapitalPerf!C96)/SUM(Notes_Q1)*$D$90</f>
        <v>0</v>
      </c>
      <c r="E96" s="71" t="str">
        <f t="shared" si="7"/>
        <v xml:space="preserve">(d) Insurance companies </v>
      </c>
      <c r="F96" s="71"/>
      <c r="G96" s="71"/>
      <c r="H96" s="95"/>
      <c r="I96" s="95"/>
      <c r="J96" s="95"/>
      <c r="K96" s="95"/>
      <c r="L96" s="95"/>
      <c r="M96" s="95"/>
      <c r="N96" s="95"/>
      <c r="O96" s="96"/>
      <c r="P96" s="101"/>
      <c r="Q96" s="23"/>
      <c r="R96" s="23"/>
    </row>
    <row r="97" spans="3:18" x14ac:dyDescent="0.25">
      <c r="C97" s="69" t="s">
        <v>132</v>
      </c>
      <c r="D97" s="70">
        <f>SUMIFS(Notes_Q1,PrimeNoteHolders,Prime_InvestorCapitalPerf!C97)/SUM(Notes_Q1)*$D$90</f>
        <v>100125666.6723</v>
      </c>
      <c r="E97" s="71" t="str">
        <f t="shared" si="7"/>
        <v xml:space="preserve">(d) Insurance companies </v>
      </c>
      <c r="F97" s="71"/>
      <c r="G97" s="71"/>
      <c r="H97" s="95"/>
      <c r="I97" s="95"/>
      <c r="J97" s="95"/>
      <c r="K97" s="95"/>
      <c r="L97" s="95"/>
      <c r="M97" s="95"/>
      <c r="N97" s="95" t="s">
        <v>155</v>
      </c>
      <c r="O97" s="96">
        <f>SUM(O84:O88)</f>
        <v>0.8963607313241635</v>
      </c>
      <c r="P97" s="101"/>
      <c r="Q97" s="23"/>
      <c r="R97" s="23"/>
    </row>
    <row r="98" spans="3:18" x14ac:dyDescent="0.25">
      <c r="C98" s="69" t="s">
        <v>119</v>
      </c>
      <c r="D98" s="70">
        <f>SUMIFS(Notes_Q1,PrimeNoteHolders,Prime_InvestorCapitalPerf!C98)/SUM(Notes_Q1)*$D$90</f>
        <v>0</v>
      </c>
      <c r="E98" s="71" t="str">
        <f t="shared" si="7"/>
        <v xml:space="preserve">(k) State or municipal governmental pension plans </v>
      </c>
      <c r="F98" s="71"/>
      <c r="G98" s="71"/>
      <c r="H98" s="95"/>
      <c r="I98" s="95"/>
      <c r="J98" s="95"/>
      <c r="K98" s="95"/>
      <c r="L98" s="95"/>
      <c r="M98" s="95"/>
      <c r="N98" s="95"/>
      <c r="O98" s="97"/>
      <c r="P98" s="101"/>
      <c r="Q98" s="23"/>
      <c r="R98" s="23"/>
    </row>
    <row r="99" spans="3:18" ht="15.75" thickBot="1" x14ac:dyDescent="0.3">
      <c r="C99" s="78" t="s">
        <v>133</v>
      </c>
      <c r="D99" s="79">
        <f>SUMIFS(Notes_Q1,PrimeNoteHolders,Prime_InvestorCapitalPerf!C99)/SUM(Notes_Q1)*$D$90</f>
        <v>0</v>
      </c>
      <c r="E99" s="80" t="str">
        <f t="shared" si="7"/>
        <v xml:space="preserve">(d) Insurance companies </v>
      </c>
      <c r="F99" s="80"/>
      <c r="G99" s="80"/>
      <c r="H99" s="98"/>
      <c r="I99" s="98"/>
      <c r="J99" s="98"/>
      <c r="K99" s="98"/>
      <c r="L99" s="98"/>
      <c r="M99" s="98"/>
      <c r="N99" s="79">
        <v>0</v>
      </c>
      <c r="O99" s="99"/>
      <c r="P99" s="101"/>
      <c r="Q99" s="23"/>
      <c r="R99" s="23"/>
    </row>
    <row r="100" spans="3:18" x14ac:dyDescent="0.25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101"/>
      <c r="Q100" s="23"/>
      <c r="R100" s="23"/>
    </row>
    <row r="101" spans="3:18" ht="15.75" thickBot="1" x14ac:dyDescent="0.3">
      <c r="C101" s="23" t="s">
        <v>160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101"/>
      <c r="Q101" s="23"/>
      <c r="R101" s="23"/>
    </row>
    <row r="102" spans="3:18" ht="15.75" thickBot="1" x14ac:dyDescent="0.3">
      <c r="C102" s="120" t="s">
        <v>48</v>
      </c>
      <c r="D102" s="82">
        <v>19267470.077199999</v>
      </c>
      <c r="E102" s="89" t="str">
        <f>VLOOKUP(C102,InvestorCategories,2,FALSE)</f>
        <v>(g) Non-profits</v>
      </c>
      <c r="F102" s="121"/>
      <c r="G102" s="121"/>
      <c r="H102" s="121"/>
      <c r="I102" s="121"/>
      <c r="J102" s="121"/>
      <c r="K102" s="82" t="s">
        <v>154</v>
      </c>
      <c r="L102" s="83">
        <f>SUM(D102:D107)</f>
        <v>206168402.63999999</v>
      </c>
      <c r="M102" s="121"/>
      <c r="N102" s="90">
        <v>60107899.961806454</v>
      </c>
      <c r="O102" s="122">
        <f>N102/$L$102</f>
        <v>0.29154758533374092</v>
      </c>
      <c r="P102" s="101"/>
      <c r="Q102" s="23"/>
      <c r="R102" s="23"/>
    </row>
    <row r="103" spans="3:18" s="5" customFormat="1" x14ac:dyDescent="0.25">
      <c r="C103" s="126" t="s">
        <v>166</v>
      </c>
      <c r="D103" s="87">
        <v>1000506.5615</v>
      </c>
      <c r="E103" s="89" t="str">
        <f>VLOOKUP(C103,InvestorCategories,2,FALSE)</f>
        <v>(g) Non-profits</v>
      </c>
      <c r="F103" s="124"/>
      <c r="G103" s="124"/>
      <c r="H103" s="124"/>
      <c r="I103" s="124"/>
      <c r="J103" s="124"/>
      <c r="K103" s="87"/>
      <c r="L103" s="178"/>
      <c r="M103" s="124"/>
      <c r="N103" s="84">
        <v>55232961.051100001</v>
      </c>
      <c r="O103" s="125">
        <f t="shared" ref="O103:O109" si="8">N103/$L$102</f>
        <v>0.26790216320172389</v>
      </c>
      <c r="P103" s="101"/>
      <c r="Q103" s="23"/>
      <c r="R103" s="23"/>
    </row>
    <row r="104" spans="3:18" x14ac:dyDescent="0.25">
      <c r="C104" s="123" t="s">
        <v>49</v>
      </c>
      <c r="D104" s="84">
        <v>18756172.543000001</v>
      </c>
      <c r="E104" s="81" t="str">
        <f>VLOOKUP(C104,InvestorCategories,2,FALSE)</f>
        <v>(g) Non-profits</v>
      </c>
      <c r="F104" s="124"/>
      <c r="G104" s="124"/>
      <c r="H104" s="124"/>
      <c r="I104" s="124"/>
      <c r="J104" s="124"/>
      <c r="K104" s="124"/>
      <c r="L104" s="124"/>
      <c r="M104" s="124"/>
      <c r="N104" s="84">
        <v>38569235.808825806</v>
      </c>
      <c r="O104" s="125">
        <f t="shared" si="8"/>
        <v>0.18707636725581708</v>
      </c>
      <c r="P104" s="101"/>
      <c r="Q104" s="23"/>
      <c r="R104" s="23"/>
    </row>
    <row r="105" spans="3:18" x14ac:dyDescent="0.25">
      <c r="C105" s="126" t="s">
        <v>50</v>
      </c>
      <c r="D105" s="87">
        <v>3216173.3095999998</v>
      </c>
      <c r="E105" s="81" t="str">
        <f>VLOOKUP(C105,InvestorCategories,2,FALSE)</f>
        <v>(g) Non-profits</v>
      </c>
      <c r="F105" s="124"/>
      <c r="G105" s="124"/>
      <c r="H105" s="124"/>
      <c r="I105" s="124"/>
      <c r="J105" s="124"/>
      <c r="K105" s="85" t="s">
        <v>143</v>
      </c>
      <c r="L105" s="86">
        <f>SUMIFS($D$102:$D$116,$E$102:$E$116,K105)/$L$102</f>
        <v>0.52137604741044208</v>
      </c>
      <c r="M105" s="124"/>
      <c r="N105" s="84">
        <v>19267470.077199999</v>
      </c>
      <c r="O105" s="125">
        <f t="shared" si="8"/>
        <v>9.3455009741933173E-2</v>
      </c>
      <c r="P105" s="23"/>
      <c r="Q105" s="23"/>
      <c r="R105" s="23"/>
    </row>
    <row r="106" spans="3:18" x14ac:dyDescent="0.25">
      <c r="C106" s="127" t="s">
        <v>52</v>
      </c>
      <c r="D106" s="88">
        <v>55232961.051100001</v>
      </c>
      <c r="E106" s="81" t="str">
        <f>VLOOKUP(C106,InvestorCategories,2,FALSE)</f>
        <v>(g) Non-profits</v>
      </c>
      <c r="F106" s="124"/>
      <c r="G106" s="124"/>
      <c r="H106" s="124"/>
      <c r="I106" s="124"/>
      <c r="J106" s="124"/>
      <c r="K106" s="85" t="s">
        <v>144</v>
      </c>
      <c r="L106" s="86">
        <f t="shared" ref="L106:L108" si="9">SUMIFS($D$102:$D$116,$E$102:$E$116,K106)/$L$102</f>
        <v>0</v>
      </c>
      <c r="M106" s="124"/>
      <c r="N106" s="84">
        <v>18756172.543000001</v>
      </c>
      <c r="O106" s="125">
        <f t="shared" si="8"/>
        <v>9.0975010248059235E-2</v>
      </c>
      <c r="P106" s="23"/>
      <c r="Q106" s="23"/>
      <c r="R106" s="23"/>
    </row>
    <row r="107" spans="3:18" x14ac:dyDescent="0.25">
      <c r="C107" s="126" t="s">
        <v>51</v>
      </c>
      <c r="D107" s="84">
        <v>108695119.0976</v>
      </c>
      <c r="E107" s="81"/>
      <c r="F107" s="124"/>
      <c r="G107" s="124"/>
      <c r="H107" s="124"/>
      <c r="I107" s="124"/>
      <c r="J107" s="124"/>
      <c r="K107" s="85" t="s">
        <v>140</v>
      </c>
      <c r="L107" s="86">
        <f t="shared" si="9"/>
        <v>0.18707636725581708</v>
      </c>
      <c r="M107" s="124"/>
      <c r="N107" s="87">
        <v>10017983.326967742</v>
      </c>
      <c r="O107" s="125">
        <f t="shared" si="8"/>
        <v>4.8591264222290154E-2</v>
      </c>
      <c r="P107" s="23"/>
      <c r="Q107" s="23"/>
      <c r="R107" s="23"/>
    </row>
    <row r="108" spans="3:18" x14ac:dyDescent="0.25">
      <c r="C108" s="126" t="s">
        <v>126</v>
      </c>
      <c r="D108" s="84">
        <f>SUMIFS(Notes_QX1,PrimeNoteHolders,Prime_InvestorCapitalPerf!C108)/SUM(Notes_QX1)*$D$107</f>
        <v>0</v>
      </c>
      <c r="E108" s="81" t="str">
        <f t="shared" ref="E108:E116" si="10">VLOOKUP(C108,InvestorCategories,2,FALSE)</f>
        <v xml:space="preserve">(d) Insurance companies </v>
      </c>
      <c r="F108" s="124"/>
      <c r="G108" s="124"/>
      <c r="H108" s="124"/>
      <c r="I108" s="124"/>
      <c r="J108" s="124"/>
      <c r="K108" s="85" t="s">
        <v>146</v>
      </c>
      <c r="L108" s="86">
        <f t="shared" si="9"/>
        <v>0.29154758533374092</v>
      </c>
      <c r="M108" s="124"/>
      <c r="N108" s="87">
        <v>3216173.3095999998</v>
      </c>
      <c r="O108" s="125">
        <f t="shared" si="8"/>
        <v>1.5599739186105575E-2</v>
      </c>
      <c r="P108" s="23"/>
      <c r="Q108" s="23"/>
      <c r="R108" s="23"/>
    </row>
    <row r="109" spans="3:18" x14ac:dyDescent="0.25">
      <c r="C109" s="126" t="s">
        <v>127</v>
      </c>
      <c r="D109" s="84">
        <f>SUMIFS(Notes_QX1,PrimeNoteHolders,Prime_InvestorCapitalPerf!C109)/SUM(Notes_QX1)*$D$107</f>
        <v>0</v>
      </c>
      <c r="E109" s="81" t="str">
        <f t="shared" si="10"/>
        <v xml:space="preserve">(d) Insurance companies </v>
      </c>
      <c r="F109" s="124"/>
      <c r="G109" s="124"/>
      <c r="H109" s="124"/>
      <c r="I109" s="124"/>
      <c r="J109" s="124"/>
      <c r="K109" s="124"/>
      <c r="L109" s="124"/>
      <c r="M109" s="124"/>
      <c r="N109" s="87">
        <v>1000506.5615</v>
      </c>
      <c r="O109" s="125">
        <f t="shared" si="8"/>
        <v>4.852860810330038E-3</v>
      </c>
      <c r="P109" s="23"/>
      <c r="Q109" s="23"/>
      <c r="R109" s="23"/>
    </row>
    <row r="110" spans="3:18" x14ac:dyDescent="0.25">
      <c r="C110" s="126" t="s">
        <v>128</v>
      </c>
      <c r="D110" s="84">
        <f>SUMIFS(Notes_QX1,PrimeNoteHolders,Prime_InvestorCapitalPerf!C110)/SUM(Notes_QX1)*$D$107</f>
        <v>0</v>
      </c>
      <c r="E110" s="81" t="str">
        <f t="shared" si="10"/>
        <v xml:space="preserve">(d) Insurance companies </v>
      </c>
      <c r="F110" s="124"/>
      <c r="G110" s="124"/>
      <c r="H110" s="124"/>
      <c r="I110" s="124"/>
      <c r="J110" s="124"/>
      <c r="K110" s="124"/>
      <c r="L110" s="124"/>
      <c r="M110" s="124"/>
      <c r="N110" s="84"/>
      <c r="O110" s="125"/>
      <c r="P110" s="23"/>
      <c r="Q110" s="23"/>
      <c r="R110" s="23"/>
    </row>
    <row r="111" spans="3:18" x14ac:dyDescent="0.25">
      <c r="C111" s="126" t="s">
        <v>129</v>
      </c>
      <c r="D111" s="84">
        <f>SUMIFS(Notes_QX1,PrimeNoteHolders,Prime_InvestorCapitalPerf!C111)/SUM(Notes_QX1)*$D$107</f>
        <v>0</v>
      </c>
      <c r="E111" s="81" t="str">
        <f t="shared" si="10"/>
        <v xml:space="preserve">(d) Insurance companies </v>
      </c>
      <c r="F111" s="124"/>
      <c r="G111" s="124"/>
      <c r="H111" s="124"/>
      <c r="I111" s="124"/>
      <c r="J111" s="124"/>
      <c r="K111" s="124"/>
      <c r="L111" s="124"/>
      <c r="M111" s="124"/>
      <c r="N111" s="84"/>
      <c r="O111" s="125"/>
      <c r="P111" s="23"/>
      <c r="Q111" s="23"/>
      <c r="R111" s="23"/>
    </row>
    <row r="112" spans="3:18" x14ac:dyDescent="0.25">
      <c r="C112" s="126" t="s">
        <v>130</v>
      </c>
      <c r="D112" s="84">
        <f>SUMIFS(Notes_QX1,PrimeNoteHolders,Prime_InvestorCapitalPerf!C112)/SUM(Notes_QX1)*$D$107</f>
        <v>10017983.326967742</v>
      </c>
      <c r="E112" s="81" t="str">
        <f t="shared" si="10"/>
        <v>(g) Non-profits</v>
      </c>
      <c r="F112" s="124"/>
      <c r="G112" s="124"/>
      <c r="H112" s="124"/>
      <c r="I112" s="124"/>
      <c r="J112" s="124"/>
      <c r="K112" s="124"/>
      <c r="L112" s="124"/>
      <c r="M112" s="124"/>
      <c r="N112" s="84"/>
      <c r="O112" s="125"/>
      <c r="P112" s="23"/>
      <c r="Q112" s="23"/>
      <c r="R112" s="23"/>
    </row>
    <row r="113" spans="3:18" x14ac:dyDescent="0.25">
      <c r="C113" s="126" t="s">
        <v>131</v>
      </c>
      <c r="D113" s="84">
        <f>SUMIFS(Notes_QX1,PrimeNoteHolders,Prime_InvestorCapitalPerf!C113)/SUM(Notes_QX1)*$D$107</f>
        <v>38569235.808825806</v>
      </c>
      <c r="E113" s="81" t="str">
        <f t="shared" si="10"/>
        <v xml:space="preserve">(d) Insurance companies </v>
      </c>
      <c r="F113" s="124"/>
      <c r="G113" s="124"/>
      <c r="H113" s="124"/>
      <c r="I113" s="124"/>
      <c r="J113" s="124"/>
      <c r="K113" s="124"/>
      <c r="L113" s="124"/>
      <c r="M113" s="124"/>
      <c r="N113" s="84"/>
      <c r="O113" s="125"/>
      <c r="P113" s="23"/>
      <c r="Q113" s="23"/>
      <c r="R113" s="23"/>
    </row>
    <row r="114" spans="3:18" x14ac:dyDescent="0.25">
      <c r="C114" s="126" t="s">
        <v>132</v>
      </c>
      <c r="D114" s="84">
        <f>SUMIFS(Notes_QX1,PrimeNoteHolders,Prime_InvestorCapitalPerf!C114)/SUM(Notes_QX1)*$D$107</f>
        <v>0</v>
      </c>
      <c r="E114" s="81" t="str">
        <f t="shared" si="10"/>
        <v xml:space="preserve">(d) Insurance companies </v>
      </c>
      <c r="F114" s="124"/>
      <c r="G114" s="124"/>
      <c r="H114" s="124"/>
      <c r="I114" s="124"/>
      <c r="J114" s="124"/>
      <c r="K114" s="124"/>
      <c r="L114" s="124"/>
      <c r="M114" s="124"/>
      <c r="N114" s="124" t="s">
        <v>155</v>
      </c>
      <c r="O114" s="125">
        <f>SUM(O102:O106)</f>
        <v>0.93095613578127434</v>
      </c>
      <c r="P114" s="23"/>
      <c r="Q114" s="23"/>
      <c r="R114" s="23"/>
    </row>
    <row r="115" spans="3:18" x14ac:dyDescent="0.25">
      <c r="C115" s="126" t="s">
        <v>119</v>
      </c>
      <c r="D115" s="84">
        <f>SUMIFS(Notes_QX1,PrimeNoteHolders,Prime_InvestorCapitalPerf!C115)/SUM(Notes_QX1)*$D$107</f>
        <v>60107899.961806454</v>
      </c>
      <c r="E115" s="81" t="str">
        <f t="shared" si="10"/>
        <v xml:space="preserve">(k) State or municipal governmental pension plans </v>
      </c>
      <c r="F115" s="124"/>
      <c r="G115" s="124"/>
      <c r="H115" s="124"/>
      <c r="I115" s="124"/>
      <c r="J115" s="124"/>
      <c r="K115" s="124"/>
      <c r="L115" s="124"/>
      <c r="M115" s="124"/>
      <c r="N115" s="124"/>
      <c r="O115" s="125"/>
      <c r="P115" s="23"/>
      <c r="Q115" s="23"/>
      <c r="R115" s="23"/>
    </row>
    <row r="116" spans="3:18" ht="15.75" thickBot="1" x14ac:dyDescent="0.3">
      <c r="C116" s="128" t="s">
        <v>133</v>
      </c>
      <c r="D116" s="91">
        <f>SUMIFS(Notes_QX1,PrimeNoteHolders,Prime_InvestorCapitalPerf!C116)/SUM(Notes_QX1)*$D$107</f>
        <v>0</v>
      </c>
      <c r="E116" s="92" t="str">
        <f t="shared" si="10"/>
        <v xml:space="preserve">(d) Insurance companies </v>
      </c>
      <c r="F116" s="129"/>
      <c r="G116" s="129"/>
      <c r="H116" s="129"/>
      <c r="I116" s="129"/>
      <c r="J116" s="129"/>
      <c r="K116" s="129"/>
      <c r="L116" s="129"/>
      <c r="M116" s="129"/>
      <c r="N116" s="129"/>
      <c r="O116" s="130"/>
      <c r="P116" s="23"/>
      <c r="Q116" s="23"/>
      <c r="R116" s="23"/>
    </row>
    <row r="117" spans="3:18" x14ac:dyDescent="0.25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3:18" x14ac:dyDescent="0.25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3:18" ht="15.75" thickBot="1" x14ac:dyDescent="0.3">
      <c r="C119" s="100" t="s">
        <v>161</v>
      </c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23"/>
      <c r="Q119" s="23"/>
      <c r="R119" s="23"/>
    </row>
    <row r="120" spans="3:18" x14ac:dyDescent="0.25">
      <c r="C120" s="102"/>
      <c r="D120" s="103"/>
      <c r="E120" s="103"/>
      <c r="F120" s="103"/>
      <c r="G120" s="104" t="s">
        <v>140</v>
      </c>
      <c r="H120" s="105"/>
      <c r="I120" s="105"/>
      <c r="J120" s="106">
        <f>SUMIFS($D$122:$D$123,$E$122:$E$123,G120)/$L$120</f>
        <v>0.55555555555555558</v>
      </c>
      <c r="K120" s="103" t="s">
        <v>162</v>
      </c>
      <c r="L120" s="186">
        <f>D121</f>
        <v>90239474.640000001</v>
      </c>
      <c r="M120" s="103"/>
      <c r="N120" s="103"/>
      <c r="O120" s="107"/>
      <c r="P120" s="23"/>
      <c r="Q120" s="23"/>
      <c r="R120" s="23"/>
    </row>
    <row r="121" spans="3:18" x14ac:dyDescent="0.25">
      <c r="C121" s="181" t="s">
        <v>55</v>
      </c>
      <c r="D121" s="182">
        <v>90239474.640000001</v>
      </c>
      <c r="E121" s="109"/>
      <c r="F121" s="109"/>
      <c r="G121" s="110" t="s">
        <v>142</v>
      </c>
      <c r="H121" s="111"/>
      <c r="I121" s="111"/>
      <c r="J121" s="112">
        <f t="shared" ref="J121:J123" si="11">SUMIFS($D$122:$D$123,$E$122:$E$123,G121)/$L$120</f>
        <v>0</v>
      </c>
      <c r="K121" s="109"/>
      <c r="L121" s="109"/>
      <c r="M121" s="109"/>
      <c r="N121" s="109"/>
      <c r="O121" s="113"/>
      <c r="P121" s="23"/>
      <c r="Q121" s="23"/>
      <c r="R121" s="23"/>
    </row>
    <row r="122" spans="3:18" x14ac:dyDescent="0.25">
      <c r="C122" s="183" t="s">
        <v>131</v>
      </c>
      <c r="D122" s="185">
        <f>SUMIFS(Notes_Q3641,PrimeNoteHolders,Prime_InvestorCapitalPerf!C122)/SUM(Notes_Q3641)*$D$121</f>
        <v>50133041.466666669</v>
      </c>
      <c r="E122" s="184" t="str">
        <f t="shared" ref="E122:E123" si="12">VLOOKUP(C122,InvestorCategories,2,FALSE)</f>
        <v xml:space="preserve">(d) Insurance companies </v>
      </c>
      <c r="F122" s="109"/>
      <c r="G122" s="110" t="s">
        <v>143</v>
      </c>
      <c r="H122" s="111"/>
      <c r="I122" s="111"/>
      <c r="J122" s="112">
        <f t="shared" si="11"/>
        <v>0</v>
      </c>
      <c r="K122" s="109"/>
      <c r="L122" s="109"/>
      <c r="M122" s="109" t="s">
        <v>158</v>
      </c>
      <c r="N122" s="109"/>
      <c r="O122" s="113"/>
      <c r="P122" s="23"/>
      <c r="Q122" s="23"/>
      <c r="R122" s="23"/>
    </row>
    <row r="123" spans="3:18" ht="15.75" thickBot="1" x14ac:dyDescent="0.3">
      <c r="C123" s="183" t="s">
        <v>119</v>
      </c>
      <c r="D123" s="185">
        <f>SUMIFS(Notes_Q3641,PrimeNoteHolders,Prime_InvestorCapitalPerf!C123)/SUM(Notes_Q3641)*$D$121</f>
        <v>40106433.173333332</v>
      </c>
      <c r="E123" s="184" t="str">
        <f t="shared" si="12"/>
        <v xml:space="preserve">(k) State or municipal governmental pension plans </v>
      </c>
      <c r="F123" s="109"/>
      <c r="G123" s="114" t="s">
        <v>146</v>
      </c>
      <c r="H123" s="115"/>
      <c r="I123" s="115"/>
      <c r="J123" s="116">
        <f t="shared" si="11"/>
        <v>0.44444444444444442</v>
      </c>
      <c r="K123" s="109"/>
      <c r="L123" s="109"/>
      <c r="M123" s="109"/>
      <c r="N123" s="109"/>
      <c r="O123" s="113"/>
      <c r="P123" s="23"/>
      <c r="Q123" s="23"/>
      <c r="R123" s="23"/>
    </row>
    <row r="124" spans="3:18" x14ac:dyDescent="0.25">
      <c r="C124" s="108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13"/>
      <c r="P124" s="23"/>
      <c r="Q124" s="23"/>
      <c r="R124" s="23"/>
    </row>
    <row r="125" spans="3:18" ht="15.75" thickBot="1" x14ac:dyDescent="0.3">
      <c r="C125" s="117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9"/>
      <c r="P125" s="23"/>
      <c r="Q125" s="23"/>
      <c r="R125" s="23"/>
    </row>
    <row r="126" spans="3:18" x14ac:dyDescent="0.25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3:18" ht="15.75" thickBot="1" x14ac:dyDescent="0.3">
      <c r="C127" s="23" t="s">
        <v>167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3:18" x14ac:dyDescent="0.25">
      <c r="C128" s="131" t="s">
        <v>165</v>
      </c>
      <c r="D128" s="132">
        <v>5003344.9400000004</v>
      </c>
      <c r="E128" s="180" t="str">
        <f t="shared" ref="E128:E138" si="13">VLOOKUP(C128,InvestorCategories,2,FALSE)</f>
        <v>(g) Non-profits</v>
      </c>
      <c r="F128" s="121"/>
      <c r="G128" s="121"/>
      <c r="H128" s="121"/>
      <c r="I128" s="133" t="s">
        <v>162</v>
      </c>
      <c r="J128" s="132">
        <f>SUM(D128:D129)</f>
        <v>127040622.73</v>
      </c>
      <c r="K128" s="121"/>
      <c r="L128" s="212">
        <v>62018944.450655743</v>
      </c>
      <c r="M128" s="214">
        <f>L128/$Q$26</f>
        <v>0.48818199342792012</v>
      </c>
      <c r="N128" s="121"/>
      <c r="O128" s="134"/>
      <c r="P128" s="23"/>
      <c r="Q128" s="23"/>
      <c r="R128" s="23"/>
    </row>
    <row r="129" spans="3:18" s="5" customFormat="1" x14ac:dyDescent="0.25">
      <c r="C129" s="123" t="s">
        <v>42</v>
      </c>
      <c r="D129" s="87">
        <v>122037277.79000001</v>
      </c>
      <c r="E129" s="124"/>
      <c r="F129" s="124"/>
      <c r="G129" s="124"/>
      <c r="H129" s="124"/>
      <c r="I129" s="179"/>
      <c r="J129" s="87"/>
      <c r="K129" s="124"/>
      <c r="L129" s="213">
        <v>30009166.669672132</v>
      </c>
      <c r="M129" s="215">
        <f t="shared" ref="M129:M131" si="14">L129/$Q$26</f>
        <v>0.23621709359415488</v>
      </c>
      <c r="N129" s="124"/>
      <c r="O129" s="135"/>
      <c r="P129" s="23"/>
      <c r="Q129" s="23"/>
      <c r="R129" s="23"/>
    </row>
    <row r="130" spans="3:18" ht="15.75" thickBot="1" x14ac:dyDescent="0.3">
      <c r="C130" s="123" t="s">
        <v>126</v>
      </c>
      <c r="D130" s="84">
        <f>SUMIFS(Notes_MIG1,PrimeNoteHolders,Prime_InvestorCapitalPerf!C130)/SUM(Notes_MIG1)*$D$129</f>
        <v>62018944.450655743</v>
      </c>
      <c r="E130" s="81" t="str">
        <f t="shared" si="13"/>
        <v xml:space="preserve">(d) Insurance companies </v>
      </c>
      <c r="F130" s="124"/>
      <c r="G130" s="124"/>
      <c r="H130" s="124"/>
      <c r="I130" s="124"/>
      <c r="J130" s="124"/>
      <c r="K130" s="124"/>
      <c r="L130" s="213">
        <v>30009166.669672132</v>
      </c>
      <c r="M130" s="215">
        <f t="shared" si="14"/>
        <v>0.23621709359415488</v>
      </c>
      <c r="N130" s="124"/>
      <c r="O130" s="135"/>
      <c r="P130" s="23"/>
      <c r="Q130" s="23"/>
      <c r="R130" s="23"/>
    </row>
    <row r="131" spans="3:18" x14ac:dyDescent="0.25">
      <c r="C131" s="123" t="s">
        <v>127</v>
      </c>
      <c r="D131" s="84">
        <f>SUMIFS(Notes_MIG1,PrimeNoteHolders,Prime_InvestorCapitalPerf!C131)/SUM(Notes_MIG1)*$D$129</f>
        <v>0</v>
      </c>
      <c r="E131" s="81" t="str">
        <f t="shared" si="13"/>
        <v xml:space="preserve">(d) Insurance companies </v>
      </c>
      <c r="F131" s="124"/>
      <c r="G131" s="136" t="s">
        <v>140</v>
      </c>
      <c r="H131" s="137"/>
      <c r="I131" s="137"/>
      <c r="J131" s="138">
        <f>SUMIFS($D$128:$D$138,$E$128:$E$138,G131)/$J$128</f>
        <v>0.72439908702207501</v>
      </c>
      <c r="K131" s="124"/>
      <c r="L131" s="213">
        <v>5003344.9400000004</v>
      </c>
      <c r="M131" s="215">
        <f t="shared" si="14"/>
        <v>3.9383819383770113E-2</v>
      </c>
      <c r="N131" s="124"/>
      <c r="O131" s="135"/>
      <c r="P131" s="23"/>
      <c r="Q131" s="23"/>
      <c r="R131" s="23"/>
    </row>
    <row r="132" spans="3:18" x14ac:dyDescent="0.25">
      <c r="C132" s="123" t="s">
        <v>128</v>
      </c>
      <c r="D132" s="84">
        <f>SUMIFS(Notes_MIG1,PrimeNoteHolders,Prime_InvestorCapitalPerf!C132)/SUM(Notes_MIG1)*$D$129</f>
        <v>0</v>
      </c>
      <c r="E132" s="81" t="str">
        <f t="shared" si="13"/>
        <v xml:space="preserve">(d) Insurance companies </v>
      </c>
      <c r="F132" s="124"/>
      <c r="G132" s="139" t="s">
        <v>146</v>
      </c>
      <c r="H132" s="140"/>
      <c r="I132" s="140"/>
      <c r="J132" s="141">
        <f t="shared" ref="J132:J134" si="15">SUMIFS($D$128:$D$138,$E$128:$E$138,G132)/$J$128</f>
        <v>0</v>
      </c>
      <c r="K132" s="124"/>
      <c r="L132" s="124"/>
      <c r="M132" s="124"/>
      <c r="N132" s="124"/>
      <c r="O132" s="135"/>
      <c r="P132" s="23"/>
      <c r="Q132" s="23"/>
      <c r="R132" s="23"/>
    </row>
    <row r="133" spans="3:18" x14ac:dyDescent="0.25">
      <c r="C133" s="123" t="s">
        <v>129</v>
      </c>
      <c r="D133" s="84">
        <f>SUMIFS(Notes_MIG1,PrimeNoteHolders,Prime_InvestorCapitalPerf!C133)/SUM(Notes_MIG1)*$D$129</f>
        <v>0</v>
      </c>
      <c r="E133" s="81" t="str">
        <f t="shared" si="13"/>
        <v xml:space="preserve">(d) Insurance companies </v>
      </c>
      <c r="F133" s="124"/>
      <c r="G133" s="139" t="s">
        <v>143</v>
      </c>
      <c r="H133" s="140"/>
      <c r="I133" s="140"/>
      <c r="J133" s="141">
        <f t="shared" si="15"/>
        <v>0.27560091297792499</v>
      </c>
      <c r="K133" s="124"/>
      <c r="L133" s="124"/>
      <c r="M133" s="142" t="s">
        <v>158</v>
      </c>
      <c r="N133" s="142"/>
      <c r="O133" s="135"/>
      <c r="P133" s="23"/>
      <c r="Q133" s="23"/>
      <c r="R133" s="23"/>
    </row>
    <row r="134" spans="3:18" ht="15.75" thickBot="1" x14ac:dyDescent="0.3">
      <c r="C134" s="123" t="s">
        <v>130</v>
      </c>
      <c r="D134" s="84">
        <f>SUMIFS(Notes_MIG1,PrimeNoteHolders,Prime_InvestorCapitalPerf!C134)/SUM(Notes_MIG1)*$D$129</f>
        <v>30009166.669672132</v>
      </c>
      <c r="E134" s="81" t="str">
        <f t="shared" si="13"/>
        <v>(g) Non-profits</v>
      </c>
      <c r="F134" s="124"/>
      <c r="G134" s="143" t="s">
        <v>144</v>
      </c>
      <c r="H134" s="144"/>
      <c r="I134" s="144"/>
      <c r="J134" s="145">
        <f t="shared" si="15"/>
        <v>0</v>
      </c>
      <c r="K134" s="124"/>
      <c r="L134" s="124"/>
      <c r="M134" s="124"/>
      <c r="N134" s="124"/>
      <c r="O134" s="135"/>
      <c r="P134" s="23"/>
      <c r="Q134" s="23"/>
      <c r="R134" s="23"/>
    </row>
    <row r="135" spans="3:18" x14ac:dyDescent="0.25">
      <c r="C135" s="123" t="s">
        <v>131</v>
      </c>
      <c r="D135" s="84">
        <f>SUMIFS(Notes_MIG1,PrimeNoteHolders,Prime_InvestorCapitalPerf!C135)/SUM(Notes_MIG1)*$D$129</f>
        <v>30009166.669672132</v>
      </c>
      <c r="E135" s="81" t="str">
        <f t="shared" si="13"/>
        <v xml:space="preserve">(d) Insurance companies 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35"/>
      <c r="P135" s="23"/>
      <c r="Q135" s="23"/>
      <c r="R135" s="23"/>
    </row>
    <row r="136" spans="3:18" x14ac:dyDescent="0.25">
      <c r="C136" s="123" t="s">
        <v>132</v>
      </c>
      <c r="D136" s="84">
        <f>SUMIFS(Notes_MIG1,PrimeNoteHolders,Prime_InvestorCapitalPerf!C136)/SUM(Notes_MIG1)*$D$129</f>
        <v>0</v>
      </c>
      <c r="E136" s="81" t="str">
        <f t="shared" si="13"/>
        <v xml:space="preserve">(d) Insurance companies </v>
      </c>
      <c r="F136" s="124"/>
      <c r="G136" s="124"/>
      <c r="H136" s="124"/>
      <c r="I136" s="124"/>
      <c r="J136" s="124"/>
      <c r="K136" s="124"/>
      <c r="L136" s="124"/>
      <c r="M136" s="124"/>
      <c r="N136" s="124"/>
      <c r="O136" s="135"/>
      <c r="P136" s="23"/>
      <c r="Q136" s="23"/>
      <c r="R136" s="23"/>
    </row>
    <row r="137" spans="3:18" x14ac:dyDescent="0.25">
      <c r="C137" s="123" t="s">
        <v>119</v>
      </c>
      <c r="D137" s="84">
        <f>SUMIFS(Notes_MIG1,PrimeNoteHolders,Prime_InvestorCapitalPerf!C137)/SUM(Notes_MIG1)*$D$129</f>
        <v>0</v>
      </c>
      <c r="E137" s="81" t="str">
        <f t="shared" si="13"/>
        <v xml:space="preserve">(k) State or municipal governmental pension plans </v>
      </c>
      <c r="F137" s="124"/>
      <c r="G137" s="124"/>
      <c r="H137" s="124"/>
      <c r="I137" s="124"/>
      <c r="J137" s="124"/>
      <c r="K137" s="124"/>
      <c r="L137" s="124"/>
      <c r="M137" s="124"/>
      <c r="N137" s="124"/>
      <c r="O137" s="135"/>
      <c r="P137" s="23"/>
      <c r="Q137" s="23"/>
      <c r="R137" s="23"/>
    </row>
    <row r="138" spans="3:18" ht="15.75" thickBot="1" x14ac:dyDescent="0.3">
      <c r="C138" s="146" t="s">
        <v>133</v>
      </c>
      <c r="D138" s="91">
        <f>SUMIFS(Notes_MIG1,PrimeNoteHolders,Prime_InvestorCapitalPerf!C138)/SUM(Notes_MIG1)*$D$129</f>
        <v>0</v>
      </c>
      <c r="E138" s="92" t="str">
        <f t="shared" si="13"/>
        <v xml:space="preserve">(d) Insurance companies </v>
      </c>
      <c r="F138" s="129"/>
      <c r="G138" s="129"/>
      <c r="H138" s="129"/>
      <c r="I138" s="129"/>
      <c r="J138" s="129"/>
      <c r="K138" s="129"/>
      <c r="L138" s="129"/>
      <c r="M138" s="129"/>
      <c r="N138" s="129"/>
      <c r="O138" s="130"/>
      <c r="P138" s="23"/>
      <c r="Q138" s="23"/>
      <c r="R138" s="23"/>
    </row>
    <row r="139" spans="3:18" x14ac:dyDescent="0.25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3:18" x14ac:dyDescent="0.25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3:18" x14ac:dyDescent="0.25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3:18" x14ac:dyDescent="0.25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</sheetData>
  <sortState xmlns:xlrd2="http://schemas.microsoft.com/office/spreadsheetml/2017/richdata2" ref="L128:L131">
    <sortCondition descending="1" ref="L128:L131"/>
  </sortState>
  <mergeCells count="48">
    <mergeCell ref="C46:D46"/>
    <mergeCell ref="A47:E47"/>
    <mergeCell ref="B48:E48"/>
    <mergeCell ref="C41:D41"/>
    <mergeCell ref="C42:D42"/>
    <mergeCell ref="C43:D43"/>
    <mergeCell ref="A44:E44"/>
    <mergeCell ref="A45:E45"/>
    <mergeCell ref="A36:E36"/>
    <mergeCell ref="A37:E37"/>
    <mergeCell ref="C38:D38"/>
    <mergeCell ref="C39:D39"/>
    <mergeCell ref="C40:D40"/>
    <mergeCell ref="C31:D31"/>
    <mergeCell ref="C32:D32"/>
    <mergeCell ref="C33:D33"/>
    <mergeCell ref="C34:D34"/>
    <mergeCell ref="C35:D35"/>
    <mergeCell ref="A26:E26"/>
    <mergeCell ref="A27:E27"/>
    <mergeCell ref="C28:D28"/>
    <mergeCell ref="C29:D29"/>
    <mergeCell ref="C30:D30"/>
    <mergeCell ref="C21:D21"/>
    <mergeCell ref="A22:E22"/>
    <mergeCell ref="A23:E23"/>
    <mergeCell ref="C24:D24"/>
    <mergeCell ref="C25:D25"/>
    <mergeCell ref="C16:D16"/>
    <mergeCell ref="C17:D17"/>
    <mergeCell ref="A18:E18"/>
    <mergeCell ref="A19:E19"/>
    <mergeCell ref="C20:D20"/>
    <mergeCell ref="C11:D11"/>
    <mergeCell ref="C12:D12"/>
    <mergeCell ref="C13:D13"/>
    <mergeCell ref="C14:D14"/>
    <mergeCell ref="C15:D15"/>
    <mergeCell ref="A6:E6"/>
    <mergeCell ref="C7:D7"/>
    <mergeCell ref="C8:D8"/>
    <mergeCell ref="C9:D9"/>
    <mergeCell ref="C10:D10"/>
    <mergeCell ref="A1:C1"/>
    <mergeCell ref="A2:V2"/>
    <mergeCell ref="A3:V3"/>
    <mergeCell ref="A4:V4"/>
    <mergeCell ref="C5:D5"/>
  </mergeCells>
  <pageMargins left="0.15" right="0.15" top="0.2" bottom="0.35365000000000002" header="0.2" footer="0.2"/>
  <pageSetup paperSize="0" orientation="landscape" horizontalDpi="300" verticalDpi="300"/>
  <headerFooter alignWithMargins="0">
    <oddFooter>&amp;L&amp;"Tahoma,Regular"&amp;8 Created on 10/4/2021 11:07:42 AM &amp;C&amp;"Tahoma,Regular"&amp;8 1 of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F0DD-5A3E-4B12-8AE0-F8CCAD402B15}">
  <dimension ref="C4:U35"/>
  <sheetViews>
    <sheetView topLeftCell="A2" zoomScale="60" zoomScaleNormal="60" workbookViewId="0">
      <selection activeCell="I46" sqref="I46"/>
    </sheetView>
  </sheetViews>
  <sheetFormatPr defaultColWidth="9.140625" defaultRowHeight="15" x14ac:dyDescent="0.25"/>
  <cols>
    <col min="1" max="2" width="9.140625" style="39"/>
    <col min="3" max="3" width="12.28515625" style="39" bestFit="1" customWidth="1"/>
    <col min="4" max="4" width="25.7109375" style="39" bestFit="1" customWidth="1"/>
    <col min="5" max="7" width="15.85546875" style="39" bestFit="1" customWidth="1"/>
    <col min="8" max="8" width="14.85546875" style="39" bestFit="1" customWidth="1"/>
    <col min="9" max="9" width="13.42578125" style="39" bestFit="1" customWidth="1"/>
    <col min="10" max="10" width="16.5703125" style="39" bestFit="1" customWidth="1"/>
    <col min="11" max="12" width="9.140625" style="39"/>
    <col min="13" max="13" width="15.5703125" style="39" bestFit="1" customWidth="1"/>
    <col min="14" max="14" width="24.140625" style="39" bestFit="1" customWidth="1"/>
    <col min="15" max="16" width="15.85546875" style="39" bestFit="1" customWidth="1"/>
    <col min="17" max="17" width="23.42578125" style="39" bestFit="1" customWidth="1"/>
    <col min="18" max="20" width="15.85546875" style="39" bestFit="1" customWidth="1"/>
    <col min="21" max="16384" width="9.140625" style="39"/>
  </cols>
  <sheetData>
    <row r="4" spans="3:21" x14ac:dyDescent="0.25">
      <c r="D4" s="40"/>
      <c r="E4" s="41" t="s">
        <v>63</v>
      </c>
      <c r="F4" s="41" t="s">
        <v>64</v>
      </c>
      <c r="G4" s="41" t="s">
        <v>65</v>
      </c>
      <c r="H4" s="41" t="s">
        <v>66</v>
      </c>
      <c r="I4" s="41" t="s">
        <v>67</v>
      </c>
      <c r="J4" s="41" t="s">
        <v>68</v>
      </c>
      <c r="K4" s="40"/>
      <c r="L4" s="40"/>
      <c r="M4" s="40"/>
      <c r="N4" s="24"/>
      <c r="O4" s="42" t="s">
        <v>63</v>
      </c>
      <c r="P4" s="43" t="s">
        <v>69</v>
      </c>
      <c r="Q4" s="43" t="s">
        <v>70</v>
      </c>
      <c r="R4" s="43" t="s">
        <v>71</v>
      </c>
      <c r="S4" s="43" t="s">
        <v>72</v>
      </c>
      <c r="T4" s="43" t="s">
        <v>73</v>
      </c>
      <c r="U4" s="40"/>
    </row>
    <row r="5" spans="3:21" x14ac:dyDescent="0.25">
      <c r="C5" s="39" t="s">
        <v>153</v>
      </c>
      <c r="D5" s="40"/>
      <c r="E5" s="41" t="s">
        <v>121</v>
      </c>
      <c r="F5" s="41" t="s">
        <v>122</v>
      </c>
      <c r="G5" s="41" t="s">
        <v>123</v>
      </c>
      <c r="H5" s="41" t="s">
        <v>74</v>
      </c>
      <c r="I5" s="41" t="s">
        <v>124</v>
      </c>
      <c r="J5" s="41" t="s">
        <v>125</v>
      </c>
      <c r="K5" s="40"/>
      <c r="L5" s="40"/>
      <c r="M5" s="39" t="s">
        <v>153</v>
      </c>
      <c r="N5" s="44" t="s">
        <v>75</v>
      </c>
      <c r="O5" s="43" t="s">
        <v>76</v>
      </c>
      <c r="P5" s="43" t="s">
        <v>77</v>
      </c>
      <c r="Q5" s="43" t="s">
        <v>78</v>
      </c>
      <c r="R5" s="43" t="s">
        <v>79</v>
      </c>
      <c r="S5" s="43" t="s">
        <v>80</v>
      </c>
      <c r="T5" s="43" t="s">
        <v>81</v>
      </c>
      <c r="U5" s="40"/>
    </row>
    <row r="6" spans="3:21" x14ac:dyDescent="0.25">
      <c r="C6" s="39" t="s">
        <v>126</v>
      </c>
      <c r="D6" s="40" t="s">
        <v>82</v>
      </c>
      <c r="E6" s="45">
        <v>56000000</v>
      </c>
      <c r="F6" s="46">
        <v>0</v>
      </c>
      <c r="G6" s="46">
        <v>0</v>
      </c>
      <c r="H6" s="46">
        <v>0</v>
      </c>
      <c r="I6" s="46">
        <v>0</v>
      </c>
      <c r="J6" s="47">
        <v>56000000</v>
      </c>
      <c r="K6" s="40"/>
      <c r="L6" s="40"/>
      <c r="M6" s="40"/>
      <c r="N6" s="48" t="s">
        <v>83</v>
      </c>
      <c r="O6" s="45">
        <v>0</v>
      </c>
      <c r="P6" s="46">
        <v>0</v>
      </c>
      <c r="Q6" s="46">
        <v>0</v>
      </c>
      <c r="R6" s="46">
        <v>0</v>
      </c>
      <c r="S6" s="46">
        <v>0</v>
      </c>
      <c r="T6" s="47">
        <v>0</v>
      </c>
      <c r="U6" s="40"/>
    </row>
    <row r="7" spans="3:21" x14ac:dyDescent="0.25">
      <c r="C7" s="39" t="s">
        <v>126</v>
      </c>
      <c r="D7" s="40" t="s">
        <v>84</v>
      </c>
      <c r="E7" s="49">
        <v>6000000</v>
      </c>
      <c r="F7" s="50">
        <v>0</v>
      </c>
      <c r="G7" s="50">
        <v>0</v>
      </c>
      <c r="H7" s="50">
        <v>0</v>
      </c>
      <c r="I7" s="50">
        <v>0</v>
      </c>
      <c r="J7" s="51">
        <v>6000000</v>
      </c>
      <c r="K7" s="40"/>
      <c r="L7" s="40"/>
      <c r="M7" s="40" t="s">
        <v>135</v>
      </c>
      <c r="N7" s="52" t="s">
        <v>85</v>
      </c>
      <c r="O7" s="49">
        <v>0</v>
      </c>
      <c r="P7" s="50">
        <v>0</v>
      </c>
      <c r="Q7" s="50">
        <v>0</v>
      </c>
      <c r="R7" s="50">
        <v>18100000</v>
      </c>
      <c r="S7" s="50">
        <v>0</v>
      </c>
      <c r="T7" s="51">
        <v>0</v>
      </c>
      <c r="U7" s="40"/>
    </row>
    <row r="8" spans="3:21" x14ac:dyDescent="0.25">
      <c r="C8" s="39" t="s">
        <v>127</v>
      </c>
      <c r="D8" s="40" t="s">
        <v>86</v>
      </c>
      <c r="E8" s="49">
        <v>340000</v>
      </c>
      <c r="F8" s="50">
        <v>0</v>
      </c>
      <c r="G8" s="50">
        <v>0</v>
      </c>
      <c r="H8" s="50">
        <v>0</v>
      </c>
      <c r="I8" s="50">
        <v>0</v>
      </c>
      <c r="J8" s="51">
        <v>0</v>
      </c>
      <c r="K8" s="40"/>
      <c r="L8" s="40"/>
      <c r="M8" s="40" t="s">
        <v>135</v>
      </c>
      <c r="N8" s="52" t="s">
        <v>87</v>
      </c>
      <c r="O8" s="49">
        <v>0</v>
      </c>
      <c r="P8" s="50">
        <v>0</v>
      </c>
      <c r="Q8" s="50">
        <v>0</v>
      </c>
      <c r="R8" s="50">
        <v>10300000</v>
      </c>
      <c r="S8" s="50">
        <v>0</v>
      </c>
      <c r="T8" s="51">
        <v>0</v>
      </c>
      <c r="U8" s="40"/>
    </row>
    <row r="9" spans="3:21" x14ac:dyDescent="0.25">
      <c r="C9" s="39" t="s">
        <v>127</v>
      </c>
      <c r="D9" s="40" t="s">
        <v>88</v>
      </c>
      <c r="E9" s="49">
        <v>675000</v>
      </c>
      <c r="F9" s="50">
        <v>0</v>
      </c>
      <c r="G9" s="50">
        <v>0</v>
      </c>
      <c r="H9" s="50">
        <v>0</v>
      </c>
      <c r="I9" s="50">
        <v>0</v>
      </c>
      <c r="J9" s="51">
        <v>0</v>
      </c>
      <c r="K9" s="40"/>
      <c r="L9" s="40"/>
      <c r="M9" s="40" t="s">
        <v>135</v>
      </c>
      <c r="N9" s="52" t="s">
        <v>89</v>
      </c>
      <c r="O9" s="49">
        <v>0</v>
      </c>
      <c r="P9" s="50">
        <v>0</v>
      </c>
      <c r="Q9" s="50">
        <v>0</v>
      </c>
      <c r="R9" s="50">
        <v>5700000</v>
      </c>
      <c r="S9" s="50">
        <v>0</v>
      </c>
      <c r="T9" s="51">
        <v>0</v>
      </c>
      <c r="U9" s="40"/>
    </row>
    <row r="10" spans="3:21" x14ac:dyDescent="0.25">
      <c r="C10" s="39" t="s">
        <v>127</v>
      </c>
      <c r="D10" s="40" t="s">
        <v>90</v>
      </c>
      <c r="E10" s="49">
        <v>14750000</v>
      </c>
      <c r="F10" s="50">
        <v>0</v>
      </c>
      <c r="G10" s="50">
        <v>0</v>
      </c>
      <c r="H10" s="50">
        <v>0</v>
      </c>
      <c r="I10" s="50">
        <v>0</v>
      </c>
      <c r="J10" s="51">
        <v>0</v>
      </c>
      <c r="K10" s="40"/>
      <c r="L10" s="40"/>
      <c r="M10" s="40" t="s">
        <v>135</v>
      </c>
      <c r="N10" s="52" t="s">
        <v>91</v>
      </c>
      <c r="O10" s="49">
        <v>0</v>
      </c>
      <c r="P10" s="50">
        <v>0</v>
      </c>
      <c r="Q10" s="50">
        <v>0</v>
      </c>
      <c r="R10" s="50">
        <v>11000000</v>
      </c>
      <c r="S10" s="50">
        <v>0</v>
      </c>
      <c r="T10" s="51">
        <v>0</v>
      </c>
      <c r="U10" s="40"/>
    </row>
    <row r="11" spans="3:21" x14ac:dyDescent="0.25">
      <c r="C11" s="39" t="s">
        <v>127</v>
      </c>
      <c r="D11" s="40" t="s">
        <v>92</v>
      </c>
      <c r="E11" s="49">
        <v>44500000</v>
      </c>
      <c r="F11" s="50">
        <v>0</v>
      </c>
      <c r="G11" s="50">
        <v>0</v>
      </c>
      <c r="H11" s="50">
        <v>0</v>
      </c>
      <c r="I11" s="50">
        <v>0</v>
      </c>
      <c r="J11" s="51">
        <v>0</v>
      </c>
      <c r="K11" s="40"/>
      <c r="L11" s="40"/>
      <c r="M11" s="40" t="s">
        <v>135</v>
      </c>
      <c r="N11" s="52" t="s">
        <v>93</v>
      </c>
      <c r="O11" s="49">
        <v>0</v>
      </c>
      <c r="P11" s="50">
        <v>0</v>
      </c>
      <c r="Q11" s="50">
        <v>0</v>
      </c>
      <c r="R11" s="50">
        <v>9900000</v>
      </c>
      <c r="S11" s="50">
        <v>0</v>
      </c>
      <c r="T11" s="51">
        <v>0</v>
      </c>
      <c r="U11" s="40"/>
    </row>
    <row r="12" spans="3:21" x14ac:dyDescent="0.25">
      <c r="C12" s="39" t="s">
        <v>127</v>
      </c>
      <c r="D12" s="40" t="s">
        <v>94</v>
      </c>
      <c r="E12" s="49">
        <v>1280000</v>
      </c>
      <c r="F12" s="50">
        <v>0</v>
      </c>
      <c r="G12" s="50">
        <v>0</v>
      </c>
      <c r="H12" s="50">
        <v>0</v>
      </c>
      <c r="I12" s="50">
        <v>0</v>
      </c>
      <c r="J12" s="51">
        <v>0</v>
      </c>
      <c r="K12" s="40"/>
      <c r="L12" s="40"/>
      <c r="M12" s="40" t="s">
        <v>136</v>
      </c>
      <c r="N12" s="52" t="s">
        <v>95</v>
      </c>
      <c r="O12" s="49">
        <v>0</v>
      </c>
      <c r="P12" s="50">
        <v>0</v>
      </c>
      <c r="Q12" s="50">
        <v>0</v>
      </c>
      <c r="R12" s="50">
        <v>0</v>
      </c>
      <c r="S12" s="50">
        <v>0</v>
      </c>
      <c r="T12" s="51">
        <v>25000000</v>
      </c>
      <c r="U12" s="40"/>
    </row>
    <row r="13" spans="3:21" x14ac:dyDescent="0.25">
      <c r="C13" s="39" t="s">
        <v>128</v>
      </c>
      <c r="D13" s="40" t="s">
        <v>96</v>
      </c>
      <c r="E13" s="49">
        <v>0</v>
      </c>
      <c r="F13" s="50">
        <v>0</v>
      </c>
      <c r="G13" s="50">
        <v>0</v>
      </c>
      <c r="H13" s="50">
        <v>0</v>
      </c>
      <c r="I13" s="50">
        <v>0</v>
      </c>
      <c r="J13" s="51">
        <v>0</v>
      </c>
      <c r="K13" s="40"/>
      <c r="L13" s="40"/>
      <c r="M13" s="40" t="s">
        <v>128</v>
      </c>
      <c r="N13" s="52" t="s">
        <v>97</v>
      </c>
      <c r="O13" s="49">
        <v>0</v>
      </c>
      <c r="P13" s="50">
        <v>0</v>
      </c>
      <c r="Q13" s="50">
        <v>0</v>
      </c>
      <c r="R13" s="50">
        <v>0</v>
      </c>
      <c r="S13" s="50">
        <v>0</v>
      </c>
      <c r="T13" s="51">
        <v>0</v>
      </c>
      <c r="U13" s="40"/>
    </row>
    <row r="14" spans="3:21" x14ac:dyDescent="0.25">
      <c r="C14" s="39" t="s">
        <v>128</v>
      </c>
      <c r="D14" s="40" t="s">
        <v>98</v>
      </c>
      <c r="E14" s="49">
        <v>0</v>
      </c>
      <c r="F14" s="50">
        <v>0</v>
      </c>
      <c r="G14" s="50">
        <v>0</v>
      </c>
      <c r="H14" s="50">
        <v>0</v>
      </c>
      <c r="I14" s="50">
        <v>0</v>
      </c>
      <c r="J14" s="51">
        <v>0</v>
      </c>
      <c r="K14" s="40"/>
      <c r="L14" s="40"/>
      <c r="M14" s="40" t="s">
        <v>136</v>
      </c>
      <c r="N14" s="52" t="s">
        <v>99</v>
      </c>
      <c r="O14" s="49">
        <v>0</v>
      </c>
      <c r="P14" s="50">
        <v>0</v>
      </c>
      <c r="Q14" s="50">
        <v>0</v>
      </c>
      <c r="R14" s="50">
        <v>0</v>
      </c>
      <c r="S14" s="50">
        <v>0</v>
      </c>
      <c r="T14" s="51">
        <v>25000000</v>
      </c>
      <c r="U14" s="40"/>
    </row>
    <row r="15" spans="3:21" x14ac:dyDescent="0.25">
      <c r="C15" s="39" t="s">
        <v>129</v>
      </c>
      <c r="D15" s="25" t="s">
        <v>100</v>
      </c>
      <c r="E15" s="49">
        <v>0</v>
      </c>
      <c r="F15" s="50">
        <v>0</v>
      </c>
      <c r="G15" s="50">
        <v>0</v>
      </c>
      <c r="H15" s="50">
        <v>0</v>
      </c>
      <c r="I15" s="50">
        <v>0</v>
      </c>
      <c r="J15" s="51">
        <v>0</v>
      </c>
      <c r="K15" s="40"/>
      <c r="L15" s="40"/>
      <c r="M15" s="40" t="s">
        <v>133</v>
      </c>
      <c r="N15" s="52" t="s">
        <v>101</v>
      </c>
      <c r="O15" s="49">
        <v>0</v>
      </c>
      <c r="P15" s="50">
        <v>0</v>
      </c>
      <c r="Q15" s="50">
        <v>0</v>
      </c>
      <c r="R15" s="50">
        <v>47500000</v>
      </c>
      <c r="S15" s="50">
        <v>0</v>
      </c>
      <c r="T15" s="51">
        <v>0</v>
      </c>
      <c r="U15" s="40"/>
    </row>
    <row r="16" spans="3:21" x14ac:dyDescent="0.25">
      <c r="C16" s="39" t="s">
        <v>129</v>
      </c>
      <c r="D16" s="25" t="s">
        <v>102</v>
      </c>
      <c r="E16" s="49">
        <v>0</v>
      </c>
      <c r="F16" s="50">
        <v>0</v>
      </c>
      <c r="G16" s="50">
        <v>0</v>
      </c>
      <c r="H16" s="50">
        <v>0</v>
      </c>
      <c r="I16" s="50">
        <v>0</v>
      </c>
      <c r="J16" s="51">
        <v>0</v>
      </c>
      <c r="K16" s="40"/>
      <c r="L16" s="40"/>
      <c r="M16" s="40" t="s">
        <v>131</v>
      </c>
      <c r="N16" s="52" t="s">
        <v>103</v>
      </c>
      <c r="O16" s="49">
        <v>0</v>
      </c>
      <c r="P16" s="50">
        <v>0</v>
      </c>
      <c r="Q16" s="50">
        <v>0</v>
      </c>
      <c r="R16" s="50">
        <v>0</v>
      </c>
      <c r="S16" s="50">
        <v>0</v>
      </c>
      <c r="T16" s="51">
        <v>0</v>
      </c>
      <c r="U16" s="40"/>
    </row>
    <row r="17" spans="3:21" x14ac:dyDescent="0.25">
      <c r="C17" s="39" t="s">
        <v>130</v>
      </c>
      <c r="D17" s="40" t="s">
        <v>104</v>
      </c>
      <c r="E17" s="49">
        <v>0</v>
      </c>
      <c r="F17" s="50">
        <v>0</v>
      </c>
      <c r="G17" s="50">
        <v>10000000</v>
      </c>
      <c r="H17" s="50">
        <v>0</v>
      </c>
      <c r="I17" s="50">
        <v>0</v>
      </c>
      <c r="J17" s="51">
        <v>15000000</v>
      </c>
      <c r="K17" s="40"/>
      <c r="L17" s="40"/>
      <c r="M17" s="40" t="s">
        <v>131</v>
      </c>
      <c r="N17" s="52" t="s">
        <v>105</v>
      </c>
      <c r="O17" s="49">
        <v>0</v>
      </c>
      <c r="P17" s="50">
        <v>0</v>
      </c>
      <c r="Q17" s="50">
        <v>0</v>
      </c>
      <c r="R17" s="50">
        <v>10000000</v>
      </c>
      <c r="S17" s="50">
        <v>0</v>
      </c>
      <c r="T17" s="51">
        <v>0</v>
      </c>
      <c r="U17" s="40"/>
    </row>
    <row r="18" spans="3:21" x14ac:dyDescent="0.25">
      <c r="C18" s="39" t="s">
        <v>130</v>
      </c>
      <c r="D18" s="40" t="s">
        <v>106</v>
      </c>
      <c r="E18" s="49">
        <v>0</v>
      </c>
      <c r="F18" s="50">
        <v>0</v>
      </c>
      <c r="G18" s="50">
        <v>0</v>
      </c>
      <c r="H18" s="50">
        <v>0</v>
      </c>
      <c r="I18" s="50">
        <v>0</v>
      </c>
      <c r="J18" s="51">
        <v>15000000</v>
      </c>
      <c r="K18" s="40"/>
      <c r="L18" s="40"/>
      <c r="M18" s="40" t="s">
        <v>131</v>
      </c>
      <c r="N18" s="52" t="s">
        <v>107</v>
      </c>
      <c r="O18" s="49">
        <v>0</v>
      </c>
      <c r="P18" s="50">
        <v>0</v>
      </c>
      <c r="Q18" s="50">
        <v>0</v>
      </c>
      <c r="R18" s="50">
        <v>20000000</v>
      </c>
      <c r="S18" s="50">
        <v>0</v>
      </c>
      <c r="T18" s="51">
        <v>0</v>
      </c>
      <c r="U18" s="40"/>
    </row>
    <row r="19" spans="3:21" x14ac:dyDescent="0.25">
      <c r="C19" s="39" t="s">
        <v>131</v>
      </c>
      <c r="D19" s="40" t="s">
        <v>108</v>
      </c>
      <c r="E19" s="49">
        <v>5000000</v>
      </c>
      <c r="F19" s="50">
        <v>0</v>
      </c>
      <c r="G19" s="50">
        <v>5000000</v>
      </c>
      <c r="H19" s="50">
        <v>0</v>
      </c>
      <c r="I19" s="50">
        <v>0</v>
      </c>
      <c r="J19" s="51">
        <v>0</v>
      </c>
      <c r="K19" s="40"/>
      <c r="L19" s="40"/>
      <c r="M19" s="40" t="s">
        <v>131</v>
      </c>
      <c r="N19" s="53" t="s">
        <v>108</v>
      </c>
      <c r="O19" s="54">
        <v>0</v>
      </c>
      <c r="P19" s="55">
        <v>0</v>
      </c>
      <c r="Q19" s="55">
        <v>0</v>
      </c>
      <c r="R19" s="55">
        <v>0</v>
      </c>
      <c r="S19" s="55">
        <v>0</v>
      </c>
      <c r="T19" s="56">
        <v>0</v>
      </c>
      <c r="U19" s="40"/>
    </row>
    <row r="20" spans="3:21" x14ac:dyDescent="0.25">
      <c r="C20" s="39" t="s">
        <v>131</v>
      </c>
      <c r="D20" s="40" t="s">
        <v>107</v>
      </c>
      <c r="E20" s="49">
        <v>5000000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40"/>
      <c r="L20" s="40"/>
      <c r="M20" s="40" t="s">
        <v>134</v>
      </c>
      <c r="N20" s="44" t="s">
        <v>109</v>
      </c>
      <c r="O20" s="57">
        <v>0</v>
      </c>
      <c r="P20" s="57">
        <v>0</v>
      </c>
      <c r="Q20" s="57">
        <v>0</v>
      </c>
      <c r="R20" s="57">
        <v>132500000</v>
      </c>
      <c r="S20" s="57">
        <v>0</v>
      </c>
      <c r="T20" s="57">
        <v>50000000</v>
      </c>
      <c r="U20" s="40"/>
    </row>
    <row r="21" spans="3:21" x14ac:dyDescent="0.25">
      <c r="C21" s="39" t="s">
        <v>131</v>
      </c>
      <c r="D21" s="40" t="s">
        <v>110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1">
        <v>0</v>
      </c>
      <c r="K21" s="40"/>
      <c r="L21" s="40"/>
      <c r="M21" s="40"/>
      <c r="N21" s="40"/>
      <c r="O21" s="40"/>
      <c r="P21" s="40"/>
      <c r="Q21" s="40"/>
      <c r="R21" s="40"/>
      <c r="S21" s="40"/>
      <c r="T21" s="58">
        <v>182500000</v>
      </c>
      <c r="U21" s="40"/>
    </row>
    <row r="22" spans="3:21" x14ac:dyDescent="0.25">
      <c r="C22" s="39" t="s">
        <v>131</v>
      </c>
      <c r="D22" s="40" t="s">
        <v>103</v>
      </c>
      <c r="E22" s="49">
        <v>15000000</v>
      </c>
      <c r="F22" s="50">
        <v>0</v>
      </c>
      <c r="G22" s="50">
        <v>20000000</v>
      </c>
      <c r="H22" s="50">
        <v>20000000</v>
      </c>
      <c r="I22" s="50">
        <v>0</v>
      </c>
      <c r="J22" s="51">
        <v>15000000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</row>
    <row r="23" spans="3:21" x14ac:dyDescent="0.25">
      <c r="C23" s="39" t="s">
        <v>131</v>
      </c>
      <c r="D23" s="40" t="s">
        <v>105</v>
      </c>
      <c r="E23" s="49">
        <v>22000000</v>
      </c>
      <c r="F23" s="50">
        <v>0</v>
      </c>
      <c r="G23" s="50">
        <v>10000000</v>
      </c>
      <c r="H23" s="50">
        <v>30000000</v>
      </c>
      <c r="I23" s="50">
        <v>0</v>
      </c>
      <c r="J23" s="51">
        <v>15000000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</row>
    <row r="24" spans="3:21" x14ac:dyDescent="0.25">
      <c r="C24" s="39" t="s">
        <v>131</v>
      </c>
      <c r="D24" s="40" t="s">
        <v>111</v>
      </c>
      <c r="E24" s="49">
        <v>0</v>
      </c>
      <c r="F24" s="50">
        <v>0</v>
      </c>
      <c r="G24" s="50">
        <v>2000000</v>
      </c>
      <c r="H24" s="50">
        <v>0</v>
      </c>
      <c r="I24" s="50">
        <v>0</v>
      </c>
      <c r="J24" s="51"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3:21" x14ac:dyDescent="0.25">
      <c r="C25" s="39" t="s">
        <v>131</v>
      </c>
      <c r="D25" s="40" t="s">
        <v>112</v>
      </c>
      <c r="E25" s="49">
        <v>0</v>
      </c>
      <c r="F25" s="50">
        <v>0</v>
      </c>
      <c r="G25" s="50">
        <v>1500000</v>
      </c>
      <c r="H25" s="50">
        <v>0</v>
      </c>
      <c r="I25" s="50">
        <v>0</v>
      </c>
      <c r="J25" s="51">
        <v>0</v>
      </c>
      <c r="K25" s="40"/>
      <c r="L25" s="40"/>
      <c r="M25" s="40"/>
      <c r="N25" s="40"/>
      <c r="O25" s="44" t="s">
        <v>113</v>
      </c>
      <c r="P25" s="44" t="s">
        <v>114</v>
      </c>
      <c r="Q25" s="59" t="s">
        <v>115</v>
      </c>
      <c r="R25" s="40"/>
      <c r="S25" s="40"/>
      <c r="T25" s="40"/>
      <c r="U25" s="40"/>
    </row>
    <row r="26" spans="3:21" x14ac:dyDescent="0.25">
      <c r="C26" s="39" t="s">
        <v>131</v>
      </c>
      <c r="D26" s="40" t="s">
        <v>116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1">
        <v>0</v>
      </c>
      <c r="K26" s="40"/>
      <c r="L26" s="40"/>
      <c r="M26" s="40"/>
      <c r="N26" s="40"/>
      <c r="O26" s="40" t="s">
        <v>71</v>
      </c>
      <c r="P26" s="40" t="s">
        <v>79</v>
      </c>
      <c r="Q26" s="60">
        <v>132500000</v>
      </c>
      <c r="R26" s="40"/>
      <c r="S26" s="40"/>
      <c r="T26" s="40"/>
      <c r="U26" s="40"/>
    </row>
    <row r="27" spans="3:21" x14ac:dyDescent="0.25">
      <c r="C27" s="39" t="s">
        <v>132</v>
      </c>
      <c r="D27" s="40" t="s">
        <v>117</v>
      </c>
      <c r="E27" s="49">
        <v>0</v>
      </c>
      <c r="F27" s="50">
        <v>60000000</v>
      </c>
      <c r="G27" s="50">
        <v>0</v>
      </c>
      <c r="H27" s="50">
        <v>0</v>
      </c>
      <c r="I27" s="50">
        <v>0</v>
      </c>
      <c r="J27" s="51">
        <v>0</v>
      </c>
      <c r="K27" s="40"/>
      <c r="L27" s="40"/>
      <c r="M27" s="40"/>
      <c r="N27" s="40"/>
      <c r="O27" s="40" t="s">
        <v>72</v>
      </c>
      <c r="P27" s="40" t="s">
        <v>80</v>
      </c>
      <c r="Q27" s="60">
        <v>0</v>
      </c>
      <c r="R27" s="40"/>
      <c r="S27" s="40"/>
      <c r="T27" s="40"/>
      <c r="U27" s="40"/>
    </row>
    <row r="28" spans="3:21" x14ac:dyDescent="0.25">
      <c r="C28" s="39" t="s">
        <v>132</v>
      </c>
      <c r="D28" s="40" t="s">
        <v>118</v>
      </c>
      <c r="E28" s="49">
        <v>0</v>
      </c>
      <c r="F28" s="50">
        <v>40000000</v>
      </c>
      <c r="G28" s="50">
        <v>0</v>
      </c>
      <c r="H28" s="50">
        <v>0</v>
      </c>
      <c r="I28" s="50">
        <v>0</v>
      </c>
      <c r="J28" s="51">
        <v>0</v>
      </c>
      <c r="K28" s="40"/>
      <c r="L28" s="40"/>
      <c r="M28" s="40"/>
      <c r="N28" s="40"/>
      <c r="O28" s="40" t="s">
        <v>73</v>
      </c>
      <c r="P28" s="40" t="s">
        <v>81</v>
      </c>
      <c r="Q28" s="61">
        <v>50000000</v>
      </c>
      <c r="R28" s="40"/>
      <c r="S28" s="40"/>
      <c r="T28" s="40"/>
      <c r="U28" s="40"/>
    </row>
    <row r="29" spans="3:21" x14ac:dyDescent="0.25">
      <c r="C29" s="39" t="s">
        <v>119</v>
      </c>
      <c r="D29" s="40" t="s">
        <v>119</v>
      </c>
      <c r="E29" s="49">
        <v>0</v>
      </c>
      <c r="F29" s="50">
        <v>0</v>
      </c>
      <c r="G29" s="50">
        <v>60000000</v>
      </c>
      <c r="H29" s="50">
        <v>40000000</v>
      </c>
      <c r="I29" s="50">
        <v>0</v>
      </c>
      <c r="J29" s="51">
        <v>0</v>
      </c>
      <c r="K29" s="40"/>
      <c r="L29" s="40"/>
      <c r="M29" s="40"/>
      <c r="N29" s="40"/>
      <c r="O29" s="40"/>
      <c r="P29" s="40"/>
      <c r="Q29" s="62">
        <v>182500000</v>
      </c>
      <c r="R29" s="40"/>
      <c r="S29" s="40"/>
      <c r="T29" s="40"/>
      <c r="U29" s="40"/>
    </row>
    <row r="30" spans="3:21" x14ac:dyDescent="0.25">
      <c r="C30" s="39" t="s">
        <v>133</v>
      </c>
      <c r="D30" s="40" t="s">
        <v>101</v>
      </c>
      <c r="E30" s="54">
        <v>47500000</v>
      </c>
      <c r="F30" s="55">
        <v>0</v>
      </c>
      <c r="G30" s="55">
        <v>0</v>
      </c>
      <c r="H30" s="55">
        <v>0</v>
      </c>
      <c r="I30" s="55">
        <v>0</v>
      </c>
      <c r="J30" s="56">
        <v>0</v>
      </c>
      <c r="K30" s="40"/>
      <c r="L30" s="40"/>
      <c r="M30" s="40"/>
      <c r="N30" s="40"/>
      <c r="O30" s="40"/>
      <c r="P30" s="40"/>
      <c r="Q30" s="60"/>
      <c r="R30" s="40"/>
      <c r="S30" s="40"/>
      <c r="T30" s="40"/>
      <c r="U30" s="40"/>
    </row>
    <row r="31" spans="3:21" x14ac:dyDescent="0.25">
      <c r="D31" s="44" t="s">
        <v>120</v>
      </c>
      <c r="E31" s="57">
        <v>218045000</v>
      </c>
      <c r="F31" s="57">
        <v>100000000</v>
      </c>
      <c r="G31" s="57">
        <v>108500000</v>
      </c>
      <c r="H31" s="57">
        <v>90000000</v>
      </c>
      <c r="I31" s="57">
        <v>0</v>
      </c>
      <c r="J31" s="57">
        <v>122000000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</row>
    <row r="32" spans="3:21" x14ac:dyDescent="0.25">
      <c r="D32" s="40"/>
      <c r="E32" s="63"/>
      <c r="F32" s="40"/>
      <c r="G32" s="40"/>
      <c r="H32" s="40"/>
      <c r="I32" s="40"/>
      <c r="J32" s="64">
        <v>638545000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</row>
    <row r="33" spans="4:21" x14ac:dyDescent="0.25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  <row r="34" spans="4:21" x14ac:dyDescent="0.25">
      <c r="D34" s="40"/>
      <c r="E34" s="40"/>
      <c r="F34" s="40"/>
      <c r="G34" s="40"/>
      <c r="H34" s="40">
        <f>H29/H31</f>
        <v>0.44444444444444442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</row>
    <row r="35" spans="4:21" x14ac:dyDescent="0.25">
      <c r="H35" s="39">
        <f>SUM(H22:H23)/H31</f>
        <v>0.55555555555555558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8FB5-43D6-4A35-9751-C9E686ADC9C5}">
  <dimension ref="D3:G59"/>
  <sheetViews>
    <sheetView zoomScale="70" zoomScaleNormal="70" workbookViewId="0"/>
  </sheetViews>
  <sheetFormatPr defaultColWidth="9.140625" defaultRowHeight="15" x14ac:dyDescent="0.25"/>
  <cols>
    <col min="1" max="3" width="9.140625" style="27"/>
    <col min="4" max="4" width="54.140625" style="27" customWidth="1"/>
    <col min="5" max="5" width="53.42578125" style="27" customWidth="1"/>
    <col min="6" max="6" width="9.140625" style="27"/>
    <col min="7" max="7" width="62" style="27" bestFit="1" customWidth="1"/>
    <col min="8" max="16384" width="9.140625" style="27"/>
  </cols>
  <sheetData>
    <row r="3" spans="4:7" x14ac:dyDescent="0.25">
      <c r="D3" s="26" t="s">
        <v>149</v>
      </c>
      <c r="G3" s="26" t="s">
        <v>150</v>
      </c>
    </row>
    <row r="4" spans="4:7" ht="14.45" customHeight="1" x14ac:dyDescent="0.25">
      <c r="D4" s="28" t="s">
        <v>24</v>
      </c>
      <c r="E4" s="29" t="s">
        <v>143</v>
      </c>
      <c r="G4" s="30" t="s">
        <v>137</v>
      </c>
    </row>
    <row r="5" spans="4:7" ht="14.45" customHeight="1" x14ac:dyDescent="0.25">
      <c r="D5" s="31" t="s">
        <v>126</v>
      </c>
      <c r="E5" s="32" t="s">
        <v>140</v>
      </c>
      <c r="G5" s="33" t="s">
        <v>138</v>
      </c>
    </row>
    <row r="6" spans="4:7" ht="14.45" customHeight="1" x14ac:dyDescent="0.25">
      <c r="D6" s="31" t="s">
        <v>127</v>
      </c>
      <c r="E6" s="32" t="s">
        <v>140</v>
      </c>
      <c r="G6" s="33" t="s">
        <v>139</v>
      </c>
    </row>
    <row r="7" spans="4:7" x14ac:dyDescent="0.25">
      <c r="D7" s="31" t="s">
        <v>26</v>
      </c>
      <c r="E7" s="32" t="s">
        <v>144</v>
      </c>
      <c r="G7" s="33" t="s">
        <v>140</v>
      </c>
    </row>
    <row r="8" spans="4:7" ht="14.45" customHeight="1" x14ac:dyDescent="0.25">
      <c r="D8" s="31" t="s">
        <v>135</v>
      </c>
      <c r="E8" s="32" t="s">
        <v>140</v>
      </c>
      <c r="G8" s="33" t="s">
        <v>141</v>
      </c>
    </row>
    <row r="9" spans="4:7" ht="14.45" customHeight="1" x14ac:dyDescent="0.25">
      <c r="D9" s="31" t="s">
        <v>27</v>
      </c>
      <c r="E9" s="32" t="s">
        <v>143</v>
      </c>
      <c r="G9" s="33" t="s">
        <v>142</v>
      </c>
    </row>
    <row r="10" spans="4:7" ht="14.45" customHeight="1" x14ac:dyDescent="0.25">
      <c r="D10" s="31" t="s">
        <v>128</v>
      </c>
      <c r="E10" s="32" t="s">
        <v>140</v>
      </c>
      <c r="G10" s="33" t="s">
        <v>143</v>
      </c>
    </row>
    <row r="11" spans="4:7" ht="14.45" customHeight="1" x14ac:dyDescent="0.25">
      <c r="D11" s="31" t="s">
        <v>129</v>
      </c>
      <c r="E11" s="32" t="s">
        <v>140</v>
      </c>
      <c r="G11" s="33" t="s">
        <v>144</v>
      </c>
    </row>
    <row r="12" spans="4:7" ht="14.45" customHeight="1" x14ac:dyDescent="0.25">
      <c r="D12" s="31" t="s">
        <v>130</v>
      </c>
      <c r="E12" s="32" t="s">
        <v>143</v>
      </c>
      <c r="G12" s="33" t="s">
        <v>145</v>
      </c>
    </row>
    <row r="13" spans="4:7" ht="14.45" customHeight="1" x14ac:dyDescent="0.25">
      <c r="D13" s="31" t="s">
        <v>38</v>
      </c>
      <c r="E13" s="32" t="s">
        <v>143</v>
      </c>
      <c r="G13" s="33" t="s">
        <v>151</v>
      </c>
    </row>
    <row r="14" spans="4:7" ht="14.45" customHeight="1" x14ac:dyDescent="0.25">
      <c r="D14" s="31" t="s">
        <v>48</v>
      </c>
      <c r="E14" s="32" t="s">
        <v>143</v>
      </c>
      <c r="G14" s="33" t="s">
        <v>146</v>
      </c>
    </row>
    <row r="15" spans="4:7" ht="14.45" customHeight="1" x14ac:dyDescent="0.25">
      <c r="D15" s="31" t="s">
        <v>166</v>
      </c>
      <c r="E15" s="32" t="s">
        <v>143</v>
      </c>
      <c r="G15" s="33" t="s">
        <v>147</v>
      </c>
    </row>
    <row r="16" spans="4:7" ht="14.45" customHeight="1" x14ac:dyDescent="0.25">
      <c r="D16" s="31" t="s">
        <v>49</v>
      </c>
      <c r="E16" s="32" t="s">
        <v>143</v>
      </c>
      <c r="G16" s="33" t="s">
        <v>148</v>
      </c>
    </row>
    <row r="17" spans="4:7" ht="14.45" customHeight="1" x14ac:dyDescent="0.25">
      <c r="D17" s="31" t="s">
        <v>50</v>
      </c>
      <c r="E17" s="32" t="s">
        <v>143</v>
      </c>
      <c r="G17" s="33" t="s">
        <v>152</v>
      </c>
    </row>
    <row r="18" spans="4:7" ht="14.45" customHeight="1" x14ac:dyDescent="0.25">
      <c r="D18" s="31" t="s">
        <v>28</v>
      </c>
      <c r="E18" s="32" t="s">
        <v>142</v>
      </c>
      <c r="G18" s="34"/>
    </row>
    <row r="19" spans="4:7" ht="14.45" customHeight="1" x14ac:dyDescent="0.25">
      <c r="D19" s="31" t="s">
        <v>131</v>
      </c>
      <c r="E19" s="32" t="s">
        <v>140</v>
      </c>
      <c r="G19" s="35"/>
    </row>
    <row r="20" spans="4:7" ht="14.45" customHeight="1" x14ac:dyDescent="0.25">
      <c r="D20" s="31" t="s">
        <v>136</v>
      </c>
      <c r="E20" s="32" t="s">
        <v>140</v>
      </c>
      <c r="G20" s="35"/>
    </row>
    <row r="21" spans="4:7" ht="14.45" customHeight="1" x14ac:dyDescent="0.25">
      <c r="D21" s="31" t="s">
        <v>132</v>
      </c>
      <c r="E21" s="32" t="s">
        <v>140</v>
      </c>
      <c r="G21" s="35"/>
    </row>
    <row r="22" spans="4:7" ht="14.45" customHeight="1" x14ac:dyDescent="0.25">
      <c r="D22" s="31" t="s">
        <v>119</v>
      </c>
      <c r="E22" s="32" t="s">
        <v>146</v>
      </c>
      <c r="G22" s="35"/>
    </row>
    <row r="23" spans="4:7" ht="14.45" customHeight="1" x14ac:dyDescent="0.25">
      <c r="D23" s="31" t="s">
        <v>31</v>
      </c>
      <c r="E23" s="32" t="s">
        <v>143</v>
      </c>
      <c r="G23" s="35"/>
    </row>
    <row r="24" spans="4:7" ht="14.45" customHeight="1" x14ac:dyDescent="0.25">
      <c r="D24" s="31" t="s">
        <v>32</v>
      </c>
      <c r="E24" s="32" t="s">
        <v>143</v>
      </c>
      <c r="G24" s="35"/>
    </row>
    <row r="25" spans="4:7" ht="14.45" customHeight="1" x14ac:dyDescent="0.25">
      <c r="D25" s="31" t="s">
        <v>33</v>
      </c>
      <c r="E25" s="32" t="s">
        <v>143</v>
      </c>
      <c r="G25" s="35"/>
    </row>
    <row r="26" spans="4:7" ht="14.45" customHeight="1" x14ac:dyDescent="0.25">
      <c r="D26" s="31" t="s">
        <v>34</v>
      </c>
      <c r="E26" s="32" t="s">
        <v>144</v>
      </c>
      <c r="G26" s="35"/>
    </row>
    <row r="27" spans="4:7" ht="14.45" customHeight="1" x14ac:dyDescent="0.25">
      <c r="D27" s="31" t="s">
        <v>39</v>
      </c>
      <c r="E27" s="32" t="s">
        <v>143</v>
      </c>
    </row>
    <row r="28" spans="4:7" ht="14.45" customHeight="1" x14ac:dyDescent="0.25">
      <c r="D28" s="31" t="s">
        <v>165</v>
      </c>
      <c r="E28" s="32" t="s">
        <v>143</v>
      </c>
    </row>
    <row r="29" spans="4:7" ht="14.45" customHeight="1" x14ac:dyDescent="0.25">
      <c r="D29" s="31" t="s">
        <v>35</v>
      </c>
      <c r="E29" s="32" t="s">
        <v>143</v>
      </c>
    </row>
    <row r="30" spans="4:7" ht="14.45" customHeight="1" x14ac:dyDescent="0.25">
      <c r="D30" s="31" t="s">
        <v>133</v>
      </c>
      <c r="E30" s="32" t="s">
        <v>140</v>
      </c>
    </row>
    <row r="31" spans="4:7" ht="14.45" customHeight="1" x14ac:dyDescent="0.25">
      <c r="D31" s="36" t="s">
        <v>52</v>
      </c>
      <c r="E31" s="37" t="s">
        <v>143</v>
      </c>
    </row>
    <row r="32" spans="4:7" ht="14.45" customHeight="1" x14ac:dyDescent="0.25"/>
    <row r="33" ht="14.45" customHeight="1" x14ac:dyDescent="0.25"/>
    <row r="59" spans="4:4" x14ac:dyDescent="0.25">
      <c r="D5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USG_InvestorCapitalPerf</vt:lpstr>
      <vt:lpstr>Prime_InvestorCapitalPerf</vt:lpstr>
      <vt:lpstr>Note Holders</vt:lpstr>
      <vt:lpstr>Investor Categories</vt:lpstr>
      <vt:lpstr>InvestorCategories</vt:lpstr>
      <vt:lpstr>Notes_M1</vt:lpstr>
      <vt:lpstr>Notes_MIG1</vt:lpstr>
      <vt:lpstr>Notes_Q1</vt:lpstr>
      <vt:lpstr>Notes_Q364_1</vt:lpstr>
      <vt:lpstr>Notes_Q3641</vt:lpstr>
      <vt:lpstr>Notes_QX1</vt:lpstr>
      <vt:lpstr>PrimeNoteHolders</vt:lpstr>
      <vt:lpstr>Prime_InvestorCapitalPerf!Print_Titles</vt:lpstr>
      <vt:lpstr>USG_InvestorCapitalPerf!Print_Titles</vt:lpstr>
      <vt:lpstr>USG_M4</vt:lpstr>
      <vt:lpstr>USG_M6</vt:lpstr>
      <vt:lpstr>USGNoteHolders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E98385155</cp:lastModifiedBy>
  <dcterms:created xsi:type="dcterms:W3CDTF">2021-10-07T22:15:46Z</dcterms:created>
  <dcterms:modified xsi:type="dcterms:W3CDTF">2022-01-12T12:38:12Z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