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Mandates\Funds\Fund Reporting\Form PF working files\10.15.21\"/>
    </mc:Choice>
  </mc:AlternateContent>
  <xr:revisionPtr revIDLastSave="0" documentId="13_ncr:1_{122BB816-65B4-4A4A-AACA-CCC38BBC3C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SG_InvestorCapitalPerf" sheetId="3" r:id="rId1"/>
    <sheet name="Prime_InvestorCapitalPerf" sheetId="1" r:id="rId2"/>
    <sheet name="Note Holders" sheetId="2" r:id="rId3"/>
    <sheet name="Investor Categories" sheetId="4" r:id="rId4"/>
  </sheets>
  <definedNames>
    <definedName name="InvestorCategories">'Investor Categories'!$D$4:$E$29</definedName>
    <definedName name="Notes_M1">'Note Holders'!$E$6:$E$30</definedName>
    <definedName name="Notes_MIG1">'Note Holders'!$J$6:$J$30</definedName>
    <definedName name="Notes_Q1">'Note Holders'!$F$6:$F$30</definedName>
    <definedName name="Notes_Q364_1">'Note Holders'!$H$6:$H$30</definedName>
    <definedName name="Notes_Q3641">'Note Holders'!$H$6:$H$30</definedName>
    <definedName name="Notes_QX1">'Note Holders'!$G$6:$G$30</definedName>
    <definedName name="PrimeNoteHolders">'Note Holders'!$C$6:$C$30</definedName>
    <definedName name="_xlnm.Print_Titles" localSheetId="1">Prime_InvestorCapitalPerf!$1:$1</definedName>
    <definedName name="_xlnm.Print_Titles" localSheetId="0">USG_InvestorCapitalPerf!$1:$1</definedName>
    <definedName name="USG_M4">'Note Holders'!$R$6:$R$19</definedName>
    <definedName name="USG_M6">'Note Holders'!$T$6:$T$19</definedName>
    <definedName name="USGNoteHolders">'Note Holders'!$M$6:$M$19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3" l="1"/>
  <c r="I17" i="3"/>
  <c r="E23" i="3"/>
  <c r="E22" i="3"/>
  <c r="E21" i="3"/>
  <c r="E20" i="3"/>
  <c r="E19" i="3"/>
  <c r="E16" i="3"/>
  <c r="D23" i="3"/>
  <c r="D22" i="3"/>
  <c r="D21" i="3"/>
  <c r="D20" i="3"/>
  <c r="D19" i="3"/>
  <c r="I15" i="3"/>
  <c r="J130" i="1"/>
  <c r="J129" i="1"/>
  <c r="J128" i="1"/>
  <c r="J127" i="1"/>
  <c r="J125" i="1"/>
  <c r="E134" i="1"/>
  <c r="E133" i="1"/>
  <c r="E132" i="1"/>
  <c r="E131" i="1"/>
  <c r="E130" i="1"/>
  <c r="E129" i="1"/>
  <c r="E128" i="1"/>
  <c r="E127" i="1"/>
  <c r="E126" i="1"/>
  <c r="D134" i="1"/>
  <c r="D133" i="1"/>
  <c r="D132" i="1"/>
  <c r="D131" i="1"/>
  <c r="D130" i="1"/>
  <c r="D129" i="1"/>
  <c r="D128" i="1"/>
  <c r="D127" i="1"/>
  <c r="D126" i="1"/>
  <c r="L100" i="1"/>
  <c r="E113" i="1"/>
  <c r="E112" i="1"/>
  <c r="E111" i="1"/>
  <c r="E110" i="1"/>
  <c r="E109" i="1"/>
  <c r="E108" i="1"/>
  <c r="E107" i="1"/>
  <c r="E106" i="1"/>
  <c r="E105" i="1"/>
  <c r="E103" i="1"/>
  <c r="E102" i="1"/>
  <c r="E101" i="1"/>
  <c r="E100" i="1"/>
  <c r="D113" i="1"/>
  <c r="D112" i="1"/>
  <c r="D111" i="1"/>
  <c r="D110" i="1"/>
  <c r="D109" i="1"/>
  <c r="D108" i="1"/>
  <c r="D107" i="1"/>
  <c r="D106" i="1"/>
  <c r="D105" i="1"/>
  <c r="D97" i="1"/>
  <c r="D96" i="1"/>
  <c r="D95" i="1"/>
  <c r="D94" i="1"/>
  <c r="D93" i="1"/>
  <c r="D92" i="1"/>
  <c r="D91" i="1"/>
  <c r="D90" i="1"/>
  <c r="D89" i="1"/>
  <c r="E84" i="1"/>
  <c r="E85" i="1"/>
  <c r="E97" i="1"/>
  <c r="E96" i="1"/>
  <c r="E95" i="1"/>
  <c r="E94" i="1"/>
  <c r="E93" i="1"/>
  <c r="E92" i="1"/>
  <c r="E91" i="1"/>
  <c r="E90" i="1"/>
  <c r="E89" i="1"/>
  <c r="E87" i="1"/>
  <c r="E86" i="1"/>
  <c r="E83" i="1"/>
  <c r="E82" i="1"/>
  <c r="L81" i="1"/>
  <c r="O87" i="1" s="1"/>
  <c r="E81" i="1"/>
  <c r="E59" i="1"/>
  <c r="E60" i="1"/>
  <c r="E53" i="1"/>
  <c r="L51" i="1"/>
  <c r="O59" i="1" s="1"/>
  <c r="D62" i="1"/>
  <c r="D63" i="1"/>
  <c r="D64" i="1"/>
  <c r="D65" i="1"/>
  <c r="D66" i="1"/>
  <c r="D67" i="1"/>
  <c r="D68" i="1"/>
  <c r="D69" i="1"/>
  <c r="D70" i="1"/>
  <c r="O64" i="1"/>
  <c r="E70" i="1"/>
  <c r="E69" i="1"/>
  <c r="E68" i="1"/>
  <c r="E67" i="1"/>
  <c r="E66" i="1"/>
  <c r="E65" i="1"/>
  <c r="E64" i="1"/>
  <c r="E63" i="1"/>
  <c r="E62" i="1"/>
  <c r="E58" i="1"/>
  <c r="E57" i="1"/>
  <c r="E56" i="1"/>
  <c r="E54" i="1"/>
  <c r="E52" i="1"/>
  <c r="E51" i="1"/>
  <c r="O52" i="1" l="1"/>
  <c r="L104" i="1"/>
  <c r="O100" i="1"/>
  <c r="O101" i="1"/>
  <c r="L105" i="1"/>
  <c r="O102" i="1"/>
  <c r="O103" i="1"/>
  <c r="O104" i="1"/>
  <c r="O105" i="1"/>
  <c r="O106" i="1"/>
  <c r="O107" i="1"/>
  <c r="O108" i="1"/>
  <c r="O109" i="1"/>
  <c r="O110" i="1"/>
  <c r="O88" i="1"/>
  <c r="O89" i="1"/>
  <c r="L86" i="1"/>
  <c r="L102" i="1"/>
  <c r="L103" i="1"/>
  <c r="O90" i="1"/>
  <c r="O91" i="1"/>
  <c r="O92" i="1"/>
  <c r="O93" i="1"/>
  <c r="L83" i="1"/>
  <c r="L84" i="1"/>
  <c r="L85" i="1"/>
  <c r="O82" i="1"/>
  <c r="O83" i="1"/>
  <c r="O84" i="1"/>
  <c r="O85" i="1"/>
  <c r="O86" i="1"/>
  <c r="L53" i="1"/>
  <c r="O53" i="1"/>
  <c r="O60" i="1"/>
  <c r="O56" i="1"/>
  <c r="O54" i="1"/>
  <c r="O55" i="1"/>
  <c r="O57" i="1"/>
  <c r="O58" i="1"/>
  <c r="O61" i="1"/>
  <c r="O62" i="1"/>
  <c r="O63" i="1"/>
  <c r="O65" i="1"/>
  <c r="O66" i="1"/>
  <c r="L57" i="1"/>
  <c r="L54" i="1"/>
  <c r="L55" i="1"/>
  <c r="L56" i="1"/>
  <c r="O111" i="1" l="1"/>
  <c r="O95" i="1"/>
  <c r="O68" i="1"/>
</calcChain>
</file>

<file path=xl/sharedStrings.xml><?xml version="1.0" encoding="utf-8"?>
<sst xmlns="http://schemas.openxmlformats.org/spreadsheetml/2006/main" count="641" uniqueCount="165">
  <si>
    <t>LUCIDII - Lucid Prime Fund LLC</t>
  </si>
  <si>
    <t>INVESTOR CAPITAL DETAIL FOR PARTNERSHIPS</t>
  </si>
  <si>
    <t>For the Period 9/1/2021 to 9/30/2021</t>
  </si>
  <si>
    <t/>
  </si>
  <si>
    <t>Investor Description</t>
  </si>
  <si>
    <t>Parent Investor</t>
  </si>
  <si>
    <t>Investor Type Code</t>
  </si>
  <si>
    <t>Beginning Capital</t>
  </si>
  <si>
    <t>Contributions</t>
  </si>
  <si>
    <t xml:space="preserve">Withdrawals  (BEG)  </t>
  </si>
  <si>
    <t>Assignments</t>
  </si>
  <si>
    <t>Intra Pool (BEG)</t>
  </si>
  <si>
    <t xml:space="preserve">Revised Beginning Capital </t>
  </si>
  <si>
    <t>Income Allocation</t>
  </si>
  <si>
    <t>Mgmt Fee</t>
  </si>
  <si>
    <t>Incentive Fee</t>
  </si>
  <si>
    <t>Withdrawals  (END)</t>
  </si>
  <si>
    <t>Intra Pool (END)</t>
  </si>
  <si>
    <t>Ending Net Capital</t>
  </si>
  <si>
    <t>Ending Shares</t>
  </si>
  <si>
    <t>NAV per  Share</t>
  </si>
  <si>
    <t>Gross RoR %</t>
  </si>
  <si>
    <t>Mgmt RoR %</t>
  </si>
  <si>
    <t>Net RoR %</t>
  </si>
  <si>
    <t>Lucid Prime Fund LLC</t>
  </si>
  <si>
    <t>Alfred I. duPont Charitable Trust</t>
  </si>
  <si>
    <t>LP</t>
  </si>
  <si>
    <t>Amica Retiree Medical Trust</t>
  </si>
  <si>
    <t>Children's Health System of Texas</t>
  </si>
  <si>
    <t>IRR K LLC</t>
  </si>
  <si>
    <t>Lucid Management and Capital Partners LP</t>
  </si>
  <si>
    <t>Prime Notes LLC Series M-1</t>
  </si>
  <si>
    <t>The Kresge Foundation</t>
  </si>
  <si>
    <t>The Nemours Foundation</t>
  </si>
  <si>
    <t>The Nemours Foundation - Intermediate Account</t>
  </si>
  <si>
    <t>The Nemours Foundation Pension Plan</t>
  </si>
  <si>
    <t>University of Virginia Investment Mgmt Company</t>
  </si>
  <si>
    <t>SubTotal for Lucid Prime Fund LLC</t>
  </si>
  <si>
    <t>Lucid Prime Fund LLC_C1</t>
  </si>
  <si>
    <t>Hudson East River Systems, LLC</t>
  </si>
  <si>
    <t>The New York and Presbyterian Hospital</t>
  </si>
  <si>
    <t>SubTotal for Lucid Prime Fund LLC_C1</t>
  </si>
  <si>
    <t>Lucid Prime Fund LLC_MIG</t>
  </si>
  <si>
    <t>Prime Notes Series MIG-1</t>
  </si>
  <si>
    <t>SubTotal for Lucid Prime Fund LLC_MIG</t>
  </si>
  <si>
    <t>Lucid Prime Fund LLC_Q1</t>
  </si>
  <si>
    <t>Prime Notes LLC Series Q1-1</t>
  </si>
  <si>
    <t>SubTotal for Lucid Prime Fund LLC_Q1</t>
  </si>
  <si>
    <t>Lucid Prime Fund LLC_QX</t>
  </si>
  <si>
    <t>In Touch Foundation, Inc.</t>
  </si>
  <si>
    <t>In Touch Ministries, Inc.</t>
  </si>
  <si>
    <t>International Mission Board of Southern Baptist Convention</t>
  </si>
  <si>
    <t>Prime Notes Series QX-1</t>
  </si>
  <si>
    <t>Word of God Fellowship, Inc.</t>
  </si>
  <si>
    <t>SubTotal for Lucid Prime Fund LLC_QX</t>
  </si>
  <si>
    <t>Lucid Prime Fund LLC_Q364</t>
  </si>
  <si>
    <t>Prime Notes Series Q364-1</t>
  </si>
  <si>
    <t>SubTotal for Lucid Prime Fund LLC_Q364</t>
  </si>
  <si>
    <t>Grand Total</t>
  </si>
  <si>
    <t>LUCID - Lucid Cash Fund USG LLC</t>
  </si>
  <si>
    <t>Lucid Cash Fund USG LLC</t>
  </si>
  <si>
    <t>Lucid Management and Capital Partners LLC</t>
  </si>
  <si>
    <t>USG ASSETS LLC Series M-4</t>
  </si>
  <si>
    <t>USG Assets Series M-5</t>
  </si>
  <si>
    <t>SubTotal for Lucid Cash Fund USG LLC</t>
  </si>
  <si>
    <t>M-1</t>
  </si>
  <si>
    <t>Q1-1</t>
  </si>
  <si>
    <t>QX-1</t>
  </si>
  <si>
    <t>Q364-1</t>
  </si>
  <si>
    <t>M1-1</t>
  </si>
  <si>
    <t>MIG-1</t>
  </si>
  <si>
    <t>M-2</t>
  </si>
  <si>
    <t>M-3</t>
  </si>
  <si>
    <t>M-4</t>
  </si>
  <si>
    <t>M-5</t>
  </si>
  <si>
    <t>M-6</t>
  </si>
  <si>
    <t>74166WAF1</t>
  </si>
  <si>
    <t>Noteholders</t>
  </si>
  <si>
    <t>903340AA5</t>
  </si>
  <si>
    <t>90366JAA5</t>
  </si>
  <si>
    <t>90366JAB3</t>
  </si>
  <si>
    <t>90366JAC1</t>
  </si>
  <si>
    <t>90366JAD9</t>
  </si>
  <si>
    <t>90366JAE7</t>
  </si>
  <si>
    <t>AMFAM - 1</t>
  </si>
  <si>
    <t>Martin St. Pierre</t>
  </si>
  <si>
    <t>AMFAM - 5</t>
  </si>
  <si>
    <t>ANICO BARC</t>
  </si>
  <si>
    <t>Amica - CF</t>
  </si>
  <si>
    <t>ANICO ING</t>
  </si>
  <si>
    <t>Amica - CSRT</t>
  </si>
  <si>
    <t>ANICO MS</t>
  </si>
  <si>
    <t>Amica - LIC</t>
  </si>
  <si>
    <t>ANICO SUN</t>
  </si>
  <si>
    <t>Amica - MIC</t>
  </si>
  <si>
    <t>ANICO WF</t>
  </si>
  <si>
    <t>Amica - P&amp;C</t>
  </si>
  <si>
    <t>Nationwide - Cash</t>
  </si>
  <si>
    <t>Farmers - FIE</t>
  </si>
  <si>
    <t>Farmers</t>
  </si>
  <si>
    <t>Farmers - MCIC</t>
  </si>
  <si>
    <t>Nationwide - Mutual</t>
  </si>
  <si>
    <t>Fortitude - Gen</t>
  </si>
  <si>
    <t>Woodmen - Life</t>
  </si>
  <si>
    <t>Fortitude - Life</t>
  </si>
  <si>
    <t>Mercury - MCC</t>
  </si>
  <si>
    <t>Guidestone - FinRe</t>
  </si>
  <si>
    <t>Mercury - MIC</t>
  </si>
  <si>
    <t>Guidestone - FinRe As Nom</t>
  </si>
  <si>
    <t>Mercury - AMI</t>
  </si>
  <si>
    <t>Mercury - AIS</t>
  </si>
  <si>
    <t>Total Outstanding</t>
  </si>
  <si>
    <t>Mercury - CAIC</t>
  </si>
  <si>
    <t>Mercury - MICGA</t>
  </si>
  <si>
    <t>Mercury - MICIL</t>
  </si>
  <si>
    <t>Series</t>
  </si>
  <si>
    <t>Cusip</t>
  </si>
  <si>
    <t>Amt. Outstanding</t>
  </si>
  <si>
    <t>Mercury - MNIC</t>
  </si>
  <si>
    <t>Omaha - Life</t>
  </si>
  <si>
    <t>Omaha - Mutual</t>
  </si>
  <si>
    <t>SWIB</t>
  </si>
  <si>
    <t>Total</t>
  </si>
  <si>
    <t>74166WAA2</t>
  </si>
  <si>
    <t>74166WAB0</t>
  </si>
  <si>
    <t>74166WAE4</t>
  </si>
  <si>
    <t>74166WAC8</t>
  </si>
  <si>
    <t>74166WAD6</t>
  </si>
  <si>
    <t>AMFAM</t>
  </si>
  <si>
    <t>AMICA</t>
  </si>
  <si>
    <t>FARMERS</t>
  </si>
  <si>
    <t>FORTITUDE</t>
  </si>
  <si>
    <t>GUIDESTONE</t>
  </si>
  <si>
    <t>MERCURY</t>
  </si>
  <si>
    <t>OMAHA</t>
  </si>
  <si>
    <t>WOODMEN</t>
  </si>
  <si>
    <t>TOTAL</t>
  </si>
  <si>
    <t>ANICO</t>
  </si>
  <si>
    <t>NATIONWIDE</t>
  </si>
  <si>
    <t xml:space="preserve">(a) Individuals that are United States persons (including their trusts) </t>
  </si>
  <si>
    <t xml:space="preserve">(b) Individuals that are not United States persons (including their trusts) </t>
  </si>
  <si>
    <t xml:space="preserve">(c) Broker-dealers </t>
  </si>
  <si>
    <t xml:space="preserve">(d) Insurance companies </t>
  </si>
  <si>
    <t xml:space="preserve">(e) Investment companies registered with the SEC </t>
  </si>
  <si>
    <t xml:space="preserve">(f) Private funds </t>
  </si>
  <si>
    <t>(g) Non-profits</t>
  </si>
  <si>
    <t xml:space="preserve">(h) Pension plans (excluding governmental pension plans) </t>
  </si>
  <si>
    <t xml:space="preserve">(i) Banking or thrift institutions (proprietary) </t>
  </si>
  <si>
    <t xml:space="preserve">(k) State or municipal governmental pension plans </t>
  </si>
  <si>
    <t xml:space="preserve">(l) Sovereign wealth funds and foreign official institutions </t>
  </si>
  <si>
    <t xml:space="preserve">(m) Investors that are not United States persons </t>
  </si>
  <si>
    <t>OUR CLASSIFICATION</t>
  </si>
  <si>
    <t>CATAGORIES</t>
  </si>
  <si>
    <t xml:space="preserve">(j) State or municipal government entities (excludingpension plans) </t>
  </si>
  <si>
    <t>(n) Other</t>
  </si>
  <si>
    <t>Family</t>
  </si>
  <si>
    <t>TOTAL NAV</t>
  </si>
  <si>
    <t>Top 5</t>
  </si>
  <si>
    <t>SERIES M</t>
  </si>
  <si>
    <t>SERIES C1</t>
  </si>
  <si>
    <t>Top 5- 100%</t>
  </si>
  <si>
    <t>SERIES Q1</t>
  </si>
  <si>
    <t>SERIES QX</t>
  </si>
  <si>
    <t>SERIES Q364</t>
  </si>
  <si>
    <t>Total 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</si>
</sst>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10409]#,##0.00;\(#,##0.00\);&quot;-&quot;"/>
    <numFmt numFmtId="165" formatCode="[$-10409]#,##0.00;\(#,##0.00\);&quot;&quot;"/>
    <numFmt numFmtId="166" formatCode="[$-10409]#,##0.0000;\(#,##0.0000\);0.0000"/>
    <numFmt numFmtId="172" formatCode="[$-10409]#,##0;\(#,##0\);&quot;-&quot;"/>
  </numFmts>
  <fonts count="1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sz val="8"/>
      <color rgb="FF000000"/>
      <name val="Tahoma"/>
      <family val="2"/>
    </font>
    <font>
      <sz val="7"/>
      <color rgb="FF000000"/>
      <name val="Tahoma"/>
      <family val="2"/>
    </font>
    <font>
      <u/>
      <sz val="7"/>
      <color rgb="FF000000"/>
      <name val="Tahoma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6"/>
      <color rgb="FF000000"/>
      <name val="Tahom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6"/>
      <color rgb="FF000000"/>
      <name val="Tahoma"/>
      <family val="2"/>
    </font>
    <font>
      <b/>
      <sz val="11"/>
      <name val="Calibri"/>
      <family val="2"/>
    </font>
    <font>
      <b/>
      <sz val="8"/>
      <color rgb="FF000000"/>
      <name val="Arial"/>
      <family val="2"/>
    </font>
    <font>
      <b/>
      <sz val="8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8F6F3"/>
        <bgColor rgb="FFF8F6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F8F6F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9" tint="0.79998168889431442"/>
        <bgColor rgb="FFF8F6F3"/>
      </patternFill>
    </fill>
    <fill>
      <patternFill patternType="solid">
        <fgColor theme="7" tint="0.79998168889431442"/>
        <bgColor rgb="FFF8F6F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</fills>
  <borders count="2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4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" fillId="0" borderId="0"/>
  </cellStyleXfs>
  <cellXfs count="201">
    <xf numFmtId="0" fontId="2" fillId="0" borderId="0" xfId="0" applyFont="1" applyFill="1" applyBorder="1"/>
    <xf numFmtId="0" fontId="6" fillId="0" borderId="1" xfId="0" applyNumberFormat="1" applyFont="1" applyFill="1" applyBorder="1" applyAlignment="1">
      <alignment vertical="top" wrapText="1" readingOrder="1"/>
    </xf>
    <xf numFmtId="0" fontId="6" fillId="0" borderId="1" xfId="0" applyNumberFormat="1" applyFont="1" applyFill="1" applyBorder="1" applyAlignment="1">
      <alignment horizontal="center" vertical="top" wrapText="1" readingOrder="1"/>
    </xf>
    <xf numFmtId="164" fontId="10" fillId="2" borderId="1" xfId="0" applyNumberFormat="1" applyFont="1" applyFill="1" applyBorder="1" applyAlignment="1">
      <alignment horizontal="right" vertical="top" wrapText="1" readingOrder="1"/>
    </xf>
    <xf numFmtId="165" fontId="10" fillId="2" borderId="1" xfId="0" applyNumberFormat="1" applyFont="1" applyFill="1" applyBorder="1" applyAlignment="1">
      <alignment horizontal="right" vertical="top" wrapText="1" readingOrder="1"/>
    </xf>
    <xf numFmtId="166" fontId="10" fillId="2" borderId="1" xfId="0" applyNumberFormat="1" applyFont="1" applyFill="1" applyBorder="1" applyAlignment="1">
      <alignment horizontal="right" vertical="top" wrapText="1" readingOrder="1"/>
    </xf>
    <xf numFmtId="166" fontId="10" fillId="2" borderId="1" xfId="0" applyNumberFormat="1" applyFont="1" applyFill="1" applyBorder="1" applyAlignment="1">
      <alignment vertical="top" wrapText="1" readingOrder="1"/>
    </xf>
    <xf numFmtId="0" fontId="2" fillId="0" borderId="0" xfId="0" applyFont="1" applyFill="1" applyBorder="1"/>
    <xf numFmtId="0" fontId="3" fillId="0" borderId="0" xfId="0" applyNumberFormat="1" applyFont="1" applyFill="1" applyBorder="1" applyAlignment="1">
      <alignment horizontal="center" vertical="top" wrapText="1" readingOrder="1"/>
    </xf>
    <xf numFmtId="0" fontId="4" fillId="0" borderId="0" xfId="0" applyNumberFormat="1" applyFont="1" applyFill="1" applyBorder="1" applyAlignment="1">
      <alignment horizontal="center" vertical="top" wrapText="1" readingOrder="1"/>
    </xf>
    <xf numFmtId="0" fontId="5" fillId="0" borderId="0" xfId="0" applyNumberFormat="1" applyFont="1" applyFill="1" applyBorder="1" applyAlignment="1">
      <alignment horizontal="center" vertical="top" wrapText="1" readingOrder="1"/>
    </xf>
    <xf numFmtId="0" fontId="6" fillId="0" borderId="1" xfId="0" applyNumberFormat="1" applyFont="1" applyFill="1" applyBorder="1" applyAlignment="1">
      <alignment horizontal="center" vertical="top" wrapText="1" readingOrder="1"/>
    </xf>
    <xf numFmtId="0" fontId="2" fillId="0" borderId="1" xfId="0" applyNumberFormat="1" applyFont="1" applyFill="1" applyBorder="1" applyAlignment="1">
      <alignment vertical="top" wrapText="1"/>
    </xf>
    <xf numFmtId="0" fontId="2" fillId="0" borderId="0" xfId="0" applyFont="1"/>
    <xf numFmtId="0" fontId="2" fillId="0" borderId="0" xfId="0" applyFont="1"/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6" fillId="0" borderId="1" xfId="0" applyFont="1" applyBorder="1" applyAlignment="1">
      <alignment vertical="top" wrapText="1" readingOrder="1"/>
    </xf>
    <xf numFmtId="0" fontId="6" fillId="0" borderId="1" xfId="0" applyFont="1" applyBorder="1" applyAlignment="1">
      <alignment horizontal="center" vertical="top" wrapText="1" readingOrder="1"/>
    </xf>
    <xf numFmtId="0" fontId="6" fillId="0" borderId="1" xfId="0" applyFont="1" applyBorder="1" applyAlignment="1">
      <alignment horizontal="center" vertical="top" wrapText="1" readingOrder="1"/>
    </xf>
    <xf numFmtId="0" fontId="2" fillId="0" borderId="1" xfId="0" applyFont="1" applyBorder="1" applyAlignment="1">
      <alignment vertical="top" wrapText="1"/>
    </xf>
    <xf numFmtId="0" fontId="7" fillId="0" borderId="0" xfId="0" applyFont="1" applyAlignment="1">
      <alignment vertical="top" wrapText="1" readingOrder="1"/>
    </xf>
    <xf numFmtId="0" fontId="8" fillId="0" borderId="0" xfId="0" applyFont="1" applyAlignment="1">
      <alignment vertical="top" wrapText="1" readingOrder="1"/>
    </xf>
    <xf numFmtId="0" fontId="9" fillId="0" borderId="0" xfId="0" applyFont="1" applyAlignment="1">
      <alignment horizontal="center" vertical="top" wrapText="1" readingOrder="1"/>
    </xf>
    <xf numFmtId="0" fontId="6" fillId="2" borderId="0" xfId="0" applyFont="1" applyFill="1" applyAlignment="1">
      <alignment vertical="top" wrapText="1" readingOrder="1"/>
    </xf>
    <xf numFmtId="0" fontId="10" fillId="2" borderId="0" xfId="0" applyFont="1" applyFill="1" applyAlignment="1">
      <alignment vertical="top" wrapText="1" readingOrder="1"/>
    </xf>
    <xf numFmtId="0" fontId="10" fillId="2" borderId="0" xfId="0" applyFont="1" applyFill="1" applyAlignment="1">
      <alignment vertical="top" wrapText="1" readingOrder="1"/>
    </xf>
    <xf numFmtId="164" fontId="10" fillId="2" borderId="0" xfId="0" applyNumberFormat="1" applyFont="1" applyFill="1" applyAlignment="1">
      <alignment horizontal="right" vertical="top" wrapText="1" readingOrder="1"/>
    </xf>
    <xf numFmtId="165" fontId="10" fillId="2" borderId="0" xfId="0" applyNumberFormat="1" applyFont="1" applyFill="1" applyAlignment="1">
      <alignment horizontal="right" vertical="top" wrapText="1" readingOrder="1"/>
    </xf>
    <xf numFmtId="166" fontId="10" fillId="2" borderId="0" xfId="0" applyNumberFormat="1" applyFont="1" applyFill="1" applyAlignment="1">
      <alignment horizontal="right" vertical="top" wrapText="1" readingOrder="1"/>
    </xf>
    <xf numFmtId="0" fontId="6" fillId="3" borderId="0" xfId="0" applyFont="1" applyFill="1" applyAlignment="1">
      <alignment vertical="top" wrapText="1" readingOrder="1"/>
    </xf>
    <xf numFmtId="0" fontId="10" fillId="3" borderId="0" xfId="0" applyFont="1" applyFill="1" applyAlignment="1">
      <alignment vertical="top" wrapText="1" readingOrder="1"/>
    </xf>
    <xf numFmtId="0" fontId="10" fillId="3" borderId="0" xfId="0" applyFont="1" applyFill="1" applyAlignment="1">
      <alignment vertical="top" wrapText="1" readingOrder="1"/>
    </xf>
    <xf numFmtId="164" fontId="10" fillId="3" borderId="0" xfId="0" applyNumberFormat="1" applyFont="1" applyFill="1" applyAlignment="1">
      <alignment horizontal="right" vertical="top" wrapText="1" readingOrder="1"/>
    </xf>
    <xf numFmtId="165" fontId="10" fillId="3" borderId="0" xfId="0" applyNumberFormat="1" applyFont="1" applyFill="1" applyAlignment="1">
      <alignment horizontal="right" vertical="top" wrapText="1" readingOrder="1"/>
    </xf>
    <xf numFmtId="166" fontId="10" fillId="3" borderId="0" xfId="0" applyNumberFormat="1" applyFont="1" applyFill="1" applyAlignment="1">
      <alignment horizontal="right" vertical="top" wrapText="1" readingOrder="1"/>
    </xf>
    <xf numFmtId="0" fontId="6" fillId="0" borderId="1" xfId="0" applyFont="1" applyBorder="1" applyAlignment="1">
      <alignment vertical="top" wrapText="1" readingOrder="1"/>
    </xf>
    <xf numFmtId="0" fontId="8" fillId="0" borderId="1" xfId="0" applyFont="1" applyBorder="1" applyAlignment="1">
      <alignment vertical="top" wrapText="1" readingOrder="1"/>
    </xf>
    <xf numFmtId="0" fontId="6" fillId="2" borderId="0" xfId="0" applyFont="1" applyFill="1" applyAlignment="1">
      <alignment vertical="top" wrapText="1" readingOrder="1"/>
    </xf>
    <xf numFmtId="0" fontId="8" fillId="2" borderId="1" xfId="0" applyFont="1" applyFill="1" applyBorder="1" applyAlignment="1">
      <alignment vertical="top" wrapText="1" readingOrder="1"/>
    </xf>
    <xf numFmtId="0" fontId="2" fillId="0" borderId="2" xfId="0" applyFont="1" applyFill="1" applyBorder="1" applyAlignment="1"/>
    <xf numFmtId="0" fontId="2" fillId="0" borderId="0" xfId="0" applyFont="1" applyFill="1" applyBorder="1" applyAlignment="1"/>
    <xf numFmtId="0" fontId="2" fillId="0" borderId="3" xfId="0" applyFont="1" applyFill="1" applyBorder="1" applyAlignment="1"/>
    <xf numFmtId="0" fontId="7" fillId="0" borderId="2" xfId="0" applyNumberFormat="1" applyFont="1" applyFill="1" applyBorder="1" applyAlignment="1">
      <alignment vertical="top" readingOrder="1"/>
    </xf>
    <xf numFmtId="0" fontId="8" fillId="0" borderId="0" xfId="0" applyNumberFormat="1" applyFont="1" applyFill="1" applyBorder="1" applyAlignment="1">
      <alignment vertical="top" readingOrder="1"/>
    </xf>
    <xf numFmtId="0" fontId="9" fillId="0" borderId="0" xfId="0" applyNumberFormat="1" applyFont="1" applyFill="1" applyBorder="1" applyAlignment="1">
      <alignment horizontal="center" vertical="top" readingOrder="1"/>
    </xf>
    <xf numFmtId="0" fontId="6" fillId="2" borderId="0" xfId="0" applyNumberFormat="1" applyFont="1" applyFill="1" applyBorder="1" applyAlignment="1">
      <alignment vertical="top" readingOrder="1"/>
    </xf>
    <xf numFmtId="0" fontId="10" fillId="2" borderId="0" xfId="0" applyNumberFormat="1" applyFont="1" applyFill="1" applyBorder="1" applyAlignment="1">
      <alignment vertical="top" readingOrder="1"/>
    </xf>
    <xf numFmtId="164" fontId="10" fillId="2" borderId="0" xfId="0" applyNumberFormat="1" applyFont="1" applyFill="1" applyBorder="1" applyAlignment="1">
      <alignment horizontal="right" vertical="top" readingOrder="1"/>
    </xf>
    <xf numFmtId="165" fontId="10" fillId="2" borderId="0" xfId="0" applyNumberFormat="1" applyFont="1" applyFill="1" applyBorder="1" applyAlignment="1">
      <alignment horizontal="right" vertical="top" readingOrder="1"/>
    </xf>
    <xf numFmtId="166" fontId="10" fillId="2" borderId="0" xfId="0" applyNumberFormat="1" applyFont="1" applyFill="1" applyBorder="1" applyAlignment="1">
      <alignment horizontal="right" vertical="top" readingOrder="1"/>
    </xf>
    <xf numFmtId="0" fontId="6" fillId="3" borderId="0" xfId="0" applyNumberFormat="1" applyFont="1" applyFill="1" applyBorder="1" applyAlignment="1">
      <alignment vertical="top" readingOrder="1"/>
    </xf>
    <xf numFmtId="0" fontId="10" fillId="3" borderId="0" xfId="0" applyNumberFormat="1" applyFont="1" applyFill="1" applyBorder="1" applyAlignment="1">
      <alignment vertical="top" readingOrder="1"/>
    </xf>
    <xf numFmtId="164" fontId="10" fillId="3" borderId="0" xfId="0" applyNumberFormat="1" applyFont="1" applyFill="1" applyBorder="1" applyAlignment="1">
      <alignment horizontal="right" vertical="top" readingOrder="1"/>
    </xf>
    <xf numFmtId="165" fontId="10" fillId="3" borderId="0" xfId="0" applyNumberFormat="1" applyFont="1" applyFill="1" applyBorder="1" applyAlignment="1">
      <alignment horizontal="right" vertical="top" readingOrder="1"/>
    </xf>
    <xf numFmtId="166" fontId="10" fillId="3" borderId="0" xfId="0" applyNumberFormat="1" applyFont="1" applyFill="1" applyBorder="1" applyAlignment="1">
      <alignment horizontal="right" vertical="top" readingOrder="1"/>
    </xf>
    <xf numFmtId="0" fontId="10" fillId="2" borderId="3" xfId="0" applyNumberFormat="1" applyFont="1" applyFill="1" applyBorder="1" applyAlignment="1">
      <alignment vertical="top" readingOrder="1"/>
    </xf>
    <xf numFmtId="0" fontId="6" fillId="0" borderId="1" xfId="0" applyNumberFormat="1" applyFont="1" applyFill="1" applyBorder="1" applyAlignment="1">
      <alignment vertical="top" readingOrder="1"/>
    </xf>
    <xf numFmtId="0" fontId="2" fillId="0" borderId="1" xfId="0" applyNumberFormat="1" applyFont="1" applyFill="1" applyBorder="1" applyAlignment="1">
      <alignment vertical="top"/>
    </xf>
    <xf numFmtId="164" fontId="10" fillId="2" borderId="1" xfId="0" applyNumberFormat="1" applyFont="1" applyFill="1" applyBorder="1" applyAlignment="1">
      <alignment horizontal="right" vertical="top" readingOrder="1"/>
    </xf>
    <xf numFmtId="165" fontId="10" fillId="2" borderId="1" xfId="0" applyNumberFormat="1" applyFont="1" applyFill="1" applyBorder="1" applyAlignment="1">
      <alignment horizontal="right" vertical="top" readingOrder="1"/>
    </xf>
    <xf numFmtId="166" fontId="10" fillId="2" borderId="1" xfId="0" applyNumberFormat="1" applyFont="1" applyFill="1" applyBorder="1" applyAlignment="1">
      <alignment horizontal="right" vertical="top" readingOrder="1"/>
    </xf>
    <xf numFmtId="0" fontId="8" fillId="0" borderId="1" xfId="0" applyNumberFormat="1" applyFont="1" applyFill="1" applyBorder="1" applyAlignment="1">
      <alignment vertical="top" readingOrder="1"/>
    </xf>
    <xf numFmtId="0" fontId="10" fillId="3" borderId="3" xfId="0" applyNumberFormat="1" applyFont="1" applyFill="1" applyBorder="1" applyAlignment="1">
      <alignment vertical="top" readingOrder="1"/>
    </xf>
    <xf numFmtId="0" fontId="6" fillId="2" borderId="2" xfId="0" applyNumberFormat="1" applyFont="1" applyFill="1" applyBorder="1" applyAlignment="1">
      <alignment vertical="top" readingOrder="1"/>
    </xf>
    <xf numFmtId="0" fontId="8" fillId="2" borderId="1" xfId="0" applyNumberFormat="1" applyFont="1" applyFill="1" applyBorder="1" applyAlignment="1">
      <alignment vertical="top" readingOrder="1"/>
    </xf>
    <xf numFmtId="166" fontId="10" fillId="2" borderId="1" xfId="0" applyNumberFormat="1" applyFont="1" applyFill="1" applyBorder="1" applyAlignment="1">
      <alignment vertical="top" readingOrder="1"/>
    </xf>
    <xf numFmtId="0" fontId="13" fillId="4" borderId="0" xfId="0" applyFont="1" applyFill="1" applyAlignment="1">
      <alignment horizontal="left" wrapText="1"/>
    </xf>
    <xf numFmtId="0" fontId="0" fillId="4" borderId="0" xfId="1" applyNumberFormat="1" applyFont="1" applyFill="1" applyBorder="1" applyAlignment="1">
      <alignment horizontal="left"/>
    </xf>
    <xf numFmtId="0" fontId="12" fillId="0" borderId="0" xfId="3" applyFont="1"/>
    <xf numFmtId="0" fontId="1" fillId="0" borderId="0" xfId="3"/>
    <xf numFmtId="0" fontId="12" fillId="5" borderId="4" xfId="3" applyFont="1" applyFill="1" applyBorder="1"/>
    <xf numFmtId="0" fontId="12" fillId="5" borderId="6" xfId="3" applyFont="1" applyFill="1" applyBorder="1"/>
    <xf numFmtId="0" fontId="2" fillId="6" borderId="14" xfId="3" applyFont="1" applyFill="1" applyBorder="1"/>
    <xf numFmtId="0" fontId="12" fillId="5" borderId="7" xfId="3" applyFont="1" applyFill="1" applyBorder="1"/>
    <xf numFmtId="0" fontId="12" fillId="5" borderId="8" xfId="3" applyFont="1" applyFill="1" applyBorder="1"/>
    <xf numFmtId="0" fontId="2" fillId="6" borderId="15" xfId="3" applyFont="1" applyFill="1" applyBorder="1"/>
    <xf numFmtId="0" fontId="2" fillId="6" borderId="16" xfId="3" applyFont="1" applyFill="1" applyBorder="1"/>
    <xf numFmtId="0" fontId="2" fillId="0" borderId="0" xfId="3" applyFont="1"/>
    <xf numFmtId="0" fontId="12" fillId="5" borderId="9" xfId="3" applyFont="1" applyFill="1" applyBorder="1"/>
    <xf numFmtId="0" fontId="12" fillId="5" borderId="11" xfId="3" applyFont="1" applyFill="1" applyBorder="1"/>
    <xf numFmtId="0" fontId="1" fillId="0" borderId="7" xfId="3" applyBorder="1"/>
    <xf numFmtId="0" fontId="2" fillId="4" borderId="0" xfId="0" applyFon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4" fontId="12" fillId="4" borderId="0" xfId="0" applyNumberFormat="1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4" borderId="0" xfId="0" applyFont="1" applyFill="1"/>
    <xf numFmtId="3" fontId="0" fillId="4" borderId="4" xfId="0" applyNumberFormat="1" applyFill="1" applyBorder="1" applyAlignment="1">
      <alignment horizontal="center"/>
    </xf>
    <xf numFmtId="3" fontId="0" fillId="4" borderId="5" xfId="0" applyNumberFormat="1" applyFill="1" applyBorder="1" applyAlignment="1">
      <alignment horizontal="center"/>
    </xf>
    <xf numFmtId="3" fontId="0" fillId="4" borderId="6" xfId="0" applyNumberFormat="1" applyFill="1" applyBorder="1" applyAlignment="1">
      <alignment horizontal="center"/>
    </xf>
    <xf numFmtId="0" fontId="0" fillId="4" borderId="4" xfId="0" applyFill="1" applyBorder="1"/>
    <xf numFmtId="3" fontId="0" fillId="4" borderId="7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4" borderId="8" xfId="0" applyNumberFormat="1" applyFill="1" applyBorder="1" applyAlignment="1">
      <alignment horizontal="center"/>
    </xf>
    <xf numFmtId="0" fontId="0" fillId="4" borderId="7" xfId="0" applyFill="1" applyBorder="1"/>
    <xf numFmtId="0" fontId="0" fillId="4" borderId="9" xfId="0" applyFill="1" applyBorder="1"/>
    <xf numFmtId="3" fontId="0" fillId="4" borderId="9" xfId="0" applyNumberFormat="1" applyFill="1" applyBorder="1" applyAlignment="1">
      <alignment horizontal="center"/>
    </xf>
    <xf numFmtId="3" fontId="0" fillId="4" borderId="10" xfId="0" applyNumberFormat="1" applyFill="1" applyBorder="1" applyAlignment="1">
      <alignment horizontal="center"/>
    </xf>
    <xf numFmtId="3" fontId="0" fillId="4" borderId="11" xfId="0" applyNumberFormat="1" applyFill="1" applyBorder="1" applyAlignment="1">
      <alignment horizontal="center"/>
    </xf>
    <xf numFmtId="3" fontId="12" fillId="4" borderId="0" xfId="0" applyNumberFormat="1" applyFont="1" applyFill="1" applyAlignment="1">
      <alignment horizontal="center"/>
    </xf>
    <xf numFmtId="3" fontId="12" fillId="4" borderId="12" xfId="0" applyNumberFormat="1" applyFont="1" applyFill="1" applyBorder="1"/>
    <xf numFmtId="0" fontId="12" fillId="4" borderId="0" xfId="0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3" fontId="0" fillId="4" borderId="10" xfId="0" applyNumberFormat="1" applyFill="1" applyBorder="1" applyAlignment="1">
      <alignment horizontal="right"/>
    </xf>
    <xf numFmtId="3" fontId="12" fillId="4" borderId="0" xfId="0" applyNumberFormat="1" applyFont="1" applyFill="1" applyAlignment="1">
      <alignment horizontal="right"/>
    </xf>
    <xf numFmtId="4" fontId="0" fillId="4" borderId="0" xfId="0" applyNumberFormat="1" applyFill="1"/>
    <xf numFmtId="3" fontId="12" fillId="4" borderId="12" xfId="0" applyNumberFormat="1" applyFont="1" applyFill="1" applyBorder="1" applyAlignment="1">
      <alignment horizontal="center"/>
    </xf>
    <xf numFmtId="0" fontId="10" fillId="7" borderId="17" xfId="0" applyNumberFormat="1" applyFont="1" applyFill="1" applyBorder="1" applyAlignment="1">
      <alignment readingOrder="1"/>
    </xf>
    <xf numFmtId="164" fontId="10" fillId="7" borderId="18" xfId="0" applyNumberFormat="1" applyFont="1" applyFill="1" applyBorder="1" applyAlignment="1">
      <alignment horizontal="right" readingOrder="1"/>
    </xf>
    <xf numFmtId="0" fontId="10" fillId="7" borderId="18" xfId="0" applyNumberFormat="1" applyFont="1" applyFill="1" applyBorder="1" applyAlignment="1">
      <alignment readingOrder="1"/>
    </xf>
    <xf numFmtId="164" fontId="14" fillId="7" borderId="13" xfId="0" applyNumberFormat="1" applyFont="1" applyFill="1" applyBorder="1" applyAlignment="1">
      <alignment horizontal="right" readingOrder="1"/>
    </xf>
    <xf numFmtId="0" fontId="10" fillId="9" borderId="20" xfId="0" applyNumberFormat="1" applyFont="1" applyFill="1" applyBorder="1" applyAlignment="1">
      <alignment readingOrder="1"/>
    </xf>
    <xf numFmtId="164" fontId="10" fillId="9" borderId="0" xfId="0" applyNumberFormat="1" applyFont="1" applyFill="1" applyBorder="1" applyAlignment="1">
      <alignment horizontal="right" readingOrder="1"/>
    </xf>
    <xf numFmtId="0" fontId="10" fillId="7" borderId="0" xfId="0" applyNumberFormat="1" applyFont="1" applyFill="1" applyBorder="1" applyAlignment="1">
      <alignment readingOrder="1"/>
    </xf>
    <xf numFmtId="0" fontId="10" fillId="7" borderId="20" xfId="0" applyNumberFormat="1" applyFont="1" applyFill="1" applyBorder="1" applyAlignment="1">
      <alignment readingOrder="1"/>
    </xf>
    <xf numFmtId="164" fontId="10" fillId="7" borderId="0" xfId="0" applyNumberFormat="1" applyFont="1" applyFill="1" applyBorder="1" applyAlignment="1">
      <alignment horizontal="right" readingOrder="1"/>
    </xf>
    <xf numFmtId="0" fontId="10" fillId="7" borderId="0" xfId="0" applyNumberFormat="1" applyFont="1" applyFill="1" applyBorder="1" applyAlignment="1">
      <alignment horizontal="right" readingOrder="1"/>
    </xf>
    <xf numFmtId="9" fontId="3" fillId="7" borderId="0" xfId="2" applyFont="1" applyFill="1" applyBorder="1" applyAlignment="1">
      <alignment horizontal="right" readingOrder="1"/>
    </xf>
    <xf numFmtId="0" fontId="10" fillId="7" borderId="22" xfId="0" applyNumberFormat="1" applyFont="1" applyFill="1" applyBorder="1" applyAlignment="1">
      <alignment readingOrder="1"/>
    </xf>
    <xf numFmtId="164" fontId="10" fillId="7" borderId="10" xfId="0" applyNumberFormat="1" applyFont="1" applyFill="1" applyBorder="1" applyAlignment="1">
      <alignment horizontal="right" readingOrder="1"/>
    </xf>
    <xf numFmtId="0" fontId="10" fillId="9" borderId="23" xfId="0" applyNumberFormat="1" applyFont="1" applyFill="1" applyBorder="1" applyAlignment="1">
      <alignment readingOrder="1"/>
    </xf>
    <xf numFmtId="164" fontId="10" fillId="9" borderId="24" xfId="0" applyNumberFormat="1" applyFont="1" applyFill="1" applyBorder="1" applyAlignment="1">
      <alignment horizontal="right" readingOrder="1"/>
    </xf>
    <xf numFmtId="0" fontId="10" fillId="7" borderId="24" xfId="0" applyNumberFormat="1" applyFont="1" applyFill="1" applyBorder="1" applyAlignment="1">
      <alignment readingOrder="1"/>
    </xf>
    <xf numFmtId="0" fontId="10" fillId="11" borderId="0" xfId="0" applyNumberFormat="1" applyFont="1" applyFill="1" applyBorder="1" applyAlignment="1">
      <alignment readingOrder="1"/>
    </xf>
    <xf numFmtId="164" fontId="10" fillId="11" borderId="18" xfId="0" applyNumberFormat="1" applyFont="1" applyFill="1" applyBorder="1" applyAlignment="1">
      <alignment horizontal="right" readingOrder="1"/>
    </xf>
    <xf numFmtId="164" fontId="14" fillId="11" borderId="13" xfId="0" applyNumberFormat="1" applyFont="1" applyFill="1" applyBorder="1" applyAlignment="1">
      <alignment horizontal="right" readingOrder="1"/>
    </xf>
    <xf numFmtId="164" fontId="10" fillId="13" borderId="0" xfId="0" applyNumberFormat="1" applyFont="1" applyFill="1" applyBorder="1" applyAlignment="1">
      <alignment horizontal="right" readingOrder="1"/>
    </xf>
    <xf numFmtId="0" fontId="10" fillId="11" borderId="0" xfId="0" applyNumberFormat="1" applyFont="1" applyFill="1" applyBorder="1" applyAlignment="1">
      <alignment horizontal="right" readingOrder="1"/>
    </xf>
    <xf numFmtId="9" fontId="3" fillId="11" borderId="0" xfId="2" applyFont="1" applyFill="1" applyBorder="1" applyAlignment="1">
      <alignment horizontal="right" readingOrder="1"/>
    </xf>
    <xf numFmtId="164" fontId="10" fillId="11" borderId="0" xfId="0" applyNumberFormat="1" applyFont="1" applyFill="1" applyBorder="1" applyAlignment="1">
      <alignment horizontal="right" readingOrder="1"/>
    </xf>
    <xf numFmtId="164" fontId="10" fillId="11" borderId="10" xfId="0" applyNumberFormat="1" applyFont="1" applyFill="1" applyBorder="1" applyAlignment="1">
      <alignment horizontal="right" readingOrder="1"/>
    </xf>
    <xf numFmtId="0" fontId="10" fillId="11" borderId="18" xfId="0" applyNumberFormat="1" applyFont="1" applyFill="1" applyBorder="1" applyAlignment="1">
      <alignment readingOrder="1"/>
    </xf>
    <xf numFmtId="164" fontId="10" fillId="13" borderId="18" xfId="0" applyNumberFormat="1" applyFont="1" applyFill="1" applyBorder="1" applyAlignment="1">
      <alignment horizontal="right" readingOrder="1"/>
    </xf>
    <xf numFmtId="164" fontId="10" fillId="13" borderId="24" xfId="0" applyNumberFormat="1" applyFont="1" applyFill="1" applyBorder="1" applyAlignment="1">
      <alignment horizontal="right" readingOrder="1"/>
    </xf>
    <xf numFmtId="0" fontId="10" fillId="11" borderId="24" xfId="0" applyNumberFormat="1" applyFont="1" applyFill="1" applyBorder="1" applyAlignment="1">
      <alignment readingOrder="1"/>
    </xf>
    <xf numFmtId="0" fontId="2" fillId="8" borderId="18" xfId="0" applyFont="1" applyFill="1" applyBorder="1" applyAlignment="1"/>
    <xf numFmtId="0" fontId="2" fillId="8" borderId="19" xfId="0" applyFont="1" applyFill="1" applyBorder="1" applyAlignment="1"/>
    <xf numFmtId="0" fontId="2" fillId="8" borderId="0" xfId="0" applyFont="1" applyFill="1" applyBorder="1" applyAlignment="1"/>
    <xf numFmtId="9" fontId="2" fillId="8" borderId="21" xfId="0" applyNumberFormat="1" applyFont="1" applyFill="1" applyBorder="1" applyAlignment="1"/>
    <xf numFmtId="0" fontId="2" fillId="8" borderId="21" xfId="0" applyFont="1" applyFill="1" applyBorder="1" applyAlignment="1"/>
    <xf numFmtId="0" fontId="2" fillId="8" borderId="24" xfId="0" applyFont="1" applyFill="1" applyBorder="1" applyAlignment="1"/>
    <xf numFmtId="0" fontId="2" fillId="8" borderId="25" xfId="0" applyFont="1" applyFill="1" applyBorder="1" applyAlignment="1"/>
    <xf numFmtId="0" fontId="0" fillId="0" borderId="0" xfId="0" applyAlignment="1"/>
    <xf numFmtId="0" fontId="2" fillId="0" borderId="0" xfId="3" applyFont="1" applyAlignment="1"/>
    <xf numFmtId="0" fontId="12" fillId="5" borderId="17" xfId="0" applyFont="1" applyFill="1" applyBorder="1" applyAlignment="1"/>
    <xf numFmtId="0" fontId="15" fillId="5" borderId="18" xfId="3" applyFont="1" applyFill="1" applyBorder="1" applyAlignment="1"/>
    <xf numFmtId="0" fontId="16" fillId="10" borderId="17" xfId="0" applyFont="1" applyFill="1" applyBorder="1" applyAlignment="1">
      <alignment horizontal="left" readingOrder="1"/>
    </xf>
    <xf numFmtId="9" fontId="14" fillId="10" borderId="18" xfId="2" applyFont="1" applyFill="1" applyBorder="1" applyAlignment="1">
      <alignment horizontal="center" readingOrder="1"/>
    </xf>
    <xf numFmtId="9" fontId="14" fillId="10" borderId="19" xfId="2" applyFont="1" applyFill="1" applyBorder="1" applyAlignment="1">
      <alignment horizontal="center" readingOrder="1"/>
    </xf>
    <xf numFmtId="0" fontId="15" fillId="5" borderId="19" xfId="3" applyFont="1" applyFill="1" applyBorder="1" applyAlignment="1"/>
    <xf numFmtId="0" fontId="12" fillId="5" borderId="20" xfId="0" applyFont="1" applyFill="1" applyBorder="1" applyAlignment="1"/>
    <xf numFmtId="0" fontId="15" fillId="5" borderId="0" xfId="3" applyFont="1" applyFill="1" applyBorder="1" applyAlignment="1"/>
    <xf numFmtId="0" fontId="16" fillId="10" borderId="20" xfId="0" applyFont="1" applyFill="1" applyBorder="1" applyAlignment="1">
      <alignment horizontal="left" readingOrder="1"/>
    </xf>
    <xf numFmtId="9" fontId="14" fillId="10" borderId="0" xfId="2" applyFont="1" applyFill="1" applyBorder="1" applyAlignment="1">
      <alignment horizontal="center" readingOrder="1"/>
    </xf>
    <xf numFmtId="9" fontId="14" fillId="10" borderId="21" xfId="2" applyFont="1" applyFill="1" applyBorder="1" applyAlignment="1">
      <alignment horizontal="center" readingOrder="1"/>
    </xf>
    <xf numFmtId="0" fontId="15" fillId="5" borderId="21" xfId="3" applyFont="1" applyFill="1" applyBorder="1" applyAlignment="1"/>
    <xf numFmtId="0" fontId="16" fillId="10" borderId="23" xfId="0" applyFont="1" applyFill="1" applyBorder="1" applyAlignment="1">
      <alignment horizontal="left" readingOrder="1"/>
    </xf>
    <xf numFmtId="9" fontId="14" fillId="10" borderId="24" xfId="2" applyFont="1" applyFill="1" applyBorder="1" applyAlignment="1">
      <alignment horizontal="center" readingOrder="1"/>
    </xf>
    <xf numFmtId="9" fontId="14" fillId="10" borderId="25" xfId="2" applyFont="1" applyFill="1" applyBorder="1" applyAlignment="1">
      <alignment horizontal="center" readingOrder="1"/>
    </xf>
    <xf numFmtId="0" fontId="12" fillId="5" borderId="23" xfId="0" applyFont="1" applyFill="1" applyBorder="1" applyAlignment="1"/>
    <xf numFmtId="0" fontId="15" fillId="5" borderId="24" xfId="3" applyFont="1" applyFill="1" applyBorder="1" applyAlignment="1"/>
    <xf numFmtId="0" fontId="15" fillId="5" borderId="25" xfId="3" applyFont="1" applyFill="1" applyBorder="1" applyAlignment="1"/>
    <xf numFmtId="0" fontId="10" fillId="11" borderId="17" xfId="0" applyNumberFormat="1" applyFont="1" applyFill="1" applyBorder="1" applyAlignment="1">
      <alignment readingOrder="1"/>
    </xf>
    <xf numFmtId="0" fontId="2" fillId="12" borderId="18" xfId="0" applyFont="1" applyFill="1" applyBorder="1" applyAlignment="1"/>
    <xf numFmtId="9" fontId="2" fillId="12" borderId="19" xfId="0" applyNumberFormat="1" applyFont="1" applyFill="1" applyBorder="1" applyAlignment="1"/>
    <xf numFmtId="0" fontId="10" fillId="13" borderId="20" xfId="0" applyNumberFormat="1" applyFont="1" applyFill="1" applyBorder="1" applyAlignment="1">
      <alignment readingOrder="1"/>
    </xf>
    <xf numFmtId="0" fontId="2" fillId="12" borderId="0" xfId="0" applyFont="1" applyFill="1" applyBorder="1" applyAlignment="1"/>
    <xf numFmtId="9" fontId="2" fillId="12" borderId="21" xfId="0" applyNumberFormat="1" applyFont="1" applyFill="1" applyBorder="1" applyAlignment="1"/>
    <xf numFmtId="0" fontId="10" fillId="11" borderId="20" xfId="0" applyNumberFormat="1" applyFont="1" applyFill="1" applyBorder="1" applyAlignment="1">
      <alignment readingOrder="1"/>
    </xf>
    <xf numFmtId="0" fontId="10" fillId="11" borderId="26" xfId="0" applyNumberFormat="1" applyFont="1" applyFill="1" applyBorder="1" applyAlignment="1">
      <alignment readingOrder="1"/>
    </xf>
    <xf numFmtId="0" fontId="10" fillId="11" borderId="23" xfId="0" applyNumberFormat="1" applyFont="1" applyFill="1" applyBorder="1" applyAlignment="1">
      <alignment readingOrder="1"/>
    </xf>
    <xf numFmtId="0" fontId="2" fillId="12" borderId="24" xfId="0" applyFont="1" applyFill="1" applyBorder="1" applyAlignment="1"/>
    <xf numFmtId="0" fontId="2" fillId="12" borderId="25" xfId="0" applyFont="1" applyFill="1" applyBorder="1" applyAlignment="1"/>
    <xf numFmtId="0" fontId="10" fillId="13" borderId="27" xfId="0" applyNumberFormat="1" applyFont="1" applyFill="1" applyBorder="1" applyAlignment="1">
      <alignment readingOrder="1"/>
    </xf>
    <xf numFmtId="164" fontId="10" fillId="11" borderId="28" xfId="0" applyNumberFormat="1" applyFont="1" applyFill="1" applyBorder="1" applyAlignment="1">
      <alignment horizontal="right" readingOrder="1"/>
    </xf>
    <xf numFmtId="0" fontId="2" fillId="12" borderId="18" xfId="0" applyFont="1" applyFill="1" applyBorder="1" applyAlignment="1">
      <alignment horizontal="right"/>
    </xf>
    <xf numFmtId="0" fontId="2" fillId="12" borderId="19" xfId="0" applyFont="1" applyFill="1" applyBorder="1" applyAlignment="1"/>
    <xf numFmtId="0" fontId="2" fillId="12" borderId="21" xfId="0" applyFont="1" applyFill="1" applyBorder="1" applyAlignment="1"/>
    <xf numFmtId="0" fontId="16" fillId="11" borderId="17" xfId="0" applyFont="1" applyFill="1" applyBorder="1" applyAlignment="1">
      <alignment horizontal="left" readingOrder="1"/>
    </xf>
    <xf numFmtId="9" fontId="14" fillId="11" borderId="18" xfId="2" applyFont="1" applyFill="1" applyBorder="1" applyAlignment="1">
      <alignment horizontal="center" readingOrder="1"/>
    </xf>
    <xf numFmtId="9" fontId="14" fillId="11" borderId="19" xfId="2" applyFont="1" applyFill="1" applyBorder="1" applyAlignment="1">
      <alignment horizontal="center" readingOrder="1"/>
    </xf>
    <xf numFmtId="0" fontId="16" fillId="11" borderId="20" xfId="0" applyFont="1" applyFill="1" applyBorder="1" applyAlignment="1">
      <alignment horizontal="left" readingOrder="1"/>
    </xf>
    <xf numFmtId="9" fontId="14" fillId="11" borderId="0" xfId="2" applyFont="1" applyFill="1" applyBorder="1" applyAlignment="1">
      <alignment horizontal="center" readingOrder="1"/>
    </xf>
    <xf numFmtId="9" fontId="14" fillId="11" borderId="21" xfId="2" applyFont="1" applyFill="1" applyBorder="1" applyAlignment="1">
      <alignment horizontal="center" readingOrder="1"/>
    </xf>
    <xf numFmtId="0" fontId="15" fillId="12" borderId="0" xfId="3" applyFont="1" applyFill="1" applyBorder="1" applyAlignment="1"/>
    <xf numFmtId="0" fontId="16" fillId="11" borderId="23" xfId="0" applyFont="1" applyFill="1" applyBorder="1" applyAlignment="1">
      <alignment horizontal="left" readingOrder="1"/>
    </xf>
    <xf numFmtId="9" fontId="14" fillId="11" borderId="24" xfId="2" applyFont="1" applyFill="1" applyBorder="1" applyAlignment="1">
      <alignment horizontal="center" readingOrder="1"/>
    </xf>
    <xf numFmtId="9" fontId="14" fillId="11" borderId="25" xfId="2" applyFont="1" applyFill="1" applyBorder="1" applyAlignment="1">
      <alignment horizontal="center" readingOrder="1"/>
    </xf>
    <xf numFmtId="0" fontId="10" fillId="13" borderId="23" xfId="0" applyNumberFormat="1" applyFont="1" applyFill="1" applyBorder="1" applyAlignment="1">
      <alignment readingOrder="1"/>
    </xf>
    <xf numFmtId="0" fontId="2" fillId="0" borderId="0" xfId="0" applyFont="1" applyAlignment="1"/>
    <xf numFmtId="0" fontId="10" fillId="11" borderId="17" xfId="0" applyFont="1" applyFill="1" applyBorder="1" applyAlignment="1">
      <alignment wrapText="1" readingOrder="1"/>
    </xf>
    <xf numFmtId="172" fontId="10" fillId="11" borderId="18" xfId="0" applyNumberFormat="1" applyFont="1" applyFill="1" applyBorder="1" applyAlignment="1">
      <alignment horizontal="right" wrapText="1" readingOrder="1"/>
    </xf>
    <xf numFmtId="172" fontId="17" fillId="11" borderId="19" xfId="0" applyNumberFormat="1" applyFont="1" applyFill="1" applyBorder="1" applyAlignment="1">
      <alignment horizontal="right" wrapText="1" readingOrder="1"/>
    </xf>
    <xf numFmtId="0" fontId="10" fillId="11" borderId="20" xfId="0" applyFont="1" applyFill="1" applyBorder="1" applyAlignment="1">
      <alignment wrapText="1" readingOrder="1"/>
    </xf>
    <xf numFmtId="172" fontId="10" fillId="13" borderId="0" xfId="0" applyNumberFormat="1" applyFont="1" applyFill="1" applyBorder="1" applyAlignment="1">
      <alignment horizontal="right" wrapText="1" readingOrder="1"/>
    </xf>
    <xf numFmtId="9" fontId="2" fillId="12" borderId="21" xfId="2" applyNumberFormat="1" applyFont="1" applyFill="1" applyBorder="1" applyAlignment="1"/>
    <xf numFmtId="0" fontId="10" fillId="11" borderId="26" xfId="0" applyFont="1" applyFill="1" applyBorder="1" applyAlignment="1">
      <alignment wrapText="1" readingOrder="1"/>
    </xf>
    <xf numFmtId="0" fontId="10" fillId="11" borderId="23" xfId="0" applyFont="1" applyFill="1" applyBorder="1" applyAlignment="1">
      <alignment wrapText="1" readingOrder="1"/>
    </xf>
    <xf numFmtId="172" fontId="10" fillId="13" borderId="24" xfId="0" applyNumberFormat="1" applyFont="1" applyFill="1" applyBorder="1" applyAlignment="1">
      <alignment horizontal="right" wrapText="1" readingOrder="1"/>
    </xf>
  </cellXfs>
  <cellStyles count="4">
    <cellStyle name="Currency" xfId="1" builtinId="4"/>
    <cellStyle name="Normal" xfId="0" builtinId="0"/>
    <cellStyle name="Normal 2" xfId="3" xr:uid="{BE5D03CD-B7CA-4893-A8BB-257C3F7840C3}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8F6F3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1270000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4EC4FE-687E-4060-95D9-94A5288F4C0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19405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1270000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CA3DC-AA90-4CEC-A033-FA5C93B936A1}">
  <dimension ref="A1:V34"/>
  <sheetViews>
    <sheetView showGridLines="0" tabSelected="1" workbookViewId="0">
      <pane ySplit="1" topLeftCell="A2" activePane="bottomLeft" state="frozen"/>
      <selection pane="bottomLeft" activeCell="M15" sqref="M15"/>
    </sheetView>
  </sheetViews>
  <sheetFormatPr defaultRowHeight="15" x14ac:dyDescent="0.25"/>
  <cols>
    <col min="1" max="1" width="1.42578125" style="14" customWidth="1"/>
    <col min="2" max="2" width="27.42578125" style="14" customWidth="1"/>
    <col min="3" max="3" width="19.140625" style="14" customWidth="1"/>
    <col min="4" max="4" width="14.28515625" style="14" bestFit="1" customWidth="1"/>
    <col min="5" max="5" width="6.85546875" style="14" customWidth="1"/>
    <col min="6" max="6" width="11" style="14" customWidth="1"/>
    <col min="7" max="8" width="8.85546875" style="14" customWidth="1"/>
    <col min="9" max="9" width="11.7109375" style="14" customWidth="1"/>
    <col min="10" max="10" width="8.85546875" style="14" customWidth="1"/>
    <col min="11" max="12" width="11" style="14" customWidth="1"/>
    <col min="13" max="14" width="7.5703125" style="14" customWidth="1"/>
    <col min="15" max="16" width="8.28515625" style="14" customWidth="1"/>
    <col min="17" max="17" width="11" style="14" customWidth="1"/>
    <col min="18" max="19" width="8.28515625" style="14" customWidth="1"/>
    <col min="20" max="22" width="6.85546875" style="14" customWidth="1"/>
    <col min="23" max="23" width="8.28515625" style="14" customWidth="1"/>
    <col min="24" max="16384" width="9.140625" style="14"/>
  </cols>
  <sheetData>
    <row r="1" spans="1:22" ht="57.6" customHeight="1" x14ac:dyDescent="0.25">
      <c r="A1" s="13"/>
      <c r="B1" s="13"/>
      <c r="C1" s="13"/>
    </row>
    <row r="2" spans="1:22" ht="12.95" customHeight="1" x14ac:dyDescent="0.25">
      <c r="A2" s="15" t="s">
        <v>59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ht="14.45" customHeight="1" x14ac:dyDescent="0.25">
      <c r="A3" s="16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ht="12.2" customHeight="1" x14ac:dyDescent="0.25">
      <c r="A4" s="17" t="s">
        <v>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ht="28.9" customHeight="1" x14ac:dyDescent="0.25">
      <c r="A5" s="18" t="s">
        <v>3</v>
      </c>
      <c r="B5" s="19" t="s">
        <v>4</v>
      </c>
      <c r="C5" s="20" t="s">
        <v>5</v>
      </c>
      <c r="D5" s="21"/>
      <c r="E5" s="19" t="s">
        <v>6</v>
      </c>
      <c r="F5" s="19" t="s">
        <v>7</v>
      </c>
      <c r="G5" s="19" t="s">
        <v>8</v>
      </c>
      <c r="H5" s="19" t="s">
        <v>9</v>
      </c>
      <c r="I5" s="19" t="s">
        <v>10</v>
      </c>
      <c r="J5" s="19" t="s">
        <v>11</v>
      </c>
      <c r="K5" s="19" t="s">
        <v>12</v>
      </c>
      <c r="L5" s="19" t="s">
        <v>13</v>
      </c>
      <c r="M5" s="19" t="s">
        <v>14</v>
      </c>
      <c r="N5" s="19" t="s">
        <v>15</v>
      </c>
      <c r="O5" s="19" t="s">
        <v>16</v>
      </c>
      <c r="P5" s="19" t="s">
        <v>17</v>
      </c>
      <c r="Q5" s="19" t="s">
        <v>18</v>
      </c>
      <c r="R5" s="19" t="s">
        <v>19</v>
      </c>
      <c r="S5" s="19" t="s">
        <v>20</v>
      </c>
      <c r="T5" s="19" t="s">
        <v>21</v>
      </c>
      <c r="U5" s="19" t="s">
        <v>22</v>
      </c>
      <c r="V5" s="19" t="s">
        <v>23</v>
      </c>
    </row>
    <row r="6" spans="1:22" x14ac:dyDescent="0.25">
      <c r="A6" s="22" t="s">
        <v>60</v>
      </c>
      <c r="B6" s="13"/>
      <c r="C6" s="13"/>
      <c r="D6" s="13"/>
      <c r="E6" s="13"/>
      <c r="F6" s="23" t="s">
        <v>3</v>
      </c>
      <c r="G6" s="23" t="s">
        <v>3</v>
      </c>
      <c r="H6" s="23" t="s">
        <v>3</v>
      </c>
      <c r="I6" s="23" t="s">
        <v>3</v>
      </c>
      <c r="J6" s="23" t="s">
        <v>3</v>
      </c>
      <c r="K6" s="24" t="s">
        <v>3</v>
      </c>
      <c r="L6" s="23" t="s">
        <v>3</v>
      </c>
      <c r="M6" s="24" t="s">
        <v>3</v>
      </c>
      <c r="N6" s="23" t="s">
        <v>3</v>
      </c>
      <c r="O6" s="23" t="s">
        <v>3</v>
      </c>
      <c r="P6" s="23" t="s">
        <v>3</v>
      </c>
      <c r="Q6" s="23" t="s">
        <v>3</v>
      </c>
      <c r="R6" s="23" t="s">
        <v>3</v>
      </c>
      <c r="S6" s="23" t="s">
        <v>3</v>
      </c>
      <c r="T6" s="23" t="s">
        <v>3</v>
      </c>
      <c r="U6" s="23" t="s">
        <v>3</v>
      </c>
      <c r="V6" s="23" t="s">
        <v>3</v>
      </c>
    </row>
    <row r="7" spans="1:22" x14ac:dyDescent="0.25">
      <c r="A7" s="25" t="s">
        <v>3</v>
      </c>
      <c r="B7" s="26" t="s">
        <v>61</v>
      </c>
      <c r="C7" s="27" t="s">
        <v>61</v>
      </c>
      <c r="D7" s="13"/>
      <c r="E7" s="26" t="s">
        <v>26</v>
      </c>
      <c r="F7" s="28">
        <v>25342.023000000001</v>
      </c>
      <c r="G7" s="29">
        <v>0</v>
      </c>
      <c r="H7" s="29">
        <v>0</v>
      </c>
      <c r="I7" s="29">
        <v>0</v>
      </c>
      <c r="J7" s="29">
        <v>0</v>
      </c>
      <c r="K7" s="28">
        <v>25342.023000000001</v>
      </c>
      <c r="L7" s="28">
        <v>5.08</v>
      </c>
      <c r="M7" s="28">
        <v>-4.12</v>
      </c>
      <c r="N7" s="28">
        <v>2.86</v>
      </c>
      <c r="O7" s="29">
        <v>0</v>
      </c>
      <c r="P7" s="29">
        <v>0</v>
      </c>
      <c r="Q7" s="28">
        <v>25345.843000000001</v>
      </c>
      <c r="R7" s="30">
        <v>0</v>
      </c>
      <c r="S7" s="29">
        <v>0</v>
      </c>
      <c r="T7" s="30">
        <v>2.0045755621009399E-2</v>
      </c>
      <c r="U7" s="30">
        <v>3.7881742905844602E-3</v>
      </c>
      <c r="V7" s="30">
        <v>1.50737768646173E-2</v>
      </c>
    </row>
    <row r="8" spans="1:22" x14ac:dyDescent="0.25">
      <c r="A8" s="31" t="s">
        <v>3</v>
      </c>
      <c r="B8" s="32" t="s">
        <v>32</v>
      </c>
      <c r="C8" s="33" t="s">
        <v>32</v>
      </c>
      <c r="D8" s="13"/>
      <c r="E8" s="32" t="s">
        <v>26</v>
      </c>
      <c r="F8" s="34">
        <v>2975089.58</v>
      </c>
      <c r="G8" s="35">
        <v>0</v>
      </c>
      <c r="H8" s="35">
        <v>0</v>
      </c>
      <c r="I8" s="35">
        <v>0</v>
      </c>
      <c r="J8" s="35">
        <v>0</v>
      </c>
      <c r="K8" s="34">
        <v>2975089.58</v>
      </c>
      <c r="L8" s="34">
        <v>596.99</v>
      </c>
      <c r="M8" s="34">
        <v>-483.46</v>
      </c>
      <c r="N8" s="34">
        <v>335.21</v>
      </c>
      <c r="O8" s="35">
        <v>0</v>
      </c>
      <c r="P8" s="35">
        <v>0</v>
      </c>
      <c r="Q8" s="34">
        <v>2975538.32</v>
      </c>
      <c r="R8" s="36">
        <v>0</v>
      </c>
      <c r="S8" s="35">
        <v>0</v>
      </c>
      <c r="T8" s="36">
        <v>2.00662865418661E-2</v>
      </c>
      <c r="U8" s="36">
        <v>3.8160195499054501E-3</v>
      </c>
      <c r="V8" s="36">
        <v>1.50832433085931E-2</v>
      </c>
    </row>
    <row r="9" spans="1:22" x14ac:dyDescent="0.25">
      <c r="A9" s="25" t="s">
        <v>3</v>
      </c>
      <c r="B9" s="26" t="s">
        <v>62</v>
      </c>
      <c r="C9" s="27" t="s">
        <v>62</v>
      </c>
      <c r="D9" s="13"/>
      <c r="E9" s="26" t="s">
        <v>26</v>
      </c>
      <c r="F9" s="28">
        <v>160515038.72</v>
      </c>
      <c r="G9" s="29">
        <v>0</v>
      </c>
      <c r="H9" s="29">
        <v>-22162.33</v>
      </c>
      <c r="I9" s="29">
        <v>0</v>
      </c>
      <c r="J9" s="29">
        <v>0</v>
      </c>
      <c r="K9" s="28">
        <v>160492876.38999999</v>
      </c>
      <c r="L9" s="28">
        <v>32206.17</v>
      </c>
      <c r="M9" s="28">
        <v>-26081.16</v>
      </c>
      <c r="N9" s="28">
        <v>18082.080000000002</v>
      </c>
      <c r="O9" s="29">
        <v>0</v>
      </c>
      <c r="P9" s="29">
        <v>0</v>
      </c>
      <c r="Q9" s="28">
        <v>160517083.47999999</v>
      </c>
      <c r="R9" s="30">
        <v>0</v>
      </c>
      <c r="S9" s="29">
        <v>0</v>
      </c>
      <c r="T9" s="30">
        <v>2.0067040185471299E-2</v>
      </c>
      <c r="U9" s="30">
        <v>3.8163749929412101E-3</v>
      </c>
      <c r="V9" s="30">
        <v>1.5082968505827301E-2</v>
      </c>
    </row>
    <row r="10" spans="1:22" x14ac:dyDescent="0.25">
      <c r="A10" s="31" t="s">
        <v>3</v>
      </c>
      <c r="B10" s="32" t="s">
        <v>63</v>
      </c>
      <c r="C10" s="33" t="s">
        <v>63</v>
      </c>
      <c r="D10" s="13"/>
      <c r="E10" s="32" t="s">
        <v>26</v>
      </c>
      <c r="F10" s="34">
        <v>50004684.950000003</v>
      </c>
      <c r="G10" s="35">
        <v>0</v>
      </c>
      <c r="H10" s="35">
        <v>-6904.15</v>
      </c>
      <c r="I10" s="35">
        <v>0</v>
      </c>
      <c r="J10" s="35">
        <v>0</v>
      </c>
      <c r="K10" s="34">
        <v>49997780.799999997</v>
      </c>
      <c r="L10" s="34">
        <v>10033.06</v>
      </c>
      <c r="M10" s="34">
        <v>-8124.97</v>
      </c>
      <c r="N10" s="34">
        <v>5633.08</v>
      </c>
      <c r="O10" s="35">
        <v>0</v>
      </c>
      <c r="P10" s="35">
        <v>0</v>
      </c>
      <c r="Q10" s="34">
        <v>50005321.969999999</v>
      </c>
      <c r="R10" s="36">
        <v>0</v>
      </c>
      <c r="S10" s="35">
        <v>0</v>
      </c>
      <c r="T10" s="36">
        <v>2.0067010654200901E-2</v>
      </c>
      <c r="U10" s="36">
        <v>3.8163493848510999E-3</v>
      </c>
      <c r="V10" s="36">
        <v>1.5083009444291201E-2</v>
      </c>
    </row>
    <row r="11" spans="1:22" x14ac:dyDescent="0.25">
      <c r="A11" s="37" t="s">
        <v>64</v>
      </c>
      <c r="B11" s="21"/>
      <c r="C11" s="21"/>
      <c r="D11" s="21"/>
      <c r="E11" s="21"/>
      <c r="F11" s="3">
        <v>213520155.273</v>
      </c>
      <c r="G11" s="4">
        <v>0</v>
      </c>
      <c r="H11" s="4">
        <v>-29066.48</v>
      </c>
      <c r="I11" s="4">
        <v>0</v>
      </c>
      <c r="J11" s="4">
        <v>0</v>
      </c>
      <c r="K11" s="3">
        <v>213491088.79300001</v>
      </c>
      <c r="L11" s="3">
        <v>42841.3</v>
      </c>
      <c r="M11" s="3">
        <v>-34693.71</v>
      </c>
      <c r="N11" s="3">
        <v>24053.23</v>
      </c>
      <c r="O11" s="4">
        <v>0</v>
      </c>
      <c r="P11" s="4">
        <v>0</v>
      </c>
      <c r="Q11" s="3">
        <v>213523289.61300001</v>
      </c>
      <c r="R11" s="5">
        <v>0</v>
      </c>
      <c r="S11" s="38" t="s">
        <v>3</v>
      </c>
      <c r="T11" s="38" t="s">
        <v>3</v>
      </c>
      <c r="U11" s="38" t="s">
        <v>3</v>
      </c>
      <c r="V11" s="38" t="s">
        <v>3</v>
      </c>
    </row>
    <row r="12" spans="1:22" x14ac:dyDescent="0.25">
      <c r="A12" s="25" t="s">
        <v>3</v>
      </c>
      <c r="B12" s="39" t="s">
        <v>58</v>
      </c>
      <c r="C12" s="13"/>
      <c r="D12" s="13"/>
      <c r="E12" s="13"/>
      <c r="F12" s="3">
        <v>213520155.273</v>
      </c>
      <c r="G12" s="4">
        <v>0</v>
      </c>
      <c r="H12" s="4">
        <v>-29066.48</v>
      </c>
      <c r="I12" s="4">
        <v>0</v>
      </c>
      <c r="J12" s="4">
        <v>0</v>
      </c>
      <c r="K12" s="3">
        <v>213491088.79300001</v>
      </c>
      <c r="L12" s="3">
        <v>42841.3</v>
      </c>
      <c r="M12" s="3">
        <v>-34693.71</v>
      </c>
      <c r="N12" s="3">
        <v>24053.23</v>
      </c>
      <c r="O12" s="4">
        <v>0</v>
      </c>
      <c r="P12" s="4">
        <v>0</v>
      </c>
      <c r="Q12" s="3">
        <v>213523289.61300001</v>
      </c>
      <c r="R12" s="5">
        <v>0</v>
      </c>
      <c r="S12" s="40" t="s">
        <v>3</v>
      </c>
      <c r="T12" s="6">
        <v>2.00670202406147E-2</v>
      </c>
      <c r="U12" s="6">
        <v>3.8163606949889401E-3</v>
      </c>
      <c r="V12" s="6">
        <v>1.5082980831683201E-2</v>
      </c>
    </row>
    <row r="13" spans="1:22" ht="8.1" customHeight="1" x14ac:dyDescent="0.25"/>
    <row r="14" spans="1:22" ht="15.75" thickBot="1" x14ac:dyDescent="0.3"/>
    <row r="15" spans="1:22" ht="18" x14ac:dyDescent="0.25">
      <c r="C15" s="192" t="s">
        <v>61</v>
      </c>
      <c r="D15" s="193">
        <v>25345.843000000001</v>
      </c>
      <c r="E15" s="133"/>
      <c r="F15" s="165"/>
      <c r="G15" s="165"/>
      <c r="H15" s="177" t="s">
        <v>164</v>
      </c>
      <c r="I15" s="194">
        <f>SUM(D15:D18)</f>
        <v>213523289.61299998</v>
      </c>
      <c r="J15" s="191"/>
      <c r="K15" s="191"/>
      <c r="L15" s="191"/>
      <c r="M15" s="191"/>
      <c r="N15" s="191"/>
      <c r="O15" s="191"/>
      <c r="P15" s="191"/>
      <c r="Q15" s="191"/>
    </row>
    <row r="16" spans="1:22" x14ac:dyDescent="0.25">
      <c r="C16" s="195" t="s">
        <v>32</v>
      </c>
      <c r="D16" s="196">
        <v>2975538.32</v>
      </c>
      <c r="E16" s="125" t="str">
        <f>VLOOKUP(C16,InvestorCategories,2,FALSE)</f>
        <v>(g) Non-profits</v>
      </c>
      <c r="F16" s="168"/>
      <c r="G16" s="168"/>
      <c r="H16" s="168"/>
      <c r="I16" s="179"/>
      <c r="J16" s="191"/>
      <c r="K16" s="191"/>
      <c r="L16" s="191"/>
      <c r="M16" s="191"/>
      <c r="N16" s="191"/>
      <c r="O16" s="191"/>
      <c r="P16" s="191"/>
      <c r="Q16" s="191"/>
    </row>
    <row r="17" spans="3:17" x14ac:dyDescent="0.25">
      <c r="C17" s="195" t="s">
        <v>62</v>
      </c>
      <c r="D17" s="196">
        <v>160517083.47999999</v>
      </c>
      <c r="E17" s="125"/>
      <c r="F17" s="168"/>
      <c r="G17" s="168"/>
      <c r="H17" s="129" t="s">
        <v>145</v>
      </c>
      <c r="I17" s="197">
        <f>SUMIFS($D$15:$D$23,$E$15:$E$23,H17)/$I$15</f>
        <v>1.3935427490804449E-2</v>
      </c>
      <c r="J17" s="191"/>
      <c r="K17" s="191"/>
      <c r="L17" s="191"/>
      <c r="M17" s="191"/>
      <c r="N17" s="191"/>
      <c r="O17" s="191"/>
      <c r="P17" s="191"/>
      <c r="Q17" s="191"/>
    </row>
    <row r="18" spans="3:17" x14ac:dyDescent="0.25">
      <c r="C18" s="198" t="s">
        <v>63</v>
      </c>
      <c r="D18" s="196">
        <v>50005321.969999999</v>
      </c>
      <c r="E18" s="125"/>
      <c r="F18" s="168"/>
      <c r="G18" s="168"/>
      <c r="H18" s="129" t="s">
        <v>142</v>
      </c>
      <c r="I18" s="197">
        <f>SUMIFS($D$15:$D$23,$E$15:$E$23,H18)/$I$15</f>
        <v>0.98594586956561536</v>
      </c>
      <c r="J18" s="191"/>
      <c r="K18" s="191"/>
      <c r="L18" s="191"/>
      <c r="M18" s="191"/>
      <c r="N18" s="191"/>
      <c r="O18" s="191"/>
      <c r="P18" s="191"/>
      <c r="Q18" s="191"/>
    </row>
    <row r="19" spans="3:17" x14ac:dyDescent="0.25">
      <c r="C19" s="195" t="s">
        <v>137</v>
      </c>
      <c r="D19" s="196">
        <f>(SUMIFS(USG_M4,USGNoteHolders,USG_InvestorCapitalPerf!C19)+SUMIFS(USG_M6,USGNoteHolders,USG_InvestorCapitalPerf!C19))/SUM(USG_M4,USG_M6)*SUM($D$17:$D$18)</f>
        <v>55005854.155581944</v>
      </c>
      <c r="E19" s="125" t="str">
        <f>VLOOKUP(C19,InvestorCategories,2,FALSE)</f>
        <v xml:space="preserve">(d) Insurance companies </v>
      </c>
      <c r="F19" s="168"/>
      <c r="G19" s="168"/>
      <c r="H19" s="168"/>
      <c r="I19" s="179"/>
      <c r="J19" s="191"/>
      <c r="K19" s="191"/>
      <c r="L19" s="191"/>
      <c r="M19" s="191"/>
      <c r="N19" s="191"/>
      <c r="O19" s="191"/>
      <c r="P19" s="191"/>
      <c r="Q19" s="191"/>
    </row>
    <row r="20" spans="3:17" x14ac:dyDescent="0.25">
      <c r="C20" s="195" t="s">
        <v>138</v>
      </c>
      <c r="D20" s="196">
        <f>(SUMIFS(USG_M4,USGNoteHolders,USG_InvestorCapitalPerf!C20)+SUMIFS(USG_M6,USGNoteHolders,USG_InvestorCapitalPerf!C20))/SUM(USG_M4,USG_M6)*SUM($D$17:$D$18)</f>
        <v>50005321.959619947</v>
      </c>
      <c r="E20" s="125" t="str">
        <f>VLOOKUP(C20,InvestorCategories,2,FALSE)</f>
        <v xml:space="preserve">(d) Insurance companies </v>
      </c>
      <c r="F20" s="168"/>
      <c r="G20" s="168"/>
      <c r="H20" s="168" t="s">
        <v>160</v>
      </c>
      <c r="I20" s="179"/>
      <c r="J20" s="191"/>
      <c r="K20" s="191"/>
      <c r="L20" s="191"/>
      <c r="M20" s="191"/>
      <c r="N20" s="191"/>
      <c r="O20" s="191"/>
      <c r="P20" s="191"/>
      <c r="Q20" s="191"/>
    </row>
    <row r="21" spans="3:17" x14ac:dyDescent="0.25">
      <c r="C21" s="195" t="s">
        <v>130</v>
      </c>
      <c r="D21" s="196">
        <f>(SUMIFS(USG_M4,USGNoteHolders,USG_InvestorCapitalPerf!C21)+SUMIFS(USG_M6,USGNoteHolders,USG_InvestorCapitalPerf!C21))/SUM(USG_M4,USG_M6)*SUM($D$17:$D$18)</f>
        <v>0</v>
      </c>
      <c r="E21" s="125" t="str">
        <f>VLOOKUP(C21,InvestorCategories,2,FALSE)</f>
        <v xml:space="preserve">(d) Insurance companies </v>
      </c>
      <c r="F21" s="168"/>
      <c r="G21" s="168"/>
      <c r="H21" s="168"/>
      <c r="I21" s="179"/>
      <c r="J21" s="191"/>
      <c r="K21" s="191"/>
      <c r="L21" s="191"/>
      <c r="M21" s="191"/>
      <c r="N21" s="191"/>
      <c r="O21" s="191"/>
      <c r="P21" s="191"/>
      <c r="Q21" s="191"/>
    </row>
    <row r="22" spans="3:17" x14ac:dyDescent="0.25">
      <c r="C22" s="195" t="s">
        <v>135</v>
      </c>
      <c r="D22" s="196">
        <f>(SUMIFS(USG_M4,USGNoteHolders,USG_InvestorCapitalPerf!C22)+SUMIFS(USG_M6,USGNoteHolders,USG_InvestorCapitalPerf!C22))/SUM(USG_M4,USG_M6)*SUM($D$17:$D$18)</f>
        <v>47505055.861638956</v>
      </c>
      <c r="E22" s="125" t="str">
        <f>VLOOKUP(C22,InvestorCategories,2,FALSE)</f>
        <v xml:space="preserve">(d) Insurance companies </v>
      </c>
      <c r="F22" s="168"/>
      <c r="G22" s="168"/>
      <c r="H22" s="168"/>
      <c r="I22" s="179"/>
      <c r="J22" s="191"/>
      <c r="K22" s="191"/>
      <c r="L22" s="191"/>
      <c r="M22" s="191"/>
      <c r="N22" s="191"/>
      <c r="O22" s="191"/>
      <c r="P22" s="191"/>
      <c r="Q22" s="191"/>
    </row>
    <row r="23" spans="3:17" ht="15.75" thickBot="1" x14ac:dyDescent="0.3">
      <c r="C23" s="199" t="s">
        <v>133</v>
      </c>
      <c r="D23" s="200">
        <f>(SUMIFS(USG_M4,USGNoteHolders,USG_InvestorCapitalPerf!C23)+SUMIFS(USG_M6,USGNoteHolders,USG_InvestorCapitalPerf!C23))/SUM(USG_M4,USG_M6)*SUM($D$17:$D$18)</f>
        <v>58006173.473159134</v>
      </c>
      <c r="E23" s="136" t="str">
        <f>VLOOKUP(C23,InvestorCategories,2,FALSE)</f>
        <v xml:space="preserve">(d) Insurance companies </v>
      </c>
      <c r="F23" s="173"/>
      <c r="G23" s="173"/>
      <c r="H23" s="173"/>
      <c r="I23" s="174"/>
      <c r="J23" s="191"/>
      <c r="K23" s="191"/>
      <c r="L23" s="191"/>
      <c r="M23" s="191"/>
      <c r="N23" s="191"/>
      <c r="O23" s="191"/>
      <c r="P23" s="191"/>
      <c r="Q23" s="191"/>
    </row>
    <row r="24" spans="3:17" x14ac:dyDescent="0.25"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</row>
    <row r="25" spans="3:17" x14ac:dyDescent="0.25"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</row>
    <row r="26" spans="3:17" x14ac:dyDescent="0.25"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</row>
    <row r="27" spans="3:17" x14ac:dyDescent="0.25">
      <c r="C27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</row>
    <row r="28" spans="3:17" x14ac:dyDescent="0.25">
      <c r="C28"/>
      <c r="D28" s="191"/>
      <c r="E28" s="191"/>
      <c r="F28" s="191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</row>
    <row r="29" spans="3:17" x14ac:dyDescent="0.25">
      <c r="C29"/>
    </row>
    <row r="30" spans="3:17" x14ac:dyDescent="0.25">
      <c r="C30"/>
    </row>
    <row r="31" spans="3:17" x14ac:dyDescent="0.25">
      <c r="C31"/>
    </row>
    <row r="32" spans="3:17" x14ac:dyDescent="0.25">
      <c r="C32"/>
    </row>
    <row r="33" spans="3:3" x14ac:dyDescent="0.25">
      <c r="C33"/>
    </row>
    <row r="34" spans="3:3" x14ac:dyDescent="0.25">
      <c r="C34"/>
    </row>
  </sheetData>
  <mergeCells count="12">
    <mergeCell ref="C7:D7"/>
    <mergeCell ref="C8:D8"/>
    <mergeCell ref="C9:D9"/>
    <mergeCell ref="C10:D10"/>
    <mergeCell ref="A11:E11"/>
    <mergeCell ref="B12:E12"/>
    <mergeCell ref="A1:C1"/>
    <mergeCell ref="A2:V2"/>
    <mergeCell ref="A3:V3"/>
    <mergeCell ref="A4:V4"/>
    <mergeCell ref="C5:D5"/>
    <mergeCell ref="A6:E6"/>
  </mergeCells>
  <pageMargins left="0.15" right="0.15" top="0.2" bottom="0.35365000000000002" header="0.2" footer="0.2"/>
  <pageSetup paperSize="0" orientation="landscape" horizontalDpi="300" verticalDpi="300"/>
  <headerFooter alignWithMargins="0">
    <oddFooter>&amp;L&amp;"Tahoma,Regular"&amp;8 Created on 10/1/2021 12:13:23 PM &amp;C&amp;"Tahoma,Regular"&amp;8 1 of 1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8"/>
  <sheetViews>
    <sheetView showGridLines="0" zoomScale="115" zoomScaleNormal="115" workbookViewId="0">
      <pane ySplit="1" topLeftCell="A118" activePane="bottomLeft" state="frozen"/>
      <selection pane="bottomLeft" activeCell="E126" sqref="E126"/>
    </sheetView>
  </sheetViews>
  <sheetFormatPr defaultRowHeight="15" x14ac:dyDescent="0.25"/>
  <cols>
    <col min="1" max="1" width="1.42578125" customWidth="1"/>
    <col min="2" max="2" width="27.42578125" customWidth="1"/>
    <col min="3" max="3" width="32.5703125" bestFit="1" customWidth="1"/>
    <col min="4" max="4" width="9.42578125" bestFit="1" customWidth="1"/>
    <col min="5" max="5" width="9.140625" bestFit="1" customWidth="1"/>
    <col min="6" max="6" width="11" customWidth="1"/>
    <col min="7" max="10" width="8.85546875" customWidth="1"/>
    <col min="11" max="11" width="12.85546875" customWidth="1"/>
    <col min="12" max="12" width="12.42578125" customWidth="1"/>
    <col min="13" max="13" width="7.5703125" customWidth="1"/>
    <col min="14" max="14" width="9.140625" bestFit="1" customWidth="1"/>
    <col min="15" max="15" width="9.7109375" customWidth="1"/>
    <col min="16" max="16" width="8.28515625" customWidth="1"/>
    <col min="17" max="17" width="11" customWidth="1"/>
    <col min="18" max="19" width="8.28515625" customWidth="1"/>
    <col min="20" max="22" width="6.85546875" customWidth="1"/>
    <col min="23" max="23" width="8.28515625" customWidth="1"/>
  </cols>
  <sheetData>
    <row r="1" spans="1:22" ht="57.6" customHeight="1" x14ac:dyDescent="0.25">
      <c r="A1" s="7"/>
      <c r="B1" s="7"/>
      <c r="C1" s="7"/>
    </row>
    <row r="2" spans="1:22" ht="12.95" customHeight="1" x14ac:dyDescent="0.25">
      <c r="A2" s="8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4.45" customHeight="1" x14ac:dyDescent="0.25">
      <c r="A3" s="9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2.2" customHeight="1" x14ac:dyDescent="0.25">
      <c r="A4" s="10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28.9" customHeight="1" x14ac:dyDescent="0.25">
      <c r="A5" s="1" t="s">
        <v>3</v>
      </c>
      <c r="B5" s="2" t="s">
        <v>4</v>
      </c>
      <c r="C5" s="11" t="s">
        <v>5</v>
      </c>
      <c r="D5" s="12"/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2" t="s">
        <v>18</v>
      </c>
      <c r="R5" s="2" t="s">
        <v>19</v>
      </c>
      <c r="S5" s="2" t="s">
        <v>20</v>
      </c>
      <c r="T5" s="2" t="s">
        <v>21</v>
      </c>
      <c r="U5" s="2" t="s">
        <v>22</v>
      </c>
      <c r="V5" s="2" t="s">
        <v>23</v>
      </c>
    </row>
    <row r="6" spans="1:22" ht="15" customHeight="1" x14ac:dyDescent="0.25">
      <c r="A6" s="44" t="s">
        <v>24</v>
      </c>
      <c r="B6" s="41"/>
      <c r="C6" s="41"/>
      <c r="D6" s="41"/>
      <c r="E6" s="41"/>
      <c r="F6" s="45" t="s">
        <v>3</v>
      </c>
      <c r="G6" s="45" t="s">
        <v>3</v>
      </c>
      <c r="H6" s="45" t="s">
        <v>3</v>
      </c>
      <c r="I6" s="45" t="s">
        <v>3</v>
      </c>
      <c r="J6" s="45" t="s">
        <v>3</v>
      </c>
      <c r="K6" s="46" t="s">
        <v>3</v>
      </c>
      <c r="L6" s="45" t="s">
        <v>3</v>
      </c>
      <c r="M6" s="46" t="s">
        <v>3</v>
      </c>
      <c r="N6" s="45" t="s">
        <v>3</v>
      </c>
      <c r="O6" s="45" t="s">
        <v>3</v>
      </c>
      <c r="P6" s="45" t="s">
        <v>3</v>
      </c>
      <c r="Q6" s="45" t="s">
        <v>3</v>
      </c>
      <c r="R6" s="45" t="s">
        <v>3</v>
      </c>
      <c r="S6" s="45" t="s">
        <v>3</v>
      </c>
      <c r="T6" s="45" t="s">
        <v>3</v>
      </c>
      <c r="U6" s="45" t="s">
        <v>3</v>
      </c>
      <c r="V6" s="45" t="s">
        <v>3</v>
      </c>
    </row>
    <row r="7" spans="1:22" x14ac:dyDescent="0.25">
      <c r="A7" s="47" t="s">
        <v>3</v>
      </c>
      <c r="B7" s="48" t="s">
        <v>25</v>
      </c>
      <c r="C7" s="48" t="s">
        <v>25</v>
      </c>
      <c r="D7" s="42"/>
      <c r="E7" s="48" t="s">
        <v>26</v>
      </c>
      <c r="F7" s="49">
        <v>150423632.86000001</v>
      </c>
      <c r="G7" s="50">
        <v>0</v>
      </c>
      <c r="H7" s="50">
        <v>0</v>
      </c>
      <c r="I7" s="50">
        <v>0</v>
      </c>
      <c r="J7" s="50">
        <v>0</v>
      </c>
      <c r="K7" s="49">
        <v>150423632.86000001</v>
      </c>
      <c r="L7" s="49">
        <v>60611.05</v>
      </c>
      <c r="M7" s="49">
        <v>-34472.300000000003</v>
      </c>
      <c r="N7" s="49">
        <v>20496.161800000002</v>
      </c>
      <c r="O7" s="50">
        <v>0</v>
      </c>
      <c r="P7" s="50">
        <v>0</v>
      </c>
      <c r="Q7" s="49">
        <v>150470267.77180001</v>
      </c>
      <c r="R7" s="51">
        <v>0</v>
      </c>
      <c r="S7" s="50">
        <v>0</v>
      </c>
      <c r="T7" s="51">
        <v>4.0293568801393703E-2</v>
      </c>
      <c r="U7" s="51">
        <v>1.73767575633062E-2</v>
      </c>
      <c r="V7" s="51">
        <v>3.1002383676907601E-2</v>
      </c>
    </row>
    <row r="8" spans="1:22" x14ac:dyDescent="0.25">
      <c r="A8" s="52" t="s">
        <v>3</v>
      </c>
      <c r="B8" s="53" t="s">
        <v>27</v>
      </c>
      <c r="C8" s="53" t="s">
        <v>27</v>
      </c>
      <c r="D8" s="42"/>
      <c r="E8" s="53" t="s">
        <v>26</v>
      </c>
      <c r="F8" s="54">
        <v>3265689.21</v>
      </c>
      <c r="G8" s="55">
        <v>1000000</v>
      </c>
      <c r="H8" s="55">
        <v>-1015.78</v>
      </c>
      <c r="I8" s="55">
        <v>0</v>
      </c>
      <c r="J8" s="55">
        <v>0</v>
      </c>
      <c r="K8" s="54">
        <v>4264673.43</v>
      </c>
      <c r="L8" s="54">
        <v>1597.35</v>
      </c>
      <c r="M8" s="54">
        <v>-908.68</v>
      </c>
      <c r="N8" s="54">
        <v>533.53980000000001</v>
      </c>
      <c r="O8" s="55">
        <v>0</v>
      </c>
      <c r="P8" s="55">
        <v>0</v>
      </c>
      <c r="Q8" s="54">
        <v>4265895.6398</v>
      </c>
      <c r="R8" s="56">
        <v>0</v>
      </c>
      <c r="S8" s="55">
        <v>0</v>
      </c>
      <c r="T8" s="56">
        <v>3.74553884657002E-2</v>
      </c>
      <c r="U8" s="56">
        <v>1.6148247018295099E-2</v>
      </c>
      <c r="V8" s="56">
        <v>2.86589306323509E-2</v>
      </c>
    </row>
    <row r="9" spans="1:22" x14ac:dyDescent="0.25">
      <c r="A9" s="47" t="s">
        <v>3</v>
      </c>
      <c r="B9" s="48" t="s">
        <v>28</v>
      </c>
      <c r="C9" s="48" t="s">
        <v>28</v>
      </c>
      <c r="D9" s="42"/>
      <c r="E9" s="48" t="s">
        <v>26</v>
      </c>
      <c r="F9" s="49">
        <v>50306587.990000002</v>
      </c>
      <c r="G9" s="50">
        <v>0</v>
      </c>
      <c r="H9" s="50">
        <v>0</v>
      </c>
      <c r="I9" s="50">
        <v>0</v>
      </c>
      <c r="J9" s="50">
        <v>0</v>
      </c>
      <c r="K9" s="49">
        <v>50306587.990000002</v>
      </c>
      <c r="L9" s="49">
        <v>20270.25</v>
      </c>
      <c r="M9" s="49">
        <v>-11528.64</v>
      </c>
      <c r="N9" s="49">
        <v>6854.5830999999998</v>
      </c>
      <c r="O9" s="50">
        <v>0</v>
      </c>
      <c r="P9" s="50">
        <v>0</v>
      </c>
      <c r="Q9" s="49">
        <v>50322184.1831</v>
      </c>
      <c r="R9" s="51">
        <v>0</v>
      </c>
      <c r="S9" s="50">
        <v>0</v>
      </c>
      <c r="T9" s="51">
        <v>4.0293430363492998E-2</v>
      </c>
      <c r="U9" s="51">
        <v>1.7376670430794602E-2</v>
      </c>
      <c r="V9" s="51">
        <v>3.10022876190694E-2</v>
      </c>
    </row>
    <row r="10" spans="1:22" x14ac:dyDescent="0.25">
      <c r="A10" s="52" t="s">
        <v>3</v>
      </c>
      <c r="B10" s="53" t="s">
        <v>29</v>
      </c>
      <c r="C10" s="53" t="s">
        <v>29</v>
      </c>
      <c r="D10" s="42"/>
      <c r="E10" s="53" t="s">
        <v>26</v>
      </c>
      <c r="F10" s="54">
        <v>94034719.150000006</v>
      </c>
      <c r="G10" s="55">
        <v>0</v>
      </c>
      <c r="H10" s="55">
        <v>0</v>
      </c>
      <c r="I10" s="55">
        <v>0</v>
      </c>
      <c r="J10" s="55">
        <v>0</v>
      </c>
      <c r="K10" s="54">
        <v>94034719.150000006</v>
      </c>
      <c r="L10" s="54">
        <v>37889.89</v>
      </c>
      <c r="M10" s="54">
        <v>-21549.7</v>
      </c>
      <c r="N10" s="54">
        <v>12812.8277</v>
      </c>
      <c r="O10" s="55">
        <v>0</v>
      </c>
      <c r="P10" s="55">
        <v>0</v>
      </c>
      <c r="Q10" s="54">
        <v>94063872.167699993</v>
      </c>
      <c r="R10" s="56">
        <v>0</v>
      </c>
      <c r="S10" s="55">
        <v>0</v>
      </c>
      <c r="T10" s="56">
        <v>4.0293511101532301E-2</v>
      </c>
      <c r="U10" s="56">
        <v>1.7376762697546701E-2</v>
      </c>
      <c r="V10" s="56">
        <v>3.1002397798941098E-2</v>
      </c>
    </row>
    <row r="11" spans="1:22" x14ac:dyDescent="0.25">
      <c r="A11" s="47" t="s">
        <v>3</v>
      </c>
      <c r="B11" s="48" t="s">
        <v>30</v>
      </c>
      <c r="C11" s="48" t="s">
        <v>30</v>
      </c>
      <c r="D11" s="42"/>
      <c r="E11" s="48" t="s">
        <v>26</v>
      </c>
      <c r="F11" s="49">
        <v>27878.35</v>
      </c>
      <c r="G11" s="50">
        <v>0</v>
      </c>
      <c r="H11" s="50">
        <v>0</v>
      </c>
      <c r="I11" s="50">
        <v>0</v>
      </c>
      <c r="J11" s="50">
        <v>0</v>
      </c>
      <c r="K11" s="49">
        <v>27878.35</v>
      </c>
      <c r="L11" s="49">
        <v>11.18</v>
      </c>
      <c r="M11" s="49">
        <v>-6.39</v>
      </c>
      <c r="N11" s="49">
        <v>3.8077999999999999</v>
      </c>
      <c r="O11" s="50">
        <v>0</v>
      </c>
      <c r="P11" s="50">
        <v>0</v>
      </c>
      <c r="Q11" s="49">
        <v>27886.947800000002</v>
      </c>
      <c r="R11" s="51">
        <v>0</v>
      </c>
      <c r="S11" s="50">
        <v>0</v>
      </c>
      <c r="T11" s="51">
        <v>4.0102803788603002E-2</v>
      </c>
      <c r="U11" s="51">
        <v>1.7181791605313801E-2</v>
      </c>
      <c r="V11" s="51">
        <v>3.0840419178323E-2</v>
      </c>
    </row>
    <row r="12" spans="1:22" x14ac:dyDescent="0.25">
      <c r="A12" s="52" t="s">
        <v>3</v>
      </c>
      <c r="B12" s="53" t="s">
        <v>31</v>
      </c>
      <c r="C12" s="53" t="s">
        <v>31</v>
      </c>
      <c r="D12" s="42"/>
      <c r="E12" s="53" t="s">
        <v>26</v>
      </c>
      <c r="F12" s="54">
        <v>259599851.06</v>
      </c>
      <c r="G12" s="55">
        <v>18504070</v>
      </c>
      <c r="H12" s="55">
        <v>-5081747.33</v>
      </c>
      <c r="I12" s="55">
        <v>0</v>
      </c>
      <c r="J12" s="55">
        <v>0</v>
      </c>
      <c r="K12" s="54">
        <v>273022173.73000002</v>
      </c>
      <c r="L12" s="54">
        <v>104682.95</v>
      </c>
      <c r="M12" s="54">
        <v>-59582.26</v>
      </c>
      <c r="N12" s="54">
        <v>35410.446400000001</v>
      </c>
      <c r="O12" s="55">
        <v>0</v>
      </c>
      <c r="P12" s="55">
        <v>0</v>
      </c>
      <c r="Q12" s="54">
        <v>273102684.8664</v>
      </c>
      <c r="R12" s="56">
        <v>0</v>
      </c>
      <c r="S12" s="55">
        <v>0</v>
      </c>
      <c r="T12" s="56">
        <v>3.83422886756166E-2</v>
      </c>
      <c r="U12" s="56">
        <v>1.6519057549003902E-2</v>
      </c>
      <c r="V12" s="56">
        <v>2.9488863596705502E-2</v>
      </c>
    </row>
    <row r="13" spans="1:22" x14ac:dyDescent="0.25">
      <c r="A13" s="47" t="s">
        <v>3</v>
      </c>
      <c r="B13" s="48" t="s">
        <v>32</v>
      </c>
      <c r="C13" s="48" t="s">
        <v>32</v>
      </c>
      <c r="D13" s="42"/>
      <c r="E13" s="48" t="s">
        <v>26</v>
      </c>
      <c r="F13" s="49">
        <v>51436076.159999996</v>
      </c>
      <c r="G13" s="50">
        <v>0</v>
      </c>
      <c r="H13" s="50">
        <v>0</v>
      </c>
      <c r="I13" s="50">
        <v>0</v>
      </c>
      <c r="J13" s="50">
        <v>0</v>
      </c>
      <c r="K13" s="49">
        <v>51436076.159999996</v>
      </c>
      <c r="L13" s="49">
        <v>20725.419999999998</v>
      </c>
      <c r="M13" s="49">
        <v>-11787.47</v>
      </c>
      <c r="N13" s="49">
        <v>7008.4787999999999</v>
      </c>
      <c r="O13" s="50">
        <v>0</v>
      </c>
      <c r="P13" s="50">
        <v>0</v>
      </c>
      <c r="Q13" s="49">
        <v>51452022.588799998</v>
      </c>
      <c r="R13" s="51">
        <v>0</v>
      </c>
      <c r="S13" s="50">
        <v>0</v>
      </c>
      <c r="T13" s="51">
        <v>4.0293547928365099E-2</v>
      </c>
      <c r="U13" s="51">
        <v>1.7376811505211101E-2</v>
      </c>
      <c r="V13" s="51">
        <v>3.1002420850292201E-2</v>
      </c>
    </row>
    <row r="14" spans="1:22" x14ac:dyDescent="0.25">
      <c r="A14" s="52" t="s">
        <v>3</v>
      </c>
      <c r="B14" s="53" t="s">
        <v>33</v>
      </c>
      <c r="C14" s="53" t="s">
        <v>33</v>
      </c>
      <c r="D14" s="42"/>
      <c r="E14" s="53" t="s">
        <v>26</v>
      </c>
      <c r="F14" s="54">
        <v>2012194.83</v>
      </c>
      <c r="G14" s="55">
        <v>0</v>
      </c>
      <c r="H14" s="55">
        <v>0</v>
      </c>
      <c r="I14" s="55">
        <v>0</v>
      </c>
      <c r="J14" s="55">
        <v>0</v>
      </c>
      <c r="K14" s="54">
        <v>2012194.83</v>
      </c>
      <c r="L14" s="54">
        <v>810.59</v>
      </c>
      <c r="M14" s="54">
        <v>-461.1</v>
      </c>
      <c r="N14" s="54">
        <v>274.32409999999999</v>
      </c>
      <c r="O14" s="55">
        <v>0</v>
      </c>
      <c r="P14" s="55">
        <v>0</v>
      </c>
      <c r="Q14" s="54">
        <v>2012818.6440999999</v>
      </c>
      <c r="R14" s="56">
        <v>0</v>
      </c>
      <c r="S14" s="55">
        <v>0</v>
      </c>
      <c r="T14" s="56">
        <v>4.02838725114903E-2</v>
      </c>
      <c r="U14" s="56">
        <v>1.7368596459419398E-2</v>
      </c>
      <c r="V14" s="56">
        <v>3.1001674922303601E-2</v>
      </c>
    </row>
    <row r="15" spans="1:22" x14ac:dyDescent="0.25">
      <c r="A15" s="47" t="s">
        <v>3</v>
      </c>
      <c r="B15" s="48" t="s">
        <v>34</v>
      </c>
      <c r="C15" s="48" t="s">
        <v>34</v>
      </c>
      <c r="D15" s="42"/>
      <c r="E15" s="48" t="s">
        <v>26</v>
      </c>
      <c r="F15" s="49">
        <v>27552881.710000001</v>
      </c>
      <c r="G15" s="50">
        <v>0</v>
      </c>
      <c r="H15" s="50">
        <v>0</v>
      </c>
      <c r="I15" s="50">
        <v>0</v>
      </c>
      <c r="J15" s="50">
        <v>0</v>
      </c>
      <c r="K15" s="49">
        <v>27552881.710000001</v>
      </c>
      <c r="L15" s="49">
        <v>11101</v>
      </c>
      <c r="M15" s="49">
        <v>-6314.21</v>
      </c>
      <c r="N15" s="49">
        <v>3755.3047000000001</v>
      </c>
      <c r="O15" s="50">
        <v>0</v>
      </c>
      <c r="P15" s="50">
        <v>0</v>
      </c>
      <c r="Q15" s="49">
        <v>27561423.804699998</v>
      </c>
      <c r="R15" s="51">
        <v>0</v>
      </c>
      <c r="S15" s="50">
        <v>0</v>
      </c>
      <c r="T15" s="51">
        <v>4.0289796605815699E-2</v>
      </c>
      <c r="U15" s="51">
        <v>1.7373101116543801E-2</v>
      </c>
      <c r="V15" s="51">
        <v>3.1002545540997802E-2</v>
      </c>
    </row>
    <row r="16" spans="1:22" x14ac:dyDescent="0.25">
      <c r="A16" s="52" t="s">
        <v>3</v>
      </c>
      <c r="B16" s="53" t="s">
        <v>35</v>
      </c>
      <c r="C16" s="53" t="s">
        <v>35</v>
      </c>
      <c r="D16" s="42"/>
      <c r="E16" s="53" t="s">
        <v>26</v>
      </c>
      <c r="F16" s="54">
        <v>13361671.18</v>
      </c>
      <c r="G16" s="55">
        <v>0</v>
      </c>
      <c r="H16" s="55">
        <v>0</v>
      </c>
      <c r="I16" s="55">
        <v>0</v>
      </c>
      <c r="J16" s="55">
        <v>0</v>
      </c>
      <c r="K16" s="54">
        <v>13361671.18</v>
      </c>
      <c r="L16" s="54">
        <v>5383.37</v>
      </c>
      <c r="M16" s="54">
        <v>-3062.04</v>
      </c>
      <c r="N16" s="54">
        <v>1821.1206999999999</v>
      </c>
      <c r="O16" s="55">
        <v>0</v>
      </c>
      <c r="P16" s="55">
        <v>0</v>
      </c>
      <c r="Q16" s="54">
        <v>13365813.6307</v>
      </c>
      <c r="R16" s="56">
        <v>0</v>
      </c>
      <c r="S16" s="55">
        <v>0</v>
      </c>
      <c r="T16" s="56">
        <v>4.0289645864492803E-2</v>
      </c>
      <c r="U16" s="56">
        <v>1.7373051385028902E-2</v>
      </c>
      <c r="V16" s="56">
        <v>3.1002489465543001E-2</v>
      </c>
    </row>
    <row r="17" spans="1:22" x14ac:dyDescent="0.25">
      <c r="A17" s="47" t="s">
        <v>3</v>
      </c>
      <c r="B17" s="48" t="s">
        <v>36</v>
      </c>
      <c r="C17" s="57" t="s">
        <v>36</v>
      </c>
      <c r="D17" s="43"/>
      <c r="E17" s="48" t="s">
        <v>26</v>
      </c>
      <c r="F17" s="49">
        <v>253812564.34</v>
      </c>
      <c r="G17" s="50">
        <v>0</v>
      </c>
      <c r="H17" s="50">
        <v>0</v>
      </c>
      <c r="I17" s="50">
        <v>0</v>
      </c>
      <c r="J17" s="50">
        <v>0</v>
      </c>
      <c r="K17" s="49">
        <v>253812564.34</v>
      </c>
      <c r="L17" s="49">
        <v>101028.03</v>
      </c>
      <c r="M17" s="49">
        <v>-58165.49</v>
      </c>
      <c r="N17" s="49">
        <v>34575.855000000003</v>
      </c>
      <c r="O17" s="50">
        <v>0</v>
      </c>
      <c r="P17" s="50">
        <v>0</v>
      </c>
      <c r="Q17" s="49">
        <v>253890002.73500001</v>
      </c>
      <c r="R17" s="51">
        <v>0</v>
      </c>
      <c r="S17" s="50">
        <v>0</v>
      </c>
      <c r="T17" s="51">
        <v>3.9804187890661598E-2</v>
      </c>
      <c r="U17" s="51">
        <v>1.6887477620131701E-2</v>
      </c>
      <c r="V17" s="51">
        <v>3.0510071556688501E-2</v>
      </c>
    </row>
    <row r="18" spans="1:22" x14ac:dyDescent="0.25">
      <c r="A18" s="58" t="s">
        <v>37</v>
      </c>
      <c r="B18" s="59"/>
      <c r="C18" s="59"/>
      <c r="D18" s="59"/>
      <c r="E18" s="59"/>
      <c r="F18" s="60">
        <v>905833746.84000003</v>
      </c>
      <c r="G18" s="61">
        <v>19504070</v>
      </c>
      <c r="H18" s="61">
        <v>-5082763.1100000003</v>
      </c>
      <c r="I18" s="61">
        <v>0</v>
      </c>
      <c r="J18" s="61">
        <v>0</v>
      </c>
      <c r="K18" s="60">
        <v>920255053.73000002</v>
      </c>
      <c r="L18" s="60">
        <v>364111.08</v>
      </c>
      <c r="M18" s="60">
        <v>-207838.28</v>
      </c>
      <c r="N18" s="60">
        <v>123546.44990000001</v>
      </c>
      <c r="O18" s="61">
        <v>0</v>
      </c>
      <c r="P18" s="61">
        <v>0</v>
      </c>
      <c r="Q18" s="60">
        <v>920534872.9799</v>
      </c>
      <c r="R18" s="62">
        <v>0</v>
      </c>
      <c r="S18" s="63" t="s">
        <v>3</v>
      </c>
      <c r="T18" s="63" t="s">
        <v>3</v>
      </c>
      <c r="U18" s="63" t="s">
        <v>3</v>
      </c>
      <c r="V18" s="63" t="s">
        <v>3</v>
      </c>
    </row>
    <row r="19" spans="1:22" x14ac:dyDescent="0.25">
      <c r="A19" s="44" t="s">
        <v>38</v>
      </c>
      <c r="B19" s="41"/>
      <c r="C19" s="41"/>
      <c r="D19" s="41"/>
      <c r="E19" s="41"/>
      <c r="F19" s="45" t="s">
        <v>3</v>
      </c>
      <c r="G19" s="45" t="s">
        <v>3</v>
      </c>
      <c r="H19" s="45" t="s">
        <v>3</v>
      </c>
      <c r="I19" s="45" t="s">
        <v>3</v>
      </c>
      <c r="J19" s="45" t="s">
        <v>3</v>
      </c>
      <c r="K19" s="46" t="s">
        <v>3</v>
      </c>
      <c r="L19" s="45" t="s">
        <v>3</v>
      </c>
      <c r="M19" s="46" t="s">
        <v>3</v>
      </c>
      <c r="N19" s="45" t="s">
        <v>3</v>
      </c>
      <c r="O19" s="45" t="s">
        <v>3</v>
      </c>
      <c r="P19" s="45" t="s">
        <v>3</v>
      </c>
      <c r="Q19" s="45" t="s">
        <v>3</v>
      </c>
      <c r="R19" s="45" t="s">
        <v>3</v>
      </c>
      <c r="S19" s="45" t="s">
        <v>3</v>
      </c>
      <c r="T19" s="45" t="s">
        <v>3</v>
      </c>
      <c r="U19" s="45" t="s">
        <v>3</v>
      </c>
      <c r="V19" s="45" t="s">
        <v>3</v>
      </c>
    </row>
    <row r="20" spans="1:22" x14ac:dyDescent="0.25">
      <c r="A20" s="52" t="s">
        <v>3</v>
      </c>
      <c r="B20" s="53" t="s">
        <v>39</v>
      </c>
      <c r="C20" s="53" t="s">
        <v>39</v>
      </c>
      <c r="D20" s="42"/>
      <c r="E20" s="53" t="s">
        <v>26</v>
      </c>
      <c r="F20" s="54">
        <v>30964336.920000002</v>
      </c>
      <c r="G20" s="55">
        <v>0</v>
      </c>
      <c r="H20" s="55">
        <v>0</v>
      </c>
      <c r="I20" s="55">
        <v>0</v>
      </c>
      <c r="J20" s="55">
        <v>0</v>
      </c>
      <c r="K20" s="54">
        <v>30964336.920000002</v>
      </c>
      <c r="L20" s="54">
        <v>12230.7</v>
      </c>
      <c r="M20" s="54">
        <v>-7095.95</v>
      </c>
      <c r="N20" s="54">
        <v>4464.16</v>
      </c>
      <c r="O20" s="55">
        <v>0</v>
      </c>
      <c r="P20" s="55">
        <v>0</v>
      </c>
      <c r="Q20" s="54">
        <v>30973935.829999998</v>
      </c>
      <c r="R20" s="56">
        <v>0</v>
      </c>
      <c r="S20" s="55">
        <v>0</v>
      </c>
      <c r="T20" s="56">
        <v>3.9499311842522103E-2</v>
      </c>
      <c r="U20" s="56">
        <v>1.65827868791966E-2</v>
      </c>
      <c r="V20" s="56">
        <v>3.0999888758476899E-2</v>
      </c>
    </row>
    <row r="21" spans="1:22" x14ac:dyDescent="0.25">
      <c r="A21" s="47" t="s">
        <v>3</v>
      </c>
      <c r="B21" s="48" t="s">
        <v>40</v>
      </c>
      <c r="C21" s="57" t="s">
        <v>40</v>
      </c>
      <c r="D21" s="43"/>
      <c r="E21" s="48" t="s">
        <v>26</v>
      </c>
      <c r="F21" s="49">
        <v>40603958.020000003</v>
      </c>
      <c r="G21" s="50">
        <v>0</v>
      </c>
      <c r="H21" s="50">
        <v>0</v>
      </c>
      <c r="I21" s="50">
        <v>0</v>
      </c>
      <c r="J21" s="50">
        <v>0</v>
      </c>
      <c r="K21" s="49">
        <v>40603958.020000003</v>
      </c>
      <c r="L21" s="49">
        <v>16038.32</v>
      </c>
      <c r="M21" s="49">
        <v>-9305.02</v>
      </c>
      <c r="N21" s="49">
        <v>5853.92</v>
      </c>
      <c r="O21" s="50">
        <v>0</v>
      </c>
      <c r="P21" s="50">
        <v>0</v>
      </c>
      <c r="Q21" s="49">
        <v>40616545.240000002</v>
      </c>
      <c r="R21" s="51">
        <v>0</v>
      </c>
      <c r="S21" s="50">
        <v>0</v>
      </c>
      <c r="T21" s="51">
        <v>3.9499400506965598E-2</v>
      </c>
      <c r="U21" s="51">
        <v>1.6582866125227101E-2</v>
      </c>
      <c r="V21" s="51">
        <v>3.09999827942882E-2</v>
      </c>
    </row>
    <row r="22" spans="1:22" x14ac:dyDescent="0.25">
      <c r="A22" s="58" t="s">
        <v>41</v>
      </c>
      <c r="B22" s="59"/>
      <c r="C22" s="59"/>
      <c r="D22" s="59"/>
      <c r="E22" s="59"/>
      <c r="F22" s="60">
        <v>71568294.939999998</v>
      </c>
      <c r="G22" s="61">
        <v>0</v>
      </c>
      <c r="H22" s="61">
        <v>0</v>
      </c>
      <c r="I22" s="61">
        <v>0</v>
      </c>
      <c r="J22" s="61">
        <v>0</v>
      </c>
      <c r="K22" s="60">
        <v>71568294.939999998</v>
      </c>
      <c r="L22" s="60">
        <v>28269.02</v>
      </c>
      <c r="M22" s="60">
        <v>-16400.97</v>
      </c>
      <c r="N22" s="60">
        <v>10318.08</v>
      </c>
      <c r="O22" s="61">
        <v>0</v>
      </c>
      <c r="P22" s="61">
        <v>0</v>
      </c>
      <c r="Q22" s="60">
        <v>71590481.069999993</v>
      </c>
      <c r="R22" s="62">
        <v>0</v>
      </c>
      <c r="S22" s="63" t="s">
        <v>3</v>
      </c>
      <c r="T22" s="63" t="s">
        <v>3</v>
      </c>
      <c r="U22" s="63" t="s">
        <v>3</v>
      </c>
      <c r="V22" s="63" t="s">
        <v>3</v>
      </c>
    </row>
    <row r="23" spans="1:22" x14ac:dyDescent="0.25">
      <c r="A23" s="44" t="s">
        <v>42</v>
      </c>
      <c r="B23" s="41"/>
      <c r="C23" s="41"/>
      <c r="D23" s="41"/>
      <c r="E23" s="41"/>
      <c r="F23" s="45" t="s">
        <v>3</v>
      </c>
      <c r="G23" s="45" t="s">
        <v>3</v>
      </c>
      <c r="H23" s="45" t="s">
        <v>3</v>
      </c>
      <c r="I23" s="45" t="s">
        <v>3</v>
      </c>
      <c r="J23" s="45" t="s">
        <v>3</v>
      </c>
      <c r="K23" s="46" t="s">
        <v>3</v>
      </c>
      <c r="L23" s="45" t="s">
        <v>3</v>
      </c>
      <c r="M23" s="46" t="s">
        <v>3</v>
      </c>
      <c r="N23" s="45" t="s">
        <v>3</v>
      </c>
      <c r="O23" s="45" t="s">
        <v>3</v>
      </c>
      <c r="P23" s="45" t="s">
        <v>3</v>
      </c>
      <c r="Q23" s="45" t="s">
        <v>3</v>
      </c>
      <c r="R23" s="45" t="s">
        <v>3</v>
      </c>
      <c r="S23" s="45" t="s">
        <v>3</v>
      </c>
      <c r="T23" s="45" t="s">
        <v>3</v>
      </c>
      <c r="U23" s="45" t="s">
        <v>3</v>
      </c>
      <c r="V23" s="45" t="s">
        <v>3</v>
      </c>
    </row>
    <row r="24" spans="1:22" x14ac:dyDescent="0.25">
      <c r="A24" s="52" t="s">
        <v>3</v>
      </c>
      <c r="B24" s="53" t="s">
        <v>43</v>
      </c>
      <c r="C24" s="64" t="s">
        <v>43</v>
      </c>
      <c r="D24" s="43"/>
      <c r="E24" s="53" t="s">
        <v>26</v>
      </c>
      <c r="F24" s="54">
        <v>113229936.36</v>
      </c>
      <c r="G24" s="55">
        <v>18505097.780000001</v>
      </c>
      <c r="H24" s="55">
        <v>-4745223.32</v>
      </c>
      <c r="I24" s="55">
        <v>0</v>
      </c>
      <c r="J24" s="55">
        <v>0</v>
      </c>
      <c r="K24" s="54">
        <v>126989810.81999999</v>
      </c>
      <c r="L24" s="54">
        <v>54408.37</v>
      </c>
      <c r="M24" s="54">
        <v>-32913.910000000003</v>
      </c>
      <c r="N24" s="54">
        <v>23118.36</v>
      </c>
      <c r="O24" s="55">
        <v>0</v>
      </c>
      <c r="P24" s="55">
        <v>0</v>
      </c>
      <c r="Q24" s="54">
        <v>127034423.64</v>
      </c>
      <c r="R24" s="56">
        <v>0</v>
      </c>
      <c r="S24" s="55">
        <v>0</v>
      </c>
      <c r="T24" s="56">
        <v>4.2844673638517697E-2</v>
      </c>
      <c r="U24" s="56">
        <v>1.6926129632925498E-2</v>
      </c>
      <c r="V24" s="56">
        <v>3.5131023278108402E-2</v>
      </c>
    </row>
    <row r="25" spans="1:22" x14ac:dyDescent="0.25">
      <c r="A25" s="58" t="s">
        <v>44</v>
      </c>
      <c r="B25" s="59"/>
      <c r="C25" s="59"/>
      <c r="D25" s="59"/>
      <c r="E25" s="59"/>
      <c r="F25" s="60">
        <v>113229936.36</v>
      </c>
      <c r="G25" s="61">
        <v>18505097.780000001</v>
      </c>
      <c r="H25" s="61">
        <v>-4745223.32</v>
      </c>
      <c r="I25" s="61">
        <v>0</v>
      </c>
      <c r="J25" s="61">
        <v>0</v>
      </c>
      <c r="K25" s="60">
        <v>126989810.81999999</v>
      </c>
      <c r="L25" s="60">
        <v>54408.37</v>
      </c>
      <c r="M25" s="60">
        <v>-32913.910000000003</v>
      </c>
      <c r="N25" s="60">
        <v>23118.36</v>
      </c>
      <c r="O25" s="61">
        <v>0</v>
      </c>
      <c r="P25" s="61">
        <v>0</v>
      </c>
      <c r="Q25" s="60">
        <v>127034423.64</v>
      </c>
      <c r="R25" s="62">
        <v>0</v>
      </c>
      <c r="S25" s="63" t="s">
        <v>3</v>
      </c>
      <c r="T25" s="63" t="s">
        <v>3</v>
      </c>
      <c r="U25" s="63" t="s">
        <v>3</v>
      </c>
      <c r="V25" s="63" t="s">
        <v>3</v>
      </c>
    </row>
    <row r="26" spans="1:22" x14ac:dyDescent="0.25">
      <c r="A26" s="44" t="s">
        <v>45</v>
      </c>
      <c r="B26" s="41"/>
      <c r="C26" s="41"/>
      <c r="D26" s="41"/>
      <c r="E26" s="41"/>
      <c r="F26" s="45" t="s">
        <v>3</v>
      </c>
      <c r="G26" s="45" t="s">
        <v>3</v>
      </c>
      <c r="H26" s="45" t="s">
        <v>3</v>
      </c>
      <c r="I26" s="45" t="s">
        <v>3</v>
      </c>
      <c r="J26" s="45" t="s">
        <v>3</v>
      </c>
      <c r="K26" s="46" t="s">
        <v>3</v>
      </c>
      <c r="L26" s="45" t="s">
        <v>3</v>
      </c>
      <c r="M26" s="46" t="s">
        <v>3</v>
      </c>
      <c r="N26" s="45" t="s">
        <v>3</v>
      </c>
      <c r="O26" s="45" t="s">
        <v>3</v>
      </c>
      <c r="P26" s="45" t="s">
        <v>3</v>
      </c>
      <c r="Q26" s="45" t="s">
        <v>3</v>
      </c>
      <c r="R26" s="45" t="s">
        <v>3</v>
      </c>
      <c r="S26" s="45" t="s">
        <v>3</v>
      </c>
      <c r="T26" s="45" t="s">
        <v>3</v>
      </c>
      <c r="U26" s="45" t="s">
        <v>3</v>
      </c>
      <c r="V26" s="45" t="s">
        <v>3</v>
      </c>
    </row>
    <row r="27" spans="1:22" x14ac:dyDescent="0.25">
      <c r="A27" s="47" t="s">
        <v>3</v>
      </c>
      <c r="B27" s="48" t="s">
        <v>25</v>
      </c>
      <c r="C27" s="48" t="s">
        <v>25</v>
      </c>
      <c r="D27" s="42"/>
      <c r="E27" s="48" t="s">
        <v>26</v>
      </c>
      <c r="F27" s="49">
        <v>150220772.75</v>
      </c>
      <c r="G27" s="50">
        <v>0</v>
      </c>
      <c r="H27" s="50">
        <v>0</v>
      </c>
      <c r="I27" s="50">
        <v>0</v>
      </c>
      <c r="J27" s="50">
        <v>0</v>
      </c>
      <c r="K27" s="49">
        <v>150220772.75</v>
      </c>
      <c r="L27" s="49">
        <v>83615.64</v>
      </c>
      <c r="M27" s="49">
        <v>-55972.57</v>
      </c>
      <c r="N27" s="49">
        <v>47851.95</v>
      </c>
      <c r="O27" s="50">
        <v>0</v>
      </c>
      <c r="P27" s="50">
        <v>0</v>
      </c>
      <c r="Q27" s="49">
        <v>150296267.77000001</v>
      </c>
      <c r="R27" s="51">
        <v>0</v>
      </c>
      <c r="S27" s="50">
        <v>0</v>
      </c>
      <c r="T27" s="51">
        <v>5.5661835889470899E-2</v>
      </c>
      <c r="U27" s="51">
        <v>1.8401629477704799E-2</v>
      </c>
      <c r="V27" s="51">
        <v>5.0256045564111201E-2</v>
      </c>
    </row>
    <row r="28" spans="1:22" x14ac:dyDescent="0.25">
      <c r="A28" s="52" t="s">
        <v>3</v>
      </c>
      <c r="B28" s="53" t="s">
        <v>39</v>
      </c>
      <c r="C28" s="53" t="s">
        <v>39</v>
      </c>
      <c r="D28" s="42"/>
      <c r="E28" s="53" t="s">
        <v>26</v>
      </c>
      <c r="F28" s="54">
        <v>50347089.109999999</v>
      </c>
      <c r="G28" s="55">
        <v>0</v>
      </c>
      <c r="H28" s="55">
        <v>0</v>
      </c>
      <c r="I28" s="55">
        <v>0</v>
      </c>
      <c r="J28" s="55">
        <v>0</v>
      </c>
      <c r="K28" s="54">
        <v>50347089.109999999</v>
      </c>
      <c r="L28" s="54">
        <v>29970.14</v>
      </c>
      <c r="M28" s="54">
        <v>-18759.599999999999</v>
      </c>
      <c r="N28" s="54">
        <v>16037.92</v>
      </c>
      <c r="O28" s="55">
        <v>0</v>
      </c>
      <c r="P28" s="55">
        <v>0</v>
      </c>
      <c r="Q28" s="54">
        <v>50374337.57</v>
      </c>
      <c r="R28" s="56">
        <v>0</v>
      </c>
      <c r="S28" s="55">
        <v>0</v>
      </c>
      <c r="T28" s="56">
        <v>5.95270561412602E-2</v>
      </c>
      <c r="U28" s="56">
        <v>2.2266510732143498E-2</v>
      </c>
      <c r="V28" s="56">
        <v>5.4121222262654901E-2</v>
      </c>
    </row>
    <row r="29" spans="1:22" x14ac:dyDescent="0.25">
      <c r="A29" s="47" t="s">
        <v>3</v>
      </c>
      <c r="B29" s="48" t="s">
        <v>46</v>
      </c>
      <c r="C29" s="48" t="s">
        <v>46</v>
      </c>
      <c r="D29" s="42"/>
      <c r="E29" s="48" t="s">
        <v>26</v>
      </c>
      <c r="F29" s="49">
        <v>140118805.63</v>
      </c>
      <c r="G29" s="50">
        <v>0</v>
      </c>
      <c r="H29" s="50">
        <v>0</v>
      </c>
      <c r="I29" s="50">
        <v>0</v>
      </c>
      <c r="J29" s="50">
        <v>0</v>
      </c>
      <c r="K29" s="49">
        <v>140118805.63</v>
      </c>
      <c r="L29" s="49">
        <v>83409</v>
      </c>
      <c r="M29" s="49">
        <v>-52209.03</v>
      </c>
      <c r="N29" s="49">
        <v>44634.45</v>
      </c>
      <c r="O29" s="50">
        <v>0</v>
      </c>
      <c r="P29" s="50">
        <v>0</v>
      </c>
      <c r="Q29" s="49">
        <v>140194640.05000001</v>
      </c>
      <c r="R29" s="51">
        <v>0</v>
      </c>
      <c r="S29" s="50">
        <v>0</v>
      </c>
      <c r="T29" s="51">
        <v>5.9527341547751397E-2</v>
      </c>
      <c r="U29" s="51">
        <v>2.22667969939646E-2</v>
      </c>
      <c r="V29" s="51">
        <v>5.4121514709631197E-2</v>
      </c>
    </row>
    <row r="30" spans="1:22" x14ac:dyDescent="0.25">
      <c r="A30" s="52" t="s">
        <v>3</v>
      </c>
      <c r="B30" s="53" t="s">
        <v>32</v>
      </c>
      <c r="C30" s="53" t="s">
        <v>32</v>
      </c>
      <c r="D30" s="42"/>
      <c r="E30" s="53" t="s">
        <v>26</v>
      </c>
      <c r="F30" s="54">
        <v>30559918.850000001</v>
      </c>
      <c r="G30" s="55">
        <v>0</v>
      </c>
      <c r="H30" s="55">
        <v>0</v>
      </c>
      <c r="I30" s="55">
        <v>0</v>
      </c>
      <c r="J30" s="55">
        <v>0</v>
      </c>
      <c r="K30" s="54">
        <v>30559918.850000001</v>
      </c>
      <c r="L30" s="54">
        <v>18191.560000000001</v>
      </c>
      <c r="M30" s="54">
        <v>-11386.79</v>
      </c>
      <c r="N30" s="54">
        <v>9734.7800000000007</v>
      </c>
      <c r="O30" s="55">
        <v>0</v>
      </c>
      <c r="P30" s="55">
        <v>0</v>
      </c>
      <c r="Q30" s="54">
        <v>30576458.399999999</v>
      </c>
      <c r="R30" s="56">
        <v>0</v>
      </c>
      <c r="S30" s="55">
        <v>0</v>
      </c>
      <c r="T30" s="56">
        <v>5.9527514092204498E-2</v>
      </c>
      <c r="U30" s="56">
        <v>2.2266976667708001E-2</v>
      </c>
      <c r="V30" s="56">
        <v>5.4121707852637202E-2</v>
      </c>
    </row>
    <row r="31" spans="1:22" x14ac:dyDescent="0.25">
      <c r="A31" s="47" t="s">
        <v>3</v>
      </c>
      <c r="B31" s="48" t="s">
        <v>33</v>
      </c>
      <c r="C31" s="48" t="s">
        <v>33</v>
      </c>
      <c r="D31" s="42"/>
      <c r="E31" s="48" t="s">
        <v>26</v>
      </c>
      <c r="F31" s="49">
        <v>2000612.16</v>
      </c>
      <c r="G31" s="50">
        <v>0</v>
      </c>
      <c r="H31" s="50">
        <v>0</v>
      </c>
      <c r="I31" s="50">
        <v>0</v>
      </c>
      <c r="J31" s="50">
        <v>0</v>
      </c>
      <c r="K31" s="49">
        <v>2000612.16</v>
      </c>
      <c r="L31" s="49">
        <v>1074.67</v>
      </c>
      <c r="M31" s="49">
        <v>-745.43</v>
      </c>
      <c r="N31" s="49">
        <v>637.29</v>
      </c>
      <c r="O31" s="50">
        <v>0</v>
      </c>
      <c r="P31" s="50">
        <v>0</v>
      </c>
      <c r="Q31" s="49">
        <v>2001578.69</v>
      </c>
      <c r="R31" s="51">
        <v>0</v>
      </c>
      <c r="S31" s="50">
        <v>0</v>
      </c>
      <c r="T31" s="51">
        <v>5.3717058282800802E-2</v>
      </c>
      <c r="U31" s="51">
        <v>1.6456962852809998E-2</v>
      </c>
      <c r="V31" s="51">
        <v>4.8311712750961203E-2</v>
      </c>
    </row>
    <row r="32" spans="1:22" x14ac:dyDescent="0.25">
      <c r="A32" s="52" t="s">
        <v>3</v>
      </c>
      <c r="B32" s="53" t="s">
        <v>34</v>
      </c>
      <c r="C32" s="53" t="s">
        <v>34</v>
      </c>
      <c r="D32" s="42"/>
      <c r="E32" s="53" t="s">
        <v>26</v>
      </c>
      <c r="F32" s="54">
        <v>27596863.890000001</v>
      </c>
      <c r="G32" s="55">
        <v>0</v>
      </c>
      <c r="H32" s="55">
        <v>0</v>
      </c>
      <c r="I32" s="55">
        <v>0</v>
      </c>
      <c r="J32" s="55">
        <v>0</v>
      </c>
      <c r="K32" s="54">
        <v>27596863.890000001</v>
      </c>
      <c r="L32" s="54">
        <v>15626.24</v>
      </c>
      <c r="M32" s="54">
        <v>-10282.67</v>
      </c>
      <c r="N32" s="54">
        <v>8790.84</v>
      </c>
      <c r="O32" s="55">
        <v>0</v>
      </c>
      <c r="P32" s="55">
        <v>0</v>
      </c>
      <c r="Q32" s="54">
        <v>27610998.300000001</v>
      </c>
      <c r="R32" s="56">
        <v>0</v>
      </c>
      <c r="S32" s="55">
        <v>0</v>
      </c>
      <c r="T32" s="56">
        <v>5.6623245533570697E-2</v>
      </c>
      <c r="U32" s="56">
        <v>1.9362961028105401E-2</v>
      </c>
      <c r="V32" s="56">
        <v>5.1217450128895801E-2</v>
      </c>
    </row>
    <row r="33" spans="1:22" x14ac:dyDescent="0.25">
      <c r="A33" s="47" t="s">
        <v>3</v>
      </c>
      <c r="B33" s="48" t="s">
        <v>35</v>
      </c>
      <c r="C33" s="48" t="s">
        <v>35</v>
      </c>
      <c r="D33" s="42"/>
      <c r="E33" s="48" t="s">
        <v>26</v>
      </c>
      <c r="F33" s="49">
        <v>13322518.02</v>
      </c>
      <c r="G33" s="50">
        <v>0</v>
      </c>
      <c r="H33" s="50">
        <v>0</v>
      </c>
      <c r="I33" s="50">
        <v>0</v>
      </c>
      <c r="J33" s="50">
        <v>0</v>
      </c>
      <c r="K33" s="49">
        <v>13322518.02</v>
      </c>
      <c r="L33" s="49">
        <v>7541.64</v>
      </c>
      <c r="M33" s="49">
        <v>-4964.0200000000004</v>
      </c>
      <c r="N33" s="49">
        <v>4243.82</v>
      </c>
      <c r="O33" s="50">
        <v>0</v>
      </c>
      <c r="P33" s="50">
        <v>0</v>
      </c>
      <c r="Q33" s="49">
        <v>13329339.460000001</v>
      </c>
      <c r="R33" s="51">
        <v>0</v>
      </c>
      <c r="S33" s="50">
        <v>0</v>
      </c>
      <c r="T33" s="51">
        <v>5.6608217670851398E-2</v>
      </c>
      <c r="U33" s="51">
        <v>1.9347843974618199E-2</v>
      </c>
      <c r="V33" s="51">
        <v>5.1202332695362299E-2</v>
      </c>
    </row>
    <row r="34" spans="1:22" x14ac:dyDescent="0.25">
      <c r="A34" s="52" t="s">
        <v>3</v>
      </c>
      <c r="B34" s="53" t="s">
        <v>40</v>
      </c>
      <c r="C34" s="64" t="s">
        <v>40</v>
      </c>
      <c r="D34" s="43"/>
      <c r="E34" s="53" t="s">
        <v>26</v>
      </c>
      <c r="F34" s="54">
        <v>40152096.479999997</v>
      </c>
      <c r="G34" s="55">
        <v>0</v>
      </c>
      <c r="H34" s="55">
        <v>0</v>
      </c>
      <c r="I34" s="55">
        <v>0</v>
      </c>
      <c r="J34" s="55">
        <v>0</v>
      </c>
      <c r="K34" s="54">
        <v>40152096.479999997</v>
      </c>
      <c r="L34" s="54">
        <v>23901.360000000001</v>
      </c>
      <c r="M34" s="54">
        <v>-14960.89</v>
      </c>
      <c r="N34" s="54">
        <v>12790.33</v>
      </c>
      <c r="O34" s="55">
        <v>0</v>
      </c>
      <c r="P34" s="55">
        <v>0</v>
      </c>
      <c r="Q34" s="54">
        <v>40173827.280000001</v>
      </c>
      <c r="R34" s="56">
        <v>0</v>
      </c>
      <c r="S34" s="55">
        <v>0</v>
      </c>
      <c r="T34" s="56">
        <v>5.9527053617002099E-2</v>
      </c>
      <c r="U34" s="56">
        <v>2.2266508560650902E-2</v>
      </c>
      <c r="V34" s="56">
        <v>5.4121208865953598E-2</v>
      </c>
    </row>
    <row r="35" spans="1:22" x14ac:dyDescent="0.25">
      <c r="A35" s="58" t="s">
        <v>47</v>
      </c>
      <c r="B35" s="59"/>
      <c r="C35" s="59"/>
      <c r="D35" s="59"/>
      <c r="E35" s="59"/>
      <c r="F35" s="60">
        <v>454318676.88999999</v>
      </c>
      <c r="G35" s="61">
        <v>0</v>
      </c>
      <c r="H35" s="61">
        <v>0</v>
      </c>
      <c r="I35" s="61">
        <v>0</v>
      </c>
      <c r="J35" s="61">
        <v>0</v>
      </c>
      <c r="K35" s="60">
        <v>454318676.88999999</v>
      </c>
      <c r="L35" s="60">
        <v>263330.25</v>
      </c>
      <c r="M35" s="60">
        <v>-169281</v>
      </c>
      <c r="N35" s="60">
        <v>144721.38</v>
      </c>
      <c r="O35" s="61">
        <v>0</v>
      </c>
      <c r="P35" s="61">
        <v>0</v>
      </c>
      <c r="Q35" s="60">
        <v>454557447.51999998</v>
      </c>
      <c r="R35" s="62">
        <v>0</v>
      </c>
      <c r="S35" s="63" t="s">
        <v>3</v>
      </c>
      <c r="T35" s="63" t="s">
        <v>3</v>
      </c>
      <c r="U35" s="63" t="s">
        <v>3</v>
      </c>
      <c r="V35" s="63" t="s">
        <v>3</v>
      </c>
    </row>
    <row r="36" spans="1:22" x14ac:dyDescent="0.25">
      <c r="A36" s="44" t="s">
        <v>48</v>
      </c>
      <c r="B36" s="41"/>
      <c r="C36" s="41"/>
      <c r="D36" s="41"/>
      <c r="E36" s="41"/>
      <c r="F36" s="45" t="s">
        <v>3</v>
      </c>
      <c r="G36" s="45" t="s">
        <v>3</v>
      </c>
      <c r="H36" s="45" t="s">
        <v>3</v>
      </c>
      <c r="I36" s="45" t="s">
        <v>3</v>
      </c>
      <c r="J36" s="45" t="s">
        <v>3</v>
      </c>
      <c r="K36" s="46" t="s">
        <v>3</v>
      </c>
      <c r="L36" s="45" t="s">
        <v>3</v>
      </c>
      <c r="M36" s="46" t="s">
        <v>3</v>
      </c>
      <c r="N36" s="45" t="s">
        <v>3</v>
      </c>
      <c r="O36" s="45" t="s">
        <v>3</v>
      </c>
      <c r="P36" s="45" t="s">
        <v>3</v>
      </c>
      <c r="Q36" s="45" t="s">
        <v>3</v>
      </c>
      <c r="R36" s="45" t="s">
        <v>3</v>
      </c>
      <c r="S36" s="45" t="s">
        <v>3</v>
      </c>
      <c r="T36" s="45" t="s">
        <v>3</v>
      </c>
      <c r="U36" s="45" t="s">
        <v>3</v>
      </c>
      <c r="V36" s="45" t="s">
        <v>3</v>
      </c>
    </row>
    <row r="37" spans="1:22" x14ac:dyDescent="0.25">
      <c r="A37" s="47" t="s">
        <v>3</v>
      </c>
      <c r="B37" s="48" t="s">
        <v>49</v>
      </c>
      <c r="C37" s="48" t="s">
        <v>49</v>
      </c>
      <c r="D37" s="42"/>
      <c r="E37" s="48" t="s">
        <v>26</v>
      </c>
      <c r="F37" s="49">
        <v>15116426.970000001</v>
      </c>
      <c r="G37" s="50">
        <v>0</v>
      </c>
      <c r="H37" s="50">
        <v>0</v>
      </c>
      <c r="I37" s="50">
        <v>0</v>
      </c>
      <c r="J37" s="50">
        <v>0</v>
      </c>
      <c r="K37" s="49">
        <v>15116426.970000001</v>
      </c>
      <c r="L37" s="49">
        <v>13382.54</v>
      </c>
      <c r="M37" s="49">
        <v>-5630.58</v>
      </c>
      <c r="N37" s="49">
        <v>3468.15</v>
      </c>
      <c r="O37" s="50">
        <v>0</v>
      </c>
      <c r="P37" s="50">
        <v>0</v>
      </c>
      <c r="Q37" s="49">
        <v>15127647.08</v>
      </c>
      <c r="R37" s="51">
        <v>0</v>
      </c>
      <c r="S37" s="50">
        <v>0</v>
      </c>
      <c r="T37" s="51">
        <v>8.8529783040389998E-2</v>
      </c>
      <c r="U37" s="51">
        <v>5.1281695174292902E-2</v>
      </c>
      <c r="V37" s="51">
        <v>7.4224616850710703E-2</v>
      </c>
    </row>
    <row r="38" spans="1:22" x14ac:dyDescent="0.25">
      <c r="A38" s="52" t="s">
        <v>3</v>
      </c>
      <c r="B38" s="53" t="s">
        <v>50</v>
      </c>
      <c r="C38" s="53" t="s">
        <v>50</v>
      </c>
      <c r="D38" s="42"/>
      <c r="E38" s="53" t="s">
        <v>26</v>
      </c>
      <c r="F38" s="54">
        <v>23097126.300000001</v>
      </c>
      <c r="G38" s="55">
        <v>0</v>
      </c>
      <c r="H38" s="55">
        <v>0</v>
      </c>
      <c r="I38" s="55">
        <v>0</v>
      </c>
      <c r="J38" s="55">
        <v>0</v>
      </c>
      <c r="K38" s="54">
        <v>23097126.300000001</v>
      </c>
      <c r="L38" s="54">
        <v>20606.78</v>
      </c>
      <c r="M38" s="54">
        <v>-8603.25</v>
      </c>
      <c r="N38" s="54">
        <v>5299.15</v>
      </c>
      <c r="O38" s="55">
        <v>0</v>
      </c>
      <c r="P38" s="55">
        <v>0</v>
      </c>
      <c r="Q38" s="54">
        <v>23114428.98</v>
      </c>
      <c r="R38" s="56">
        <v>0</v>
      </c>
      <c r="S38" s="55">
        <v>0</v>
      </c>
      <c r="T38" s="56">
        <v>8.9217938770157698E-2</v>
      </c>
      <c r="U38" s="56">
        <v>5.1969798511254599E-2</v>
      </c>
      <c r="V38" s="56">
        <v>7.4912695957332104E-2</v>
      </c>
    </row>
    <row r="39" spans="1:22" x14ac:dyDescent="0.25">
      <c r="A39" s="47" t="s">
        <v>3</v>
      </c>
      <c r="B39" s="48" t="s">
        <v>51</v>
      </c>
      <c r="C39" s="48" t="s">
        <v>51</v>
      </c>
      <c r="D39" s="42"/>
      <c r="E39" s="48" t="s">
        <v>26</v>
      </c>
      <c r="F39" s="49">
        <v>3206876.59</v>
      </c>
      <c r="G39" s="50">
        <v>0</v>
      </c>
      <c r="H39" s="50">
        <v>0</v>
      </c>
      <c r="I39" s="50">
        <v>0</v>
      </c>
      <c r="J39" s="50">
        <v>0</v>
      </c>
      <c r="K39" s="49">
        <v>3206876.59</v>
      </c>
      <c r="L39" s="49">
        <v>2861.14</v>
      </c>
      <c r="M39" s="49">
        <v>-1194.5</v>
      </c>
      <c r="N39" s="49">
        <v>735.76</v>
      </c>
      <c r="O39" s="50">
        <v>0</v>
      </c>
      <c r="P39" s="50">
        <v>0</v>
      </c>
      <c r="Q39" s="49">
        <v>3209278.99</v>
      </c>
      <c r="R39" s="51">
        <v>0</v>
      </c>
      <c r="S39" s="50">
        <v>0</v>
      </c>
      <c r="T39" s="51">
        <v>8.9218899440093494E-2</v>
      </c>
      <c r="U39" s="51">
        <v>5.1970818122439803E-2</v>
      </c>
      <c r="V39" s="51">
        <v>7.4914014698644796E-2</v>
      </c>
    </row>
    <row r="40" spans="1:22" x14ac:dyDescent="0.25">
      <c r="A40" s="52" t="s">
        <v>3</v>
      </c>
      <c r="B40" s="53" t="s">
        <v>52</v>
      </c>
      <c r="C40" s="53" t="s">
        <v>52</v>
      </c>
      <c r="D40" s="42"/>
      <c r="E40" s="53" t="s">
        <v>26</v>
      </c>
      <c r="F40" s="54">
        <v>60070500.009999998</v>
      </c>
      <c r="G40" s="55">
        <v>8517425</v>
      </c>
      <c r="H40" s="55">
        <v>0</v>
      </c>
      <c r="I40" s="55">
        <v>0</v>
      </c>
      <c r="J40" s="55">
        <v>0</v>
      </c>
      <c r="K40" s="54">
        <v>68587925.010000005</v>
      </c>
      <c r="L40" s="54">
        <v>53762.69</v>
      </c>
      <c r="M40" s="54">
        <v>-22480.81</v>
      </c>
      <c r="N40" s="54">
        <v>13845.9</v>
      </c>
      <c r="O40" s="55">
        <v>0</v>
      </c>
      <c r="P40" s="55">
        <v>0</v>
      </c>
      <c r="Q40" s="54">
        <v>68633052.790000007</v>
      </c>
      <c r="R40" s="56">
        <v>0</v>
      </c>
      <c r="S40" s="55">
        <v>0</v>
      </c>
      <c r="T40" s="56">
        <v>7.8385065581385499E-2</v>
      </c>
      <c r="U40" s="56">
        <v>4.5608436172167602E-2</v>
      </c>
      <c r="V40" s="56">
        <v>6.5795517204260703E-2</v>
      </c>
    </row>
    <row r="41" spans="1:22" x14ac:dyDescent="0.25">
      <c r="A41" s="47" t="s">
        <v>3</v>
      </c>
      <c r="B41" s="48" t="s">
        <v>53</v>
      </c>
      <c r="C41" s="57" t="s">
        <v>53</v>
      </c>
      <c r="D41" s="43"/>
      <c r="E41" s="48" t="s">
        <v>26</v>
      </c>
      <c r="F41" s="49">
        <v>55075418.840000004</v>
      </c>
      <c r="G41" s="50">
        <v>0</v>
      </c>
      <c r="H41" s="50">
        <v>0</v>
      </c>
      <c r="I41" s="50">
        <v>0</v>
      </c>
      <c r="J41" s="50">
        <v>0</v>
      </c>
      <c r="K41" s="49">
        <v>55075418.840000004</v>
      </c>
      <c r="L41" s="49">
        <v>47691.59</v>
      </c>
      <c r="M41" s="49">
        <v>-20514.439999999999</v>
      </c>
      <c r="N41" s="49">
        <v>12635.84</v>
      </c>
      <c r="O41" s="50">
        <v>0</v>
      </c>
      <c r="P41" s="50">
        <v>0</v>
      </c>
      <c r="Q41" s="49">
        <v>55115231.829999998</v>
      </c>
      <c r="R41" s="51">
        <v>0</v>
      </c>
      <c r="S41" s="50">
        <v>0</v>
      </c>
      <c r="T41" s="51">
        <v>8.6593240695180498E-2</v>
      </c>
      <c r="U41" s="51">
        <v>4.93453351284582E-2</v>
      </c>
      <c r="V41" s="51">
        <v>7.2288129329821302E-2</v>
      </c>
    </row>
    <row r="42" spans="1:22" x14ac:dyDescent="0.25">
      <c r="A42" s="58" t="s">
        <v>54</v>
      </c>
      <c r="B42" s="59"/>
      <c r="C42" s="59"/>
      <c r="D42" s="59"/>
      <c r="E42" s="59"/>
      <c r="F42" s="60">
        <v>156566348.71000001</v>
      </c>
      <c r="G42" s="61">
        <v>8517425</v>
      </c>
      <c r="H42" s="61">
        <v>0</v>
      </c>
      <c r="I42" s="61">
        <v>0</v>
      </c>
      <c r="J42" s="61">
        <v>0</v>
      </c>
      <c r="K42" s="60">
        <v>165083773.71000001</v>
      </c>
      <c r="L42" s="60">
        <v>138304.74</v>
      </c>
      <c r="M42" s="60">
        <v>-58423.58</v>
      </c>
      <c r="N42" s="60">
        <v>35984.800000000003</v>
      </c>
      <c r="O42" s="61">
        <v>0</v>
      </c>
      <c r="P42" s="61">
        <v>0</v>
      </c>
      <c r="Q42" s="60">
        <v>165199639.66999999</v>
      </c>
      <c r="R42" s="62">
        <v>0</v>
      </c>
      <c r="S42" s="63" t="s">
        <v>3</v>
      </c>
      <c r="T42" s="63" t="s">
        <v>3</v>
      </c>
      <c r="U42" s="63" t="s">
        <v>3</v>
      </c>
      <c r="V42" s="63" t="s">
        <v>3</v>
      </c>
    </row>
    <row r="43" spans="1:22" x14ac:dyDescent="0.25">
      <c r="A43" s="44" t="s">
        <v>55</v>
      </c>
      <c r="B43" s="41"/>
      <c r="C43" s="41"/>
      <c r="D43" s="41"/>
      <c r="E43" s="41"/>
      <c r="F43" s="45" t="s">
        <v>3</v>
      </c>
      <c r="G43" s="45" t="s">
        <v>3</v>
      </c>
      <c r="H43" s="45" t="s">
        <v>3</v>
      </c>
      <c r="I43" s="45" t="s">
        <v>3</v>
      </c>
      <c r="J43" s="45" t="s">
        <v>3</v>
      </c>
      <c r="K43" s="46" t="s">
        <v>3</v>
      </c>
      <c r="L43" s="45" t="s">
        <v>3</v>
      </c>
      <c r="M43" s="46" t="s">
        <v>3</v>
      </c>
      <c r="N43" s="45" t="s">
        <v>3</v>
      </c>
      <c r="O43" s="45" t="s">
        <v>3</v>
      </c>
      <c r="P43" s="45" t="s">
        <v>3</v>
      </c>
      <c r="Q43" s="45" t="s">
        <v>3</v>
      </c>
      <c r="R43" s="45" t="s">
        <v>3</v>
      </c>
      <c r="S43" s="45" t="s">
        <v>3</v>
      </c>
      <c r="T43" s="45" t="s">
        <v>3</v>
      </c>
      <c r="U43" s="45" t="s">
        <v>3</v>
      </c>
      <c r="V43" s="45" t="s">
        <v>3</v>
      </c>
    </row>
    <row r="44" spans="1:22" x14ac:dyDescent="0.25">
      <c r="A44" s="52" t="s">
        <v>3</v>
      </c>
      <c r="B44" s="53" t="s">
        <v>56</v>
      </c>
      <c r="C44" s="64" t="s">
        <v>56</v>
      </c>
      <c r="D44" s="43"/>
      <c r="E44" s="53" t="s">
        <v>26</v>
      </c>
      <c r="F44" s="54">
        <v>0</v>
      </c>
      <c r="G44" s="55">
        <v>20000000</v>
      </c>
      <c r="H44" s="55">
        <v>0</v>
      </c>
      <c r="I44" s="55">
        <v>0</v>
      </c>
      <c r="J44" s="55">
        <v>0</v>
      </c>
      <c r="K44" s="54">
        <v>20000000</v>
      </c>
      <c r="L44" s="54">
        <v>701.57</v>
      </c>
      <c r="M44" s="54">
        <v>-248.61</v>
      </c>
      <c r="N44" s="54">
        <v>119.27</v>
      </c>
      <c r="O44" s="55">
        <v>0</v>
      </c>
      <c r="P44" s="55">
        <v>0</v>
      </c>
      <c r="Q44" s="54">
        <v>20000572.23</v>
      </c>
      <c r="R44" s="56">
        <v>0</v>
      </c>
      <c r="S44" s="55">
        <v>0</v>
      </c>
      <c r="T44" s="56">
        <v>3.5078499999999999E-3</v>
      </c>
      <c r="U44" s="56">
        <v>2.2648E-3</v>
      </c>
      <c r="V44" s="56">
        <v>2.8611499999999998E-3</v>
      </c>
    </row>
    <row r="45" spans="1:22" x14ac:dyDescent="0.25">
      <c r="A45" s="58" t="s">
        <v>57</v>
      </c>
      <c r="B45" s="59"/>
      <c r="C45" s="59"/>
      <c r="D45" s="59"/>
      <c r="E45" s="59"/>
      <c r="F45" s="60">
        <v>0</v>
      </c>
      <c r="G45" s="61">
        <v>20000000</v>
      </c>
      <c r="H45" s="61">
        <v>0</v>
      </c>
      <c r="I45" s="61">
        <v>0</v>
      </c>
      <c r="J45" s="61">
        <v>0</v>
      </c>
      <c r="K45" s="60">
        <v>20000000</v>
      </c>
      <c r="L45" s="60">
        <v>701.57</v>
      </c>
      <c r="M45" s="60">
        <v>-248.61</v>
      </c>
      <c r="N45" s="60">
        <v>119.27</v>
      </c>
      <c r="O45" s="61">
        <v>0</v>
      </c>
      <c r="P45" s="61">
        <v>0</v>
      </c>
      <c r="Q45" s="60">
        <v>20000572.23</v>
      </c>
      <c r="R45" s="62">
        <v>0</v>
      </c>
      <c r="S45" s="63" t="s">
        <v>3</v>
      </c>
      <c r="T45" s="63" t="s">
        <v>3</v>
      </c>
      <c r="U45" s="63" t="s">
        <v>3</v>
      </c>
      <c r="V45" s="63" t="s">
        <v>3</v>
      </c>
    </row>
    <row r="46" spans="1:22" x14ac:dyDescent="0.25">
      <c r="A46" s="47" t="s">
        <v>3</v>
      </c>
      <c r="B46" s="65" t="s">
        <v>58</v>
      </c>
      <c r="C46" s="41"/>
      <c r="D46" s="41"/>
      <c r="E46" s="41"/>
      <c r="F46" s="60">
        <v>1701517003.74</v>
      </c>
      <c r="G46" s="61">
        <v>66526592.780000001</v>
      </c>
      <c r="H46" s="61">
        <v>-9827986.4299999997</v>
      </c>
      <c r="I46" s="61">
        <v>0</v>
      </c>
      <c r="J46" s="61">
        <v>0</v>
      </c>
      <c r="K46" s="60">
        <v>1758215610.0899999</v>
      </c>
      <c r="L46" s="60">
        <v>849125.03</v>
      </c>
      <c r="M46" s="60">
        <v>-485106.35</v>
      </c>
      <c r="N46" s="60">
        <v>337808.33990000002</v>
      </c>
      <c r="O46" s="61">
        <v>0</v>
      </c>
      <c r="P46" s="61">
        <v>0</v>
      </c>
      <c r="Q46" s="60">
        <v>1758917437.1099</v>
      </c>
      <c r="R46" s="62">
        <v>0</v>
      </c>
      <c r="S46" s="66" t="s">
        <v>3</v>
      </c>
      <c r="T46" s="67">
        <v>4.8294704308565098E-2</v>
      </c>
      <c r="U46" s="67">
        <v>2.07038703280178E-2</v>
      </c>
      <c r="V46" s="67">
        <v>3.9917005392989001E-2</v>
      </c>
    </row>
    <row r="47" spans="1:22" ht="8.1" customHeight="1" x14ac:dyDescent="0.25"/>
    <row r="50" spans="3:18" ht="15.75" thickBot="1" x14ac:dyDescent="0.3">
      <c r="C50" t="s">
        <v>158</v>
      </c>
    </row>
    <row r="51" spans="3:18" ht="15.75" thickBot="1" x14ac:dyDescent="0.3">
      <c r="C51" s="109" t="s">
        <v>25</v>
      </c>
      <c r="D51" s="110">
        <v>150470267.77180001</v>
      </c>
      <c r="E51" s="111" t="str">
        <f>VLOOKUP(C51,InvestorCategories,2,FALSE)</f>
        <v>(g) Non-profits</v>
      </c>
      <c r="F51" s="111"/>
      <c r="G51" s="111"/>
      <c r="H51" s="137"/>
      <c r="I51" s="137"/>
      <c r="J51" s="137"/>
      <c r="K51" s="110" t="s">
        <v>156</v>
      </c>
      <c r="L51" s="112">
        <f>SUM(D51:D61)</f>
        <v>920534872.97990012</v>
      </c>
      <c r="M51" s="137"/>
      <c r="N51" s="137"/>
      <c r="O51" s="138"/>
      <c r="P51" s="42"/>
      <c r="Q51" s="42"/>
      <c r="R51" s="42"/>
    </row>
    <row r="52" spans="3:18" x14ac:dyDescent="0.25">
      <c r="C52" s="113" t="s">
        <v>27</v>
      </c>
      <c r="D52" s="114">
        <v>4265895.6398</v>
      </c>
      <c r="E52" s="115" t="str">
        <f>VLOOKUP(C52,InvestorCategories,2,FALSE)</f>
        <v xml:space="preserve">(h) Pension plans (excluding governmental pension plans) </v>
      </c>
      <c r="F52" s="115"/>
      <c r="G52" s="115"/>
      <c r="H52" s="139"/>
      <c r="I52" s="139"/>
      <c r="J52" s="139"/>
      <c r="K52" s="139"/>
      <c r="L52" s="139"/>
      <c r="M52" s="139"/>
      <c r="N52" s="114">
        <v>253890002.73500001</v>
      </c>
      <c r="O52" s="140">
        <f>N52/$L$51</f>
        <v>0.27580704456434396</v>
      </c>
      <c r="P52" s="42"/>
      <c r="Q52" s="42"/>
      <c r="R52" s="42"/>
    </row>
    <row r="53" spans="3:18" x14ac:dyDescent="0.25">
      <c r="C53" s="116" t="s">
        <v>28</v>
      </c>
      <c r="D53" s="117">
        <v>50322184.1831</v>
      </c>
      <c r="E53" s="115" t="str">
        <f>VLOOKUP(C53,InvestorCategories,2,FALSE)</f>
        <v>(g) Non-profits</v>
      </c>
      <c r="F53" s="115"/>
      <c r="G53" s="115"/>
      <c r="H53" s="139"/>
      <c r="I53" s="139"/>
      <c r="J53" s="139"/>
      <c r="K53" s="118" t="s">
        <v>145</v>
      </c>
      <c r="L53" s="119">
        <f>SUMIFS($D$51:$D$70,$E$51:$E$70,K53)/$L$51</f>
        <v>0.58195374825218305</v>
      </c>
      <c r="M53" s="139"/>
      <c r="N53" s="117">
        <v>150470267.77180001</v>
      </c>
      <c r="O53" s="140">
        <f t="shared" ref="O53:O66" si="0">N53/$L$51</f>
        <v>0.16345960613605731</v>
      </c>
      <c r="P53" s="42"/>
      <c r="Q53" s="42"/>
      <c r="R53" s="42"/>
    </row>
    <row r="54" spans="3:18" x14ac:dyDescent="0.25">
      <c r="C54" s="113" t="s">
        <v>29</v>
      </c>
      <c r="D54" s="114">
        <v>94063872.167699993</v>
      </c>
      <c r="E54" s="115" t="str">
        <f>VLOOKUP(C54,InvestorCategories,2,FALSE)</f>
        <v xml:space="preserve">(f) Private funds </v>
      </c>
      <c r="F54" s="115"/>
      <c r="G54" s="115"/>
      <c r="H54" s="139"/>
      <c r="I54" s="139"/>
      <c r="J54" s="139"/>
      <c r="K54" s="118" t="s">
        <v>146</v>
      </c>
      <c r="L54" s="119">
        <f>SUMIFS($D$51:$D$70,$E$51:$E$70,K54)/$L$51</f>
        <v>1.9153765694311712E-2</v>
      </c>
      <c r="M54" s="139"/>
      <c r="N54" s="114">
        <v>94063872.167699993</v>
      </c>
      <c r="O54" s="140">
        <f t="shared" si="0"/>
        <v>0.10218393124336733</v>
      </c>
      <c r="P54" s="42"/>
      <c r="Q54" s="42"/>
      <c r="R54" s="42"/>
    </row>
    <row r="55" spans="3:18" x14ac:dyDescent="0.25">
      <c r="C55" s="116" t="s">
        <v>30</v>
      </c>
      <c r="D55" s="117">
        <v>27886.947800000002</v>
      </c>
      <c r="E55" s="115"/>
      <c r="F55" s="115"/>
      <c r="G55" s="115"/>
      <c r="H55" s="139"/>
      <c r="I55" s="139"/>
      <c r="J55" s="139"/>
      <c r="K55" s="118" t="s">
        <v>144</v>
      </c>
      <c r="L55" s="119">
        <f>SUMIFS($D$51:$D$70,$E$51:$E$70,K55)/$L$51</f>
        <v>0.10218393124336733</v>
      </c>
      <c r="M55" s="139"/>
      <c r="N55" s="114">
        <v>69667619.007660314</v>
      </c>
      <c r="O55" s="140">
        <f t="shared" si="0"/>
        <v>7.5681672745472953E-2</v>
      </c>
      <c r="P55" s="42"/>
      <c r="Q55" s="42"/>
      <c r="R55" s="42"/>
    </row>
    <row r="56" spans="3:18" x14ac:dyDescent="0.25">
      <c r="C56" s="116" t="s">
        <v>32</v>
      </c>
      <c r="D56" s="117">
        <v>51452022.588799998</v>
      </c>
      <c r="E56" s="115" t="str">
        <f>VLOOKUP(C56,InvestorCategories,2,FALSE)</f>
        <v>(g) Non-profits</v>
      </c>
      <c r="F56" s="115"/>
      <c r="G56" s="115"/>
      <c r="H56" s="139"/>
      <c r="I56" s="139"/>
      <c r="J56" s="139"/>
      <c r="K56" s="118" t="s">
        <v>142</v>
      </c>
      <c r="L56" s="119">
        <f>SUMIFS($D$51:$D$70,$E$51:$E$70,K56)/$L$51</f>
        <v>0.29667826052295926</v>
      </c>
      <c r="M56" s="139"/>
      <c r="N56" s="114">
        <v>69156348.577846035</v>
      </c>
      <c r="O56" s="140">
        <f t="shared" si="0"/>
        <v>7.512626692129247E-2</v>
      </c>
      <c r="P56" s="42"/>
      <c r="Q56" s="42"/>
      <c r="R56" s="42"/>
    </row>
    <row r="57" spans="3:18" x14ac:dyDescent="0.25">
      <c r="C57" s="113" t="s">
        <v>33</v>
      </c>
      <c r="D57" s="114">
        <v>2012818.6440999999</v>
      </c>
      <c r="E57" s="115" t="str">
        <f>VLOOKUP(C57,InvestorCategories,2,FALSE)</f>
        <v>(g) Non-profits</v>
      </c>
      <c r="F57" s="115"/>
      <c r="G57" s="115"/>
      <c r="H57" s="139"/>
      <c r="I57" s="139"/>
      <c r="J57" s="139"/>
      <c r="K57" s="118" t="s">
        <v>148</v>
      </c>
      <c r="L57" s="119">
        <f>SUMIFS($D$51:$D$70,$E$51:$E$70,K57)/$L$51</f>
        <v>0</v>
      </c>
      <c r="M57" s="139"/>
      <c r="N57" s="114">
        <v>58430906.264489293</v>
      </c>
      <c r="O57" s="140">
        <f t="shared" si="0"/>
        <v>6.3474951334912794E-2</v>
      </c>
      <c r="P57" s="42"/>
      <c r="Q57" s="42"/>
      <c r="R57" s="42"/>
    </row>
    <row r="58" spans="3:18" x14ac:dyDescent="0.25">
      <c r="C58" s="116" t="s">
        <v>34</v>
      </c>
      <c r="D58" s="117">
        <v>27561423.804699998</v>
      </c>
      <c r="E58" s="115" t="str">
        <f>VLOOKUP(C58,InvestorCategories,2,FALSE)</f>
        <v>(g) Non-profits</v>
      </c>
      <c r="F58" s="115"/>
      <c r="G58" s="115"/>
      <c r="H58" s="139"/>
      <c r="I58" s="139"/>
      <c r="J58" s="139"/>
      <c r="K58" s="139"/>
      <c r="L58" s="139"/>
      <c r="M58" s="139"/>
      <c r="N58" s="114">
        <v>53374385.53006234</v>
      </c>
      <c r="O58" s="140">
        <f t="shared" si="0"/>
        <v>5.7981926700160731E-2</v>
      </c>
      <c r="P58" s="42"/>
      <c r="Q58" s="42"/>
      <c r="R58" s="42"/>
    </row>
    <row r="59" spans="3:18" x14ac:dyDescent="0.25">
      <c r="C59" s="113" t="s">
        <v>35</v>
      </c>
      <c r="D59" s="114">
        <v>13365813.6307</v>
      </c>
      <c r="E59" s="115" t="str">
        <f>VLOOKUP(C59,InvestorCategories,2,FALSE)</f>
        <v xml:space="preserve">(h) Pension plans (excluding governmental pension plans) </v>
      </c>
      <c r="F59" s="115"/>
      <c r="G59" s="115"/>
      <c r="H59" s="139"/>
      <c r="I59" s="139"/>
      <c r="J59" s="139"/>
      <c r="K59" s="139"/>
      <c r="L59" s="139"/>
      <c r="M59" s="139"/>
      <c r="N59" s="117">
        <v>51452022.588799998</v>
      </c>
      <c r="O59" s="140">
        <f t="shared" si="0"/>
        <v>5.5893615873826276E-2</v>
      </c>
      <c r="P59" s="42"/>
      <c r="Q59" s="42"/>
      <c r="R59" s="42"/>
    </row>
    <row r="60" spans="3:18" x14ac:dyDescent="0.25">
      <c r="C60" s="120" t="s">
        <v>36</v>
      </c>
      <c r="D60" s="121">
        <v>253890002.73500001</v>
      </c>
      <c r="E60" s="115" t="str">
        <f>VLOOKUP(C60,InvestorCategories,2,FALSE)</f>
        <v>(g) Non-profits</v>
      </c>
      <c r="F60" s="115"/>
      <c r="G60" s="115"/>
      <c r="H60" s="139"/>
      <c r="I60" s="139"/>
      <c r="J60" s="139"/>
      <c r="K60" s="139"/>
      <c r="L60" s="139"/>
      <c r="M60" s="139"/>
      <c r="N60" s="121">
        <v>50322184.1831</v>
      </c>
      <c r="O60" s="140">
        <f t="shared" si="0"/>
        <v>5.4666244224078175E-2</v>
      </c>
      <c r="P60" s="42"/>
      <c r="Q60" s="42"/>
      <c r="R60" s="42"/>
    </row>
    <row r="61" spans="3:18" x14ac:dyDescent="0.25">
      <c r="C61" s="113" t="s">
        <v>31</v>
      </c>
      <c r="D61" s="114">
        <v>273102684.8664</v>
      </c>
      <c r="E61" s="115"/>
      <c r="F61" s="115"/>
      <c r="G61" s="115"/>
      <c r="H61" s="139"/>
      <c r="I61" s="139"/>
      <c r="J61" s="139"/>
      <c r="K61" s="139"/>
      <c r="L61" s="139"/>
      <c r="M61" s="139"/>
      <c r="N61" s="117">
        <v>27561423.804699998</v>
      </c>
      <c r="O61" s="140">
        <f t="shared" si="0"/>
        <v>2.9940662340667026E-2</v>
      </c>
      <c r="P61" s="42"/>
      <c r="Q61" s="42"/>
      <c r="R61" s="42"/>
    </row>
    <row r="62" spans="3:18" x14ac:dyDescent="0.25">
      <c r="C62" s="113" t="s">
        <v>128</v>
      </c>
      <c r="D62" s="114">
        <f>SUMIFS(Notes_M1,PrimeNoteHolders,Prime_InvestorCapitalPerf!C62)/SUM(Notes_M1)*$D$61</f>
        <v>69667619.007660314</v>
      </c>
      <c r="E62" s="115" t="str">
        <f>VLOOKUP(C62,InvestorCategories,2,FALSE)</f>
        <v xml:space="preserve">(d) Insurance companies </v>
      </c>
      <c r="F62" s="115"/>
      <c r="G62" s="115"/>
      <c r="H62" s="139"/>
      <c r="I62" s="139"/>
      <c r="J62" s="139"/>
      <c r="K62" s="139"/>
      <c r="L62" s="139"/>
      <c r="M62" s="139"/>
      <c r="N62" s="114">
        <v>22473425.486342035</v>
      </c>
      <c r="O62" s="140">
        <f t="shared" si="0"/>
        <v>2.4413442821120304E-2</v>
      </c>
      <c r="P62" s="42"/>
      <c r="Q62" s="42"/>
      <c r="R62" s="42"/>
    </row>
    <row r="63" spans="3:18" x14ac:dyDescent="0.25">
      <c r="C63" s="113" t="s">
        <v>129</v>
      </c>
      <c r="D63" s="114">
        <f>SUMIFS(Notes_M1,PrimeNoteHolders,Prime_InvestorCapitalPerf!C63)/SUM(Notes_M1)*$D$61</f>
        <v>69156348.577846035</v>
      </c>
      <c r="E63" s="115" t="str">
        <f>VLOOKUP(C63,InvestorCategories,2,FALSE)</f>
        <v xml:space="preserve">(d) Insurance companies </v>
      </c>
      <c r="F63" s="115"/>
      <c r="G63" s="115"/>
      <c r="H63" s="139"/>
      <c r="I63" s="139"/>
      <c r="J63" s="139"/>
      <c r="K63" s="139"/>
      <c r="L63" s="139"/>
      <c r="M63" s="139"/>
      <c r="N63" s="114">
        <v>13365813.6307</v>
      </c>
      <c r="O63" s="140">
        <f t="shared" si="0"/>
        <v>1.4519616826066558E-2</v>
      </c>
      <c r="P63" s="42"/>
      <c r="Q63" s="42"/>
      <c r="R63" s="42"/>
    </row>
    <row r="64" spans="3:18" x14ac:dyDescent="0.25">
      <c r="C64" s="113" t="s">
        <v>130</v>
      </c>
      <c r="D64" s="114">
        <f>SUMIFS(Notes_M1,PrimeNoteHolders,Prime_InvestorCapitalPerf!C64)/SUM(Notes_M1)*$D$61</f>
        <v>0</v>
      </c>
      <c r="E64" s="115" t="str">
        <f>VLOOKUP(C64,InvestorCategories,2,FALSE)</f>
        <v xml:space="preserve">(d) Insurance companies </v>
      </c>
      <c r="F64" s="115"/>
      <c r="G64" s="115"/>
      <c r="H64" s="139"/>
      <c r="I64" s="139"/>
      <c r="J64" s="139"/>
      <c r="K64" s="139"/>
      <c r="L64" s="139"/>
      <c r="M64" s="139"/>
      <c r="N64" s="114">
        <v>4265895.6398</v>
      </c>
      <c r="O64" s="140">
        <f t="shared" si="0"/>
        <v>4.6341488682451531E-3</v>
      </c>
      <c r="P64" s="42"/>
      <c r="Q64" s="42"/>
      <c r="R64" s="42"/>
    </row>
    <row r="65" spans="3:18" x14ac:dyDescent="0.25">
      <c r="C65" s="113" t="s">
        <v>131</v>
      </c>
      <c r="D65" s="114">
        <f>SUMIFS(Notes_M1,PrimeNoteHolders,Prime_InvestorCapitalPerf!C65)/SUM(Notes_M1)*$D$61</f>
        <v>22473425.486342035</v>
      </c>
      <c r="E65" s="115" t="str">
        <f>VLOOKUP(C65,InvestorCategories,2,FALSE)</f>
        <v xml:space="preserve">(d) Insurance companies </v>
      </c>
      <c r="F65" s="115"/>
      <c r="G65" s="115"/>
      <c r="H65" s="139"/>
      <c r="I65" s="139"/>
      <c r="J65" s="139"/>
      <c r="K65" s="139"/>
      <c r="L65" s="139"/>
      <c r="M65" s="139"/>
      <c r="N65" s="114">
        <v>2012818.6440999999</v>
      </c>
      <c r="O65" s="140">
        <f t="shared" si="0"/>
        <v>2.1865751132102412E-3</v>
      </c>
      <c r="P65" s="42"/>
      <c r="Q65" s="42"/>
      <c r="R65" s="42"/>
    </row>
    <row r="66" spans="3:18" x14ac:dyDescent="0.25">
      <c r="C66" s="113" t="s">
        <v>132</v>
      </c>
      <c r="D66" s="114">
        <f>SUMIFS(Notes_M1,PrimeNoteHolders,Prime_InvestorCapitalPerf!C66)/SUM(Notes_M1)*$D$61</f>
        <v>0</v>
      </c>
      <c r="E66" s="115" t="str">
        <f>VLOOKUP(C66,InvestorCategories,2,FALSE)</f>
        <v>(g) Non-profits</v>
      </c>
      <c r="F66" s="115"/>
      <c r="G66" s="115"/>
      <c r="H66" s="139"/>
      <c r="I66" s="139"/>
      <c r="J66" s="139"/>
      <c r="K66" s="139"/>
      <c r="L66" s="139"/>
      <c r="M66" s="139"/>
      <c r="N66" s="117">
        <v>27886.947800000002</v>
      </c>
      <c r="O66" s="140">
        <f t="shared" si="0"/>
        <v>3.0294287178633496E-5</v>
      </c>
      <c r="P66" s="42"/>
      <c r="Q66" s="42"/>
      <c r="R66" s="42"/>
    </row>
    <row r="67" spans="3:18" x14ac:dyDescent="0.25">
      <c r="C67" s="113" t="s">
        <v>133</v>
      </c>
      <c r="D67" s="114">
        <f>SUMIFS(Notes_M1,PrimeNoteHolders,Prime_InvestorCapitalPerf!C67)/SUM(Notes_M1)*$D$61</f>
        <v>58430906.264489293</v>
      </c>
      <c r="E67" s="115" t="str">
        <f>VLOOKUP(C67,InvestorCategories,2,FALSE)</f>
        <v xml:space="preserve">(d) Insurance companies </v>
      </c>
      <c r="F67" s="115"/>
      <c r="G67" s="115"/>
      <c r="H67" s="139"/>
      <c r="I67" s="139"/>
      <c r="J67" s="139"/>
      <c r="K67" s="139"/>
      <c r="L67" s="139"/>
      <c r="M67" s="139"/>
      <c r="N67" s="139"/>
      <c r="O67" s="140"/>
      <c r="P67" s="42"/>
      <c r="Q67" s="42"/>
      <c r="R67" s="42"/>
    </row>
    <row r="68" spans="3:18" x14ac:dyDescent="0.25">
      <c r="C68" s="113" t="s">
        <v>134</v>
      </c>
      <c r="D68" s="114">
        <f>SUMIFS(Notes_M1,PrimeNoteHolders,Prime_InvestorCapitalPerf!C68)/SUM(Notes_M1)*$D$61</f>
        <v>0</v>
      </c>
      <c r="E68" s="115" t="str">
        <f>VLOOKUP(C68,InvestorCategories,2,FALSE)</f>
        <v xml:space="preserve">(d) Insurance companies </v>
      </c>
      <c r="F68" s="115"/>
      <c r="G68" s="115"/>
      <c r="H68" s="139"/>
      <c r="I68" s="139"/>
      <c r="J68" s="139"/>
      <c r="K68" s="139"/>
      <c r="L68" s="139"/>
      <c r="M68" s="139"/>
      <c r="N68" s="139" t="s">
        <v>157</v>
      </c>
      <c r="O68" s="140">
        <f>SUM(O52:O56)</f>
        <v>0.69225852161053403</v>
      </c>
      <c r="P68" s="42"/>
      <c r="Q68" s="42"/>
      <c r="R68" s="42"/>
    </row>
    <row r="69" spans="3:18" x14ac:dyDescent="0.25">
      <c r="C69" s="113" t="s">
        <v>121</v>
      </c>
      <c r="D69" s="114">
        <f>SUMIFS(Notes_M1,PrimeNoteHolders,Prime_InvestorCapitalPerf!C69)/SUM(Notes_M1)*$D$61</f>
        <v>0</v>
      </c>
      <c r="E69" s="115" t="str">
        <f>VLOOKUP(C69,InvestorCategories,2,FALSE)</f>
        <v xml:space="preserve">(k) State or municipal governmental pension plans </v>
      </c>
      <c r="F69" s="115"/>
      <c r="G69" s="115"/>
      <c r="H69" s="139"/>
      <c r="I69" s="139"/>
      <c r="J69" s="139"/>
      <c r="K69" s="139"/>
      <c r="L69" s="139"/>
      <c r="M69" s="139"/>
      <c r="N69" s="139"/>
      <c r="O69" s="141"/>
      <c r="P69" s="42"/>
      <c r="Q69" s="42"/>
      <c r="R69" s="42"/>
    </row>
    <row r="70" spans="3:18" ht="15.75" thickBot="1" x14ac:dyDescent="0.3">
      <c r="C70" s="122" t="s">
        <v>135</v>
      </c>
      <c r="D70" s="123">
        <f>SUMIFS(Notes_M1,PrimeNoteHolders,Prime_InvestorCapitalPerf!C70)/SUM(Notes_M1)*$D$61</f>
        <v>53374385.53006234</v>
      </c>
      <c r="E70" s="124" t="str">
        <f>VLOOKUP(C70,InvestorCategories,2,FALSE)</f>
        <v xml:space="preserve">(d) Insurance companies </v>
      </c>
      <c r="F70" s="124"/>
      <c r="G70" s="124"/>
      <c r="H70" s="142"/>
      <c r="I70" s="142"/>
      <c r="J70" s="142"/>
      <c r="K70" s="142"/>
      <c r="L70" s="142"/>
      <c r="M70" s="142"/>
      <c r="N70" s="123">
        <v>0</v>
      </c>
      <c r="O70" s="143"/>
      <c r="P70" s="42"/>
      <c r="Q70" s="42"/>
      <c r="R70" s="42"/>
    </row>
    <row r="71" spans="3:18" x14ac:dyDescent="0.25"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</row>
    <row r="72" spans="3:18" ht="15.75" thickBot="1" x14ac:dyDescent="0.3">
      <c r="C72" s="144" t="s">
        <v>159</v>
      </c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</row>
    <row r="73" spans="3:18" x14ac:dyDescent="0.25">
      <c r="C73" s="146"/>
      <c r="D73" s="147"/>
      <c r="E73" s="147"/>
      <c r="F73" s="147"/>
      <c r="G73" s="148" t="s">
        <v>142</v>
      </c>
      <c r="H73" s="149"/>
      <c r="I73" s="149"/>
      <c r="J73" s="150">
        <v>0</v>
      </c>
      <c r="K73" s="147"/>
      <c r="L73" s="147"/>
      <c r="M73" s="147"/>
      <c r="N73" s="147"/>
      <c r="O73" s="151"/>
      <c r="P73" s="145"/>
      <c r="Q73" s="42"/>
      <c r="R73" s="42"/>
    </row>
    <row r="74" spans="3:18" x14ac:dyDescent="0.25">
      <c r="C74" s="152"/>
      <c r="D74" s="153"/>
      <c r="E74" s="153"/>
      <c r="F74" s="153"/>
      <c r="G74" s="154" t="s">
        <v>144</v>
      </c>
      <c r="H74" s="155"/>
      <c r="I74" s="155"/>
      <c r="J74" s="156">
        <v>0</v>
      </c>
      <c r="K74" s="153"/>
      <c r="L74" s="153"/>
      <c r="M74" s="153"/>
      <c r="N74" s="153"/>
      <c r="O74" s="157"/>
      <c r="P74" s="145"/>
      <c r="Q74" s="42"/>
      <c r="R74" s="42"/>
    </row>
    <row r="75" spans="3:18" x14ac:dyDescent="0.25">
      <c r="C75" s="152"/>
      <c r="D75" s="153"/>
      <c r="E75" s="153"/>
      <c r="F75" s="153"/>
      <c r="G75" s="154" t="s">
        <v>145</v>
      </c>
      <c r="H75" s="155"/>
      <c r="I75" s="155"/>
      <c r="J75" s="156">
        <v>1</v>
      </c>
      <c r="K75" s="153"/>
      <c r="L75" s="153"/>
      <c r="M75" s="153" t="s">
        <v>160</v>
      </c>
      <c r="N75" s="153"/>
      <c r="O75" s="157"/>
      <c r="P75" s="145"/>
      <c r="Q75" s="42"/>
      <c r="R75" s="42"/>
    </row>
    <row r="76" spans="3:18" ht="15.75" thickBot="1" x14ac:dyDescent="0.3">
      <c r="C76" s="152"/>
      <c r="D76" s="153"/>
      <c r="E76" s="153"/>
      <c r="F76" s="153"/>
      <c r="G76" s="158" t="s">
        <v>146</v>
      </c>
      <c r="H76" s="159"/>
      <c r="I76" s="159"/>
      <c r="J76" s="160">
        <v>0</v>
      </c>
      <c r="K76" s="153"/>
      <c r="L76" s="153"/>
      <c r="M76" s="153"/>
      <c r="N76" s="153"/>
      <c r="O76" s="157"/>
      <c r="P76" s="145"/>
      <c r="Q76" s="42"/>
      <c r="R76" s="42"/>
    </row>
    <row r="77" spans="3:18" x14ac:dyDescent="0.25">
      <c r="C77" s="152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7"/>
      <c r="P77" s="145"/>
      <c r="Q77" s="42"/>
      <c r="R77" s="42"/>
    </row>
    <row r="78" spans="3:18" ht="15.75" thickBot="1" x14ac:dyDescent="0.3">
      <c r="C78" s="161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3"/>
      <c r="P78" s="145"/>
      <c r="Q78" s="42"/>
      <c r="R78" s="42"/>
    </row>
    <row r="79" spans="3:18" x14ac:dyDescent="0.25"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145"/>
      <c r="Q79" s="42"/>
      <c r="R79" s="42"/>
    </row>
    <row r="80" spans="3:18" ht="15.75" thickBot="1" x14ac:dyDescent="0.3">
      <c r="C80" s="42" t="s">
        <v>161</v>
      </c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145"/>
      <c r="Q80" s="42"/>
      <c r="R80" s="42"/>
    </row>
    <row r="81" spans="3:18" ht="15.75" thickBot="1" x14ac:dyDescent="0.3">
      <c r="C81" s="109" t="s">
        <v>25</v>
      </c>
      <c r="D81" s="110">
        <v>150296267.77000001</v>
      </c>
      <c r="E81" s="111" t="str">
        <f>VLOOKUP(C81,InvestorCategories,2,FALSE)</f>
        <v>(g) Non-profits</v>
      </c>
      <c r="F81" s="111"/>
      <c r="G81" s="111"/>
      <c r="H81" s="137"/>
      <c r="I81" s="137"/>
      <c r="J81" s="137"/>
      <c r="K81" s="110" t="s">
        <v>156</v>
      </c>
      <c r="L81" s="112">
        <f>SUM(D81:D88)</f>
        <v>454557447.52000004</v>
      </c>
      <c r="M81" s="137"/>
      <c r="N81" s="137"/>
      <c r="O81" s="138"/>
      <c r="P81" s="145"/>
      <c r="Q81" s="42"/>
      <c r="R81" s="42"/>
    </row>
    <row r="82" spans="3:18" x14ac:dyDescent="0.25">
      <c r="C82" s="113" t="s">
        <v>39</v>
      </c>
      <c r="D82" s="114">
        <v>50374337.57</v>
      </c>
      <c r="E82" s="115" t="str">
        <f>VLOOKUP(C82,InvestorCategories,2,FALSE)</f>
        <v>(g) Non-profits</v>
      </c>
      <c r="F82" s="115"/>
      <c r="G82" s="115"/>
      <c r="H82" s="139"/>
      <c r="I82" s="139"/>
      <c r="J82" s="139"/>
      <c r="K82" s="139"/>
      <c r="L82" s="139"/>
      <c r="M82" s="139"/>
      <c r="N82" s="114">
        <v>150296267.77000001</v>
      </c>
      <c r="O82" s="140">
        <f>N82/$L$81</f>
        <v>0.3306430652274972</v>
      </c>
      <c r="P82" s="145"/>
      <c r="Q82" s="42"/>
      <c r="R82" s="42"/>
    </row>
    <row r="83" spans="3:18" x14ac:dyDescent="0.25">
      <c r="C83" s="113" t="s">
        <v>32</v>
      </c>
      <c r="D83" s="114">
        <v>30576458.399999999</v>
      </c>
      <c r="E83" s="115" t="str">
        <f>VLOOKUP(C83,InvestorCategories,2,FALSE)</f>
        <v>(g) Non-profits</v>
      </c>
      <c r="F83" s="115"/>
      <c r="G83" s="115"/>
      <c r="H83" s="139"/>
      <c r="I83" s="139"/>
      <c r="J83" s="139"/>
      <c r="K83" s="118" t="s">
        <v>145</v>
      </c>
      <c r="L83" s="119">
        <f>SUMIFS($D$81:$D$97,$E$81:$E$97,K83)/$L$81</f>
        <v>0.66225615629530488</v>
      </c>
      <c r="M83" s="139"/>
      <c r="N83" s="114">
        <v>100139028.60714287</v>
      </c>
      <c r="O83" s="140">
        <f t="shared" ref="O83:O93" si="1">N83/$L$81</f>
        <v>0.22030005041934078</v>
      </c>
      <c r="P83" s="145"/>
      <c r="Q83" s="42"/>
      <c r="R83" s="42"/>
    </row>
    <row r="84" spans="3:18" x14ac:dyDescent="0.25">
      <c r="C84" s="116" t="s">
        <v>33</v>
      </c>
      <c r="D84" s="117">
        <v>2001578.69</v>
      </c>
      <c r="E84" s="115" t="str">
        <f>VLOOKUP(C84,InvestorCategories,2,FALSE)</f>
        <v>(g) Non-profits</v>
      </c>
      <c r="F84" s="115"/>
      <c r="G84" s="115"/>
      <c r="H84" s="139"/>
      <c r="I84" s="139"/>
      <c r="J84" s="139"/>
      <c r="K84" s="118" t="s">
        <v>146</v>
      </c>
      <c r="L84" s="119">
        <f t="shared" ref="L84:L86" si="2">SUMIFS($D$81:$D$97,$E$81:$E$97,K84)/$L$81</f>
        <v>2.932377311761793E-2</v>
      </c>
      <c r="M84" s="139"/>
      <c r="N84" s="114">
        <v>50374337.57</v>
      </c>
      <c r="O84" s="140">
        <f t="shared" si="1"/>
        <v>0.11082061870250973</v>
      </c>
      <c r="P84" s="145"/>
      <c r="Q84" s="42"/>
      <c r="R84" s="42"/>
    </row>
    <row r="85" spans="3:18" x14ac:dyDescent="0.25">
      <c r="C85" s="116" t="s">
        <v>34</v>
      </c>
      <c r="D85" s="117">
        <v>27610998.300000001</v>
      </c>
      <c r="E85" s="115" t="str">
        <f>VLOOKUP(C85,InvestorCategories,2,FALSE)</f>
        <v>(g) Non-profits</v>
      </c>
      <c r="F85" s="115"/>
      <c r="G85" s="115"/>
      <c r="H85" s="139"/>
      <c r="I85" s="139"/>
      <c r="J85" s="139"/>
      <c r="K85" s="118" t="s">
        <v>142</v>
      </c>
      <c r="L85" s="119">
        <f t="shared" si="2"/>
        <v>0.22030005041934078</v>
      </c>
      <c r="M85" s="139"/>
      <c r="N85" s="114">
        <v>40173827.280000001</v>
      </c>
      <c r="O85" s="140">
        <f t="shared" si="1"/>
        <v>8.8380088147675534E-2</v>
      </c>
      <c r="P85" s="145"/>
      <c r="Q85" s="42"/>
      <c r="R85" s="42"/>
    </row>
    <row r="86" spans="3:18" x14ac:dyDescent="0.25">
      <c r="C86" s="113" t="s">
        <v>35</v>
      </c>
      <c r="D86" s="114">
        <v>13329339.460000001</v>
      </c>
      <c r="E86" s="115" t="str">
        <f>VLOOKUP(C86,InvestorCategories,2,FALSE)</f>
        <v xml:space="preserve">(h) Pension plans (excluding governmental pension plans) </v>
      </c>
      <c r="F86" s="115"/>
      <c r="G86" s="115"/>
      <c r="H86" s="139"/>
      <c r="I86" s="139"/>
      <c r="J86" s="139"/>
      <c r="K86" s="118" t="s">
        <v>148</v>
      </c>
      <c r="L86" s="119">
        <f t="shared" si="2"/>
        <v>8.8120020167736318E-2</v>
      </c>
      <c r="M86" s="139"/>
      <c r="N86" s="117">
        <v>40055611.442857146</v>
      </c>
      <c r="O86" s="140">
        <f t="shared" si="1"/>
        <v>8.8120020167736318E-2</v>
      </c>
      <c r="P86" s="145"/>
      <c r="Q86" s="42"/>
      <c r="R86" s="42"/>
    </row>
    <row r="87" spans="3:18" x14ac:dyDescent="0.25">
      <c r="C87" s="120" t="s">
        <v>40</v>
      </c>
      <c r="D87" s="121">
        <v>40173827.280000001</v>
      </c>
      <c r="E87" s="115" t="str">
        <f>VLOOKUP(C87,InvestorCategories,2,FALSE)</f>
        <v>(g) Non-profits</v>
      </c>
      <c r="F87" s="115"/>
      <c r="G87" s="115"/>
      <c r="H87" s="139"/>
      <c r="I87" s="139"/>
      <c r="J87" s="139"/>
      <c r="K87" s="139"/>
      <c r="L87" s="139"/>
      <c r="M87" s="139"/>
      <c r="N87" s="121">
        <v>30576458.399999999</v>
      </c>
      <c r="O87" s="140">
        <f t="shared" si="1"/>
        <v>6.7266433685820679E-2</v>
      </c>
      <c r="P87" s="145"/>
      <c r="Q87" s="42"/>
      <c r="R87" s="42"/>
    </row>
    <row r="88" spans="3:18" x14ac:dyDescent="0.25">
      <c r="C88" s="116" t="s">
        <v>46</v>
      </c>
      <c r="D88" s="117">
        <v>140194640.05000001</v>
      </c>
      <c r="E88" s="115"/>
      <c r="F88" s="115"/>
      <c r="G88" s="115"/>
      <c r="H88" s="139"/>
      <c r="I88" s="139"/>
      <c r="J88" s="139"/>
      <c r="K88" s="139"/>
      <c r="L88" s="139"/>
      <c r="M88" s="139"/>
      <c r="N88" s="117">
        <v>27610998.300000001</v>
      </c>
      <c r="O88" s="140">
        <f t="shared" si="1"/>
        <v>6.074259359436663E-2</v>
      </c>
      <c r="P88" s="145"/>
      <c r="Q88" s="42"/>
      <c r="R88" s="42"/>
    </row>
    <row r="89" spans="3:18" x14ac:dyDescent="0.25">
      <c r="C89" s="113" t="s">
        <v>128</v>
      </c>
      <c r="D89" s="114">
        <f>SUMIFS(Notes_Q1,PrimeNoteHolders,Prime_InvestorCapitalPerf!C89)/SUM(Notes_Q1)*$D$88</f>
        <v>0</v>
      </c>
      <c r="E89" s="115" t="str">
        <f>VLOOKUP(C89,InvestorCategories,2,FALSE)</f>
        <v xml:space="preserve">(d) Insurance companies </v>
      </c>
      <c r="F89" s="115"/>
      <c r="G89" s="115"/>
      <c r="H89" s="139"/>
      <c r="I89" s="139"/>
      <c r="J89" s="139"/>
      <c r="K89" s="139"/>
      <c r="L89" s="139"/>
      <c r="M89" s="139"/>
      <c r="N89" s="114">
        <v>13329339.460000001</v>
      </c>
      <c r="O89" s="140">
        <f t="shared" si="1"/>
        <v>2.932377311761793E-2</v>
      </c>
      <c r="P89" s="145"/>
      <c r="Q89" s="42"/>
      <c r="R89" s="42"/>
    </row>
    <row r="90" spans="3:18" x14ac:dyDescent="0.25">
      <c r="C90" s="113" t="s">
        <v>129</v>
      </c>
      <c r="D90" s="114">
        <f>SUMIFS(Notes_Q1,PrimeNoteHolders,Prime_InvestorCapitalPerf!C90)/SUM(Notes_Q1)*$D$88</f>
        <v>0</v>
      </c>
      <c r="E90" s="115" t="str">
        <f>VLOOKUP(C90,InvestorCategories,2,FALSE)</f>
        <v xml:space="preserve">(d) Insurance companies </v>
      </c>
      <c r="F90" s="115"/>
      <c r="G90" s="115"/>
      <c r="H90" s="139"/>
      <c r="I90" s="139"/>
      <c r="J90" s="139"/>
      <c r="K90" s="139"/>
      <c r="L90" s="139"/>
      <c r="M90" s="139"/>
      <c r="N90" s="114">
        <v>2001578.69</v>
      </c>
      <c r="O90" s="140">
        <f t="shared" si="1"/>
        <v>4.4033569374351362E-3</v>
      </c>
      <c r="P90" s="145"/>
      <c r="Q90" s="42"/>
      <c r="R90" s="42"/>
    </row>
    <row r="91" spans="3:18" x14ac:dyDescent="0.25">
      <c r="C91" s="113" t="s">
        <v>130</v>
      </c>
      <c r="D91" s="114">
        <f>SUMIFS(Notes_Q1,PrimeNoteHolders,Prime_InvestorCapitalPerf!C91)/SUM(Notes_Q1)*$D$88</f>
        <v>0</v>
      </c>
      <c r="E91" s="115" t="str">
        <f>VLOOKUP(C91,InvestorCategories,2,FALSE)</f>
        <v xml:space="preserve">(d) Insurance companies </v>
      </c>
      <c r="F91" s="115"/>
      <c r="G91" s="115"/>
      <c r="H91" s="139"/>
      <c r="I91" s="139"/>
      <c r="J91" s="139"/>
      <c r="K91" s="139"/>
      <c r="L91" s="139"/>
      <c r="M91" s="139"/>
      <c r="N91" s="114">
        <v>0</v>
      </c>
      <c r="O91" s="140">
        <f t="shared" si="1"/>
        <v>0</v>
      </c>
      <c r="P91" s="145"/>
      <c r="Q91" s="42"/>
      <c r="R91" s="42"/>
    </row>
    <row r="92" spans="3:18" x14ac:dyDescent="0.25">
      <c r="C92" s="113" t="s">
        <v>131</v>
      </c>
      <c r="D92" s="114">
        <f>SUMIFS(Notes_Q1,PrimeNoteHolders,Prime_InvestorCapitalPerf!C92)/SUM(Notes_Q1)*$D$88</f>
        <v>0</v>
      </c>
      <c r="E92" s="115" t="str">
        <f>VLOOKUP(C92,InvestorCategories,2,FALSE)</f>
        <v xml:space="preserve">(d) Insurance companies </v>
      </c>
      <c r="F92" s="115"/>
      <c r="G92" s="115"/>
      <c r="H92" s="139"/>
      <c r="I92" s="139"/>
      <c r="J92" s="139"/>
      <c r="K92" s="139"/>
      <c r="L92" s="139"/>
      <c r="M92" s="139"/>
      <c r="N92" s="114"/>
      <c r="O92" s="140">
        <f t="shared" si="1"/>
        <v>0</v>
      </c>
      <c r="P92" s="145"/>
      <c r="Q92" s="42"/>
      <c r="R92" s="42"/>
    </row>
    <row r="93" spans="3:18" x14ac:dyDescent="0.25">
      <c r="C93" s="113" t="s">
        <v>132</v>
      </c>
      <c r="D93" s="114">
        <f>SUMIFS(Notes_Q1,PrimeNoteHolders,Prime_InvestorCapitalPerf!C93)/SUM(Notes_Q1)*$D$88</f>
        <v>0</v>
      </c>
      <c r="E93" s="115" t="str">
        <f>VLOOKUP(C93,InvestorCategories,2,FALSE)</f>
        <v>(g) Non-profits</v>
      </c>
      <c r="F93" s="115"/>
      <c r="G93" s="115"/>
      <c r="H93" s="139"/>
      <c r="I93" s="139"/>
      <c r="J93" s="139"/>
      <c r="K93" s="139"/>
      <c r="L93" s="139"/>
      <c r="M93" s="139"/>
      <c r="N93" s="117"/>
      <c r="O93" s="140">
        <f t="shared" si="1"/>
        <v>0</v>
      </c>
      <c r="P93" s="145"/>
      <c r="Q93" s="42"/>
      <c r="R93" s="42"/>
    </row>
    <row r="94" spans="3:18" x14ac:dyDescent="0.25">
      <c r="C94" s="113" t="s">
        <v>133</v>
      </c>
      <c r="D94" s="114">
        <f>SUMIFS(Notes_Q1,PrimeNoteHolders,Prime_InvestorCapitalPerf!C94)/SUM(Notes_Q1)*$D$88</f>
        <v>0</v>
      </c>
      <c r="E94" s="115" t="str">
        <f>VLOOKUP(C94,InvestorCategories,2,FALSE)</f>
        <v xml:space="preserve">(d) Insurance companies </v>
      </c>
      <c r="F94" s="115"/>
      <c r="G94" s="115"/>
      <c r="H94" s="139"/>
      <c r="I94" s="139"/>
      <c r="J94" s="139"/>
      <c r="K94" s="139"/>
      <c r="L94" s="139"/>
      <c r="M94" s="139"/>
      <c r="N94" s="139"/>
      <c r="O94" s="140"/>
      <c r="P94" s="145"/>
      <c r="Q94" s="42"/>
      <c r="R94" s="42"/>
    </row>
    <row r="95" spans="3:18" x14ac:dyDescent="0.25">
      <c r="C95" s="113" t="s">
        <v>134</v>
      </c>
      <c r="D95" s="114">
        <f>SUMIFS(Notes_Q1,PrimeNoteHolders,Prime_InvestorCapitalPerf!C95)/SUM(Notes_Q1)*$D$88</f>
        <v>100139028.60714287</v>
      </c>
      <c r="E95" s="115" t="str">
        <f>VLOOKUP(C95,InvestorCategories,2,FALSE)</f>
        <v xml:space="preserve">(d) Insurance companies </v>
      </c>
      <c r="F95" s="115"/>
      <c r="G95" s="115"/>
      <c r="H95" s="139"/>
      <c r="I95" s="139"/>
      <c r="J95" s="139"/>
      <c r="K95" s="139"/>
      <c r="L95" s="139"/>
      <c r="M95" s="139"/>
      <c r="N95" s="139" t="s">
        <v>157</v>
      </c>
      <c r="O95" s="140">
        <f>SUM(O82:O86)</f>
        <v>0.83826384266475951</v>
      </c>
      <c r="P95" s="145"/>
      <c r="Q95" s="42"/>
      <c r="R95" s="42"/>
    </row>
    <row r="96" spans="3:18" x14ac:dyDescent="0.25">
      <c r="C96" s="113" t="s">
        <v>121</v>
      </c>
      <c r="D96" s="114">
        <f>SUMIFS(Notes_Q1,PrimeNoteHolders,Prime_InvestorCapitalPerf!C96)/SUM(Notes_Q1)*$D$88</f>
        <v>40055611.442857146</v>
      </c>
      <c r="E96" s="115" t="str">
        <f>VLOOKUP(C96,InvestorCategories,2,FALSE)</f>
        <v xml:space="preserve">(k) State or municipal governmental pension plans </v>
      </c>
      <c r="F96" s="115"/>
      <c r="G96" s="115"/>
      <c r="H96" s="139"/>
      <c r="I96" s="139"/>
      <c r="J96" s="139"/>
      <c r="K96" s="139"/>
      <c r="L96" s="139"/>
      <c r="M96" s="139"/>
      <c r="N96" s="139"/>
      <c r="O96" s="141"/>
      <c r="P96" s="145"/>
      <c r="Q96" s="42"/>
      <c r="R96" s="42"/>
    </row>
    <row r="97" spans="3:18" ht="15.75" thickBot="1" x14ac:dyDescent="0.3">
      <c r="C97" s="122" t="s">
        <v>135</v>
      </c>
      <c r="D97" s="123">
        <f>SUMIFS(Notes_Q1,PrimeNoteHolders,Prime_InvestorCapitalPerf!C97)/SUM(Notes_Q1)*$D$88</f>
        <v>0</v>
      </c>
      <c r="E97" s="124" t="str">
        <f>VLOOKUP(C97,InvestorCategories,2,FALSE)</f>
        <v xml:space="preserve">(d) Insurance companies </v>
      </c>
      <c r="F97" s="124"/>
      <c r="G97" s="124"/>
      <c r="H97" s="142"/>
      <c r="I97" s="142"/>
      <c r="J97" s="142"/>
      <c r="K97" s="142"/>
      <c r="L97" s="142"/>
      <c r="M97" s="142"/>
      <c r="N97" s="123">
        <v>0</v>
      </c>
      <c r="O97" s="143"/>
      <c r="P97" s="145"/>
      <c r="Q97" s="42"/>
      <c r="R97" s="42"/>
    </row>
    <row r="98" spans="3:18" x14ac:dyDescent="0.25"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145"/>
      <c r="Q98" s="42"/>
      <c r="R98" s="42"/>
    </row>
    <row r="99" spans="3:18" ht="15.75" thickBot="1" x14ac:dyDescent="0.3">
      <c r="C99" s="42" t="s">
        <v>162</v>
      </c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145"/>
      <c r="Q99" s="42"/>
      <c r="R99" s="42"/>
    </row>
    <row r="100" spans="3:18" ht="15.75" thickBot="1" x14ac:dyDescent="0.3">
      <c r="C100" s="164" t="s">
        <v>49</v>
      </c>
      <c r="D100" s="126">
        <v>15127647.08</v>
      </c>
      <c r="E100" s="133" t="str">
        <f>VLOOKUP(C100,InvestorCategories,2,FALSE)</f>
        <v>(g) Non-profits</v>
      </c>
      <c r="F100" s="165"/>
      <c r="G100" s="165"/>
      <c r="H100" s="165"/>
      <c r="I100" s="165"/>
      <c r="J100" s="165"/>
      <c r="K100" s="126" t="s">
        <v>156</v>
      </c>
      <c r="L100" s="127">
        <f>SUM(D100:D104)</f>
        <v>165199639.67000002</v>
      </c>
      <c r="M100" s="165"/>
      <c r="N100" s="134">
        <v>55115231.829999998</v>
      </c>
      <c r="O100" s="166">
        <f>N100/$L$100</f>
        <v>0.3336280390205284</v>
      </c>
      <c r="P100" s="145"/>
      <c r="Q100" s="42"/>
      <c r="R100" s="42"/>
    </row>
    <row r="101" spans="3:18" x14ac:dyDescent="0.25">
      <c r="C101" s="167" t="s">
        <v>50</v>
      </c>
      <c r="D101" s="128">
        <v>23114428.98</v>
      </c>
      <c r="E101" s="125" t="str">
        <f>VLOOKUP(C101,InvestorCategories,2,FALSE)</f>
        <v>(g) Non-profits</v>
      </c>
      <c r="F101" s="168"/>
      <c r="G101" s="168"/>
      <c r="H101" s="168"/>
      <c r="I101" s="168"/>
      <c r="J101" s="168"/>
      <c r="K101" s="168"/>
      <c r="L101" s="168"/>
      <c r="M101" s="168"/>
      <c r="N101" s="128">
        <v>38574781.495109491</v>
      </c>
      <c r="O101" s="169">
        <f t="shared" ref="O101:O110" si="3">N101/$L$100</f>
        <v>0.23350402925917887</v>
      </c>
      <c r="P101" s="145"/>
      <c r="Q101" s="42"/>
      <c r="R101" s="42"/>
    </row>
    <row r="102" spans="3:18" x14ac:dyDescent="0.25">
      <c r="C102" s="170" t="s">
        <v>51</v>
      </c>
      <c r="D102" s="131">
        <v>3209278.99</v>
      </c>
      <c r="E102" s="125" t="str">
        <f>VLOOKUP(C102,InvestorCategories,2,FALSE)</f>
        <v>(g) Non-profits</v>
      </c>
      <c r="F102" s="168"/>
      <c r="G102" s="168"/>
      <c r="H102" s="168"/>
      <c r="I102" s="168"/>
      <c r="J102" s="168"/>
      <c r="K102" s="129" t="s">
        <v>145</v>
      </c>
      <c r="L102" s="130">
        <f>SUMIFS($D$100:$D$113,$E$100:$E$113,K102)/$L$100</f>
        <v>0.64519517632046841</v>
      </c>
      <c r="M102" s="168"/>
      <c r="N102" s="128">
        <v>23114428.98</v>
      </c>
      <c r="O102" s="169">
        <f t="shared" si="3"/>
        <v>0.13991815615441408</v>
      </c>
      <c r="P102" s="42"/>
      <c r="Q102" s="42"/>
      <c r="R102" s="42"/>
    </row>
    <row r="103" spans="3:18" x14ac:dyDescent="0.25">
      <c r="C103" s="171" t="s">
        <v>53</v>
      </c>
      <c r="D103" s="132">
        <v>55115231.829999998</v>
      </c>
      <c r="E103" s="125" t="str">
        <f>VLOOKUP(C103,InvestorCategories,2,FALSE)</f>
        <v>(g) Non-profits</v>
      </c>
      <c r="F103" s="168"/>
      <c r="G103" s="168"/>
      <c r="H103" s="168"/>
      <c r="I103" s="168"/>
      <c r="J103" s="168"/>
      <c r="K103" s="129" t="s">
        <v>146</v>
      </c>
      <c r="L103" s="130">
        <f t="shared" ref="L103:L105" si="4">SUMIFS($D$100:$D$113,$E$100:$E$113,K103)/$L$100</f>
        <v>0</v>
      </c>
      <c r="M103" s="168"/>
      <c r="N103" s="128">
        <v>20038847.529927008</v>
      </c>
      <c r="O103" s="169">
        <f t="shared" si="3"/>
        <v>0.12130079442035266</v>
      </c>
      <c r="P103" s="42"/>
      <c r="Q103" s="42"/>
      <c r="R103" s="42"/>
    </row>
    <row r="104" spans="3:18" x14ac:dyDescent="0.25">
      <c r="C104" s="170" t="s">
        <v>52</v>
      </c>
      <c r="D104" s="128">
        <v>68633052.790000007</v>
      </c>
      <c r="E104" s="125"/>
      <c r="F104" s="168"/>
      <c r="G104" s="168"/>
      <c r="H104" s="168"/>
      <c r="I104" s="168"/>
      <c r="J104" s="168"/>
      <c r="K104" s="129" t="s">
        <v>142</v>
      </c>
      <c r="L104" s="130">
        <f t="shared" si="4"/>
        <v>0.23350402925917887</v>
      </c>
      <c r="M104" s="168"/>
      <c r="N104" s="131">
        <v>15127647.08</v>
      </c>
      <c r="O104" s="169">
        <f t="shared" si="3"/>
        <v>9.1571913293629029E-2</v>
      </c>
      <c r="P104" s="42"/>
      <c r="Q104" s="42"/>
      <c r="R104" s="42"/>
    </row>
    <row r="105" spans="3:18" x14ac:dyDescent="0.25">
      <c r="C105" s="170" t="s">
        <v>128</v>
      </c>
      <c r="D105" s="128">
        <f>SUMIFS(Notes_QX1,PrimeNoteHolders,Prime_InvestorCapitalPerf!C105)/SUM(Notes_QX1)*$D$104</f>
        <v>0</v>
      </c>
      <c r="E105" s="125" t="str">
        <f>VLOOKUP(C105,InvestorCategories,2,FALSE)</f>
        <v xml:space="preserve">(d) Insurance companies </v>
      </c>
      <c r="F105" s="168"/>
      <c r="G105" s="168"/>
      <c r="H105" s="168"/>
      <c r="I105" s="168"/>
      <c r="J105" s="168"/>
      <c r="K105" s="129" t="s">
        <v>148</v>
      </c>
      <c r="L105" s="130">
        <f t="shared" si="4"/>
        <v>0.12130079442035266</v>
      </c>
      <c r="M105" s="168"/>
      <c r="N105" s="132">
        <v>10019423.764963504</v>
      </c>
      <c r="O105" s="169">
        <f t="shared" si="3"/>
        <v>6.0650397210176329E-2</v>
      </c>
      <c r="P105" s="42"/>
      <c r="Q105" s="42"/>
      <c r="R105" s="42"/>
    </row>
    <row r="106" spans="3:18" x14ac:dyDescent="0.25">
      <c r="C106" s="170" t="s">
        <v>129</v>
      </c>
      <c r="D106" s="128">
        <f>SUMIFS(Notes_QX1,PrimeNoteHolders,Prime_InvestorCapitalPerf!C106)/SUM(Notes_QX1)*$D$104</f>
        <v>0</v>
      </c>
      <c r="E106" s="125" t="str">
        <f>VLOOKUP(C106,InvestorCategories,2,FALSE)</f>
        <v xml:space="preserve">(d) Insurance companies </v>
      </c>
      <c r="F106" s="168"/>
      <c r="G106" s="168"/>
      <c r="H106" s="168"/>
      <c r="I106" s="168"/>
      <c r="J106" s="168"/>
      <c r="K106" s="168"/>
      <c r="L106" s="168"/>
      <c r="M106" s="168"/>
      <c r="N106" s="131">
        <v>3209278.99</v>
      </c>
      <c r="O106" s="169">
        <f t="shared" si="3"/>
        <v>1.9426670641720534E-2</v>
      </c>
      <c r="P106" s="42"/>
      <c r="Q106" s="42"/>
      <c r="R106" s="42"/>
    </row>
    <row r="107" spans="3:18" x14ac:dyDescent="0.25">
      <c r="C107" s="170" t="s">
        <v>130</v>
      </c>
      <c r="D107" s="128">
        <f>SUMIFS(Notes_QX1,PrimeNoteHolders,Prime_InvestorCapitalPerf!C107)/SUM(Notes_QX1)*$D$104</f>
        <v>0</v>
      </c>
      <c r="E107" s="125" t="str">
        <f>VLOOKUP(C107,InvestorCategories,2,FALSE)</f>
        <v xml:space="preserve">(d) Insurance companies </v>
      </c>
      <c r="F107" s="168"/>
      <c r="G107" s="168"/>
      <c r="H107" s="168"/>
      <c r="I107" s="168"/>
      <c r="J107" s="168"/>
      <c r="K107" s="168"/>
      <c r="L107" s="168"/>
      <c r="M107" s="168"/>
      <c r="N107" s="128">
        <v>0</v>
      </c>
      <c r="O107" s="169">
        <f t="shared" si="3"/>
        <v>0</v>
      </c>
      <c r="P107" s="42"/>
      <c r="Q107" s="42"/>
      <c r="R107" s="42"/>
    </row>
    <row r="108" spans="3:18" x14ac:dyDescent="0.25">
      <c r="C108" s="170" t="s">
        <v>131</v>
      </c>
      <c r="D108" s="128">
        <f>SUMIFS(Notes_QX1,PrimeNoteHolders,Prime_InvestorCapitalPerf!C108)/SUM(Notes_QX1)*$D$104</f>
        <v>0</v>
      </c>
      <c r="E108" s="125" t="str">
        <f>VLOOKUP(C108,InvestorCategories,2,FALSE)</f>
        <v xml:space="preserve">(d) Insurance companies </v>
      </c>
      <c r="F108" s="168"/>
      <c r="G108" s="168"/>
      <c r="H108" s="168"/>
      <c r="I108" s="168"/>
      <c r="J108" s="168"/>
      <c r="K108" s="168"/>
      <c r="L108" s="168"/>
      <c r="M108" s="168"/>
      <c r="N108" s="128">
        <v>0</v>
      </c>
      <c r="O108" s="169">
        <f t="shared" si="3"/>
        <v>0</v>
      </c>
      <c r="P108" s="42"/>
      <c r="Q108" s="42"/>
      <c r="R108" s="42"/>
    </row>
    <row r="109" spans="3:18" x14ac:dyDescent="0.25">
      <c r="C109" s="170" t="s">
        <v>132</v>
      </c>
      <c r="D109" s="128">
        <f>SUMIFS(Notes_QX1,PrimeNoteHolders,Prime_InvestorCapitalPerf!C109)/SUM(Notes_QX1)*$D$104</f>
        <v>10019423.764963504</v>
      </c>
      <c r="E109" s="125" t="str">
        <f>VLOOKUP(C109,InvestorCategories,2,FALSE)</f>
        <v>(g) Non-profits</v>
      </c>
      <c r="F109" s="168"/>
      <c r="G109" s="168"/>
      <c r="H109" s="168"/>
      <c r="I109" s="168"/>
      <c r="J109" s="168"/>
      <c r="K109" s="168"/>
      <c r="L109" s="168"/>
      <c r="M109" s="168"/>
      <c r="N109" s="128">
        <v>0</v>
      </c>
      <c r="O109" s="169">
        <f t="shared" si="3"/>
        <v>0</v>
      </c>
      <c r="P109" s="42"/>
      <c r="Q109" s="42"/>
      <c r="R109" s="42"/>
    </row>
    <row r="110" spans="3:18" x14ac:dyDescent="0.25">
      <c r="C110" s="170" t="s">
        <v>133</v>
      </c>
      <c r="D110" s="128">
        <f>SUMIFS(Notes_QX1,PrimeNoteHolders,Prime_InvestorCapitalPerf!C110)/SUM(Notes_QX1)*$D$104</f>
        <v>38574781.495109491</v>
      </c>
      <c r="E110" s="125" t="str">
        <f>VLOOKUP(C110,InvestorCategories,2,FALSE)</f>
        <v xml:space="preserve">(d) Insurance companies </v>
      </c>
      <c r="F110" s="168"/>
      <c r="G110" s="168"/>
      <c r="H110" s="168"/>
      <c r="I110" s="168"/>
      <c r="J110" s="168"/>
      <c r="K110" s="168"/>
      <c r="L110" s="168"/>
      <c r="M110" s="168"/>
      <c r="N110" s="128">
        <v>0</v>
      </c>
      <c r="O110" s="169">
        <f t="shared" si="3"/>
        <v>0</v>
      </c>
      <c r="P110" s="42"/>
      <c r="Q110" s="42"/>
      <c r="R110" s="42"/>
    </row>
    <row r="111" spans="3:18" x14ac:dyDescent="0.25">
      <c r="C111" s="170" t="s">
        <v>134</v>
      </c>
      <c r="D111" s="128">
        <f>SUMIFS(Notes_QX1,PrimeNoteHolders,Prime_InvestorCapitalPerf!C111)/SUM(Notes_QX1)*$D$104</f>
        <v>0</v>
      </c>
      <c r="E111" s="125" t="str">
        <f>VLOOKUP(C111,InvestorCategories,2,FALSE)</f>
        <v xml:space="preserve">(d) Insurance companies </v>
      </c>
      <c r="F111" s="168"/>
      <c r="G111" s="168"/>
      <c r="H111" s="168"/>
      <c r="I111" s="168"/>
      <c r="J111" s="168"/>
      <c r="K111" s="168"/>
      <c r="L111" s="168"/>
      <c r="M111" s="168"/>
      <c r="N111" s="168" t="s">
        <v>157</v>
      </c>
      <c r="O111" s="169">
        <f>SUM(O100:O104)</f>
        <v>0.91992293214810306</v>
      </c>
      <c r="P111" s="42"/>
      <c r="Q111" s="42"/>
      <c r="R111" s="42"/>
    </row>
    <row r="112" spans="3:18" x14ac:dyDescent="0.25">
      <c r="C112" s="170" t="s">
        <v>121</v>
      </c>
      <c r="D112" s="128">
        <f>SUMIFS(Notes_QX1,PrimeNoteHolders,Prime_InvestorCapitalPerf!C112)/SUM(Notes_QX1)*$D$104</f>
        <v>20038847.529927008</v>
      </c>
      <c r="E112" s="125" t="str">
        <f>VLOOKUP(C112,InvestorCategories,2,FALSE)</f>
        <v xml:space="preserve">(k) State or municipal governmental pension plans </v>
      </c>
      <c r="F112" s="168"/>
      <c r="G112" s="168"/>
      <c r="H112" s="168"/>
      <c r="I112" s="168"/>
      <c r="J112" s="168"/>
      <c r="K112" s="168"/>
      <c r="L112" s="168"/>
      <c r="M112" s="168"/>
      <c r="N112" s="168"/>
      <c r="O112" s="169"/>
      <c r="P112" s="42"/>
      <c r="Q112" s="42"/>
      <c r="R112" s="42"/>
    </row>
    <row r="113" spans="3:18" ht="15.75" thickBot="1" x14ac:dyDescent="0.3">
      <c r="C113" s="172" t="s">
        <v>135</v>
      </c>
      <c r="D113" s="135">
        <f>SUMIFS(Notes_QX1,PrimeNoteHolders,Prime_InvestorCapitalPerf!C113)/SUM(Notes_QX1)*$D$104</f>
        <v>0</v>
      </c>
      <c r="E113" s="136" t="str">
        <f>VLOOKUP(C113,InvestorCategories,2,FALSE)</f>
        <v xml:space="preserve">(d) Insurance companies </v>
      </c>
      <c r="F113" s="173"/>
      <c r="G113" s="173"/>
      <c r="H113" s="173"/>
      <c r="I113" s="173"/>
      <c r="J113" s="173"/>
      <c r="K113" s="173"/>
      <c r="L113" s="173"/>
      <c r="M113" s="173"/>
      <c r="N113" s="173"/>
      <c r="O113" s="174"/>
      <c r="P113" s="42"/>
      <c r="Q113" s="42"/>
      <c r="R113" s="42"/>
    </row>
    <row r="114" spans="3:18" x14ac:dyDescent="0.25"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3:18" x14ac:dyDescent="0.25"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6" spans="3:18" ht="15.75" thickBot="1" x14ac:dyDescent="0.3">
      <c r="C116" s="144" t="s">
        <v>163</v>
      </c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42"/>
      <c r="Q116" s="42"/>
      <c r="R116" s="42"/>
    </row>
    <row r="117" spans="3:18" x14ac:dyDescent="0.25">
      <c r="C117" s="146"/>
      <c r="D117" s="147"/>
      <c r="E117" s="147"/>
      <c r="F117" s="147"/>
      <c r="G117" s="148" t="s">
        <v>142</v>
      </c>
      <c r="H117" s="149"/>
      <c r="I117" s="149"/>
      <c r="J117" s="150">
        <v>1</v>
      </c>
      <c r="K117" s="147"/>
      <c r="L117" s="147"/>
      <c r="M117" s="147"/>
      <c r="N117" s="147"/>
      <c r="O117" s="151"/>
      <c r="P117" s="42"/>
      <c r="Q117" s="42"/>
      <c r="R117" s="42"/>
    </row>
    <row r="118" spans="3:18" x14ac:dyDescent="0.25">
      <c r="C118" s="152"/>
      <c r="D118" s="153"/>
      <c r="E118" s="153"/>
      <c r="F118" s="153"/>
      <c r="G118" s="154" t="s">
        <v>144</v>
      </c>
      <c r="H118" s="155"/>
      <c r="I118" s="155"/>
      <c r="J118" s="156">
        <v>0</v>
      </c>
      <c r="K118" s="153"/>
      <c r="L118" s="153"/>
      <c r="M118" s="153"/>
      <c r="N118" s="153"/>
      <c r="O118" s="157"/>
      <c r="P118" s="42"/>
      <c r="Q118" s="42"/>
      <c r="R118" s="42"/>
    </row>
    <row r="119" spans="3:18" x14ac:dyDescent="0.25">
      <c r="C119" s="152"/>
      <c r="D119" s="153"/>
      <c r="E119" s="153"/>
      <c r="F119" s="153"/>
      <c r="G119" s="154" t="s">
        <v>145</v>
      </c>
      <c r="H119" s="155"/>
      <c r="I119" s="155"/>
      <c r="J119" s="156">
        <v>0</v>
      </c>
      <c r="K119" s="153"/>
      <c r="L119" s="153"/>
      <c r="M119" s="153" t="s">
        <v>160</v>
      </c>
      <c r="N119" s="153"/>
      <c r="O119" s="157"/>
      <c r="P119" s="42"/>
      <c r="Q119" s="42"/>
      <c r="R119" s="42"/>
    </row>
    <row r="120" spans="3:18" ht="15.75" thickBot="1" x14ac:dyDescent="0.3">
      <c r="C120" s="152"/>
      <c r="D120" s="153"/>
      <c r="E120" s="153"/>
      <c r="F120" s="153"/>
      <c r="G120" s="158" t="s">
        <v>146</v>
      </c>
      <c r="H120" s="159"/>
      <c r="I120" s="159"/>
      <c r="J120" s="160">
        <v>0</v>
      </c>
      <c r="K120" s="153"/>
      <c r="L120" s="153"/>
      <c r="M120" s="153"/>
      <c r="N120" s="153"/>
      <c r="O120" s="157"/>
      <c r="P120" s="42"/>
      <c r="Q120" s="42"/>
      <c r="R120" s="42"/>
    </row>
    <row r="121" spans="3:18" x14ac:dyDescent="0.25">
      <c r="C121" s="152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7"/>
      <c r="P121" s="42"/>
      <c r="Q121" s="42"/>
      <c r="R121" s="42"/>
    </row>
    <row r="122" spans="3:18" ht="15.75" thickBot="1" x14ac:dyDescent="0.3">
      <c r="C122" s="161"/>
      <c r="D122" s="162"/>
      <c r="E122" s="162"/>
      <c r="F122" s="162"/>
      <c r="G122" s="162"/>
      <c r="H122" s="162"/>
      <c r="I122" s="162"/>
      <c r="J122" s="162"/>
      <c r="K122" s="162"/>
      <c r="L122" s="162"/>
      <c r="M122" s="162"/>
      <c r="N122" s="162"/>
      <c r="O122" s="163"/>
      <c r="P122" s="42"/>
      <c r="Q122" s="42"/>
      <c r="R122" s="42"/>
    </row>
    <row r="123" spans="3:18" x14ac:dyDescent="0.25"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spans="3:18" ht="15.75" thickBot="1" x14ac:dyDescent="0.3"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 spans="3:18" x14ac:dyDescent="0.25">
      <c r="C125" s="175" t="s">
        <v>43</v>
      </c>
      <c r="D125" s="176">
        <v>127034423.64</v>
      </c>
      <c r="E125" s="165"/>
      <c r="F125" s="165"/>
      <c r="G125" s="165"/>
      <c r="H125" s="165"/>
      <c r="I125" s="177" t="s">
        <v>164</v>
      </c>
      <c r="J125" s="176">
        <f>D125</f>
        <v>127034423.64</v>
      </c>
      <c r="K125" s="165"/>
      <c r="L125" s="165"/>
      <c r="M125" s="165"/>
      <c r="N125" s="165"/>
      <c r="O125" s="178"/>
      <c r="P125" s="42"/>
      <c r="Q125" s="42"/>
      <c r="R125" s="42"/>
    </row>
    <row r="126" spans="3:18" ht="15.75" thickBot="1" x14ac:dyDescent="0.3">
      <c r="C126" s="167" t="s">
        <v>128</v>
      </c>
      <c r="D126" s="128">
        <f>SUMIFS(Notes_MIG1,PrimeNoteHolders,Prime_InvestorCapitalPerf!C126)/SUM(Notes_MIG1)*$D$125</f>
        <v>62016805.241574809</v>
      </c>
      <c r="E126" s="125" t="str">
        <f>VLOOKUP(C126,InvestorCategories,2,FALSE)</f>
        <v xml:space="preserve">(d) Insurance companies </v>
      </c>
      <c r="F126" s="168"/>
      <c r="G126" s="168"/>
      <c r="H126" s="168"/>
      <c r="I126" s="168"/>
      <c r="J126" s="168"/>
      <c r="K126" s="168"/>
      <c r="L126" s="168"/>
      <c r="M126" s="168"/>
      <c r="N126" s="168"/>
      <c r="O126" s="179"/>
      <c r="P126" s="42"/>
      <c r="Q126" s="42"/>
      <c r="R126" s="42"/>
    </row>
    <row r="127" spans="3:18" x14ac:dyDescent="0.25">
      <c r="C127" s="167" t="s">
        <v>129</v>
      </c>
      <c r="D127" s="128">
        <f>SUMIFS(Notes_MIG1,PrimeNoteHolders,Prime_InvestorCapitalPerf!C127)/SUM(Notes_MIG1)*$D$125</f>
        <v>0</v>
      </c>
      <c r="E127" s="125" t="str">
        <f>VLOOKUP(C127,InvestorCategories,2,FALSE)</f>
        <v xml:space="preserve">(d) Insurance companies </v>
      </c>
      <c r="F127" s="168"/>
      <c r="G127" s="180" t="s">
        <v>142</v>
      </c>
      <c r="H127" s="181"/>
      <c r="I127" s="181"/>
      <c r="J127" s="182">
        <f>SUMIFS($D$126:$D$134,$E$126:$E$134,G127)/$J$125</f>
        <v>0.7637795275590552</v>
      </c>
      <c r="K127" s="168"/>
      <c r="L127" s="168"/>
      <c r="M127" s="168"/>
      <c r="N127" s="168"/>
      <c r="O127" s="179"/>
      <c r="P127" s="42"/>
      <c r="Q127" s="42"/>
      <c r="R127" s="42"/>
    </row>
    <row r="128" spans="3:18" x14ac:dyDescent="0.25">
      <c r="C128" s="167" t="s">
        <v>130</v>
      </c>
      <c r="D128" s="128">
        <f>SUMIFS(Notes_MIG1,PrimeNoteHolders,Prime_InvestorCapitalPerf!C128)/SUM(Notes_MIG1)*$D$125</f>
        <v>0</v>
      </c>
      <c r="E128" s="125" t="str">
        <f>VLOOKUP(C128,InvestorCategories,2,FALSE)</f>
        <v xml:space="preserve">(d) Insurance companies </v>
      </c>
      <c r="F128" s="168"/>
      <c r="G128" s="183" t="s">
        <v>144</v>
      </c>
      <c r="H128" s="184"/>
      <c r="I128" s="184"/>
      <c r="J128" s="185">
        <f t="shared" ref="J128:J130" si="5">SUMIFS($D$126:$D$134,$E$126:$E$134,G128)/$J$125</f>
        <v>0</v>
      </c>
      <c r="K128" s="168"/>
      <c r="L128" s="168"/>
      <c r="M128" s="168"/>
      <c r="N128" s="168"/>
      <c r="O128" s="179"/>
      <c r="P128" s="42"/>
      <c r="Q128" s="42"/>
      <c r="R128" s="42"/>
    </row>
    <row r="129" spans="3:18" x14ac:dyDescent="0.25">
      <c r="C129" s="167" t="s">
        <v>131</v>
      </c>
      <c r="D129" s="128">
        <f>SUMIFS(Notes_MIG1,PrimeNoteHolders,Prime_InvestorCapitalPerf!C129)/SUM(Notes_MIG1)*$D$125</f>
        <v>5001355.2614173228</v>
      </c>
      <c r="E129" s="125" t="str">
        <f>VLOOKUP(C129,InvestorCategories,2,FALSE)</f>
        <v xml:space="preserve">(d) Insurance companies </v>
      </c>
      <c r="F129" s="168"/>
      <c r="G129" s="183" t="s">
        <v>145</v>
      </c>
      <c r="H129" s="184"/>
      <c r="I129" s="184"/>
      <c r="J129" s="185">
        <f t="shared" si="5"/>
        <v>0.23622047244094485</v>
      </c>
      <c r="K129" s="168"/>
      <c r="L129" s="168"/>
      <c r="M129" s="186" t="s">
        <v>160</v>
      </c>
      <c r="N129" s="186"/>
      <c r="O129" s="179"/>
      <c r="P129" s="42"/>
      <c r="Q129" s="42"/>
      <c r="R129" s="42"/>
    </row>
    <row r="130" spans="3:18" ht="15.75" thickBot="1" x14ac:dyDescent="0.3">
      <c r="C130" s="167" t="s">
        <v>132</v>
      </c>
      <c r="D130" s="128">
        <f>SUMIFS(Notes_MIG1,PrimeNoteHolders,Prime_InvestorCapitalPerf!C130)/SUM(Notes_MIG1)*$D$125</f>
        <v>30008131.568503935</v>
      </c>
      <c r="E130" s="125" t="str">
        <f>VLOOKUP(C130,InvestorCategories,2,FALSE)</f>
        <v>(g) Non-profits</v>
      </c>
      <c r="F130" s="168"/>
      <c r="G130" s="187" t="s">
        <v>146</v>
      </c>
      <c r="H130" s="188"/>
      <c r="I130" s="188"/>
      <c r="J130" s="189">
        <f t="shared" si="5"/>
        <v>0</v>
      </c>
      <c r="K130" s="168"/>
      <c r="L130" s="168"/>
      <c r="M130" s="168"/>
      <c r="N130" s="168"/>
      <c r="O130" s="179"/>
      <c r="P130" s="42"/>
      <c r="Q130" s="42"/>
      <c r="R130" s="42"/>
    </row>
    <row r="131" spans="3:18" x14ac:dyDescent="0.25">
      <c r="C131" s="167" t="s">
        <v>133</v>
      </c>
      <c r="D131" s="128">
        <f>SUMIFS(Notes_MIG1,PrimeNoteHolders,Prime_InvestorCapitalPerf!C131)/SUM(Notes_MIG1)*$D$125</f>
        <v>30008131.568503935</v>
      </c>
      <c r="E131" s="125" t="str">
        <f>VLOOKUP(C131,InvestorCategories,2,FALSE)</f>
        <v xml:space="preserve">(d) Insurance companies </v>
      </c>
      <c r="F131" s="168"/>
      <c r="G131" s="168"/>
      <c r="H131" s="168"/>
      <c r="I131" s="168"/>
      <c r="J131" s="168"/>
      <c r="K131" s="168"/>
      <c r="L131" s="168"/>
      <c r="M131" s="168"/>
      <c r="N131" s="168"/>
      <c r="O131" s="179"/>
      <c r="P131" s="42"/>
      <c r="Q131" s="42"/>
      <c r="R131" s="42"/>
    </row>
    <row r="132" spans="3:18" x14ac:dyDescent="0.25">
      <c r="C132" s="167" t="s">
        <v>134</v>
      </c>
      <c r="D132" s="128">
        <f>SUMIFS(Notes_MIG1,PrimeNoteHolders,Prime_InvestorCapitalPerf!C132)/SUM(Notes_MIG1)*$D$125</f>
        <v>0</v>
      </c>
      <c r="E132" s="125" t="str">
        <f>VLOOKUP(C132,InvestorCategories,2,FALSE)</f>
        <v xml:space="preserve">(d) Insurance companies </v>
      </c>
      <c r="F132" s="168"/>
      <c r="G132" s="168"/>
      <c r="H132" s="168"/>
      <c r="I132" s="168"/>
      <c r="J132" s="168"/>
      <c r="K132" s="168"/>
      <c r="L132" s="168"/>
      <c r="M132" s="168"/>
      <c r="N132" s="168"/>
      <c r="O132" s="179"/>
      <c r="P132" s="42"/>
      <c r="Q132" s="42"/>
      <c r="R132" s="42"/>
    </row>
    <row r="133" spans="3:18" x14ac:dyDescent="0.25">
      <c r="C133" s="167" t="s">
        <v>121</v>
      </c>
      <c r="D133" s="128">
        <f>SUMIFS(Notes_MIG1,PrimeNoteHolders,Prime_InvestorCapitalPerf!C133)/SUM(Notes_MIG1)*$D$125</f>
        <v>0</v>
      </c>
      <c r="E133" s="125" t="str">
        <f>VLOOKUP(C133,InvestorCategories,2,FALSE)</f>
        <v xml:space="preserve">(k) State or municipal governmental pension plans </v>
      </c>
      <c r="F133" s="168"/>
      <c r="G133" s="168"/>
      <c r="H133" s="168"/>
      <c r="I133" s="168"/>
      <c r="J133" s="168"/>
      <c r="K133" s="168"/>
      <c r="L133" s="168"/>
      <c r="M133" s="168"/>
      <c r="N133" s="168"/>
      <c r="O133" s="179"/>
      <c r="P133" s="42"/>
      <c r="Q133" s="42"/>
      <c r="R133" s="42"/>
    </row>
    <row r="134" spans="3:18" ht="15.75" thickBot="1" x14ac:dyDescent="0.3">
      <c r="C134" s="190" t="s">
        <v>135</v>
      </c>
      <c r="D134" s="135">
        <f>SUMIFS(Notes_MIG1,PrimeNoteHolders,Prime_InvestorCapitalPerf!C134)/SUM(Notes_MIG1)*$D$125</f>
        <v>0</v>
      </c>
      <c r="E134" s="136" t="str">
        <f>VLOOKUP(C134,InvestorCategories,2,FALSE)</f>
        <v xml:space="preserve">(d) Insurance companies </v>
      </c>
      <c r="F134" s="173"/>
      <c r="G134" s="173"/>
      <c r="H134" s="173"/>
      <c r="I134" s="173"/>
      <c r="J134" s="173"/>
      <c r="K134" s="173"/>
      <c r="L134" s="173"/>
      <c r="M134" s="173"/>
      <c r="N134" s="173"/>
      <c r="O134" s="174"/>
      <c r="P134" s="42"/>
      <c r="Q134" s="42"/>
      <c r="R134" s="42"/>
    </row>
    <row r="135" spans="3:18" x14ac:dyDescent="0.25"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 spans="3:18" x14ac:dyDescent="0.25"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</row>
    <row r="137" spans="3:18" x14ac:dyDescent="0.25"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</row>
    <row r="138" spans="3:18" x14ac:dyDescent="0.25"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</row>
  </sheetData>
  <sortState xmlns:xlrd2="http://schemas.microsoft.com/office/spreadsheetml/2017/richdata2" ref="B100:B113">
    <sortCondition descending="1" ref="B100:B113"/>
  </sortState>
  <mergeCells count="5">
    <mergeCell ref="A1:C1"/>
    <mergeCell ref="A2:V2"/>
    <mergeCell ref="A3:V3"/>
    <mergeCell ref="A4:V4"/>
    <mergeCell ref="C5:D5"/>
  </mergeCells>
  <pageMargins left="0.15" right="0.15" top="0.2" bottom="0.35365000000000002" header="0.2" footer="0.2"/>
  <pageSetup paperSize="0" orientation="landscape" horizontalDpi="300" verticalDpi="300"/>
  <headerFooter alignWithMargins="0">
    <oddFooter>&amp;L&amp;"Tahoma,Regular"&amp;8 Created on 10/4/2021 11:07:42 AM &amp;C&amp;"Tahoma,Regular"&amp;8 1 of 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F0DD-5A3E-4B12-8AE0-F8CCAD402B15}">
  <dimension ref="C4:U34"/>
  <sheetViews>
    <sheetView topLeftCell="D1" workbookViewId="0">
      <selection activeCell="V7" sqref="V7"/>
    </sheetView>
  </sheetViews>
  <sheetFormatPr defaultRowHeight="15" x14ac:dyDescent="0.25"/>
  <cols>
    <col min="1" max="2" width="9.140625" style="83"/>
    <col min="3" max="3" width="12.28515625" style="83" bestFit="1" customWidth="1"/>
    <col min="4" max="4" width="25.7109375" style="83" bestFit="1" customWidth="1"/>
    <col min="5" max="6" width="11.42578125" style="83" bestFit="1" customWidth="1"/>
    <col min="7" max="7" width="16.7109375" style="83" bestFit="1" customWidth="1"/>
    <col min="8" max="8" width="11.140625" style="83" bestFit="1" customWidth="1"/>
    <col min="9" max="9" width="11.28515625" style="83" bestFit="1" customWidth="1"/>
    <col min="10" max="10" width="11.42578125" style="83" bestFit="1" customWidth="1"/>
    <col min="11" max="13" width="9.140625" style="83"/>
    <col min="14" max="14" width="19.5703125" style="83" bestFit="1" customWidth="1"/>
    <col min="15" max="15" width="10.5703125" style="83" bestFit="1" customWidth="1"/>
    <col min="16" max="16" width="10.28515625" style="83" bestFit="1" customWidth="1"/>
    <col min="17" max="17" width="16.7109375" style="83" bestFit="1" customWidth="1"/>
    <col min="18" max="18" width="11.140625" style="83" bestFit="1" customWidth="1"/>
    <col min="19" max="19" width="10.28515625" style="83" bestFit="1" customWidth="1"/>
    <col min="20" max="20" width="11.140625" style="83" bestFit="1" customWidth="1"/>
    <col min="21" max="16384" width="9.140625" style="83"/>
  </cols>
  <sheetData>
    <row r="4" spans="3:21" x14ac:dyDescent="0.25">
      <c r="D4" s="84"/>
      <c r="E4" s="85" t="s">
        <v>65</v>
      </c>
      <c r="F4" s="85" t="s">
        <v>66</v>
      </c>
      <c r="G4" s="85" t="s">
        <v>67</v>
      </c>
      <c r="H4" s="85" t="s">
        <v>68</v>
      </c>
      <c r="I4" s="85" t="s">
        <v>69</v>
      </c>
      <c r="J4" s="85" t="s">
        <v>70</v>
      </c>
      <c r="K4" s="84"/>
      <c r="L4" s="84"/>
      <c r="M4" s="84"/>
      <c r="N4" s="68"/>
      <c r="O4" s="86" t="s">
        <v>65</v>
      </c>
      <c r="P4" s="87" t="s">
        <v>71</v>
      </c>
      <c r="Q4" s="87" t="s">
        <v>72</v>
      </c>
      <c r="R4" s="87" t="s">
        <v>73</v>
      </c>
      <c r="S4" s="87" t="s">
        <v>74</v>
      </c>
      <c r="T4" s="87" t="s">
        <v>75</v>
      </c>
      <c r="U4" s="84"/>
    </row>
    <row r="5" spans="3:21" x14ac:dyDescent="0.25">
      <c r="C5" s="83" t="s">
        <v>155</v>
      </c>
      <c r="D5" s="84"/>
      <c r="E5" s="85" t="s">
        <v>123</v>
      </c>
      <c r="F5" s="85" t="s">
        <v>124</v>
      </c>
      <c r="G5" s="85" t="s">
        <v>125</v>
      </c>
      <c r="H5" s="85" t="s">
        <v>76</v>
      </c>
      <c r="I5" s="85" t="s">
        <v>126</v>
      </c>
      <c r="J5" s="85" t="s">
        <v>127</v>
      </c>
      <c r="K5" s="84"/>
      <c r="L5" s="84"/>
      <c r="M5" s="83" t="s">
        <v>155</v>
      </c>
      <c r="N5" s="88" t="s">
        <v>77</v>
      </c>
      <c r="O5" s="87" t="s">
        <v>78</v>
      </c>
      <c r="P5" s="87" t="s">
        <v>79</v>
      </c>
      <c r="Q5" s="87" t="s">
        <v>80</v>
      </c>
      <c r="R5" s="87" t="s">
        <v>81</v>
      </c>
      <c r="S5" s="87" t="s">
        <v>82</v>
      </c>
      <c r="T5" s="87" t="s">
        <v>83</v>
      </c>
      <c r="U5" s="84"/>
    </row>
    <row r="6" spans="3:21" x14ac:dyDescent="0.25">
      <c r="C6" s="83" t="s">
        <v>128</v>
      </c>
      <c r="D6" s="84" t="s">
        <v>84</v>
      </c>
      <c r="E6" s="89">
        <v>56000000</v>
      </c>
      <c r="F6" s="90">
        <v>0</v>
      </c>
      <c r="G6" s="90">
        <v>0</v>
      </c>
      <c r="H6" s="90">
        <v>0</v>
      </c>
      <c r="I6" s="90">
        <v>0</v>
      </c>
      <c r="J6" s="91">
        <v>56000000</v>
      </c>
      <c r="K6" s="84"/>
      <c r="L6" s="84"/>
      <c r="M6" s="84"/>
      <c r="N6" s="92" t="s">
        <v>85</v>
      </c>
      <c r="O6" s="89">
        <v>0</v>
      </c>
      <c r="P6" s="90">
        <v>0</v>
      </c>
      <c r="Q6" s="90">
        <v>0</v>
      </c>
      <c r="R6" s="90">
        <v>0</v>
      </c>
      <c r="S6" s="90">
        <v>0</v>
      </c>
      <c r="T6" s="91">
        <v>0</v>
      </c>
      <c r="U6" s="84"/>
    </row>
    <row r="7" spans="3:21" x14ac:dyDescent="0.25">
      <c r="C7" s="83" t="s">
        <v>128</v>
      </c>
      <c r="D7" s="84" t="s">
        <v>86</v>
      </c>
      <c r="E7" s="93">
        <v>6000000</v>
      </c>
      <c r="F7" s="94">
        <v>0</v>
      </c>
      <c r="G7" s="94">
        <v>0</v>
      </c>
      <c r="H7" s="94">
        <v>0</v>
      </c>
      <c r="I7" s="94">
        <v>0</v>
      </c>
      <c r="J7" s="95">
        <v>6000000</v>
      </c>
      <c r="K7" s="84"/>
      <c r="L7" s="84"/>
      <c r="M7" s="84" t="s">
        <v>137</v>
      </c>
      <c r="N7" s="96" t="s">
        <v>87</v>
      </c>
      <c r="O7" s="93">
        <v>0</v>
      </c>
      <c r="P7" s="94">
        <v>0</v>
      </c>
      <c r="Q7" s="94">
        <v>0</v>
      </c>
      <c r="R7" s="94">
        <v>18100000</v>
      </c>
      <c r="S7" s="94">
        <v>0</v>
      </c>
      <c r="T7" s="95">
        <v>0</v>
      </c>
      <c r="U7" s="84"/>
    </row>
    <row r="8" spans="3:21" x14ac:dyDescent="0.25">
      <c r="C8" s="83" t="s">
        <v>129</v>
      </c>
      <c r="D8" s="84" t="s">
        <v>88</v>
      </c>
      <c r="E8" s="93">
        <v>340000</v>
      </c>
      <c r="F8" s="94">
        <v>0</v>
      </c>
      <c r="G8" s="94">
        <v>0</v>
      </c>
      <c r="H8" s="94">
        <v>0</v>
      </c>
      <c r="I8" s="94">
        <v>0</v>
      </c>
      <c r="J8" s="95">
        <v>0</v>
      </c>
      <c r="K8" s="84"/>
      <c r="L8" s="84"/>
      <c r="M8" s="84" t="s">
        <v>137</v>
      </c>
      <c r="N8" s="96" t="s">
        <v>89</v>
      </c>
      <c r="O8" s="93">
        <v>0</v>
      </c>
      <c r="P8" s="94">
        <v>0</v>
      </c>
      <c r="Q8" s="94">
        <v>0</v>
      </c>
      <c r="R8" s="94">
        <v>10300000</v>
      </c>
      <c r="S8" s="94">
        <v>0</v>
      </c>
      <c r="T8" s="95">
        <v>0</v>
      </c>
      <c r="U8" s="84"/>
    </row>
    <row r="9" spans="3:21" x14ac:dyDescent="0.25">
      <c r="C9" s="83" t="s">
        <v>129</v>
      </c>
      <c r="D9" s="84" t="s">
        <v>90</v>
      </c>
      <c r="E9" s="93">
        <v>675000</v>
      </c>
      <c r="F9" s="94">
        <v>0</v>
      </c>
      <c r="G9" s="94">
        <v>0</v>
      </c>
      <c r="H9" s="94">
        <v>0</v>
      </c>
      <c r="I9" s="94">
        <v>0</v>
      </c>
      <c r="J9" s="95">
        <v>0</v>
      </c>
      <c r="K9" s="84"/>
      <c r="L9" s="84"/>
      <c r="M9" s="84" t="s">
        <v>137</v>
      </c>
      <c r="N9" s="96" t="s">
        <v>91</v>
      </c>
      <c r="O9" s="93">
        <v>0</v>
      </c>
      <c r="P9" s="94">
        <v>0</v>
      </c>
      <c r="Q9" s="94">
        <v>0</v>
      </c>
      <c r="R9" s="94">
        <v>5700000</v>
      </c>
      <c r="S9" s="94">
        <v>0</v>
      </c>
      <c r="T9" s="95">
        <v>0</v>
      </c>
      <c r="U9" s="84"/>
    </row>
    <row r="10" spans="3:21" x14ac:dyDescent="0.25">
      <c r="C10" s="83" t="s">
        <v>129</v>
      </c>
      <c r="D10" s="84" t="s">
        <v>92</v>
      </c>
      <c r="E10" s="93">
        <v>14750000</v>
      </c>
      <c r="F10" s="94">
        <v>0</v>
      </c>
      <c r="G10" s="94">
        <v>0</v>
      </c>
      <c r="H10" s="94">
        <v>0</v>
      </c>
      <c r="I10" s="94">
        <v>0</v>
      </c>
      <c r="J10" s="95">
        <v>0</v>
      </c>
      <c r="K10" s="84"/>
      <c r="L10" s="84"/>
      <c r="M10" s="84" t="s">
        <v>137</v>
      </c>
      <c r="N10" s="96" t="s">
        <v>93</v>
      </c>
      <c r="O10" s="93">
        <v>0</v>
      </c>
      <c r="P10" s="94">
        <v>0</v>
      </c>
      <c r="Q10" s="94">
        <v>0</v>
      </c>
      <c r="R10" s="94">
        <v>11000000</v>
      </c>
      <c r="S10" s="94">
        <v>0</v>
      </c>
      <c r="T10" s="95">
        <v>0</v>
      </c>
      <c r="U10" s="84"/>
    </row>
    <row r="11" spans="3:21" x14ac:dyDescent="0.25">
      <c r="C11" s="83" t="s">
        <v>129</v>
      </c>
      <c r="D11" s="84" t="s">
        <v>94</v>
      </c>
      <c r="E11" s="93">
        <v>44500000</v>
      </c>
      <c r="F11" s="94">
        <v>0</v>
      </c>
      <c r="G11" s="94">
        <v>0</v>
      </c>
      <c r="H11" s="94">
        <v>0</v>
      </c>
      <c r="I11" s="94">
        <v>0</v>
      </c>
      <c r="J11" s="95">
        <v>0</v>
      </c>
      <c r="K11" s="84"/>
      <c r="L11" s="84"/>
      <c r="M11" s="84" t="s">
        <v>137</v>
      </c>
      <c r="N11" s="96" t="s">
        <v>95</v>
      </c>
      <c r="O11" s="93">
        <v>0</v>
      </c>
      <c r="P11" s="94">
        <v>0</v>
      </c>
      <c r="Q11" s="94">
        <v>0</v>
      </c>
      <c r="R11" s="94">
        <v>9900000</v>
      </c>
      <c r="S11" s="94">
        <v>0</v>
      </c>
      <c r="T11" s="95">
        <v>0</v>
      </c>
      <c r="U11" s="84"/>
    </row>
    <row r="12" spans="3:21" x14ac:dyDescent="0.25">
      <c r="C12" s="83" t="s">
        <v>129</v>
      </c>
      <c r="D12" s="84" t="s">
        <v>96</v>
      </c>
      <c r="E12" s="93">
        <v>1280000</v>
      </c>
      <c r="F12" s="94">
        <v>0</v>
      </c>
      <c r="G12" s="94">
        <v>0</v>
      </c>
      <c r="H12" s="94">
        <v>0</v>
      </c>
      <c r="I12" s="94">
        <v>0</v>
      </c>
      <c r="J12" s="95">
        <v>0</v>
      </c>
      <c r="K12" s="84"/>
      <c r="L12" s="84"/>
      <c r="M12" s="84" t="s">
        <v>138</v>
      </c>
      <c r="N12" s="96" t="s">
        <v>97</v>
      </c>
      <c r="O12" s="93">
        <v>0</v>
      </c>
      <c r="P12" s="94">
        <v>0</v>
      </c>
      <c r="Q12" s="94">
        <v>0</v>
      </c>
      <c r="R12" s="94">
        <v>0</v>
      </c>
      <c r="S12" s="94">
        <v>0</v>
      </c>
      <c r="T12" s="95">
        <v>25000000</v>
      </c>
      <c r="U12" s="84"/>
    </row>
    <row r="13" spans="3:21" x14ac:dyDescent="0.25">
      <c r="C13" s="83" t="s">
        <v>130</v>
      </c>
      <c r="D13" s="84" t="s">
        <v>98</v>
      </c>
      <c r="E13" s="93">
        <v>0</v>
      </c>
      <c r="F13" s="94">
        <v>0</v>
      </c>
      <c r="G13" s="94">
        <v>0</v>
      </c>
      <c r="H13" s="94">
        <v>0</v>
      </c>
      <c r="I13" s="94">
        <v>0</v>
      </c>
      <c r="J13" s="95">
        <v>0</v>
      </c>
      <c r="K13" s="84"/>
      <c r="L13" s="84"/>
      <c r="M13" s="84" t="s">
        <v>130</v>
      </c>
      <c r="N13" s="96" t="s">
        <v>99</v>
      </c>
      <c r="O13" s="93">
        <v>0</v>
      </c>
      <c r="P13" s="94">
        <v>0</v>
      </c>
      <c r="Q13" s="94">
        <v>0</v>
      </c>
      <c r="R13" s="94">
        <v>0</v>
      </c>
      <c r="S13" s="94">
        <v>0</v>
      </c>
      <c r="T13" s="95">
        <v>0</v>
      </c>
      <c r="U13" s="84"/>
    </row>
    <row r="14" spans="3:21" x14ac:dyDescent="0.25">
      <c r="C14" s="83" t="s">
        <v>130</v>
      </c>
      <c r="D14" s="84" t="s">
        <v>100</v>
      </c>
      <c r="E14" s="93">
        <v>0</v>
      </c>
      <c r="F14" s="94">
        <v>0</v>
      </c>
      <c r="G14" s="94">
        <v>0</v>
      </c>
      <c r="H14" s="94">
        <v>0</v>
      </c>
      <c r="I14" s="94">
        <v>0</v>
      </c>
      <c r="J14" s="95">
        <v>0</v>
      </c>
      <c r="K14" s="84"/>
      <c r="L14" s="84"/>
      <c r="M14" s="84" t="s">
        <v>138</v>
      </c>
      <c r="N14" s="96" t="s">
        <v>101</v>
      </c>
      <c r="O14" s="93">
        <v>0</v>
      </c>
      <c r="P14" s="94">
        <v>0</v>
      </c>
      <c r="Q14" s="94">
        <v>0</v>
      </c>
      <c r="R14" s="94">
        <v>0</v>
      </c>
      <c r="S14" s="94">
        <v>0</v>
      </c>
      <c r="T14" s="95">
        <v>25000000</v>
      </c>
      <c r="U14" s="84"/>
    </row>
    <row r="15" spans="3:21" x14ac:dyDescent="0.25">
      <c r="C15" s="83" t="s">
        <v>131</v>
      </c>
      <c r="D15" s="69" t="s">
        <v>102</v>
      </c>
      <c r="E15" s="93">
        <v>0</v>
      </c>
      <c r="F15" s="94">
        <v>0</v>
      </c>
      <c r="G15" s="94">
        <v>0</v>
      </c>
      <c r="H15" s="94">
        <v>0</v>
      </c>
      <c r="I15" s="94">
        <v>0</v>
      </c>
      <c r="J15" s="95">
        <v>0</v>
      </c>
      <c r="K15" s="84"/>
      <c r="L15" s="84"/>
      <c r="M15" s="84" t="s">
        <v>135</v>
      </c>
      <c r="N15" s="96" t="s">
        <v>103</v>
      </c>
      <c r="O15" s="93">
        <v>0</v>
      </c>
      <c r="P15" s="94">
        <v>0</v>
      </c>
      <c r="Q15" s="94">
        <v>0</v>
      </c>
      <c r="R15" s="94">
        <v>47500000</v>
      </c>
      <c r="S15" s="94">
        <v>0</v>
      </c>
      <c r="T15" s="95">
        <v>0</v>
      </c>
      <c r="U15" s="84"/>
    </row>
    <row r="16" spans="3:21" x14ac:dyDescent="0.25">
      <c r="C16" s="83" t="s">
        <v>131</v>
      </c>
      <c r="D16" s="69" t="s">
        <v>104</v>
      </c>
      <c r="E16" s="93">
        <v>20000000</v>
      </c>
      <c r="F16" s="94">
        <v>0</v>
      </c>
      <c r="G16" s="94">
        <v>0</v>
      </c>
      <c r="H16" s="94">
        <v>0</v>
      </c>
      <c r="I16" s="94">
        <v>0</v>
      </c>
      <c r="J16" s="95">
        <v>5000000</v>
      </c>
      <c r="K16" s="84"/>
      <c r="L16" s="84"/>
      <c r="M16" s="84" t="s">
        <v>133</v>
      </c>
      <c r="N16" s="96" t="s">
        <v>105</v>
      </c>
      <c r="O16" s="93">
        <v>0</v>
      </c>
      <c r="P16" s="94">
        <v>0</v>
      </c>
      <c r="Q16" s="94">
        <v>0</v>
      </c>
      <c r="R16" s="94">
        <v>0</v>
      </c>
      <c r="S16" s="94">
        <v>0</v>
      </c>
      <c r="T16" s="95">
        <v>0</v>
      </c>
      <c r="U16" s="84"/>
    </row>
    <row r="17" spans="3:21" x14ac:dyDescent="0.25">
      <c r="C17" s="83" t="s">
        <v>132</v>
      </c>
      <c r="D17" s="84" t="s">
        <v>106</v>
      </c>
      <c r="E17" s="93">
        <v>0</v>
      </c>
      <c r="F17" s="94">
        <v>0</v>
      </c>
      <c r="G17" s="94">
        <v>10000000</v>
      </c>
      <c r="H17" s="94">
        <v>0</v>
      </c>
      <c r="I17" s="94">
        <v>0</v>
      </c>
      <c r="J17" s="95">
        <v>15000000</v>
      </c>
      <c r="K17" s="84"/>
      <c r="L17" s="84"/>
      <c r="M17" s="84" t="s">
        <v>133</v>
      </c>
      <c r="N17" s="96" t="s">
        <v>107</v>
      </c>
      <c r="O17" s="93">
        <v>0</v>
      </c>
      <c r="P17" s="94">
        <v>0</v>
      </c>
      <c r="Q17" s="94">
        <v>0</v>
      </c>
      <c r="R17" s="94">
        <v>38000000</v>
      </c>
      <c r="S17" s="94">
        <v>0</v>
      </c>
      <c r="T17" s="95">
        <v>0</v>
      </c>
      <c r="U17" s="84"/>
    </row>
    <row r="18" spans="3:21" x14ac:dyDescent="0.25">
      <c r="C18" s="83" t="s">
        <v>132</v>
      </c>
      <c r="D18" s="84" t="s">
        <v>108</v>
      </c>
      <c r="E18" s="93">
        <v>0</v>
      </c>
      <c r="F18" s="94">
        <v>0</v>
      </c>
      <c r="G18" s="94">
        <v>0</v>
      </c>
      <c r="H18" s="94">
        <v>0</v>
      </c>
      <c r="I18" s="94">
        <v>0</v>
      </c>
      <c r="J18" s="95">
        <v>15000000</v>
      </c>
      <c r="K18" s="84"/>
      <c r="L18" s="84"/>
      <c r="M18" s="84" t="s">
        <v>133</v>
      </c>
      <c r="N18" s="96" t="s">
        <v>109</v>
      </c>
      <c r="O18" s="93">
        <v>0</v>
      </c>
      <c r="P18" s="94">
        <v>0</v>
      </c>
      <c r="Q18" s="94">
        <v>0</v>
      </c>
      <c r="R18" s="94">
        <v>20000000</v>
      </c>
      <c r="S18" s="94">
        <v>0</v>
      </c>
      <c r="T18" s="95">
        <v>0</v>
      </c>
      <c r="U18" s="84"/>
    </row>
    <row r="19" spans="3:21" x14ac:dyDescent="0.25">
      <c r="C19" s="83" t="s">
        <v>133</v>
      </c>
      <c r="D19" s="84" t="s">
        <v>110</v>
      </c>
      <c r="E19" s="93">
        <v>5000000</v>
      </c>
      <c r="F19" s="94">
        <v>0</v>
      </c>
      <c r="G19" s="94">
        <v>5000000</v>
      </c>
      <c r="H19" s="94">
        <v>0</v>
      </c>
      <c r="I19" s="94">
        <v>0</v>
      </c>
      <c r="J19" s="95">
        <v>0</v>
      </c>
      <c r="K19" s="84"/>
      <c r="L19" s="84"/>
      <c r="M19" s="84" t="s">
        <v>133</v>
      </c>
      <c r="N19" s="97" t="s">
        <v>110</v>
      </c>
      <c r="O19" s="98">
        <v>0</v>
      </c>
      <c r="P19" s="99">
        <v>0</v>
      </c>
      <c r="Q19" s="99">
        <v>0</v>
      </c>
      <c r="R19" s="99">
        <v>0</v>
      </c>
      <c r="S19" s="99">
        <v>0</v>
      </c>
      <c r="T19" s="100">
        <v>0</v>
      </c>
      <c r="U19" s="84"/>
    </row>
    <row r="20" spans="3:21" x14ac:dyDescent="0.25">
      <c r="C20" s="83" t="s">
        <v>133</v>
      </c>
      <c r="D20" s="84" t="s">
        <v>109</v>
      </c>
      <c r="E20" s="93">
        <v>5000000</v>
      </c>
      <c r="F20" s="94">
        <v>0</v>
      </c>
      <c r="G20" s="94">
        <v>0</v>
      </c>
      <c r="H20" s="94">
        <v>0</v>
      </c>
      <c r="I20" s="94">
        <v>0</v>
      </c>
      <c r="J20" s="95">
        <v>0</v>
      </c>
      <c r="K20" s="84"/>
      <c r="L20" s="84"/>
      <c r="M20" s="84" t="s">
        <v>136</v>
      </c>
      <c r="N20" s="88" t="s">
        <v>111</v>
      </c>
      <c r="O20" s="101">
        <v>0</v>
      </c>
      <c r="P20" s="101">
        <v>0</v>
      </c>
      <c r="Q20" s="101">
        <v>0</v>
      </c>
      <c r="R20" s="101">
        <v>160500000</v>
      </c>
      <c r="S20" s="101">
        <v>0</v>
      </c>
      <c r="T20" s="101">
        <v>50000000</v>
      </c>
      <c r="U20" s="84"/>
    </row>
    <row r="21" spans="3:21" x14ac:dyDescent="0.25">
      <c r="C21" s="83" t="s">
        <v>133</v>
      </c>
      <c r="D21" s="84" t="s">
        <v>112</v>
      </c>
      <c r="E21" s="93">
        <v>0</v>
      </c>
      <c r="F21" s="94">
        <v>0</v>
      </c>
      <c r="G21" s="94">
        <v>0</v>
      </c>
      <c r="H21" s="94">
        <v>0</v>
      </c>
      <c r="I21" s="94">
        <v>0</v>
      </c>
      <c r="J21" s="95">
        <v>0</v>
      </c>
      <c r="K21" s="84"/>
      <c r="L21" s="84"/>
      <c r="M21" s="84"/>
      <c r="N21" s="84"/>
      <c r="O21" s="84"/>
      <c r="P21" s="84"/>
      <c r="Q21" s="84"/>
      <c r="R21" s="84"/>
      <c r="S21" s="84"/>
      <c r="T21" s="102">
        <v>210500000</v>
      </c>
      <c r="U21" s="84"/>
    </row>
    <row r="22" spans="3:21" x14ac:dyDescent="0.25">
      <c r="C22" s="83" t="s">
        <v>133</v>
      </c>
      <c r="D22" s="84" t="s">
        <v>105</v>
      </c>
      <c r="E22" s="93">
        <v>20000000</v>
      </c>
      <c r="F22" s="94">
        <v>0</v>
      </c>
      <c r="G22" s="94">
        <v>20000000</v>
      </c>
      <c r="H22" s="94">
        <v>20000000</v>
      </c>
      <c r="I22" s="94">
        <v>0</v>
      </c>
      <c r="J22" s="95">
        <v>15000000</v>
      </c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</row>
    <row r="23" spans="3:21" x14ac:dyDescent="0.25">
      <c r="C23" s="83" t="s">
        <v>133</v>
      </c>
      <c r="D23" s="84" t="s">
        <v>107</v>
      </c>
      <c r="E23" s="93">
        <v>22000000</v>
      </c>
      <c r="F23" s="94">
        <v>0</v>
      </c>
      <c r="G23" s="94">
        <v>10000000</v>
      </c>
      <c r="H23" s="94">
        <v>30000000</v>
      </c>
      <c r="I23" s="94">
        <v>0</v>
      </c>
      <c r="J23" s="95">
        <v>15000000</v>
      </c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</row>
    <row r="24" spans="3:21" x14ac:dyDescent="0.25">
      <c r="C24" s="83" t="s">
        <v>133</v>
      </c>
      <c r="D24" s="84" t="s">
        <v>113</v>
      </c>
      <c r="E24" s="93">
        <v>0</v>
      </c>
      <c r="F24" s="94">
        <v>0</v>
      </c>
      <c r="G24" s="94">
        <v>2000000</v>
      </c>
      <c r="H24" s="94">
        <v>0</v>
      </c>
      <c r="I24" s="94">
        <v>0</v>
      </c>
      <c r="J24" s="95">
        <v>0</v>
      </c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</row>
    <row r="25" spans="3:21" x14ac:dyDescent="0.25">
      <c r="C25" s="83" t="s">
        <v>133</v>
      </c>
      <c r="D25" s="84" t="s">
        <v>114</v>
      </c>
      <c r="E25" s="93">
        <v>0</v>
      </c>
      <c r="F25" s="94">
        <v>0</v>
      </c>
      <c r="G25" s="94">
        <v>1500000</v>
      </c>
      <c r="H25" s="94">
        <v>0</v>
      </c>
      <c r="I25" s="94">
        <v>0</v>
      </c>
      <c r="J25" s="95">
        <v>0</v>
      </c>
      <c r="K25" s="84"/>
      <c r="L25" s="84"/>
      <c r="M25" s="84"/>
      <c r="N25" s="84"/>
      <c r="O25" s="88" t="s">
        <v>115</v>
      </c>
      <c r="P25" s="88" t="s">
        <v>116</v>
      </c>
      <c r="Q25" s="103" t="s">
        <v>117</v>
      </c>
      <c r="R25" s="84"/>
      <c r="S25" s="84"/>
      <c r="T25" s="84"/>
      <c r="U25" s="84"/>
    </row>
    <row r="26" spans="3:21" x14ac:dyDescent="0.25">
      <c r="C26" s="83" t="s">
        <v>133</v>
      </c>
      <c r="D26" s="84" t="s">
        <v>118</v>
      </c>
      <c r="E26" s="93">
        <v>0</v>
      </c>
      <c r="F26" s="94">
        <v>0</v>
      </c>
      <c r="G26" s="94">
        <v>0</v>
      </c>
      <c r="H26" s="94">
        <v>0</v>
      </c>
      <c r="I26" s="94">
        <v>0</v>
      </c>
      <c r="J26" s="95">
        <v>0</v>
      </c>
      <c r="K26" s="84"/>
      <c r="L26" s="84"/>
      <c r="M26" s="84"/>
      <c r="N26" s="84"/>
      <c r="O26" s="84" t="s">
        <v>73</v>
      </c>
      <c r="P26" s="84" t="s">
        <v>81</v>
      </c>
      <c r="Q26" s="104">
        <v>160500000</v>
      </c>
      <c r="R26" s="84"/>
      <c r="S26" s="84"/>
      <c r="T26" s="84"/>
      <c r="U26" s="84"/>
    </row>
    <row r="27" spans="3:21" x14ac:dyDescent="0.25">
      <c r="C27" s="83" t="s">
        <v>134</v>
      </c>
      <c r="D27" s="84" t="s">
        <v>119</v>
      </c>
      <c r="E27" s="93">
        <v>0</v>
      </c>
      <c r="F27" s="94">
        <v>60000000</v>
      </c>
      <c r="G27" s="94">
        <v>0</v>
      </c>
      <c r="H27" s="94">
        <v>0</v>
      </c>
      <c r="I27" s="94">
        <v>0</v>
      </c>
      <c r="J27" s="95">
        <v>0</v>
      </c>
      <c r="K27" s="84"/>
      <c r="L27" s="84"/>
      <c r="M27" s="84"/>
      <c r="N27" s="84"/>
      <c r="O27" s="84" t="s">
        <v>74</v>
      </c>
      <c r="P27" s="84" t="s">
        <v>82</v>
      </c>
      <c r="Q27" s="104">
        <v>0</v>
      </c>
      <c r="R27" s="84"/>
      <c r="S27" s="84"/>
      <c r="T27" s="84"/>
      <c r="U27" s="84"/>
    </row>
    <row r="28" spans="3:21" x14ac:dyDescent="0.25">
      <c r="C28" s="83" t="s">
        <v>134</v>
      </c>
      <c r="D28" s="84" t="s">
        <v>120</v>
      </c>
      <c r="E28" s="93">
        <v>0</v>
      </c>
      <c r="F28" s="94">
        <v>40000000</v>
      </c>
      <c r="G28" s="94">
        <v>0</v>
      </c>
      <c r="H28" s="94">
        <v>0</v>
      </c>
      <c r="I28" s="94">
        <v>0</v>
      </c>
      <c r="J28" s="95">
        <v>0</v>
      </c>
      <c r="K28" s="84"/>
      <c r="L28" s="84"/>
      <c r="M28" s="84"/>
      <c r="N28" s="84"/>
      <c r="O28" s="84" t="s">
        <v>75</v>
      </c>
      <c r="P28" s="84" t="s">
        <v>83</v>
      </c>
      <c r="Q28" s="105">
        <v>50000000</v>
      </c>
      <c r="R28" s="84"/>
      <c r="S28" s="84"/>
      <c r="T28" s="84"/>
      <c r="U28" s="84"/>
    </row>
    <row r="29" spans="3:21" x14ac:dyDescent="0.25">
      <c r="C29" s="83" t="s">
        <v>121</v>
      </c>
      <c r="D29" s="84" t="s">
        <v>121</v>
      </c>
      <c r="E29" s="93">
        <v>0</v>
      </c>
      <c r="F29" s="94">
        <v>40000000</v>
      </c>
      <c r="G29" s="94">
        <v>20000000</v>
      </c>
      <c r="H29" s="94">
        <v>0</v>
      </c>
      <c r="I29" s="94">
        <v>0</v>
      </c>
      <c r="J29" s="95">
        <v>0</v>
      </c>
      <c r="K29" s="84"/>
      <c r="L29" s="84"/>
      <c r="M29" s="84"/>
      <c r="N29" s="84"/>
      <c r="O29" s="84"/>
      <c r="P29" s="84"/>
      <c r="Q29" s="106">
        <v>210500000</v>
      </c>
      <c r="R29" s="84"/>
      <c r="S29" s="84"/>
      <c r="T29" s="84"/>
      <c r="U29" s="84"/>
    </row>
    <row r="30" spans="3:21" x14ac:dyDescent="0.25">
      <c r="C30" s="83" t="s">
        <v>135</v>
      </c>
      <c r="D30" s="84" t="s">
        <v>103</v>
      </c>
      <c r="E30" s="98">
        <v>47500000</v>
      </c>
      <c r="F30" s="99">
        <v>0</v>
      </c>
      <c r="G30" s="99">
        <v>0</v>
      </c>
      <c r="H30" s="99">
        <v>0</v>
      </c>
      <c r="I30" s="99">
        <v>0</v>
      </c>
      <c r="J30" s="100">
        <v>0</v>
      </c>
      <c r="K30" s="84"/>
      <c r="L30" s="84"/>
      <c r="M30" s="84"/>
      <c r="N30" s="84"/>
      <c r="O30" s="84"/>
      <c r="P30" s="84"/>
      <c r="Q30" s="104"/>
      <c r="R30" s="84"/>
      <c r="S30" s="84"/>
      <c r="T30" s="84"/>
      <c r="U30" s="84"/>
    </row>
    <row r="31" spans="3:21" x14ac:dyDescent="0.25">
      <c r="D31" s="88" t="s">
        <v>122</v>
      </c>
      <c r="E31" s="101">
        <v>243045000</v>
      </c>
      <c r="F31" s="101">
        <v>140000000</v>
      </c>
      <c r="G31" s="101">
        <v>68500000</v>
      </c>
      <c r="H31" s="101">
        <v>50000000</v>
      </c>
      <c r="I31" s="101">
        <v>0</v>
      </c>
      <c r="J31" s="101">
        <v>127000000</v>
      </c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</row>
    <row r="32" spans="3:21" x14ac:dyDescent="0.25">
      <c r="D32" s="84"/>
      <c r="E32" s="107"/>
      <c r="F32" s="84"/>
      <c r="G32" s="84"/>
      <c r="H32" s="84"/>
      <c r="I32" s="84"/>
      <c r="J32" s="108">
        <v>628545000</v>
      </c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</row>
    <row r="33" spans="4:21" x14ac:dyDescent="0.25"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</row>
    <row r="34" spans="4:21" x14ac:dyDescent="0.25"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08FB5-43D6-4A35-9751-C9E686ADC9C5}">
  <dimension ref="D3:G57"/>
  <sheetViews>
    <sheetView topLeftCell="B1" workbookViewId="0">
      <selection activeCell="D5" sqref="D5"/>
    </sheetView>
  </sheetViews>
  <sheetFormatPr defaultRowHeight="15" x14ac:dyDescent="0.25"/>
  <cols>
    <col min="1" max="3" width="9.140625" style="71"/>
    <col min="4" max="4" width="54.140625" style="71" customWidth="1"/>
    <col min="5" max="5" width="53.42578125" style="71" customWidth="1"/>
    <col min="6" max="6" width="9.140625" style="71"/>
    <col min="7" max="7" width="62" style="71" bestFit="1" customWidth="1"/>
    <col min="8" max="16384" width="9.140625" style="71"/>
  </cols>
  <sheetData>
    <row r="3" spans="4:7" x14ac:dyDescent="0.25">
      <c r="D3" s="70" t="s">
        <v>151</v>
      </c>
      <c r="G3" s="70" t="s">
        <v>152</v>
      </c>
    </row>
    <row r="4" spans="4:7" ht="14.45" customHeight="1" x14ac:dyDescent="0.25">
      <c r="D4" s="72" t="s">
        <v>25</v>
      </c>
      <c r="E4" s="73" t="s">
        <v>145</v>
      </c>
      <c r="G4" s="74" t="s">
        <v>139</v>
      </c>
    </row>
    <row r="5" spans="4:7" ht="14.45" customHeight="1" x14ac:dyDescent="0.25">
      <c r="D5" s="75" t="s">
        <v>128</v>
      </c>
      <c r="E5" s="76" t="s">
        <v>142</v>
      </c>
      <c r="G5" s="77" t="s">
        <v>140</v>
      </c>
    </row>
    <row r="6" spans="4:7" ht="14.45" customHeight="1" x14ac:dyDescent="0.25">
      <c r="D6" s="75" t="s">
        <v>129</v>
      </c>
      <c r="E6" s="76" t="s">
        <v>142</v>
      </c>
      <c r="G6" s="77" t="s">
        <v>141</v>
      </c>
    </row>
    <row r="7" spans="4:7" x14ac:dyDescent="0.25">
      <c r="D7" s="75" t="s">
        <v>27</v>
      </c>
      <c r="E7" s="76" t="s">
        <v>146</v>
      </c>
      <c r="G7" s="77" t="s">
        <v>142</v>
      </c>
    </row>
    <row r="8" spans="4:7" ht="14.45" customHeight="1" x14ac:dyDescent="0.25">
      <c r="D8" s="75" t="s">
        <v>137</v>
      </c>
      <c r="E8" s="76" t="s">
        <v>142</v>
      </c>
      <c r="G8" s="77" t="s">
        <v>143</v>
      </c>
    </row>
    <row r="9" spans="4:7" ht="14.45" customHeight="1" x14ac:dyDescent="0.25">
      <c r="D9" s="75" t="s">
        <v>28</v>
      </c>
      <c r="E9" s="76" t="s">
        <v>145</v>
      </c>
      <c r="G9" s="77" t="s">
        <v>144</v>
      </c>
    </row>
    <row r="10" spans="4:7" ht="14.45" customHeight="1" x14ac:dyDescent="0.25">
      <c r="D10" s="75" t="s">
        <v>130</v>
      </c>
      <c r="E10" s="76" t="s">
        <v>142</v>
      </c>
      <c r="G10" s="77" t="s">
        <v>145</v>
      </c>
    </row>
    <row r="11" spans="4:7" ht="14.45" customHeight="1" x14ac:dyDescent="0.25">
      <c r="D11" s="75" t="s">
        <v>131</v>
      </c>
      <c r="E11" s="76" t="s">
        <v>142</v>
      </c>
      <c r="G11" s="77" t="s">
        <v>146</v>
      </c>
    </row>
    <row r="12" spans="4:7" ht="14.45" customHeight="1" x14ac:dyDescent="0.25">
      <c r="D12" s="75" t="s">
        <v>132</v>
      </c>
      <c r="E12" s="76" t="s">
        <v>145</v>
      </c>
      <c r="G12" s="77" t="s">
        <v>147</v>
      </c>
    </row>
    <row r="13" spans="4:7" ht="14.45" customHeight="1" x14ac:dyDescent="0.25">
      <c r="D13" s="75" t="s">
        <v>39</v>
      </c>
      <c r="E13" s="76" t="s">
        <v>145</v>
      </c>
      <c r="G13" s="77" t="s">
        <v>153</v>
      </c>
    </row>
    <row r="14" spans="4:7" ht="14.45" customHeight="1" x14ac:dyDescent="0.25">
      <c r="D14" s="75" t="s">
        <v>49</v>
      </c>
      <c r="E14" s="76" t="s">
        <v>145</v>
      </c>
      <c r="G14" s="77" t="s">
        <v>148</v>
      </c>
    </row>
    <row r="15" spans="4:7" ht="14.45" customHeight="1" x14ac:dyDescent="0.25">
      <c r="D15" s="75" t="s">
        <v>50</v>
      </c>
      <c r="E15" s="76" t="s">
        <v>145</v>
      </c>
      <c r="G15" s="77" t="s">
        <v>149</v>
      </c>
    </row>
    <row r="16" spans="4:7" ht="14.45" customHeight="1" x14ac:dyDescent="0.25">
      <c r="D16" s="75" t="s">
        <v>51</v>
      </c>
      <c r="E16" s="76" t="s">
        <v>145</v>
      </c>
      <c r="G16" s="77" t="s">
        <v>150</v>
      </c>
    </row>
    <row r="17" spans="4:7" ht="14.45" customHeight="1" x14ac:dyDescent="0.25">
      <c r="D17" s="75" t="s">
        <v>29</v>
      </c>
      <c r="E17" s="76" t="s">
        <v>144</v>
      </c>
      <c r="G17" s="78" t="s">
        <v>154</v>
      </c>
    </row>
    <row r="18" spans="4:7" ht="14.45" customHeight="1" x14ac:dyDescent="0.25">
      <c r="D18" s="75" t="s">
        <v>133</v>
      </c>
      <c r="E18" s="76" t="s">
        <v>142</v>
      </c>
      <c r="G18" s="79"/>
    </row>
    <row r="19" spans="4:7" ht="14.45" customHeight="1" x14ac:dyDescent="0.25">
      <c r="D19" s="75" t="s">
        <v>138</v>
      </c>
      <c r="E19" s="76" t="s">
        <v>142</v>
      </c>
      <c r="G19" s="79"/>
    </row>
    <row r="20" spans="4:7" ht="14.45" customHeight="1" x14ac:dyDescent="0.25">
      <c r="D20" s="75" t="s">
        <v>134</v>
      </c>
      <c r="E20" s="76" t="s">
        <v>142</v>
      </c>
      <c r="G20" s="79"/>
    </row>
    <row r="21" spans="4:7" ht="14.45" customHeight="1" x14ac:dyDescent="0.25">
      <c r="D21" s="75" t="s">
        <v>121</v>
      </c>
      <c r="E21" s="76" t="s">
        <v>148</v>
      </c>
      <c r="G21" s="79"/>
    </row>
    <row r="22" spans="4:7" ht="14.45" customHeight="1" x14ac:dyDescent="0.25">
      <c r="D22" s="75" t="s">
        <v>32</v>
      </c>
      <c r="E22" s="76" t="s">
        <v>145</v>
      </c>
      <c r="G22" s="79"/>
    </row>
    <row r="23" spans="4:7" ht="14.45" customHeight="1" x14ac:dyDescent="0.25">
      <c r="D23" s="75" t="s">
        <v>33</v>
      </c>
      <c r="E23" s="76" t="s">
        <v>145</v>
      </c>
      <c r="G23" s="79"/>
    </row>
    <row r="24" spans="4:7" ht="14.45" customHeight="1" x14ac:dyDescent="0.25">
      <c r="D24" s="75" t="s">
        <v>34</v>
      </c>
      <c r="E24" s="76" t="s">
        <v>145</v>
      </c>
      <c r="G24" s="79"/>
    </row>
    <row r="25" spans="4:7" ht="14.45" customHeight="1" x14ac:dyDescent="0.25">
      <c r="D25" s="75" t="s">
        <v>35</v>
      </c>
      <c r="E25" s="76" t="s">
        <v>146</v>
      </c>
      <c r="G25" s="79"/>
    </row>
    <row r="26" spans="4:7" ht="14.45" customHeight="1" x14ac:dyDescent="0.25">
      <c r="D26" s="75" t="s">
        <v>40</v>
      </c>
      <c r="E26" s="76" t="s">
        <v>145</v>
      </c>
    </row>
    <row r="27" spans="4:7" ht="14.45" customHeight="1" x14ac:dyDescent="0.25">
      <c r="D27" s="75" t="s">
        <v>36</v>
      </c>
      <c r="E27" s="76" t="s">
        <v>145</v>
      </c>
    </row>
    <row r="28" spans="4:7" ht="14.45" customHeight="1" x14ac:dyDescent="0.25">
      <c r="D28" s="75" t="s">
        <v>135</v>
      </c>
      <c r="E28" s="76" t="s">
        <v>142</v>
      </c>
    </row>
    <row r="29" spans="4:7" ht="14.45" customHeight="1" x14ac:dyDescent="0.25">
      <c r="D29" s="80" t="s">
        <v>53</v>
      </c>
      <c r="E29" s="81" t="s">
        <v>145</v>
      </c>
    </row>
    <row r="30" spans="4:7" ht="14.45" customHeight="1" x14ac:dyDescent="0.25"/>
    <row r="31" spans="4:7" ht="14.45" customHeight="1" x14ac:dyDescent="0.25"/>
    <row r="57" spans="4:4" x14ac:dyDescent="0.25">
      <c r="D57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USG_InvestorCapitalPerf</vt:lpstr>
      <vt:lpstr>Prime_InvestorCapitalPerf</vt:lpstr>
      <vt:lpstr>Note Holders</vt:lpstr>
      <vt:lpstr>Investor Categories</vt:lpstr>
      <vt:lpstr>InvestorCategories</vt:lpstr>
      <vt:lpstr>Notes_M1</vt:lpstr>
      <vt:lpstr>Notes_MIG1</vt:lpstr>
      <vt:lpstr>Notes_Q1</vt:lpstr>
      <vt:lpstr>Notes_Q364_1</vt:lpstr>
      <vt:lpstr>Notes_Q3641</vt:lpstr>
      <vt:lpstr>Notes_QX1</vt:lpstr>
      <vt:lpstr>PrimeNoteHolders</vt:lpstr>
      <vt:lpstr>Prime_InvestorCapitalPerf!Print_Titles</vt:lpstr>
      <vt:lpstr>USG_InvestorCapitalPerf!Print_Titles</vt:lpstr>
      <vt:lpstr>USG_M4</vt:lpstr>
      <vt:lpstr>USG_M6</vt:lpstr>
      <vt:lpstr>USGNoteHolders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St. Pierre</dc:creator>
  <cp:lastModifiedBy>E98385155</cp:lastModifiedBy>
  <dcterms:created xsi:type="dcterms:W3CDTF">2021-10-07T22:15:46Z</dcterms:created>
  <dcterms:modified xsi:type="dcterms:W3CDTF">2021-10-10T14:33:48Z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