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1\"/>
    </mc:Choice>
  </mc:AlternateContent>
  <xr:revisionPtr revIDLastSave="0" documentId="13_ncr:1_{67B6931D-462C-4694-B380-986A3BE7A402}" xr6:coauthVersionLast="47" xr6:coauthVersionMax="47" xr10:uidLastSave="{00000000-0000-0000-0000-000000000000}"/>
  <bookViews>
    <workbookView xWindow="-38510" yWindow="-110" windowWidth="38620" windowHeight="21220" firstSheet="7" activeTab="9" xr2:uid="{08514324-F6D7-4E59-AD02-576599BAA0B8}"/>
  </bookViews>
  <sheets>
    <sheet name="Questions fo Matt Shepherd" sheetId="17" r:id="rId1"/>
    <sheet name="Items B &amp; C" sheetId="2" r:id="rId2"/>
    <sheet name="Item A" sheetId="1"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QX" sheetId="29" r:id="rId22"/>
    <sheet name="Sec 3 Item D-E Prime QX" sheetId="30" r:id="rId23"/>
    <sheet name="Sec 3 Item A-C Prime Q364" sheetId="32" r:id="rId24"/>
    <sheet name="Sec 3 Item D-E Prime Q364" sheetId="33" r:id="rId2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3" l="1"/>
  <c r="E56" i="33"/>
  <c r="D56" i="33"/>
  <c r="F106" i="28"/>
  <c r="E106" i="28"/>
  <c r="K104" i="28"/>
  <c r="K105" i="28" s="1"/>
  <c r="K106" i="28" s="1"/>
  <c r="K107" i="28" s="1"/>
  <c r="F107" i="28" s="1"/>
  <c r="J104" i="28"/>
  <c r="J105" i="28" s="1"/>
  <c r="J106" i="28" s="1"/>
  <c r="J107" i="28" s="1"/>
  <c r="E107" i="28" s="1"/>
  <c r="C61" i="28"/>
  <c r="E60" i="28"/>
  <c r="C60" i="28"/>
  <c r="C36" i="28"/>
  <c r="C35"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C61" i="31"/>
  <c r="G60" i="31"/>
  <c r="F60" i="31"/>
  <c r="E60" i="31"/>
  <c r="C60" i="31"/>
  <c r="C36" i="31"/>
  <c r="C35"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AD10" i="2"/>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W15" i="2"/>
  <c r="AC15" i="2" s="1"/>
  <c r="G60" i="28" s="1"/>
  <c r="X14" i="2"/>
  <c r="AD14" i="2" s="1"/>
  <c r="W14" i="2"/>
  <c r="AC14" i="2" s="1"/>
  <c r="Q15" i="2"/>
  <c r="U15" i="2" s="1"/>
  <c r="Y15" i="2" s="1"/>
  <c r="L15" i="2"/>
  <c r="N15" i="2" s="1"/>
  <c r="K15" i="2"/>
  <c r="O15" i="2" s="1"/>
  <c r="V15" i="2" s="1"/>
  <c r="AA15" i="2" s="1"/>
  <c r="M15" i="2" l="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O14" i="2"/>
  <c r="V14" i="2" s="1"/>
  <c r="AA14" i="2" s="1"/>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List>
</comments>
</file>

<file path=xl/sharedStrings.xml><?xml version="1.0" encoding="utf-8"?>
<sst xmlns="http://schemas.openxmlformats.org/spreadsheetml/2006/main" count="3074" uniqueCount="418">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</sst>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0" fontId="0" fillId="11" borderId="1" xfId="0" applyFill="1" applyBorder="1" applyAlignment="1">
      <alignment horizontal="center"/>
    </xf>
    <xf numFmtId="43" fontId="0" fillId="10" borderId="1" xfId="2" applyFont="1" applyFill="1" applyBorder="1" applyAlignment="1">
      <alignment horizontal="center" vertical="center"/>
    </xf>
    <xf numFmtId="0" fontId="0" fillId="11"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364</v>
      </c>
    </row>
    <row r="3" spans="2:7" x14ac:dyDescent="0.35">
      <c r="B3" t="s">
        <v>365</v>
      </c>
      <c r="F3" t="s">
        <v>395</v>
      </c>
    </row>
    <row r="4" spans="2:7" x14ac:dyDescent="0.35">
      <c r="B4" t="s">
        <v>366</v>
      </c>
      <c r="F4" t="s">
        <v>379</v>
      </c>
    </row>
    <row r="6" spans="2:7" x14ac:dyDescent="0.35">
      <c r="B6" t="s">
        <v>378</v>
      </c>
      <c r="F6" t="s">
        <v>380</v>
      </c>
    </row>
    <row r="7" spans="2:7" x14ac:dyDescent="0.35">
      <c r="B7" t="s">
        <v>365</v>
      </c>
      <c r="F7" t="s">
        <v>381</v>
      </c>
    </row>
    <row r="9" spans="2:7" x14ac:dyDescent="0.35">
      <c r="B9" t="s">
        <v>367</v>
      </c>
    </row>
    <row r="10" spans="2:7" x14ac:dyDescent="0.35">
      <c r="F10" t="s">
        <v>382</v>
      </c>
    </row>
    <row r="12" spans="2:7" x14ac:dyDescent="0.35">
      <c r="B12" t="s">
        <v>374</v>
      </c>
      <c r="G12" t="s">
        <v>391</v>
      </c>
    </row>
    <row r="13" spans="2:7" x14ac:dyDescent="0.35">
      <c r="G13" t="s">
        <v>392</v>
      </c>
    </row>
    <row r="14" spans="2:7" x14ac:dyDescent="0.35">
      <c r="B14" t="s">
        <v>375</v>
      </c>
    </row>
    <row r="16" spans="2:7" x14ac:dyDescent="0.35">
      <c r="B16" t="s">
        <v>389</v>
      </c>
    </row>
    <row r="17" spans="2:12" x14ac:dyDescent="0.35">
      <c r="C17" s="81" t="s">
        <v>86</v>
      </c>
      <c r="D17" s="32"/>
      <c r="E17" s="32"/>
      <c r="F17" s="32"/>
      <c r="G17" s="32"/>
      <c r="H17" s="32"/>
      <c r="I17" s="32"/>
      <c r="J17" s="32"/>
      <c r="K17" s="32"/>
      <c r="L17" s="32"/>
    </row>
    <row r="18" spans="2:12" x14ac:dyDescent="0.35">
      <c r="C18" s="81" t="s">
        <v>87</v>
      </c>
      <c r="D18" s="32"/>
      <c r="E18" s="32"/>
      <c r="F18" s="32"/>
      <c r="G18" s="32"/>
      <c r="H18" s="32"/>
      <c r="I18" s="32"/>
      <c r="J18" s="32"/>
      <c r="K18" s="32"/>
      <c r="L18" s="32"/>
    </row>
    <row r="19" spans="2:12" x14ac:dyDescent="0.35">
      <c r="C19" s="32" t="s">
        <v>390</v>
      </c>
      <c r="D19" s="32"/>
      <c r="E19" s="32"/>
      <c r="F19" s="32"/>
      <c r="G19" s="32"/>
      <c r="H19" s="32"/>
      <c r="I19" s="32"/>
      <c r="J19" s="32"/>
      <c r="K19" s="32"/>
      <c r="L19" s="32"/>
    </row>
    <row r="21" spans="2:12" x14ac:dyDescent="0.35">
      <c r="B21" t="s">
        <v>393</v>
      </c>
    </row>
    <row r="22" spans="2:12" x14ac:dyDescent="0.35">
      <c r="C22" t="s">
        <v>394</v>
      </c>
    </row>
    <row r="23" spans="2:12" x14ac:dyDescent="0.3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abSelected="1" topLeftCell="A67" workbookViewId="0">
      <selection activeCell="F99" sqref="F99"/>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7" t="s">
        <v>406</v>
      </c>
      <c r="B1" s="7" t="s">
        <v>34</v>
      </c>
    </row>
    <row r="2" spans="1:3" x14ac:dyDescent="0.35">
      <c r="B2" s="1" t="s">
        <v>50</v>
      </c>
    </row>
    <row r="4" spans="1:3" x14ac:dyDescent="0.35">
      <c r="B4" s="5" t="s">
        <v>51</v>
      </c>
    </row>
    <row r="5" spans="1:3" x14ac:dyDescent="0.35">
      <c r="B5" s="5"/>
    </row>
    <row r="6" spans="1:3" x14ac:dyDescent="0.35">
      <c r="B6" s="12" t="s">
        <v>66</v>
      </c>
      <c r="C6" s="43" t="s">
        <v>416</v>
      </c>
    </row>
    <row r="7" spans="1:3" x14ac:dyDescent="0.35">
      <c r="B7" s="12" t="s">
        <v>35</v>
      </c>
      <c r="C7" s="115" t="s">
        <v>406</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C'!M14</f>
        <v>20001000</v>
      </c>
      <c r="E35" s="1" t="s">
        <v>48</v>
      </c>
    </row>
    <row r="36" spans="2:5" x14ac:dyDescent="0.35">
      <c r="B36" t="s">
        <v>70</v>
      </c>
      <c r="C36" s="96">
        <f>'Items B &amp; C'!N14</f>
        <v>20001000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C'!Y14</f>
        <v>117000</v>
      </c>
      <c r="D60" s="79"/>
      <c r="E60" s="93">
        <f>'Items B &amp; C'!AA14</f>
        <v>19884000</v>
      </c>
      <c r="F60" s="93">
        <f>'Items B &amp; C'!AB15</f>
        <v>0</v>
      </c>
      <c r="G60" s="93">
        <f>'Items B &amp; C'!AC15</f>
        <v>0</v>
      </c>
      <c r="N60" s="30"/>
    </row>
    <row r="61" spans="2:14" x14ac:dyDescent="0.35">
      <c r="B61" t="s">
        <v>79</v>
      </c>
      <c r="C61" s="93">
        <f>'Items B &amp; C'!AD14</f>
        <v>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100</v>
      </c>
      <c r="E73" s="1" t="s">
        <v>103</v>
      </c>
    </row>
    <row r="74" spans="2:5" x14ac:dyDescent="0.35">
      <c r="B74" t="s">
        <v>94</v>
      </c>
      <c r="C74" s="96">
        <v>0</v>
      </c>
      <c r="E74" s="1" t="s">
        <v>104</v>
      </c>
    </row>
    <row r="75" spans="2:5" x14ac:dyDescent="0.35">
      <c r="B75" t="s">
        <v>95</v>
      </c>
      <c r="C75" s="96">
        <v>0</v>
      </c>
      <c r="E75" s="1" t="s">
        <v>105</v>
      </c>
    </row>
    <row r="76" spans="2:5" x14ac:dyDescent="0.35">
      <c r="B76" t="s">
        <v>96</v>
      </c>
      <c r="C76" s="96">
        <v>0</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c r="I95" s="24"/>
      <c r="J95" s="24"/>
      <c r="K95" s="24"/>
      <c r="O95" s="23"/>
    </row>
    <row r="96" spans="2:20" x14ac:dyDescent="0.35">
      <c r="B96" t="s">
        <v>113</v>
      </c>
      <c r="C96" s="89"/>
      <c r="E96" s="95"/>
      <c r="F96" s="95"/>
      <c r="G96" s="26"/>
      <c r="H96" s="24"/>
      <c r="I96" s="24"/>
      <c r="J96" s="24"/>
      <c r="K96" s="24"/>
      <c r="L96" s="25"/>
      <c r="N96" s="31"/>
      <c r="O96" s="23"/>
      <c r="P96" s="21"/>
      <c r="R96" s="20"/>
      <c r="S96" s="31"/>
      <c r="T96" s="22"/>
    </row>
    <row r="97" spans="2:20" x14ac:dyDescent="0.35">
      <c r="B97" t="s">
        <v>114</v>
      </c>
      <c r="C97" s="89"/>
      <c r="E97" s="95"/>
      <c r="F97" s="95"/>
      <c r="G97" s="26"/>
      <c r="H97" s="24"/>
      <c r="I97" s="24"/>
      <c r="J97" s="24"/>
      <c r="K97" s="24"/>
      <c r="L97" s="25"/>
      <c r="N97" s="31"/>
      <c r="O97" s="23"/>
      <c r="P97" s="21"/>
      <c r="R97" s="20"/>
      <c r="S97" s="31"/>
      <c r="T97" s="22"/>
    </row>
    <row r="98" spans="2:20" x14ac:dyDescent="0.35">
      <c r="B98" t="s">
        <v>115</v>
      </c>
      <c r="C98" s="89"/>
      <c r="E98" s="95"/>
      <c r="F98" s="95"/>
      <c r="G98" s="26"/>
      <c r="H98" s="24"/>
      <c r="I98" s="23"/>
      <c r="J98" s="24"/>
      <c r="K98" s="24"/>
      <c r="L98" s="25"/>
      <c r="N98" s="31"/>
      <c r="O98" s="23"/>
      <c r="P98" s="21"/>
      <c r="R98" s="20"/>
      <c r="S98" s="31"/>
      <c r="T98" s="22"/>
    </row>
    <row r="99" spans="2:20" ht="15" thickBot="1" x14ac:dyDescent="0.4">
      <c r="B99" t="s">
        <v>116</v>
      </c>
      <c r="C99" s="89"/>
      <c r="E99" s="114"/>
      <c r="F99" s="114"/>
      <c r="G99" s="26"/>
      <c r="H99" s="75"/>
      <c r="I99" s="75"/>
      <c r="J99" s="75"/>
      <c r="K99" s="75"/>
      <c r="L99" s="25"/>
      <c r="N99" s="31"/>
      <c r="O99" s="23"/>
      <c r="P99" s="11"/>
      <c r="R99" s="20"/>
      <c r="S99" s="31"/>
      <c r="T99" s="22"/>
    </row>
    <row r="100" spans="2:20" ht="15" thickTop="1" x14ac:dyDescent="0.35">
      <c r="B100" t="s">
        <v>117</v>
      </c>
      <c r="C100" s="89"/>
      <c r="E100" s="113"/>
      <c r="F100" s="113"/>
      <c r="G100" s="26"/>
      <c r="H100" s="24"/>
      <c r="I100" s="24"/>
      <c r="J100" s="24"/>
      <c r="K100" s="24"/>
      <c r="L100" s="25"/>
      <c r="N100" s="31"/>
      <c r="O100" s="23"/>
      <c r="P100" s="11"/>
      <c r="R100" s="20"/>
      <c r="S100" s="31"/>
      <c r="T100" s="22"/>
    </row>
    <row r="101" spans="2:20" x14ac:dyDescent="0.35">
      <c r="B101" t="s">
        <v>118</v>
      </c>
      <c r="C101" s="89"/>
      <c r="E101" s="95"/>
      <c r="F101" s="95"/>
      <c r="G101" s="26"/>
      <c r="H101" s="24"/>
      <c r="I101" s="24"/>
      <c r="J101" s="24"/>
      <c r="K101" s="24"/>
      <c r="L101" s="25"/>
      <c r="N101" s="31"/>
      <c r="O101" s="23"/>
      <c r="P101" s="21"/>
      <c r="R101" s="20"/>
      <c r="S101" s="31"/>
      <c r="T101" s="22"/>
    </row>
    <row r="102" spans="2:20" x14ac:dyDescent="0.35">
      <c r="B102" t="s">
        <v>119</v>
      </c>
      <c r="C102" s="89"/>
      <c r="E102" s="95"/>
      <c r="F102" s="95"/>
      <c r="G102" s="26"/>
      <c r="H102" s="24"/>
      <c r="I102" s="24"/>
      <c r="J102" s="24"/>
      <c r="K102" s="24"/>
      <c r="L102" s="25"/>
      <c r="N102" s="31"/>
      <c r="O102" s="23"/>
      <c r="P102" s="11"/>
      <c r="R102" s="20"/>
      <c r="S102" s="31"/>
      <c r="T102" s="22"/>
    </row>
    <row r="103" spans="2:20" ht="15" thickBot="1" x14ac:dyDescent="0.4">
      <c r="B103" t="s">
        <v>120</v>
      </c>
      <c r="C103" s="89"/>
      <c r="E103" s="114"/>
      <c r="F103" s="114"/>
      <c r="G103" s="26"/>
      <c r="H103" s="75"/>
      <c r="I103" s="75"/>
      <c r="J103" s="75">
        <v>1</v>
      </c>
      <c r="K103" s="75">
        <v>1</v>
      </c>
      <c r="L103" s="25"/>
      <c r="N103" s="31"/>
      <c r="O103" s="23"/>
      <c r="P103" s="11"/>
      <c r="R103" s="20"/>
      <c r="S103" s="31"/>
      <c r="T103" s="22"/>
    </row>
    <row r="104" spans="2:20" ht="15" thickTop="1" x14ac:dyDescent="0.35">
      <c r="B104" t="s">
        <v>121</v>
      </c>
      <c r="C104" s="89"/>
      <c r="E104" s="113"/>
      <c r="F104" s="113"/>
      <c r="G104" s="26"/>
      <c r="H104" s="24">
        <v>1</v>
      </c>
      <c r="I104" s="24">
        <v>1</v>
      </c>
      <c r="J104" s="24">
        <f>J103*H104</f>
        <v>1</v>
      </c>
      <c r="K104" s="24">
        <f t="shared" ref="K104:K107" si="0">K103*I104</f>
        <v>1</v>
      </c>
      <c r="L104" s="25"/>
      <c r="N104" s="31"/>
      <c r="O104" s="23"/>
      <c r="P104" s="21"/>
      <c r="R104" s="20"/>
      <c r="S104" s="31"/>
      <c r="T104" s="22"/>
    </row>
    <row r="105" spans="2:20" x14ac:dyDescent="0.3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3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 thickBot="1" x14ac:dyDescent="0.4">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election activeCell="H45" sqref="H45"/>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8" x14ac:dyDescent="0.35">
      <c r="B33" s="5"/>
      <c r="C33" s="12"/>
    </row>
    <row r="34" spans="2:8" x14ac:dyDescent="0.35">
      <c r="B34">
        <v>55</v>
      </c>
      <c r="C34" s="10" t="s">
        <v>203</v>
      </c>
    </row>
    <row r="35" spans="2:8" x14ac:dyDescent="0.35">
      <c r="C35" s="12"/>
      <c r="D35" s="2" t="s">
        <v>191</v>
      </c>
      <c r="E35" s="2" t="s">
        <v>192</v>
      </c>
      <c r="F35" s="2" t="s">
        <v>193</v>
      </c>
    </row>
    <row r="36" spans="2:8" x14ac:dyDescent="0.35">
      <c r="C36" s="12" t="s">
        <v>194</v>
      </c>
      <c r="D36" s="82">
        <v>213517000</v>
      </c>
      <c r="E36" s="82">
        <v>213517000</v>
      </c>
      <c r="F36" s="82">
        <v>213520000</v>
      </c>
      <c r="G36" s="77"/>
    </row>
    <row r="37" spans="2:8" ht="29" x14ac:dyDescent="0.35">
      <c r="C37" s="12" t="s">
        <v>195</v>
      </c>
      <c r="D37" s="47" t="s">
        <v>388</v>
      </c>
      <c r="E37" s="47" t="s">
        <v>388</v>
      </c>
      <c r="F37" s="47" t="s">
        <v>388</v>
      </c>
    </row>
    <row r="38" spans="2:8" ht="29" x14ac:dyDescent="0.35">
      <c r="C38" s="12" t="s">
        <v>196</v>
      </c>
      <c r="D38" s="47" t="s">
        <v>388</v>
      </c>
      <c r="E38" s="47" t="s">
        <v>388</v>
      </c>
      <c r="F38" s="47" t="s">
        <v>388</v>
      </c>
    </row>
    <row r="39" spans="2:8" x14ac:dyDescent="0.35">
      <c r="C39" s="12" t="s">
        <v>197</v>
      </c>
      <c r="D39" s="83">
        <v>11</v>
      </c>
      <c r="E39" s="83">
        <v>8</v>
      </c>
      <c r="F39" s="83">
        <v>13</v>
      </c>
      <c r="G39" s="100" t="s">
        <v>407</v>
      </c>
    </row>
    <row r="40" spans="2:8" x14ac:dyDescent="0.35">
      <c r="C40" s="12" t="s">
        <v>198</v>
      </c>
      <c r="D40" s="83">
        <v>11</v>
      </c>
      <c r="E40" s="83">
        <v>8</v>
      </c>
      <c r="F40" s="83">
        <v>13</v>
      </c>
      <c r="G40" s="100" t="s">
        <v>407</v>
      </c>
    </row>
    <row r="41" spans="2:8" x14ac:dyDescent="0.35">
      <c r="C41" s="12" t="s">
        <v>199</v>
      </c>
      <c r="D41" s="83">
        <v>3.0999999999999999E-3</v>
      </c>
      <c r="E41" s="83">
        <v>3.3E-3</v>
      </c>
      <c r="F41" s="83">
        <v>3.3E-3</v>
      </c>
      <c r="G41" s="100" t="s">
        <v>408</v>
      </c>
    </row>
    <row r="42" spans="2:8" x14ac:dyDescent="0.35">
      <c r="C42" s="12" t="s">
        <v>200</v>
      </c>
      <c r="D42" s="116">
        <v>21407228.18</v>
      </c>
      <c r="E42" s="116">
        <v>21685346.109999999</v>
      </c>
      <c r="F42" s="116">
        <v>12443788.380000001</v>
      </c>
      <c r="G42" s="100" t="s">
        <v>409</v>
      </c>
    </row>
    <row r="43" spans="2:8" x14ac:dyDescent="0.35">
      <c r="C43" s="12" t="s">
        <v>201</v>
      </c>
      <c r="D43" s="116">
        <v>21407228.18</v>
      </c>
      <c r="E43" s="116">
        <v>21685346.109999999</v>
      </c>
      <c r="F43" s="116">
        <v>12443788.380000001</v>
      </c>
      <c r="G43" s="100" t="s">
        <v>410</v>
      </c>
    </row>
    <row r="44" spans="2:8" x14ac:dyDescent="0.35">
      <c r="C44" s="12" t="s">
        <v>202</v>
      </c>
      <c r="D44" s="83">
        <v>0</v>
      </c>
      <c r="E44" s="83">
        <v>0</v>
      </c>
      <c r="F44" s="83">
        <v>0</v>
      </c>
      <c r="G44" s="100"/>
      <c r="H44" t="s">
        <v>417</v>
      </c>
    </row>
    <row r="48" spans="2:8" x14ac:dyDescent="0.35">
      <c r="B48" s="35" t="s">
        <v>204</v>
      </c>
    </row>
    <row r="49" spans="2:8" x14ac:dyDescent="0.35">
      <c r="B49" s="35"/>
    </row>
    <row r="50" spans="2:8" ht="29" x14ac:dyDescent="0.35">
      <c r="B50">
        <v>56</v>
      </c>
      <c r="C50" s="12" t="s">
        <v>208</v>
      </c>
      <c r="D50" s="47" t="s">
        <v>153</v>
      </c>
      <c r="E50" s="100" t="s">
        <v>411</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27</v>
      </c>
      <c r="E9" s="40"/>
      <c r="F9" s="40"/>
      <c r="G9" s="40"/>
      <c r="H9" s="40"/>
    </row>
    <row r="10" spans="1:8" x14ac:dyDescent="0.35">
      <c r="B10" s="40"/>
      <c r="C10" s="42" t="s">
        <v>226</v>
      </c>
      <c r="D10" s="47">
        <v>4</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4" workbookViewId="0">
      <selection activeCell="H45" sqref="H45"/>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875690000</v>
      </c>
      <c r="E36" s="82">
        <v>905834000</v>
      </c>
      <c r="F36" s="82">
        <v>920535000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5.4999999999999997E-3</v>
      </c>
      <c r="E41" s="83">
        <v>5.3E-3</v>
      </c>
      <c r="F41" s="83">
        <v>5.7000000000000002E-3</v>
      </c>
      <c r="G41" s="100" t="s">
        <v>408</v>
      </c>
    </row>
    <row r="42" spans="2:9" x14ac:dyDescent="0.35">
      <c r="C42" s="12" t="s">
        <v>200</v>
      </c>
      <c r="D42" s="83">
        <v>166289660.56</v>
      </c>
      <c r="E42" s="83">
        <v>106745744.03</v>
      </c>
      <c r="F42" s="83">
        <v>45752006.130000003</v>
      </c>
      <c r="G42" s="100" t="s">
        <v>409</v>
      </c>
    </row>
    <row r="43" spans="2:9" x14ac:dyDescent="0.35">
      <c r="C43" s="12" t="s">
        <v>201</v>
      </c>
      <c r="D43" s="83">
        <v>166289660.56</v>
      </c>
      <c r="E43" s="83">
        <v>171584237.59999999</v>
      </c>
      <c r="F43" s="83">
        <v>81594882.159999996</v>
      </c>
      <c r="G43" s="100" t="s">
        <v>410</v>
      </c>
    </row>
    <row r="44" spans="2:9" x14ac:dyDescent="0.35">
      <c r="C44" s="12" t="s">
        <v>202</v>
      </c>
      <c r="D44" s="83">
        <v>0</v>
      </c>
      <c r="E44" s="83">
        <v>0</v>
      </c>
      <c r="F44" s="83">
        <v>0</v>
      </c>
      <c r="H44" s="99" t="s">
        <v>417</v>
      </c>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6" workbookViewId="0">
      <selection activeCell="C48" sqref="C48"/>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28</v>
      </c>
      <c r="E9" s="40"/>
      <c r="F9" s="40"/>
      <c r="G9" s="40"/>
      <c r="H9" s="40"/>
    </row>
    <row r="10" spans="1:8" x14ac:dyDescent="0.35">
      <c r="B10" s="40"/>
      <c r="C10" s="42" t="s">
        <v>226</v>
      </c>
      <c r="D10" s="47">
        <v>9</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election activeCell="H45" sqref="H45"/>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397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71543000</v>
      </c>
      <c r="E36" s="82">
        <v>71568000</v>
      </c>
      <c r="F36" s="82">
        <v>71590000</v>
      </c>
      <c r="G36" s="77"/>
      <c r="H36" s="77"/>
      <c r="I36" s="77"/>
    </row>
    <row r="37" spans="2:9" ht="29" x14ac:dyDescent="0.35">
      <c r="C37" s="12" t="s">
        <v>195</v>
      </c>
      <c r="D37" s="51" t="s">
        <v>388</v>
      </c>
      <c r="E37" s="51" t="s">
        <v>388</v>
      </c>
      <c r="F37" s="51" t="s">
        <v>388</v>
      </c>
    </row>
    <row r="38" spans="2:9" ht="29" x14ac:dyDescent="0.35">
      <c r="C38" s="12" t="s">
        <v>196</v>
      </c>
      <c r="D38" s="51" t="s">
        <v>388</v>
      </c>
      <c r="E38" s="51" t="s">
        <v>388</v>
      </c>
      <c r="F38" s="51"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5.4000000000000003E-3</v>
      </c>
      <c r="E41" s="83">
        <v>5.4000000000000003E-3</v>
      </c>
      <c r="F41" s="83">
        <v>5.5999999999999999E-3</v>
      </c>
      <c r="G41" s="100" t="s">
        <v>408</v>
      </c>
    </row>
    <row r="42" spans="2:9" x14ac:dyDescent="0.35">
      <c r="C42" s="12" t="s">
        <v>200</v>
      </c>
      <c r="D42" s="83">
        <v>13534267.65</v>
      </c>
      <c r="E42" s="83">
        <v>10242727.77</v>
      </c>
      <c r="F42" s="83">
        <v>6374043.0899999999</v>
      </c>
      <c r="G42" s="100" t="s">
        <v>409</v>
      </c>
    </row>
    <row r="43" spans="2:9" x14ac:dyDescent="0.35">
      <c r="C43" s="12" t="s">
        <v>201</v>
      </c>
      <c r="D43" s="83">
        <v>13534267.65</v>
      </c>
      <c r="E43" s="83">
        <v>13923806.82</v>
      </c>
      <c r="F43" s="83">
        <v>8491517.2899999991</v>
      </c>
      <c r="G43" s="100"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0" workbookViewId="0">
      <selection activeCell="F54" sqref="F54"/>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399</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376</v>
      </c>
    </row>
    <row r="18" spans="2:4" x14ac:dyDescent="0.35">
      <c r="C18" t="s">
        <v>181</v>
      </c>
      <c r="D18" s="51" t="s">
        <v>399</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331596000</v>
      </c>
      <c r="E36" s="82">
        <v>454319000</v>
      </c>
      <c r="F36" s="82">
        <v>454557000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51</v>
      </c>
      <c r="E39" s="83">
        <v>26</v>
      </c>
      <c r="F39" s="83">
        <v>13</v>
      </c>
      <c r="G39" s="101" t="s">
        <v>407</v>
      </c>
    </row>
    <row r="40" spans="2:9" x14ac:dyDescent="0.35">
      <c r="C40" s="12" t="s">
        <v>198</v>
      </c>
      <c r="D40" s="83">
        <v>51</v>
      </c>
      <c r="E40" s="83">
        <v>26</v>
      </c>
      <c r="F40" s="83">
        <v>13</v>
      </c>
      <c r="G40" s="101" t="s">
        <v>407</v>
      </c>
    </row>
    <row r="41" spans="2:9" x14ac:dyDescent="0.35">
      <c r="C41" s="12" t="s">
        <v>199</v>
      </c>
      <c r="D41" s="83">
        <v>7.9000000000000008E-3</v>
      </c>
      <c r="E41" s="83">
        <v>7.4999999999999997E-3</v>
      </c>
      <c r="F41" s="83">
        <v>7.4999999999999997E-3</v>
      </c>
      <c r="G41" s="101" t="s">
        <v>408</v>
      </c>
    </row>
    <row r="42" spans="2:9" x14ac:dyDescent="0.35">
      <c r="C42" s="12" t="s">
        <v>200</v>
      </c>
      <c r="D42" s="116">
        <v>60527402.619999997</v>
      </c>
      <c r="E42" s="116">
        <v>40379803.530000001</v>
      </c>
      <c r="F42" s="116">
        <v>26827172.75</v>
      </c>
      <c r="G42" s="101" t="s">
        <v>409</v>
      </c>
    </row>
    <row r="43" spans="2:9" x14ac:dyDescent="0.35">
      <c r="C43" s="12" t="s">
        <v>201</v>
      </c>
      <c r="D43" s="116">
        <v>60527402.619999997</v>
      </c>
      <c r="E43" s="116">
        <v>64110256.870000005</v>
      </c>
      <c r="F43" s="116">
        <v>46366681.629999995</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399</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7</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workbookViewId="0"/>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54296875" bestFit="1" customWidth="1"/>
  </cols>
  <sheetData>
    <row r="2" spans="2:31" ht="15.5" x14ac:dyDescent="0.35">
      <c r="B2" s="6" t="s">
        <v>18</v>
      </c>
    </row>
    <row r="4" spans="2:31" x14ac:dyDescent="0.35">
      <c r="B4" t="s">
        <v>19</v>
      </c>
      <c r="N4" s="111" t="s">
        <v>413</v>
      </c>
      <c r="O4" s="111"/>
    </row>
    <row r="5" spans="2:31" x14ac:dyDescent="0.35">
      <c r="B5" s="1" t="s">
        <v>20</v>
      </c>
    </row>
    <row r="6" spans="2:31" x14ac:dyDescent="0.35">
      <c r="Y6" t="s">
        <v>362</v>
      </c>
    </row>
    <row r="7" spans="2:31" x14ac:dyDescent="0.35">
      <c r="H7" s="77"/>
      <c r="M7" t="s">
        <v>362</v>
      </c>
      <c r="U7" s="19" t="s">
        <v>78</v>
      </c>
      <c r="V7" s="19" t="s">
        <v>78</v>
      </c>
      <c r="W7" s="19" t="s">
        <v>78</v>
      </c>
      <c r="X7" s="19" t="s">
        <v>373</v>
      </c>
      <c r="Y7" s="19" t="s">
        <v>78</v>
      </c>
      <c r="Z7" s="19"/>
      <c r="AA7" s="19" t="s">
        <v>78</v>
      </c>
      <c r="AB7" s="19"/>
      <c r="AC7" s="19" t="s">
        <v>78</v>
      </c>
      <c r="AD7" s="19" t="s">
        <v>373</v>
      </c>
    </row>
    <row r="8" spans="2:31" x14ac:dyDescent="0.3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35">
      <c r="B9" s="8" t="s">
        <v>21</v>
      </c>
      <c r="C9" s="90">
        <v>0</v>
      </c>
      <c r="D9" s="90">
        <v>0</v>
      </c>
      <c r="G9" t="s">
        <v>355</v>
      </c>
      <c r="H9" s="104">
        <v>213523289.56999999</v>
      </c>
      <c r="I9" s="104">
        <v>2227000</v>
      </c>
      <c r="J9" s="104">
        <v>47525.329999999994</v>
      </c>
      <c r="K9" s="16">
        <f>SUM(H9:J9)</f>
        <v>215797814.90000001</v>
      </c>
      <c r="L9" s="16">
        <f>H9</f>
        <v>213523289.56999999</v>
      </c>
      <c r="M9" s="76">
        <f>ROUND(K9,-3)</f>
        <v>215798000</v>
      </c>
      <c r="N9" s="76">
        <f>ROUND(L9,-3)</f>
        <v>213523000</v>
      </c>
      <c r="O9" s="16">
        <f t="shared" ref="O9:O14" si="0">K9-SUM(I9,J9,Q9,R9,S9)</f>
        <v>210173779.58000001</v>
      </c>
      <c r="P9" s="109">
        <v>3349509.99</v>
      </c>
      <c r="Q9" s="16">
        <f t="shared" ref="Q9:Q14" si="1">P9-S9</f>
        <v>3349509.99</v>
      </c>
      <c r="R9" s="109">
        <v>0</v>
      </c>
      <c r="S9" s="109">
        <v>0</v>
      </c>
      <c r="U9" s="77">
        <f>Q9+R9+J9</f>
        <v>3397035.3200000003</v>
      </c>
      <c r="V9" s="77">
        <f t="shared" ref="V9:V13" si="2">O9</f>
        <v>210173779.58000001</v>
      </c>
      <c r="W9" s="77">
        <f>S9</f>
        <v>0</v>
      </c>
      <c r="X9" s="77">
        <f t="shared" ref="X9:X13" si="3">J9+I9</f>
        <v>2274525.33</v>
      </c>
      <c r="Y9" s="77">
        <f t="shared" ref="Y9:Y13" si="4">ROUND(U9,-3)</f>
        <v>3397000</v>
      </c>
      <c r="Z9" s="77"/>
      <c r="AA9" s="77">
        <f t="shared" ref="AA9:AA13" si="5">ROUND(V9,-3)</f>
        <v>210174000</v>
      </c>
      <c r="AB9" s="77"/>
      <c r="AC9" s="77">
        <f t="shared" ref="AC9:AC13" si="6">ROUND(W9,-3)</f>
        <v>0</v>
      </c>
      <c r="AD9" s="77">
        <f t="shared" ref="AD9:AD13" si="7">ROUND(X9,-3)</f>
        <v>2275000</v>
      </c>
    </row>
    <row r="10" spans="2:31" x14ac:dyDescent="0.35">
      <c r="B10" s="8" t="s">
        <v>22</v>
      </c>
      <c r="C10" s="90">
        <f>M17</f>
        <v>1992912000</v>
      </c>
      <c r="D10" s="90">
        <f>N17</f>
        <v>1972441000</v>
      </c>
      <c r="G10" t="s">
        <v>356</v>
      </c>
      <c r="H10" s="104">
        <v>920534872.9799</v>
      </c>
      <c r="I10" s="104">
        <v>12552366.33</v>
      </c>
      <c r="J10" s="104">
        <v>66260.660100000008</v>
      </c>
      <c r="K10" s="16">
        <f t="shared" ref="K10:K14" si="8">SUM(H10:J10)</f>
        <v>933153499.97000003</v>
      </c>
      <c r="L10" s="16">
        <f t="shared" ref="L10:L14" si="9">H10</f>
        <v>920534872.9799</v>
      </c>
      <c r="M10" s="76">
        <f t="shared" ref="M10:M14" si="10">ROUND(K10,-3)</f>
        <v>933153000</v>
      </c>
      <c r="N10" s="76">
        <f t="shared" ref="N10:N14" si="11">ROUND(L10,-3)</f>
        <v>920535000</v>
      </c>
      <c r="O10" s="16">
        <f t="shared" si="0"/>
        <v>885907539.08280003</v>
      </c>
      <c r="P10" s="109">
        <v>34627333.897100002</v>
      </c>
      <c r="Q10" s="16">
        <f t="shared" si="1"/>
        <v>34627333.897100002</v>
      </c>
      <c r="R10" s="109">
        <v>0</v>
      </c>
      <c r="S10" s="109">
        <v>0</v>
      </c>
      <c r="U10" s="77">
        <f t="shared" ref="U10:U13" si="12">Q10+R10+J10</f>
        <v>34693594.5572</v>
      </c>
      <c r="V10" s="77">
        <f t="shared" si="2"/>
        <v>885907539.08280003</v>
      </c>
      <c r="W10" s="77">
        <f t="shared" ref="W10:W13" si="13">S10</f>
        <v>0</v>
      </c>
      <c r="X10" s="77">
        <f t="shared" si="3"/>
        <v>12618626.9901</v>
      </c>
      <c r="Y10" s="77">
        <f t="shared" si="4"/>
        <v>34694000</v>
      </c>
      <c r="Z10" s="77"/>
      <c r="AA10" s="77">
        <f>ROUND(V10,-3)</f>
        <v>885908000</v>
      </c>
      <c r="AB10" s="77"/>
      <c r="AC10" s="77">
        <f t="shared" si="6"/>
        <v>0</v>
      </c>
      <c r="AD10" s="77">
        <f>ROUND(X10,-3)</f>
        <v>12619000</v>
      </c>
    </row>
    <row r="11" spans="2:31" x14ac:dyDescent="0.35">
      <c r="B11" s="8" t="s">
        <v>23</v>
      </c>
      <c r="C11" s="90">
        <v>0</v>
      </c>
      <c r="D11" s="90">
        <v>0</v>
      </c>
      <c r="G11" t="s">
        <v>357</v>
      </c>
      <c r="H11" s="104">
        <v>71590481.189999998</v>
      </c>
      <c r="I11" s="104">
        <v>996900.65710000019</v>
      </c>
      <c r="J11" s="104">
        <v>4461.45</v>
      </c>
      <c r="K11" s="16">
        <f t="shared" si="8"/>
        <v>72591843.297100008</v>
      </c>
      <c r="L11" s="16">
        <f t="shared" si="9"/>
        <v>71590481.189999998</v>
      </c>
      <c r="M11" s="76">
        <f t="shared" si="10"/>
        <v>72592000</v>
      </c>
      <c r="N11" s="76">
        <f t="shared" si="11"/>
        <v>71590000</v>
      </c>
      <c r="O11" s="16">
        <f t="shared" si="0"/>
        <v>69318825.872900009</v>
      </c>
      <c r="P11" s="109">
        <v>2271655.3171000006</v>
      </c>
      <c r="Q11" s="16">
        <f t="shared" si="1"/>
        <v>2271655.3171000006</v>
      </c>
      <c r="R11" s="109">
        <v>0</v>
      </c>
      <c r="S11" s="109">
        <v>0</v>
      </c>
      <c r="U11" s="77">
        <f t="shared" si="12"/>
        <v>2276116.7671000008</v>
      </c>
      <c r="V11" s="77">
        <f t="shared" si="2"/>
        <v>69318825.872900009</v>
      </c>
      <c r="W11" s="77">
        <f t="shared" si="13"/>
        <v>0</v>
      </c>
      <c r="X11" s="77">
        <f t="shared" si="3"/>
        <v>1001362.1071000001</v>
      </c>
      <c r="Y11" s="77">
        <f t="shared" si="4"/>
        <v>2276000</v>
      </c>
      <c r="Z11" s="77"/>
      <c r="AA11" s="77">
        <f t="shared" si="5"/>
        <v>69319000</v>
      </c>
      <c r="AB11" s="77"/>
      <c r="AC11" s="77">
        <f t="shared" si="6"/>
        <v>0</v>
      </c>
      <c r="AD11" s="77">
        <f t="shared" si="7"/>
        <v>1001000</v>
      </c>
    </row>
    <row r="12" spans="2:31" x14ac:dyDescent="0.35">
      <c r="B12" s="8" t="s">
        <v>24</v>
      </c>
      <c r="C12" s="90">
        <v>0</v>
      </c>
      <c r="D12" s="90">
        <v>0</v>
      </c>
      <c r="G12" t="s">
        <v>358</v>
      </c>
      <c r="H12" s="104">
        <v>454557447.51000011</v>
      </c>
      <c r="I12" s="104">
        <v>2286562.4527999996</v>
      </c>
      <c r="J12" s="104">
        <v>60670.650000000031</v>
      </c>
      <c r="K12" s="16">
        <f t="shared" si="8"/>
        <v>456904680.61280006</v>
      </c>
      <c r="L12" s="16">
        <f t="shared" si="9"/>
        <v>454557447.51000011</v>
      </c>
      <c r="M12" s="76">
        <f t="shared" si="10"/>
        <v>456905000</v>
      </c>
      <c r="N12" s="76">
        <f t="shared" si="11"/>
        <v>454557000</v>
      </c>
      <c r="O12" s="16">
        <f t="shared" si="0"/>
        <v>439417409.07720006</v>
      </c>
      <c r="P12" s="109">
        <v>15140038.432799999</v>
      </c>
      <c r="Q12" s="16">
        <f t="shared" si="1"/>
        <v>15140038.432799999</v>
      </c>
      <c r="R12" s="109">
        <v>0</v>
      </c>
      <c r="S12" s="109">
        <v>0</v>
      </c>
      <c r="T12" s="17"/>
      <c r="U12" s="77">
        <f t="shared" si="12"/>
        <v>15200709.082799999</v>
      </c>
      <c r="V12" s="77">
        <f t="shared" si="2"/>
        <v>439417409.07720006</v>
      </c>
      <c r="W12" s="77">
        <f t="shared" si="13"/>
        <v>0</v>
      </c>
      <c r="X12" s="77">
        <f t="shared" si="3"/>
        <v>2347233.1027999995</v>
      </c>
      <c r="Y12" s="77">
        <f t="shared" si="4"/>
        <v>15201000</v>
      </c>
      <c r="Z12" s="77"/>
      <c r="AA12" s="77">
        <f t="shared" si="5"/>
        <v>439417000</v>
      </c>
      <c r="AB12" s="77"/>
      <c r="AC12" s="77">
        <f t="shared" si="6"/>
        <v>0</v>
      </c>
      <c r="AD12" s="77">
        <f t="shared" si="7"/>
        <v>2347000</v>
      </c>
    </row>
    <row r="13" spans="2:31" x14ac:dyDescent="0.35">
      <c r="B13" s="8" t="s">
        <v>25</v>
      </c>
      <c r="C13" s="90">
        <v>0</v>
      </c>
      <c r="D13" s="90">
        <v>0</v>
      </c>
      <c r="G13" t="s">
        <v>360</v>
      </c>
      <c r="H13" s="104">
        <v>127034423.62999997</v>
      </c>
      <c r="I13" s="104">
        <v>750822.97279999987</v>
      </c>
      <c r="J13" s="104">
        <v>7598.3899999999985</v>
      </c>
      <c r="K13" s="16">
        <f t="shared" si="8"/>
        <v>127792844.99279997</v>
      </c>
      <c r="L13" s="16">
        <f t="shared" si="9"/>
        <v>127034423.62999997</v>
      </c>
      <c r="M13" s="76">
        <f t="shared" si="10"/>
        <v>127793000</v>
      </c>
      <c r="N13" s="76">
        <f t="shared" si="11"/>
        <v>127034000</v>
      </c>
      <c r="O13" s="16">
        <f t="shared" si="0"/>
        <v>118807511.09719998</v>
      </c>
      <c r="P13" s="109">
        <v>8226912.5327999992</v>
      </c>
      <c r="Q13" s="16">
        <f t="shared" si="1"/>
        <v>8226912.5327999992</v>
      </c>
      <c r="R13" s="109">
        <v>0</v>
      </c>
      <c r="S13" s="109">
        <v>0</v>
      </c>
      <c r="U13" s="77">
        <f t="shared" si="12"/>
        <v>8234510.9227999989</v>
      </c>
      <c r="V13" s="77">
        <f t="shared" si="2"/>
        <v>118807511.09719998</v>
      </c>
      <c r="W13" s="77">
        <f t="shared" si="13"/>
        <v>0</v>
      </c>
      <c r="X13" s="77">
        <f t="shared" si="3"/>
        <v>758421.36279999989</v>
      </c>
      <c r="Y13" s="77">
        <f t="shared" si="4"/>
        <v>8235000</v>
      </c>
      <c r="Z13" s="77"/>
      <c r="AA13" s="77">
        <f t="shared" si="5"/>
        <v>118808000</v>
      </c>
      <c r="AB13" s="77"/>
      <c r="AC13" s="77">
        <f t="shared" si="6"/>
        <v>0</v>
      </c>
      <c r="AD13" s="77">
        <f t="shared" si="7"/>
        <v>758000</v>
      </c>
    </row>
    <row r="14" spans="2:31" x14ac:dyDescent="0.35">
      <c r="B14" s="8" t="s">
        <v>26</v>
      </c>
      <c r="C14" s="90">
        <v>0</v>
      </c>
      <c r="D14" s="90">
        <v>0</v>
      </c>
      <c r="G14" t="s">
        <v>415</v>
      </c>
      <c r="H14" s="104">
        <v>20000572.23</v>
      </c>
      <c r="I14" s="104">
        <v>0</v>
      </c>
      <c r="J14" s="104">
        <v>155.15</v>
      </c>
      <c r="K14" s="16">
        <f t="shared" si="8"/>
        <v>20000727.379999999</v>
      </c>
      <c r="L14" s="16">
        <f t="shared" si="9"/>
        <v>20000572.23</v>
      </c>
      <c r="M14" s="76">
        <f t="shared" si="10"/>
        <v>20001000</v>
      </c>
      <c r="N14" s="76">
        <f t="shared" si="11"/>
        <v>20001000</v>
      </c>
      <c r="O14" s="16">
        <f t="shared" si="0"/>
        <v>19883800.390000001</v>
      </c>
      <c r="P14" s="109">
        <v>116771.84</v>
      </c>
      <c r="Q14" s="16">
        <f t="shared" si="1"/>
        <v>116771.84</v>
      </c>
      <c r="R14" s="109">
        <v>0</v>
      </c>
      <c r="S14" s="109"/>
      <c r="U14" s="77">
        <f t="shared" ref="U14:U16" si="14">Q14+R14+J14</f>
        <v>116926.98999999999</v>
      </c>
      <c r="V14" s="77">
        <f t="shared" ref="V14:V16" si="15">O14</f>
        <v>19883800.390000001</v>
      </c>
      <c r="W14" s="77">
        <f t="shared" ref="W14:W16" si="16">S14</f>
        <v>0</v>
      </c>
      <c r="X14" s="77">
        <f t="shared" ref="X14:X16" si="17">J14+I14</f>
        <v>155.15</v>
      </c>
      <c r="Y14" s="77">
        <f t="shared" ref="Y14:Y16" si="18">ROUND(U14,-3)</f>
        <v>117000</v>
      </c>
      <c r="Z14" s="77"/>
      <c r="AA14" s="77">
        <f t="shared" ref="AA14:AA16" si="19">ROUND(V14,-3)</f>
        <v>19884000</v>
      </c>
      <c r="AB14" s="77"/>
      <c r="AC14" s="77">
        <f t="shared" ref="AC14:AC16" si="20">ROUND(W14,-3)</f>
        <v>0</v>
      </c>
      <c r="AD14" s="77">
        <f t="shared" ref="AD14:AD16" si="21">ROUND(X14,-3)</f>
        <v>0</v>
      </c>
    </row>
    <row r="15" spans="2:31" x14ac:dyDescent="0.35">
      <c r="B15" s="8" t="s">
        <v>27</v>
      </c>
      <c r="C15" s="90">
        <v>0</v>
      </c>
      <c r="D15" s="90">
        <v>0</v>
      </c>
      <c r="G15" t="s">
        <v>404</v>
      </c>
      <c r="H15" s="104">
        <v>165199639.67000002</v>
      </c>
      <c r="I15" s="104">
        <v>1263356.8876</v>
      </c>
      <c r="J15" s="104">
        <v>44270.87000000001</v>
      </c>
      <c r="K15" s="16">
        <f t="shared" ref="K15" si="22">SUM(H15:J15)</f>
        <v>166507267.42760003</v>
      </c>
      <c r="L15" s="16">
        <f t="shared" ref="L15" si="23">H15</f>
        <v>165199639.67000002</v>
      </c>
      <c r="M15" s="76">
        <f t="shared" ref="M15" si="24">ROUND(K15,-3)</f>
        <v>166507000</v>
      </c>
      <c r="N15" s="76">
        <f t="shared" ref="N15" si="25">ROUND(L15,-3)</f>
        <v>165200000</v>
      </c>
      <c r="O15" s="16">
        <f t="shared" ref="O15" si="26">K15-SUM(I15,J15,Q15,R15,S15)</f>
        <v>153273362.51240003</v>
      </c>
      <c r="P15" s="109">
        <v>11926277.157600001</v>
      </c>
      <c r="Q15" s="16">
        <f t="shared" ref="Q15" si="27">P15-S15</f>
        <v>11926277.157600001</v>
      </c>
      <c r="R15" s="109">
        <v>0</v>
      </c>
      <c r="S15" s="109">
        <v>0</v>
      </c>
      <c r="U15" s="77">
        <f t="shared" si="14"/>
        <v>11970548.0276</v>
      </c>
      <c r="V15" s="77">
        <f t="shared" si="15"/>
        <v>153273362.51240003</v>
      </c>
      <c r="W15" s="77">
        <f t="shared" si="16"/>
        <v>0</v>
      </c>
      <c r="X15" s="77">
        <f t="shared" si="17"/>
        <v>1307627.7576000001</v>
      </c>
      <c r="Y15" s="77">
        <f t="shared" si="18"/>
        <v>11971000</v>
      </c>
      <c r="Z15" s="77"/>
      <c r="AA15" s="77">
        <f t="shared" si="19"/>
        <v>153273000</v>
      </c>
      <c r="AB15" s="77"/>
      <c r="AC15" s="77">
        <f t="shared" si="20"/>
        <v>0</v>
      </c>
      <c r="AD15" s="77">
        <f t="shared" si="21"/>
        <v>1308000</v>
      </c>
    </row>
    <row r="16" spans="2:31" ht="15" thickBot="1" x14ac:dyDescent="0.4">
      <c r="B16" s="8" t="s">
        <v>30</v>
      </c>
      <c r="C16" s="90">
        <v>0</v>
      </c>
      <c r="D16" s="90">
        <v>0</v>
      </c>
      <c r="G16" s="3" t="s">
        <v>359</v>
      </c>
      <c r="H16" s="105">
        <v>0</v>
      </c>
      <c r="I16" s="105"/>
      <c r="J16" s="105">
        <v>163021.00000000003</v>
      </c>
      <c r="K16" s="106">
        <f>SUM(H16:J16)</f>
        <v>163021.00000000003</v>
      </c>
      <c r="L16" s="106">
        <f>H16</f>
        <v>0</v>
      </c>
      <c r="M16" s="107">
        <f>ROUND(K16,-3)</f>
        <v>163000</v>
      </c>
      <c r="N16" s="107">
        <f>ROUND(L16,-3)</f>
        <v>0</v>
      </c>
      <c r="O16" s="106">
        <f>K16-SUM(I16,J16,Q16,R16,S16)</f>
        <v>0</v>
      </c>
      <c r="P16" s="105">
        <v>163021.00000000003</v>
      </c>
      <c r="Q16" s="106"/>
      <c r="R16" s="110"/>
      <c r="S16" s="110"/>
      <c r="T16" s="3"/>
      <c r="U16" s="108">
        <f t="shared" si="14"/>
        <v>163021.00000000003</v>
      </c>
      <c r="V16" s="108">
        <f t="shared" si="15"/>
        <v>0</v>
      </c>
      <c r="W16" s="108">
        <f t="shared" si="16"/>
        <v>0</v>
      </c>
      <c r="X16" s="108">
        <f t="shared" si="17"/>
        <v>163021.00000000003</v>
      </c>
      <c r="Y16" s="108">
        <f t="shared" si="18"/>
        <v>163000</v>
      </c>
      <c r="Z16" s="108"/>
      <c r="AA16" s="108">
        <f t="shared" si="19"/>
        <v>0</v>
      </c>
      <c r="AB16" s="108"/>
      <c r="AC16" s="108">
        <f t="shared" si="20"/>
        <v>0</v>
      </c>
      <c r="AD16" s="108">
        <f t="shared" si="21"/>
        <v>163000</v>
      </c>
      <c r="AE16" s="3"/>
    </row>
    <row r="17" spans="2:19" ht="15" thickTop="1" x14ac:dyDescent="0.35">
      <c r="C17" s="77"/>
      <c r="G17" t="s">
        <v>363</v>
      </c>
      <c r="H17" s="76">
        <f>SUM(H9:H16)</f>
        <v>1972440726.7799003</v>
      </c>
      <c r="I17" s="76">
        <f>SUM(I9:I16)</f>
        <v>20077009.300300002</v>
      </c>
      <c r="J17" s="76">
        <f>SUM(J9:J16)</f>
        <v>393963.50010000006</v>
      </c>
      <c r="K17" s="76">
        <f>SUM(K9:K16)</f>
        <v>1992911699.5803003</v>
      </c>
      <c r="L17" s="76">
        <f>SUM(L9:L16)</f>
        <v>1972440726.7799003</v>
      </c>
      <c r="M17" s="76">
        <f>ROUND(K17,-3)</f>
        <v>1992912000</v>
      </c>
      <c r="N17" s="76">
        <f>ROUND(L17,-3)</f>
        <v>1972441000</v>
      </c>
      <c r="O17" s="76">
        <f>SUM(O9:O16)</f>
        <v>1896782227.6125002</v>
      </c>
      <c r="P17" s="76">
        <f>SUM(P9:P16)</f>
        <v>75821520.167400002</v>
      </c>
      <c r="Q17" s="76">
        <f>SUM(Q9:Q16)</f>
        <v>75658499.167400002</v>
      </c>
      <c r="R17" s="16">
        <f>SUM(R9:R16)</f>
        <v>0</v>
      </c>
      <c r="S17" s="16">
        <f>SUM(S9:S16)</f>
        <v>0</v>
      </c>
    </row>
    <row r="18" spans="2:19" s="3" customFormat="1" ht="15" thickBot="1" x14ac:dyDescent="0.4"/>
    <row r="19" spans="2:19" ht="15" thickTop="1" x14ac:dyDescent="0.35"/>
    <row r="20" spans="2:19" x14ac:dyDescent="0.35">
      <c r="L20" t="s">
        <v>383</v>
      </c>
    </row>
    <row r="21" spans="2:19" ht="15.5" x14ac:dyDescent="0.35">
      <c r="B21" s="6" t="s">
        <v>31</v>
      </c>
      <c r="L21" t="s">
        <v>384</v>
      </c>
      <c r="M21" s="76">
        <v>160493.28</v>
      </c>
    </row>
    <row r="22" spans="2:19" x14ac:dyDescent="0.35">
      <c r="B22" s="10" t="s">
        <v>147</v>
      </c>
      <c r="L22" t="s">
        <v>385</v>
      </c>
      <c r="M22" s="76">
        <v>484397283.32938051</v>
      </c>
    </row>
    <row r="23" spans="2:19" x14ac:dyDescent="0.35">
      <c r="B23" s="10" t="s">
        <v>148</v>
      </c>
      <c r="L23" t="s">
        <v>386</v>
      </c>
      <c r="M23" s="76">
        <v>2242996.2883330826</v>
      </c>
    </row>
    <row r="24" spans="2:19" x14ac:dyDescent="0.35">
      <c r="B24" s="10" t="s">
        <v>149</v>
      </c>
      <c r="L24" t="s">
        <v>387</v>
      </c>
      <c r="M24" s="76">
        <v>192301844.96608055</v>
      </c>
    </row>
    <row r="25" spans="2:19" x14ac:dyDescent="0.35">
      <c r="M25" s="16"/>
    </row>
    <row r="26" spans="2:19" x14ac:dyDescent="0.35">
      <c r="B26" s="5" t="s">
        <v>33</v>
      </c>
      <c r="C26" s="5" t="s">
        <v>32</v>
      </c>
    </row>
    <row r="27" spans="2:19" ht="91.5" customHeight="1" x14ac:dyDescent="0.35">
      <c r="B27" s="97" t="s">
        <v>400</v>
      </c>
      <c r="C27" s="118" t="s">
        <v>414</v>
      </c>
      <c r="D27" s="119"/>
      <c r="E27" s="119"/>
      <c r="F27" s="119"/>
      <c r="G27" s="119"/>
      <c r="H27" s="119"/>
      <c r="I27" s="119"/>
      <c r="J27" s="120"/>
    </row>
    <row r="28" spans="2:19" ht="66" customHeight="1" x14ac:dyDescent="0.35">
      <c r="B28" s="97"/>
      <c r="C28" s="118"/>
      <c r="D28" s="119"/>
      <c r="E28" s="119"/>
      <c r="F28" s="119"/>
      <c r="G28" s="119"/>
      <c r="H28" s="119"/>
      <c r="I28" s="119"/>
      <c r="J28" s="120"/>
    </row>
    <row r="30" spans="2:19" x14ac:dyDescent="0.35">
      <c r="B30" s="77"/>
      <c r="C30" s="77"/>
      <c r="L30" s="77"/>
    </row>
    <row r="31" spans="2:19" x14ac:dyDescent="0.35">
      <c r="L31" s="77"/>
    </row>
    <row r="32" spans="2:19" x14ac:dyDescent="0.35">
      <c r="L32" s="77"/>
    </row>
    <row r="33" spans="12:12" x14ac:dyDescent="0.35">
      <c r="L33" s="77"/>
    </row>
    <row r="34" spans="12:12" x14ac:dyDescent="0.35">
      <c r="L34" s="77"/>
    </row>
    <row r="35" spans="12:12" x14ac:dyDescent="0.35">
      <c r="L35" s="77"/>
    </row>
    <row r="36" spans="12:12" x14ac:dyDescent="0.3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election activeCell="E41" sqref="E41"/>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377</v>
      </c>
    </row>
    <row r="18" spans="2:4" x14ac:dyDescent="0.35">
      <c r="C18" t="s">
        <v>181</v>
      </c>
      <c r="D18" s="51" t="s">
        <v>398</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110726000</v>
      </c>
      <c r="E36" s="82">
        <v>113230000</v>
      </c>
      <c r="F36" s="82">
        <v>127034000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9</v>
      </c>
      <c r="E39" s="83">
        <v>8</v>
      </c>
      <c r="F39" s="83">
        <v>12</v>
      </c>
      <c r="G39" s="101" t="s">
        <v>407</v>
      </c>
    </row>
    <row r="40" spans="2:9" x14ac:dyDescent="0.35">
      <c r="C40" s="12" t="s">
        <v>198</v>
      </c>
      <c r="D40" s="83">
        <v>9</v>
      </c>
      <c r="E40" s="83">
        <v>8</v>
      </c>
      <c r="F40" s="83">
        <v>12</v>
      </c>
      <c r="G40" s="101" t="s">
        <v>407</v>
      </c>
    </row>
    <row r="41" spans="2:9" x14ac:dyDescent="0.35">
      <c r="C41" s="12" t="s">
        <v>199</v>
      </c>
      <c r="D41" s="83">
        <v>5.7000000000000002E-3</v>
      </c>
      <c r="E41" s="83">
        <v>6.3E-3</v>
      </c>
      <c r="F41" s="83">
        <v>6.1999999999999998E-3</v>
      </c>
      <c r="G41" s="101" t="s">
        <v>408</v>
      </c>
    </row>
    <row r="42" spans="2:9" x14ac:dyDescent="0.35">
      <c r="C42" s="12" t="s">
        <v>200</v>
      </c>
      <c r="D42" s="83">
        <v>32275449.52</v>
      </c>
      <c r="E42" s="83">
        <v>9174268.4499999993</v>
      </c>
      <c r="F42" s="83">
        <v>8905345.8100000005</v>
      </c>
      <c r="G42" s="101" t="s">
        <v>409</v>
      </c>
    </row>
    <row r="43" spans="2:9" x14ac:dyDescent="0.35">
      <c r="C43" s="12" t="s">
        <v>201</v>
      </c>
      <c r="D43" s="83">
        <v>32275449.52</v>
      </c>
      <c r="E43" s="83">
        <v>13180162.899999999</v>
      </c>
      <c r="F43" s="83">
        <v>17916492.550000001</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49</v>
      </c>
      <c r="E9" s="40"/>
      <c r="F9" s="40"/>
      <c r="G9" s="40"/>
      <c r="H9" s="40"/>
    </row>
    <row r="10" spans="1:8" x14ac:dyDescent="0.35">
      <c r="B10" s="40"/>
      <c r="C10" s="42" t="s">
        <v>226</v>
      </c>
      <c r="D10" s="47">
        <v>3</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6" workbookViewId="0">
      <selection activeCell="D39" sqref="D39:F44"/>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406</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405</v>
      </c>
    </row>
    <row r="18" spans="2:4" x14ac:dyDescent="0.35">
      <c r="C18" t="s">
        <v>181</v>
      </c>
      <c r="D18" s="51" t="s">
        <v>406</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129654000</v>
      </c>
      <c r="E36" s="82">
        <v>156566000</v>
      </c>
      <c r="F36" s="82">
        <v>165200000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52</v>
      </c>
      <c r="E39" s="83">
        <v>30</v>
      </c>
      <c r="F39" s="83">
        <v>12</v>
      </c>
      <c r="G39" s="101" t="s">
        <v>407</v>
      </c>
    </row>
    <row r="40" spans="2:9" x14ac:dyDescent="0.35">
      <c r="C40" s="12" t="s">
        <v>198</v>
      </c>
      <c r="D40" s="83">
        <v>52</v>
      </c>
      <c r="E40" s="83">
        <v>30</v>
      </c>
      <c r="F40" s="83">
        <v>12</v>
      </c>
      <c r="G40" s="101" t="s">
        <v>407</v>
      </c>
    </row>
    <row r="41" spans="2:9" x14ac:dyDescent="0.35">
      <c r="C41" s="12" t="s">
        <v>199</v>
      </c>
      <c r="D41" s="83">
        <v>1.12E-2</v>
      </c>
      <c r="E41" s="83">
        <v>1.0800000000000001E-2</v>
      </c>
      <c r="F41" s="83">
        <v>1.09E-2</v>
      </c>
      <c r="G41" s="101" t="s">
        <v>408</v>
      </c>
    </row>
    <row r="42" spans="2:9" x14ac:dyDescent="0.35">
      <c r="C42" s="12" t="s">
        <v>200</v>
      </c>
      <c r="D42" s="83">
        <v>28196643.530000001</v>
      </c>
      <c r="E42" s="83">
        <v>16908542.079999998</v>
      </c>
      <c r="F42" s="83">
        <v>15804955.26</v>
      </c>
      <c r="G42" s="101" t="s">
        <v>409</v>
      </c>
    </row>
    <row r="43" spans="2:9" x14ac:dyDescent="0.35">
      <c r="C43" s="12" t="s">
        <v>201</v>
      </c>
      <c r="D43" s="83">
        <v>28196643.530000001</v>
      </c>
      <c r="E43" s="83">
        <v>28005621.68</v>
      </c>
      <c r="F43" s="83">
        <v>28890641.199999999</v>
      </c>
      <c r="G43" s="101" t="s">
        <v>410</v>
      </c>
    </row>
    <row r="44" spans="2:9" x14ac:dyDescent="0.35">
      <c r="C44" s="12" t="s">
        <v>202</v>
      </c>
      <c r="D44" s="83">
        <v>0</v>
      </c>
      <c r="E44" s="83">
        <v>0</v>
      </c>
      <c r="F44" s="83">
        <v>0</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406</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49" workbookViewId="0">
      <selection activeCell="C25" sqref="C25"/>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s="117" t="s">
        <v>406</v>
      </c>
      <c r="B1" s="117"/>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416</v>
      </c>
    </row>
    <row r="18" spans="2:4" x14ac:dyDescent="0.35">
      <c r="C18" t="s">
        <v>181</v>
      </c>
      <c r="D18" s="115" t="s">
        <v>406</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0</v>
      </c>
      <c r="E36" s="82">
        <v>0</v>
      </c>
      <c r="F36" s="82">
        <v>20001000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c r="E39" s="83"/>
      <c r="F39" s="83">
        <v>373</v>
      </c>
      <c r="G39" s="101" t="s">
        <v>407</v>
      </c>
    </row>
    <row r="40" spans="2:9" x14ac:dyDescent="0.35">
      <c r="C40" s="12" t="s">
        <v>198</v>
      </c>
      <c r="D40" s="83"/>
      <c r="E40" s="83"/>
      <c r="F40" s="83">
        <v>373</v>
      </c>
      <c r="G40" s="101" t="s">
        <v>407</v>
      </c>
    </row>
    <row r="41" spans="2:9" x14ac:dyDescent="0.35">
      <c r="C41" s="12" t="s">
        <v>199</v>
      </c>
      <c r="D41" s="83"/>
      <c r="E41" s="83"/>
      <c r="F41" s="83">
        <v>1.3100000000000001E-2</v>
      </c>
      <c r="G41" s="101" t="s">
        <v>408</v>
      </c>
    </row>
    <row r="42" spans="2:9" x14ac:dyDescent="0.35">
      <c r="C42" s="12" t="s">
        <v>200</v>
      </c>
      <c r="D42" s="83"/>
      <c r="E42" s="83"/>
      <c r="F42" s="83">
        <v>116771.84</v>
      </c>
      <c r="G42" s="101" t="s">
        <v>409</v>
      </c>
    </row>
    <row r="43" spans="2:9" x14ac:dyDescent="0.35">
      <c r="C43" s="12" t="s">
        <v>201</v>
      </c>
      <c r="D43" s="83"/>
      <c r="E43" s="83"/>
      <c r="F43" s="83">
        <v>248000</v>
      </c>
      <c r="G43" s="101" t="s">
        <v>410</v>
      </c>
    </row>
    <row r="44" spans="2:9" x14ac:dyDescent="0.35">
      <c r="C44" s="12" t="s">
        <v>202</v>
      </c>
      <c r="D44" s="83"/>
      <c r="E44" s="83"/>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117" t="s">
        <v>406</v>
      </c>
      <c r="B1" s="117"/>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346</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8" t="s">
        <v>145</v>
      </c>
    </row>
    <row r="31" spans="2:3" x14ac:dyDescent="0.35">
      <c r="B31" t="s">
        <v>14</v>
      </c>
      <c r="C31" s="43" t="s">
        <v>146</v>
      </c>
    </row>
    <row r="32" spans="2:3" x14ac:dyDescent="0.35">
      <c r="B32" t="s">
        <v>12</v>
      </c>
      <c r="C32" s="89">
        <v>44477</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C'!M9</f>
        <v>215798000</v>
      </c>
      <c r="E35" s="1" t="s">
        <v>48</v>
      </c>
    </row>
    <row r="36" spans="2:5" x14ac:dyDescent="0.35">
      <c r="B36" t="s">
        <v>70</v>
      </c>
      <c r="C36" s="91">
        <f>'Items B &amp; C'!N9</f>
        <v>213523000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C'!Y9</f>
        <v>3397000</v>
      </c>
      <c r="D60" s="76"/>
      <c r="E60" s="93">
        <f>'Items B &amp; C'!AA9</f>
        <v>210174000</v>
      </c>
      <c r="F60" s="94">
        <v>0</v>
      </c>
      <c r="G60" s="94">
        <v>0</v>
      </c>
      <c r="N60" s="30"/>
    </row>
    <row r="61" spans="2:14" x14ac:dyDescent="0.35">
      <c r="B61" t="s">
        <v>79</v>
      </c>
      <c r="C61" s="93">
        <f>'Items B &amp; C'!AD9</f>
        <v>2275000</v>
      </c>
      <c r="D61" s="76"/>
      <c r="E61" s="94">
        <v>0</v>
      </c>
      <c r="F61" s="94">
        <v>0</v>
      </c>
      <c r="G61" s="94">
        <v>0</v>
      </c>
      <c r="N61" s="30"/>
    </row>
    <row r="64" spans="2:14" x14ac:dyDescent="0.35">
      <c r="B64" t="s">
        <v>88</v>
      </c>
      <c r="E64" s="1" t="s">
        <v>86</v>
      </c>
    </row>
    <row r="65" spans="2:5" x14ac:dyDescent="0.35">
      <c r="B65" t="s">
        <v>85</v>
      </c>
      <c r="C65" s="112">
        <v>100</v>
      </c>
      <c r="E65" s="1" t="s">
        <v>87</v>
      </c>
    </row>
    <row r="66" spans="2:5" x14ac:dyDescent="0.35">
      <c r="B66" t="s">
        <v>84</v>
      </c>
      <c r="C66" s="87"/>
    </row>
    <row r="67" spans="2:5" x14ac:dyDescent="0.35">
      <c r="C67" s="87"/>
    </row>
    <row r="68" spans="2:5" x14ac:dyDescent="0.35">
      <c r="C68" s="87"/>
    </row>
    <row r="69" spans="2:5" x14ac:dyDescent="0.35">
      <c r="B69" t="s">
        <v>89</v>
      </c>
      <c r="C69" s="87"/>
    </row>
    <row r="70" spans="2:5" x14ac:dyDescent="0.35">
      <c r="B70" t="s">
        <v>90</v>
      </c>
      <c r="C70" s="112">
        <v>0</v>
      </c>
    </row>
    <row r="71" spans="2:5" x14ac:dyDescent="0.35">
      <c r="B71" t="s">
        <v>91</v>
      </c>
      <c r="C71" s="112">
        <v>0</v>
      </c>
    </row>
    <row r="72" spans="2:5" x14ac:dyDescent="0.35">
      <c r="B72" t="s">
        <v>92</v>
      </c>
      <c r="C72" s="112">
        <v>0</v>
      </c>
    </row>
    <row r="73" spans="2:5" x14ac:dyDescent="0.35">
      <c r="B73" t="s">
        <v>93</v>
      </c>
      <c r="C73" s="112">
        <v>99</v>
      </c>
      <c r="E73" s="1" t="s">
        <v>103</v>
      </c>
    </row>
    <row r="74" spans="2:5" x14ac:dyDescent="0.35">
      <c r="B74" t="s">
        <v>94</v>
      </c>
      <c r="C74" s="112">
        <v>0</v>
      </c>
      <c r="E74" s="1" t="s">
        <v>104</v>
      </c>
    </row>
    <row r="75" spans="2:5" x14ac:dyDescent="0.35">
      <c r="B75" t="s">
        <v>95</v>
      </c>
      <c r="C75" s="112">
        <v>0</v>
      </c>
      <c r="E75" s="1" t="s">
        <v>105</v>
      </c>
    </row>
    <row r="76" spans="2:5" x14ac:dyDescent="0.35">
      <c r="B76" t="s">
        <v>96</v>
      </c>
      <c r="C76" s="112">
        <v>1</v>
      </c>
      <c r="E76" s="1" t="s">
        <v>106</v>
      </c>
    </row>
    <row r="77" spans="2:5" x14ac:dyDescent="0.35">
      <c r="B77" t="s">
        <v>97</v>
      </c>
      <c r="C77" s="112">
        <v>0</v>
      </c>
    </row>
    <row r="78" spans="2:5" x14ac:dyDescent="0.35">
      <c r="B78" t="s">
        <v>98</v>
      </c>
      <c r="C78" s="112">
        <v>0</v>
      </c>
    </row>
    <row r="79" spans="2:5" x14ac:dyDescent="0.35">
      <c r="B79" t="s">
        <v>101</v>
      </c>
      <c r="C79" s="112">
        <v>0</v>
      </c>
    </row>
    <row r="80" spans="2:5" x14ac:dyDescent="0.35">
      <c r="B80" t="s">
        <v>99</v>
      </c>
      <c r="C80" s="112">
        <v>0</v>
      </c>
    </row>
    <row r="81" spans="2:20" x14ac:dyDescent="0.35">
      <c r="B81" t="s">
        <v>100</v>
      </c>
      <c r="C81" s="112">
        <v>0</v>
      </c>
    </row>
    <row r="82" spans="2:20" x14ac:dyDescent="0.35">
      <c r="B82" t="s">
        <v>102</v>
      </c>
      <c r="C82" s="112">
        <v>0</v>
      </c>
    </row>
    <row r="83" spans="2:20" x14ac:dyDescent="0.35">
      <c r="B83" t="s">
        <v>155</v>
      </c>
      <c r="C83" s="112">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ht="15" thickBot="1" x14ac:dyDescent="0.4">
      <c r="B99" t="s">
        <v>116</v>
      </c>
      <c r="C99" s="89">
        <v>44286</v>
      </c>
      <c r="E99" s="114">
        <f>ROUND((J99/J95)-1,4)</f>
        <v>6.9999999999999999E-4</v>
      </c>
      <c r="F99" s="114">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ht="15" thickTop="1" x14ac:dyDescent="0.35">
      <c r="B100" t="s">
        <v>117</v>
      </c>
      <c r="C100" s="89">
        <v>44316</v>
      </c>
      <c r="E100" s="113">
        <f t="shared" ref="E100:E102" si="3">ROUND(H100-1,4)</f>
        <v>2.0000000000000001E-4</v>
      </c>
      <c r="F100" s="113">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ht="15" thickBot="1" x14ac:dyDescent="0.4">
      <c r="B103" t="s">
        <v>120</v>
      </c>
      <c r="C103" s="89">
        <v>44377</v>
      </c>
      <c r="E103" s="114">
        <f>ROUND((J103/J99)-1,4)</f>
        <v>5.9999999999999995E-4</v>
      </c>
      <c r="F103" s="114">
        <f>ROUND((K103/K99)-1,4)</f>
        <v>4.0000000000000002E-4</v>
      </c>
      <c r="G103" s="74">
        <v>5</v>
      </c>
      <c r="H103" s="78">
        <v>1</v>
      </c>
      <c r="I103" s="78">
        <v>1</v>
      </c>
      <c r="J103" s="78">
        <f t="shared" ref="J103" si="7">J102*H103</f>
        <v>1.00135912901177</v>
      </c>
      <c r="K103" s="78">
        <f t="shared" ref="K103:K106" si="8">K102*I103</f>
        <v>1.0008573091016191</v>
      </c>
      <c r="L103" s="25"/>
      <c r="N103" s="31"/>
      <c r="O103" s="23"/>
      <c r="P103" s="11"/>
      <c r="R103" s="20"/>
      <c r="S103" s="31"/>
      <c r="T103" s="22"/>
    </row>
    <row r="104" spans="2:20" ht="15" thickTop="1" x14ac:dyDescent="0.35">
      <c r="B104" t="s">
        <v>121</v>
      </c>
      <c r="C104" s="89">
        <v>44408</v>
      </c>
      <c r="E104" s="113">
        <f t="shared" ref="E104:E106" si="9">ROUND(H104-1,4)</f>
        <v>2.0000000000000001E-4</v>
      </c>
      <c r="F104" s="113">
        <f t="shared" ref="F104:F106" si="10">ROUND(I104-1,4)</f>
        <v>1E-4</v>
      </c>
      <c r="G104" s="74">
        <v>6</v>
      </c>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35">
      <c r="B105" t="s">
        <v>122</v>
      </c>
      <c r="C105" s="89">
        <v>44439</v>
      </c>
      <c r="E105" s="95">
        <f t="shared" si="9"/>
        <v>2.9999999999999997E-4</v>
      </c>
      <c r="F105" s="95">
        <f t="shared" si="10"/>
        <v>2.0000000000000001E-4</v>
      </c>
      <c r="G105" s="74">
        <v>7</v>
      </c>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35">
      <c r="B106" t="s">
        <v>123</v>
      </c>
      <c r="C106" s="89">
        <v>44469</v>
      </c>
      <c r="E106" s="95">
        <f t="shared" si="9"/>
        <v>2.9999999999999997E-4</v>
      </c>
      <c r="F106" s="95">
        <f t="shared" si="10"/>
        <v>2.0000000000000001E-4</v>
      </c>
      <c r="G106" s="74">
        <v>8</v>
      </c>
      <c r="H106" s="24">
        <v>1.0002779246152331</v>
      </c>
      <c r="I106" s="24">
        <v>1.0001508316335381</v>
      </c>
      <c r="J106" s="24">
        <f t="shared" si="11"/>
        <v>1.0021695040684879</v>
      </c>
      <c r="K106" s="24">
        <f t="shared" si="8"/>
        <v>1.0013020097945107</v>
      </c>
      <c r="L106" s="25"/>
      <c r="N106" s="31"/>
      <c r="O106" s="23"/>
      <c r="P106" s="11"/>
      <c r="R106" s="20"/>
      <c r="S106" s="31"/>
      <c r="T106" s="22"/>
    </row>
    <row r="107" spans="2:20" ht="15" thickBot="1" x14ac:dyDescent="0.4">
      <c r="B107" t="s">
        <v>124</v>
      </c>
      <c r="C107" s="89">
        <v>44469</v>
      </c>
      <c r="E107" s="114">
        <f>ROUND((J107/J103)-1,4)</f>
        <v>8.0000000000000004E-4</v>
      </c>
      <c r="F107" s="114">
        <f>ROUND((K107/K103)-1,4)</f>
        <v>4.0000000000000002E-4</v>
      </c>
      <c r="G107" s="74">
        <v>8</v>
      </c>
      <c r="H107" s="78">
        <v>1</v>
      </c>
      <c r="I107" s="78">
        <v>1</v>
      </c>
      <c r="J107" s="78">
        <f t="shared" si="11"/>
        <v>1.0021695040684879</v>
      </c>
      <c r="K107" s="78">
        <f t="shared" ref="K107" si="12">K106*I107</f>
        <v>1.0013020097945107</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C'!M10</f>
        <v>933153000</v>
      </c>
      <c r="E35" s="1" t="s">
        <v>48</v>
      </c>
    </row>
    <row r="36" spans="2:5" x14ac:dyDescent="0.35">
      <c r="B36" t="s">
        <v>70</v>
      </c>
      <c r="C36" s="91">
        <f>'Items B &amp; C'!N10</f>
        <v>920535000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C'!Y10</f>
        <v>34694000</v>
      </c>
      <c r="D60" s="79"/>
      <c r="E60" s="93">
        <f>'Items B &amp; C'!AA10</f>
        <v>885908000</v>
      </c>
      <c r="F60" s="93">
        <f>'Items B &amp; C'!AB10</f>
        <v>0</v>
      </c>
      <c r="G60" s="93">
        <f>'Items B &amp; C'!AC10</f>
        <v>0</v>
      </c>
    </row>
    <row r="61" spans="2:7" x14ac:dyDescent="0.35">
      <c r="B61" t="s">
        <v>79</v>
      </c>
      <c r="C61" s="93">
        <f>'Items B &amp; C'!AD10</f>
        <v>12619000</v>
      </c>
      <c r="D61" s="79"/>
      <c r="E61" s="93">
        <v>0</v>
      </c>
      <c r="F61" s="93">
        <v>0</v>
      </c>
      <c r="G61" s="93">
        <v>0</v>
      </c>
    </row>
    <row r="64" spans="2:7" x14ac:dyDescent="0.35">
      <c r="B64" t="s">
        <v>88</v>
      </c>
      <c r="E64" s="1" t="s">
        <v>86</v>
      </c>
    </row>
    <row r="65" spans="2:5" x14ac:dyDescent="0.35">
      <c r="B65" t="s">
        <v>85</v>
      </c>
      <c r="C65" s="96">
        <v>69</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30</v>
      </c>
      <c r="E73" s="1" t="s">
        <v>103</v>
      </c>
    </row>
    <row r="74" spans="2:5" x14ac:dyDescent="0.35">
      <c r="B74" t="s">
        <v>94</v>
      </c>
      <c r="C74" s="96">
        <v>0</v>
      </c>
      <c r="E74" s="1" t="s">
        <v>104</v>
      </c>
    </row>
    <row r="75" spans="2:5" x14ac:dyDescent="0.35">
      <c r="B75" t="s">
        <v>95</v>
      </c>
      <c r="C75" s="96">
        <v>10</v>
      </c>
      <c r="E75" s="1" t="s">
        <v>105</v>
      </c>
    </row>
    <row r="76" spans="2:5" x14ac:dyDescent="0.35">
      <c r="B76" t="s">
        <v>96</v>
      </c>
      <c r="C76" s="96">
        <v>58</v>
      </c>
      <c r="E76" s="1" t="s">
        <v>106</v>
      </c>
    </row>
    <row r="77" spans="2:5" x14ac:dyDescent="0.35">
      <c r="B77" t="s">
        <v>97</v>
      </c>
      <c r="C77" s="96">
        <v>2</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ht="15" thickBot="1" x14ac:dyDescent="0.4">
      <c r="B99" t="s">
        <v>116</v>
      </c>
      <c r="C99" s="89">
        <v>44286</v>
      </c>
      <c r="E99" s="114">
        <f>ROUND((J99/J95)-1,4)</f>
        <v>2E-3</v>
      </c>
      <c r="F99" s="114">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ht="15" thickTop="1" x14ac:dyDescent="0.35">
      <c r="B100" t="s">
        <v>117</v>
      </c>
      <c r="C100" s="89">
        <v>44316</v>
      </c>
      <c r="E100" s="113">
        <f t="shared" ref="E100:E102" si="3">ROUND(H100-1,4)</f>
        <v>5.9999999999999995E-4</v>
      </c>
      <c r="F100" s="113">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ht="15" thickTop="1" x14ac:dyDescent="0.35">
      <c r="B104" t="s">
        <v>121</v>
      </c>
      <c r="C104" s="89">
        <v>44408</v>
      </c>
      <c r="E104" s="113">
        <f t="shared" ref="E104:E106" si="7">ROUND(H104-1,4)</f>
        <v>5.0000000000000001E-4</v>
      </c>
      <c r="F104" s="113">
        <f t="shared" ref="F104:F106" si="8">ROUND(I104-1,4)</f>
        <v>4.0000000000000002E-4</v>
      </c>
      <c r="G104" s="74">
        <v>6</v>
      </c>
      <c r="H104" s="24">
        <v>1.0004921777271543</v>
      </c>
      <c r="I104" s="24">
        <v>1.0003528973158367</v>
      </c>
      <c r="J104" s="24">
        <f>J103*H104</f>
        <v>1.0042016672956446</v>
      </c>
      <c r="K104" s="24">
        <f t="shared" ref="K104:K107" si="9">K103*I104</f>
        <v>1.0031048313069817</v>
      </c>
      <c r="L104" s="25"/>
      <c r="N104" s="31"/>
      <c r="O104" s="23"/>
      <c r="P104" s="21"/>
      <c r="R104" s="20"/>
      <c r="S104" s="31"/>
      <c r="T104" s="22"/>
    </row>
    <row r="105" spans="2:20" x14ac:dyDescent="0.35">
      <c r="B105" t="s">
        <v>122</v>
      </c>
      <c r="C105" s="89">
        <v>44439</v>
      </c>
      <c r="E105" s="95">
        <f t="shared" si="7"/>
        <v>5.0000000000000001E-4</v>
      </c>
      <c r="F105" s="95">
        <f t="shared" si="8"/>
        <v>2.9999999999999997E-4</v>
      </c>
      <c r="G105" s="74">
        <v>7</v>
      </c>
      <c r="H105" s="24">
        <v>1.0004770607821498</v>
      </c>
      <c r="I105" s="24">
        <v>1.0003479086834857</v>
      </c>
      <c r="J105" s="24">
        <f t="shared" ref="J105:J107" si="10">J104*H105</f>
        <v>1.0046807325284808</v>
      </c>
      <c r="K105" s="24">
        <f t="shared" si="9"/>
        <v>1.0034538201882399</v>
      </c>
      <c r="L105" s="25"/>
      <c r="N105" s="31"/>
      <c r="O105" s="23"/>
      <c r="P105" s="11"/>
      <c r="R105" s="20"/>
      <c r="S105" s="31"/>
      <c r="T105" s="22"/>
    </row>
    <row r="106" spans="2:20" x14ac:dyDescent="0.35">
      <c r="B106" t="s">
        <v>123</v>
      </c>
      <c r="C106" s="89">
        <v>44469</v>
      </c>
      <c r="E106" s="95">
        <f t="shared" si="7"/>
        <v>4.0000000000000002E-4</v>
      </c>
      <c r="F106" s="95">
        <f t="shared" si="8"/>
        <v>2.9999999999999997E-4</v>
      </c>
      <c r="G106" s="74">
        <v>8</v>
      </c>
      <c r="H106" s="24">
        <v>1.0004405853196277</v>
      </c>
      <c r="I106" s="24">
        <v>1.0003100237941014</v>
      </c>
      <c r="J106" s="24">
        <f t="shared" si="10"/>
        <v>1.0051233801101456</v>
      </c>
      <c r="K106" s="24">
        <f t="shared" si="9"/>
        <v>1.0037649147487802</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8">
        <v>1</v>
      </c>
      <c r="I107" s="78">
        <v>1</v>
      </c>
      <c r="J107" s="78">
        <f t="shared" si="10"/>
        <v>1.0051233801101456</v>
      </c>
      <c r="K107" s="78">
        <f t="shared" si="9"/>
        <v>1.0037649147487802</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397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C'!M11</f>
        <v>72592000</v>
      </c>
      <c r="E35" s="1" t="s">
        <v>48</v>
      </c>
    </row>
    <row r="36" spans="2:5" x14ac:dyDescent="0.35">
      <c r="B36" t="s">
        <v>70</v>
      </c>
      <c r="C36" s="96">
        <f>'Items B &amp; C'!N11</f>
        <v>71590000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C'!Y11</f>
        <v>2276000</v>
      </c>
      <c r="D60" s="79"/>
      <c r="E60" s="93">
        <f>'Items B &amp; C'!AA11</f>
        <v>69319000</v>
      </c>
      <c r="F60" s="93">
        <f>'Items B &amp; C'!AB11</f>
        <v>0</v>
      </c>
      <c r="G60" s="93">
        <f>'Items B &amp; C'!AC11</f>
        <v>0</v>
      </c>
    </row>
    <row r="61" spans="2:7" x14ac:dyDescent="0.35">
      <c r="B61" t="s">
        <v>79</v>
      </c>
      <c r="C61" s="93">
        <f>'Items B &amp; C'!AD11</f>
        <v>1001000</v>
      </c>
      <c r="D61" s="79"/>
      <c r="E61" s="93">
        <v>0</v>
      </c>
      <c r="F61" s="93">
        <v>0</v>
      </c>
      <c r="G61" s="93">
        <v>0</v>
      </c>
    </row>
    <row r="64" spans="2:7"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100</v>
      </c>
      <c r="E76" s="1" t="s">
        <v>106</v>
      </c>
    </row>
    <row r="77" spans="2:5" x14ac:dyDescent="0.35">
      <c r="B77" t="s">
        <v>97</v>
      </c>
      <c r="C77" s="96">
        <v>0</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ht="15" thickBot="1" x14ac:dyDescent="0.4">
      <c r="B99" t="s">
        <v>116</v>
      </c>
      <c r="C99" s="89">
        <v>44286</v>
      </c>
      <c r="E99" s="114">
        <f>ROUND((J99/J95)-1,4)</f>
        <v>2.0999999999999999E-3</v>
      </c>
      <c r="F99" s="114">
        <f>ROUND((K99/K95)-1,4)</f>
        <v>1.6000000000000001E-3</v>
      </c>
      <c r="G99" s="74">
        <v>2</v>
      </c>
      <c r="H99" s="75">
        <v>1</v>
      </c>
      <c r="I99" s="75">
        <v>1</v>
      </c>
      <c r="J99" s="75">
        <f t="shared" si="2"/>
        <v>1.0020938728103597</v>
      </c>
      <c r="K99" s="75">
        <f t="shared" si="1"/>
        <v>1.0015768898113384</v>
      </c>
      <c r="L99" s="25"/>
      <c r="O99" s="23"/>
      <c r="P99" s="11"/>
      <c r="R99" s="20"/>
      <c r="S99" s="31"/>
      <c r="T99" s="22"/>
    </row>
    <row r="100" spans="2:20" ht="15" thickTop="1" x14ac:dyDescent="0.35">
      <c r="B100" t="s">
        <v>117</v>
      </c>
      <c r="C100" s="89">
        <v>44316</v>
      </c>
      <c r="E100" s="113">
        <f t="shared" ref="E100:F102" si="3">ROUND(H100-1,4)</f>
        <v>5.9999999999999995E-4</v>
      </c>
      <c r="F100" s="113">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ht="15" thickTop="1" x14ac:dyDescent="0.35">
      <c r="B104" t="s">
        <v>121</v>
      </c>
      <c r="C104" s="89">
        <v>44408</v>
      </c>
      <c r="E104" s="113">
        <f t="shared" ref="E104:E106" si="6">ROUND(H104-1,4)</f>
        <v>5.0000000000000001E-4</v>
      </c>
      <c r="F104" s="113">
        <f t="shared" ref="F104:F106" si="7">ROUND(I104-1,4)</f>
        <v>4.0000000000000002E-4</v>
      </c>
      <c r="G104" s="74">
        <v>6</v>
      </c>
      <c r="H104" s="24">
        <v>1.0004908003170756</v>
      </c>
      <c r="I104" s="24">
        <v>1.0003530505917848</v>
      </c>
      <c r="J104" s="24">
        <f>J103*H104</f>
        <v>1.0043220411312699</v>
      </c>
      <c r="K104" s="24">
        <f t="shared" ref="K104:K107" si="8">K103*I104</f>
        <v>1.0031048787943346</v>
      </c>
      <c r="L104" s="25"/>
      <c r="N104" s="31"/>
      <c r="O104" s="23"/>
      <c r="P104" s="21"/>
      <c r="R104" s="20"/>
      <c r="S104" s="31"/>
      <c r="T104" s="22"/>
    </row>
    <row r="105" spans="2:20" x14ac:dyDescent="0.35">
      <c r="B105" t="s">
        <v>122</v>
      </c>
      <c r="C105" s="89">
        <v>44439</v>
      </c>
      <c r="E105" s="95">
        <f t="shared" si="6"/>
        <v>5.0000000000000001E-4</v>
      </c>
      <c r="F105" s="95">
        <f t="shared" si="7"/>
        <v>2.9999999999999997E-4</v>
      </c>
      <c r="G105" s="74">
        <v>7</v>
      </c>
      <c r="H105" s="24">
        <v>1.0004726476953489</v>
      </c>
      <c r="I105" s="24">
        <v>1.0003477854758955</v>
      </c>
      <c r="J105" s="24">
        <f t="shared" ref="J105:J107" si="9">J104*H105</f>
        <v>1.0047967316293986</v>
      </c>
      <c r="K105" s="24">
        <f t="shared" si="8"/>
        <v>1.0034537441019793</v>
      </c>
      <c r="L105" s="25"/>
      <c r="N105" s="31"/>
      <c r="O105" s="23"/>
      <c r="P105" s="11"/>
      <c r="R105" s="20"/>
      <c r="S105" s="31"/>
      <c r="T105" s="22"/>
    </row>
    <row r="106" spans="2:20" x14ac:dyDescent="0.35">
      <c r="B106" t="s">
        <v>123</v>
      </c>
      <c r="C106" s="89">
        <v>44469</v>
      </c>
      <c r="E106" s="95">
        <f t="shared" si="6"/>
        <v>4.0000000000000002E-4</v>
      </c>
      <c r="F106" s="95">
        <f t="shared" si="7"/>
        <v>2.9999999999999997E-4</v>
      </c>
      <c r="G106" s="74">
        <v>8</v>
      </c>
      <c r="H106" s="24">
        <v>1.0004340052074734</v>
      </c>
      <c r="I106" s="24">
        <v>1.0003099994210927</v>
      </c>
      <c r="J106" s="24">
        <f t="shared" si="9"/>
        <v>1.0052328186433781</v>
      </c>
      <c r="K106" s="24">
        <f t="shared" si="8"/>
        <v>1.0037648141817441</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5">
        <v>1</v>
      </c>
      <c r="I107" s="75">
        <v>1</v>
      </c>
      <c r="J107" s="75">
        <f t="shared" si="9"/>
        <v>1.0052328186433781</v>
      </c>
      <c r="K107" s="75">
        <f t="shared" si="8"/>
        <v>1.0037648141817441</v>
      </c>
      <c r="L107" s="25"/>
      <c r="O107" s="23"/>
      <c r="P107" s="21"/>
      <c r="R107" s="20"/>
      <c r="S107" s="31"/>
      <c r="T107" s="22"/>
    </row>
    <row r="108" spans="2:20" ht="15" thickTop="1" x14ac:dyDescent="0.35">
      <c r="B108" t="s">
        <v>125</v>
      </c>
      <c r="C108" s="89"/>
      <c r="E108" s="95"/>
      <c r="F108" s="95"/>
      <c r="G108" s="74">
        <v>9</v>
      </c>
      <c r="H108" s="24"/>
      <c r="I108" s="24"/>
      <c r="J108" s="24"/>
      <c r="K108" s="24"/>
      <c r="L108" s="11"/>
      <c r="N108" s="31"/>
    </row>
    <row r="109" spans="2:20" x14ac:dyDescent="0.35">
      <c r="B109" t="s">
        <v>126</v>
      </c>
      <c r="C109" s="89"/>
      <c r="E109" s="95"/>
      <c r="F109" s="95"/>
      <c r="G109" s="74">
        <v>10</v>
      </c>
      <c r="H109" s="24"/>
      <c r="I109" s="24"/>
      <c r="J109" s="24"/>
      <c r="K109" s="24"/>
      <c r="L109" s="11"/>
      <c r="N109" s="3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399</v>
      </c>
      <c r="B1" s="7" t="s">
        <v>34</v>
      </c>
    </row>
    <row r="2" spans="1:3" x14ac:dyDescent="0.35">
      <c r="B2" s="1" t="s">
        <v>50</v>
      </c>
    </row>
    <row r="4" spans="1:3" x14ac:dyDescent="0.35">
      <c r="B4" s="5" t="s">
        <v>51</v>
      </c>
    </row>
    <row r="5" spans="1:3" x14ac:dyDescent="0.35">
      <c r="B5" s="5"/>
    </row>
    <row r="6" spans="1:3" x14ac:dyDescent="0.35">
      <c r="B6" s="12" t="s">
        <v>66</v>
      </c>
      <c r="C6" s="43" t="s">
        <v>376</v>
      </c>
    </row>
    <row r="7" spans="1:3" x14ac:dyDescent="0.35">
      <c r="B7" s="12" t="s">
        <v>35</v>
      </c>
      <c r="C7" s="51" t="s">
        <v>399</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C'!M12</f>
        <v>456905000</v>
      </c>
      <c r="E35" s="1" t="s">
        <v>48</v>
      </c>
    </row>
    <row r="36" spans="2:5" x14ac:dyDescent="0.35">
      <c r="B36" t="s">
        <v>70</v>
      </c>
      <c r="C36" s="96">
        <f>'Items B &amp; C'!N12</f>
        <v>454557000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C'!Y12</f>
        <v>15201000</v>
      </c>
      <c r="D60" s="79"/>
      <c r="E60" s="93">
        <f>'Items B &amp; C'!AA12</f>
        <v>439417000</v>
      </c>
      <c r="F60" s="93">
        <f>'Items B &amp; C'!AB12</f>
        <v>0</v>
      </c>
      <c r="G60" s="93">
        <f>'Items B &amp; C'!AC12</f>
        <v>0</v>
      </c>
    </row>
    <row r="61" spans="2:7" x14ac:dyDescent="0.35">
      <c r="B61" t="s">
        <v>79</v>
      </c>
      <c r="C61" s="93">
        <f>'Items B &amp; C'!AD12</f>
        <v>2347000</v>
      </c>
      <c r="D61" s="79"/>
      <c r="E61" s="93">
        <v>0</v>
      </c>
      <c r="F61" s="93">
        <v>0</v>
      </c>
      <c r="G61" s="93">
        <v>0</v>
      </c>
    </row>
    <row r="64" spans="2:7" x14ac:dyDescent="0.35">
      <c r="B64" t="s">
        <v>88</v>
      </c>
      <c r="E64" s="1" t="s">
        <v>86</v>
      </c>
    </row>
    <row r="65" spans="2:5" x14ac:dyDescent="0.35">
      <c r="B65" t="s">
        <v>85</v>
      </c>
      <c r="C65" s="96">
        <v>84</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22</v>
      </c>
      <c r="E73" s="1" t="s">
        <v>103</v>
      </c>
    </row>
    <row r="74" spans="2:5" x14ac:dyDescent="0.35">
      <c r="B74" t="s">
        <v>94</v>
      </c>
      <c r="C74" s="96">
        <v>0</v>
      </c>
      <c r="E74" s="1" t="s">
        <v>104</v>
      </c>
    </row>
    <row r="75" spans="2:5" x14ac:dyDescent="0.35">
      <c r="B75" t="s">
        <v>95</v>
      </c>
      <c r="C75" s="96">
        <v>0</v>
      </c>
      <c r="E75" s="1" t="s">
        <v>105</v>
      </c>
    </row>
    <row r="76" spans="2:5" x14ac:dyDescent="0.35">
      <c r="B76" t="s">
        <v>96</v>
      </c>
      <c r="C76" s="96">
        <v>66</v>
      </c>
      <c r="E76" s="1" t="s">
        <v>106</v>
      </c>
    </row>
    <row r="77" spans="2:5" x14ac:dyDescent="0.35">
      <c r="B77" t="s">
        <v>97</v>
      </c>
      <c r="C77" s="96">
        <v>3</v>
      </c>
    </row>
    <row r="78" spans="2:5" x14ac:dyDescent="0.35">
      <c r="B78" t="s">
        <v>98</v>
      </c>
      <c r="C78" s="96">
        <v>0</v>
      </c>
    </row>
    <row r="79" spans="2:5" x14ac:dyDescent="0.35">
      <c r="B79" t="s">
        <v>101</v>
      </c>
      <c r="C79" s="96">
        <v>0</v>
      </c>
    </row>
    <row r="80" spans="2:5" x14ac:dyDescent="0.35">
      <c r="B80" t="s">
        <v>99</v>
      </c>
      <c r="C80" s="96">
        <v>9</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 thickBot="1" x14ac:dyDescent="0.4">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 thickTop="1" x14ac:dyDescent="0.3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 thickBot="1" x14ac:dyDescent="0.4">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 thickTop="1" x14ac:dyDescent="0.3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07" si="7">K103*I104</f>
        <v>1.0057039099374532</v>
      </c>
      <c r="L104" s="25"/>
      <c r="N104" s="31"/>
      <c r="O104" s="23"/>
      <c r="P104" s="21"/>
      <c r="R104" s="20"/>
      <c r="S104" s="31"/>
      <c r="T104" s="22"/>
    </row>
    <row r="105" spans="2:20" x14ac:dyDescent="0.35">
      <c r="B105" t="s">
        <v>122</v>
      </c>
      <c r="C105" s="89">
        <v>44439</v>
      </c>
      <c r="E105" s="95">
        <f t="shared" si="6"/>
        <v>6.9999999999999999E-4</v>
      </c>
      <c r="F105" s="95">
        <f t="shared" si="6"/>
        <v>5.9999999999999995E-4</v>
      </c>
      <c r="G105" s="26"/>
      <c r="H105" s="24">
        <v>1.0006524393229339</v>
      </c>
      <c r="I105" s="24">
        <v>1.0005595604202833</v>
      </c>
      <c r="J105" s="24">
        <f t="shared" ref="J105:J107" si="8">J104*H105</f>
        <v>1.0075357303342487</v>
      </c>
      <c r="K105" s="24">
        <f t="shared" si="7"/>
        <v>1.0062666620399783</v>
      </c>
      <c r="L105" s="25"/>
      <c r="N105" s="31"/>
      <c r="O105" s="23"/>
      <c r="P105" s="11"/>
      <c r="R105" s="20"/>
      <c r="S105" s="31"/>
      <c r="T105" s="22"/>
    </row>
    <row r="106" spans="2:20" x14ac:dyDescent="0.3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 thickBot="1" x14ac:dyDescent="0.4">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 thickTop="1" x14ac:dyDescent="0.35">
      <c r="B108" t="s">
        <v>125</v>
      </c>
      <c r="C108" s="89"/>
      <c r="E108" s="95"/>
      <c r="F108" s="95"/>
      <c r="G108" s="26"/>
      <c r="H108" s="24"/>
      <c r="I108" s="24"/>
      <c r="J108" s="24"/>
      <c r="K108" s="24"/>
      <c r="L108" s="25"/>
    </row>
    <row r="109" spans="2:20" x14ac:dyDescent="0.35">
      <c r="B109" t="s">
        <v>126</v>
      </c>
      <c r="C109" s="89"/>
      <c r="E109" s="95"/>
      <c r="F109" s="95"/>
      <c r="G109" s="26"/>
      <c r="H109" s="24"/>
      <c r="I109" s="24"/>
      <c r="J109" s="24"/>
      <c r="K109" s="24"/>
      <c r="L109" s="25"/>
    </row>
    <row r="110" spans="2:20" x14ac:dyDescent="0.35">
      <c r="B110" t="s">
        <v>127</v>
      </c>
      <c r="C110" s="89"/>
      <c r="E110" s="95"/>
      <c r="F110" s="95"/>
      <c r="G110" s="26"/>
      <c r="H110" s="24"/>
      <c r="I110" s="24"/>
      <c r="J110" s="24"/>
      <c r="K110" s="24"/>
      <c r="L110" s="25"/>
    </row>
    <row r="111" spans="2:20" x14ac:dyDescent="0.35">
      <c r="B111" t="s">
        <v>128</v>
      </c>
      <c r="C111" s="89"/>
      <c r="E111" s="95"/>
      <c r="F111" s="95"/>
      <c r="G111" s="26"/>
      <c r="H111" s="78"/>
      <c r="I111" s="78"/>
      <c r="J111" s="78"/>
      <c r="K111" s="78"/>
      <c r="L111" s="25"/>
    </row>
    <row r="112" spans="2:20" x14ac:dyDescent="0.35">
      <c r="B112" t="s">
        <v>129</v>
      </c>
      <c r="C112" s="89"/>
      <c r="E112" s="95"/>
      <c r="F112" s="95"/>
      <c r="G112" s="26"/>
      <c r="H112" s="78"/>
      <c r="I112" s="78"/>
      <c r="J112" s="78"/>
      <c r="K112" s="78"/>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2" t="s">
        <v>66</v>
      </c>
      <c r="C6" s="43" t="s">
        <v>377</v>
      </c>
    </row>
    <row r="7" spans="1:3" x14ac:dyDescent="0.35">
      <c r="B7" s="12" t="s">
        <v>35</v>
      </c>
      <c r="C7" s="51" t="s">
        <v>398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C'!M13</f>
        <v>127793000</v>
      </c>
      <c r="E35" s="1" t="s">
        <v>48</v>
      </c>
    </row>
    <row r="36" spans="2:5" x14ac:dyDescent="0.35">
      <c r="B36" t="s">
        <v>70</v>
      </c>
      <c r="C36" s="96">
        <f>'Items B &amp; C'!N13</f>
        <v>127034000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C'!Y13</f>
        <v>8235000</v>
      </c>
      <c r="D60" s="79"/>
      <c r="E60" s="93">
        <f>'Items B &amp; C'!AA13</f>
        <v>118808000</v>
      </c>
      <c r="F60" s="93">
        <f>'Items B &amp; C'!AB13</f>
        <v>0</v>
      </c>
      <c r="G60" s="93">
        <f>'Items B &amp; C'!AC13</f>
        <v>0</v>
      </c>
      <c r="N60" s="30"/>
    </row>
    <row r="61" spans="2:14" x14ac:dyDescent="0.35">
      <c r="B61" t="s">
        <v>79</v>
      </c>
      <c r="C61" s="93">
        <f>'Items B &amp; C'!AD13</f>
        <v>758000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76</v>
      </c>
      <c r="E73" s="1" t="s">
        <v>103</v>
      </c>
    </row>
    <row r="74" spans="2:5" x14ac:dyDescent="0.35">
      <c r="B74" t="s">
        <v>94</v>
      </c>
      <c r="C74" s="96">
        <v>0</v>
      </c>
      <c r="E74" s="1" t="s">
        <v>104</v>
      </c>
    </row>
    <row r="75" spans="2:5" x14ac:dyDescent="0.35">
      <c r="B75" t="s">
        <v>95</v>
      </c>
      <c r="C75" s="96">
        <v>0</v>
      </c>
      <c r="E75" s="1" t="s">
        <v>105</v>
      </c>
    </row>
    <row r="76" spans="2:5" x14ac:dyDescent="0.35">
      <c r="B76" t="s">
        <v>96</v>
      </c>
      <c r="C76" s="96">
        <v>24</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 thickBot="1" x14ac:dyDescent="0.4">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 thickTop="1" x14ac:dyDescent="0.3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3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3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 thickBot="1" x14ac:dyDescent="0.4">
      <c r="B103" t="s">
        <v>120</v>
      </c>
      <c r="C103" s="89">
        <v>44377</v>
      </c>
      <c r="E103" s="114">
        <f>ROUND((J103/J99)-1,4)</f>
        <v>2.3E-3</v>
      </c>
      <c r="F103" s="114">
        <f>ROUND((K103/K99)-1,4)</f>
        <v>1.6000000000000001E-3</v>
      </c>
      <c r="G103" s="26"/>
      <c r="H103" s="75">
        <v>1</v>
      </c>
      <c r="I103" s="75">
        <v>1</v>
      </c>
      <c r="J103" s="75">
        <f t="shared" ref="J103" si="6">J102*H103</f>
        <v>1.0050776033385669</v>
      </c>
      <c r="K103" s="75">
        <f t="shared" ref="K103:K107" si="7">K102*I103</f>
        <v>1.0036559965097609</v>
      </c>
      <c r="L103" s="25"/>
      <c r="N103" s="31"/>
      <c r="O103" s="23"/>
      <c r="P103" s="11"/>
      <c r="R103" s="20"/>
      <c r="S103" s="31"/>
      <c r="T103" s="22"/>
    </row>
    <row r="104" spans="2:20" ht="15" thickTop="1" x14ac:dyDescent="0.3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35">
      <c r="B105" t="s">
        <v>122</v>
      </c>
      <c r="C105" s="89">
        <v>44439</v>
      </c>
      <c r="E105" s="95">
        <f t="shared" si="8"/>
        <v>5.0000000000000001E-4</v>
      </c>
      <c r="F105" s="95">
        <f t="shared" si="8"/>
        <v>4.0000000000000002E-4</v>
      </c>
      <c r="G105" s="26"/>
      <c r="H105" s="24">
        <v>1.0005290512326299</v>
      </c>
      <c r="I105" s="24">
        <v>1.000433895215233</v>
      </c>
      <c r="J105" s="24">
        <f t="shared" ref="J105:J107" si="9">J104*H105</f>
        <v>1.0062101470702114</v>
      </c>
      <c r="K105" s="24">
        <f t="shared" si="7"/>
        <v>1.0045407960689274</v>
      </c>
      <c r="L105" s="25"/>
      <c r="N105" s="31"/>
      <c r="O105" s="23"/>
      <c r="P105" s="11"/>
      <c r="R105" s="20"/>
      <c r="S105" s="31"/>
      <c r="T105" s="22"/>
    </row>
    <row r="106" spans="2:20" x14ac:dyDescent="0.3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 thickBot="1" x14ac:dyDescent="0.4">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406</v>
      </c>
      <c r="B1" s="7" t="s">
        <v>34</v>
      </c>
    </row>
    <row r="2" spans="1:3" x14ac:dyDescent="0.35">
      <c r="B2" s="1" t="s">
        <v>50</v>
      </c>
    </row>
    <row r="4" spans="1:3" x14ac:dyDescent="0.35">
      <c r="B4" s="5" t="s">
        <v>51</v>
      </c>
    </row>
    <row r="5" spans="1:3" x14ac:dyDescent="0.35">
      <c r="B5" s="5"/>
    </row>
    <row r="6" spans="1:3" x14ac:dyDescent="0.35">
      <c r="B6" s="12" t="s">
        <v>66</v>
      </c>
      <c r="C6" s="43" t="s">
        <v>405</v>
      </c>
    </row>
    <row r="7" spans="1:3" x14ac:dyDescent="0.35">
      <c r="B7" s="12" t="s">
        <v>35</v>
      </c>
      <c r="C7" s="43" t="s">
        <v>406</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C'!M15</f>
        <v>166507000</v>
      </c>
      <c r="E35" s="1" t="s">
        <v>48</v>
      </c>
    </row>
    <row r="36" spans="2:5" x14ac:dyDescent="0.35">
      <c r="B36" t="s">
        <v>70</v>
      </c>
      <c r="C36" s="96">
        <f>'Items B &amp; C'!N15</f>
        <v>165200000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C'!Y15</f>
        <v>11971000</v>
      </c>
      <c r="D60" s="79"/>
      <c r="E60" s="93">
        <f>'Items B &amp; C'!AA15</f>
        <v>153273000</v>
      </c>
      <c r="F60" s="93">
        <f>'Items B &amp; C'!AB15</f>
        <v>0</v>
      </c>
      <c r="G60" s="93">
        <f>'Items B &amp; C'!AC15</f>
        <v>0</v>
      </c>
      <c r="N60" s="30"/>
    </row>
    <row r="61" spans="2:14" x14ac:dyDescent="0.35">
      <c r="B61" t="s">
        <v>79</v>
      </c>
      <c r="C61" s="93">
        <f>'Items B &amp; C'!AD15</f>
        <v>1308000</v>
      </c>
      <c r="D61" s="79"/>
      <c r="E61" s="93">
        <v>0</v>
      </c>
      <c r="F61" s="93">
        <v>0</v>
      </c>
      <c r="G61" s="93">
        <v>0</v>
      </c>
      <c r="N61" s="30"/>
    </row>
    <row r="64" spans="2:14" x14ac:dyDescent="0.35">
      <c r="B64" t="s">
        <v>88</v>
      </c>
      <c r="E64" s="1" t="s">
        <v>86</v>
      </c>
    </row>
    <row r="65" spans="2:5" x14ac:dyDescent="0.35">
      <c r="B65" t="s">
        <v>85</v>
      </c>
      <c r="C65" s="96">
        <v>92</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23</v>
      </c>
      <c r="E73" s="1" t="s">
        <v>103</v>
      </c>
    </row>
    <row r="74" spans="2:5" x14ac:dyDescent="0.35">
      <c r="B74" t="s">
        <v>94</v>
      </c>
      <c r="C74" s="96">
        <v>0</v>
      </c>
      <c r="E74" s="1" t="s">
        <v>104</v>
      </c>
    </row>
    <row r="75" spans="2:5" x14ac:dyDescent="0.35">
      <c r="B75" t="s">
        <v>95</v>
      </c>
      <c r="C75" s="96">
        <v>0</v>
      </c>
      <c r="E75" s="1" t="s">
        <v>105</v>
      </c>
    </row>
    <row r="76" spans="2:5" x14ac:dyDescent="0.35">
      <c r="B76" t="s">
        <v>96</v>
      </c>
      <c r="C76" s="96">
        <v>65</v>
      </c>
      <c r="E76" s="1" t="s">
        <v>106</v>
      </c>
    </row>
    <row r="77" spans="2:5" x14ac:dyDescent="0.35">
      <c r="B77" t="s">
        <v>97</v>
      </c>
      <c r="C77" s="96">
        <v>0</v>
      </c>
    </row>
    <row r="78" spans="2:5" x14ac:dyDescent="0.35">
      <c r="B78" t="s">
        <v>98</v>
      </c>
      <c r="C78" s="96">
        <v>0</v>
      </c>
    </row>
    <row r="79" spans="2:5" x14ac:dyDescent="0.35">
      <c r="B79" t="s">
        <v>101</v>
      </c>
      <c r="C79" s="96">
        <v>12</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c r="F96" s="95"/>
      <c r="G96" s="26"/>
      <c r="H96" s="24">
        <v>1</v>
      </c>
      <c r="I96" s="24">
        <v>1</v>
      </c>
      <c r="J96" s="24">
        <f>J95*H96</f>
        <v>1</v>
      </c>
      <c r="K96" s="24">
        <f t="shared" ref="K96:K107" si="0">K95*I96</f>
        <v>1</v>
      </c>
      <c r="L96" s="25"/>
      <c r="N96" s="31"/>
      <c r="O96" s="23"/>
      <c r="P96" s="21"/>
      <c r="R96" s="20"/>
      <c r="S96" s="31"/>
      <c r="T96" s="22"/>
    </row>
    <row r="97" spans="2:20" x14ac:dyDescent="0.35">
      <c r="B97" t="s">
        <v>114</v>
      </c>
      <c r="C97" s="89">
        <v>44255</v>
      </c>
      <c r="E97" s="95"/>
      <c r="F97" s="95"/>
      <c r="G97" s="26"/>
      <c r="H97" s="24">
        <v>1</v>
      </c>
      <c r="I97" s="24">
        <v>1</v>
      </c>
      <c r="J97" s="24">
        <f t="shared" ref="J97:J98" si="1">J96*H97</f>
        <v>1</v>
      </c>
      <c r="K97" s="24">
        <f t="shared" si="0"/>
        <v>1</v>
      </c>
      <c r="L97" s="25"/>
      <c r="N97" s="31"/>
      <c r="O97" s="23"/>
      <c r="P97" s="21"/>
      <c r="R97" s="20"/>
      <c r="S97" s="31"/>
      <c r="T97" s="22"/>
    </row>
    <row r="98" spans="2:20" x14ac:dyDescent="0.3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 thickBot="1" x14ac:dyDescent="0.4">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 thickTop="1" x14ac:dyDescent="0.35">
      <c r="B100" t="s">
        <v>117</v>
      </c>
      <c r="C100" s="89">
        <v>44316</v>
      </c>
      <c r="E100" s="113">
        <f t="shared" ref="E100:F102" si="3">ROUND(H100-1,4)</f>
        <v>1.1000000000000001E-3</v>
      </c>
      <c r="F100" s="113">
        <f t="shared" si="3"/>
        <v>1E-3</v>
      </c>
      <c r="G100" s="26"/>
      <c r="H100" s="24">
        <v>1.0010729971502206</v>
      </c>
      <c r="I100" s="24">
        <v>1.0010171109002206</v>
      </c>
      <c r="J100" s="24">
        <f t="shared" ref="J100:J107" si="4">J99*H100</f>
        <v>1.0013592806690357</v>
      </c>
      <c r="K100" s="24">
        <f t="shared" si="0"/>
        <v>1.0012891700000002</v>
      </c>
      <c r="L100" s="25"/>
      <c r="N100" s="31"/>
      <c r="O100" s="23"/>
      <c r="P100" s="11"/>
      <c r="R100" s="20"/>
      <c r="S100" s="31"/>
      <c r="T100" s="22"/>
    </row>
    <row r="101" spans="2:20" x14ac:dyDescent="0.3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3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 thickBot="1" x14ac:dyDescent="0.4">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 thickTop="1" x14ac:dyDescent="0.3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3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3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 thickBot="1" x14ac:dyDescent="0.4">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Items B &amp; C</vt:lpstr>
      <vt:lpstr>Item A</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2021-10-12T18:22:28Z</dcterms:modified>
</cp:coreProperties>
</file>