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4.15.23\"/>
    </mc:Choice>
  </mc:AlternateContent>
  <xr:revisionPtr revIDLastSave="0" documentId="13_ncr:1_{242CAC65-0014-43BC-8687-2CE7D0A2E3FF}" xr6:coauthVersionLast="47" xr6:coauthVersionMax="47" xr10:uidLastSave="{00000000-0000-0000-0000-000000000000}"/>
  <bookViews>
    <workbookView xWindow="-38510" yWindow="-110" windowWidth="38620" windowHeight="2182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Q1" sheetId="14" r:id="rId8"/>
    <sheet name="Section 1b - Prv Fnd Prime MIG" sheetId="15" r:id="rId9"/>
    <sheet name="Section 1b - Prv Fnd Prime Q364" sheetId="28" r:id="rId10"/>
    <sheet name="Section 1b - Prv Fnd Prime QX" sheetId="31" r:id="rId11"/>
    <sheet name="Section 1b - Prv Fnd Prime A1" sheetId="36" r:id="rId12"/>
    <sheet name="Section 1b - Prv Fnd Prime 2YIG" sheetId="37"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s>
  <externalReferences>
    <externalReference r:id="rId31"/>
    <externalReference r:id="rId32"/>
    <externalReference r:id="rId33"/>
    <externalReference r:id="rId34"/>
    <externalReference r:id="rId35"/>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7" i="2" l="1"/>
  <c r="T17" i="2"/>
  <c r="L17" i="2"/>
  <c r="K17" i="2"/>
  <c r="J17" i="2"/>
  <c r="I17" i="2"/>
  <c r="H17" i="2"/>
  <c r="U16" i="2"/>
  <c r="T16" i="2"/>
  <c r="L16" i="2"/>
  <c r="K16" i="2"/>
  <c r="J16" i="2"/>
  <c r="I16" i="2"/>
  <c r="H16" i="2"/>
  <c r="U15" i="2"/>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U10" i="2" l="1"/>
  <c r="T10" i="2"/>
  <c r="L10" i="2"/>
  <c r="K10" i="2"/>
  <c r="J10" i="2"/>
  <c r="I10" i="2"/>
  <c r="H10" i="2"/>
  <c r="U9" i="2"/>
  <c r="T9" i="2"/>
  <c r="L9" i="2"/>
  <c r="K9" i="2"/>
  <c r="J9" i="2"/>
  <c r="I9" i="2"/>
  <c r="H9" i="2"/>
  <c r="G61" i="8" l="1"/>
  <c r="G60" i="8"/>
  <c r="E60" i="8"/>
  <c r="C61" i="8"/>
  <c r="C60" i="8"/>
  <c r="C35" i="8"/>
  <c r="C36" i="8"/>
  <c r="D10" i="33" l="1"/>
  <c r="D9" i="33"/>
  <c r="F36" i="32"/>
  <c r="E36" i="32"/>
  <c r="D36" i="32"/>
  <c r="D10" i="30"/>
  <c r="D9" i="30"/>
  <c r="F36" i="29"/>
  <c r="E36" i="29"/>
  <c r="D36" i="29"/>
  <c r="D10" i="25"/>
  <c r="D9" i="25"/>
  <c r="F36" i="24"/>
  <c r="E36" i="24"/>
  <c r="D36" i="24"/>
  <c r="D10" i="23"/>
  <c r="D9" i="23"/>
  <c r="F36" i="22"/>
  <c r="E36" i="22"/>
  <c r="D36" i="22"/>
  <c r="D10" i="21"/>
  <c r="D9" i="21"/>
  <c r="F36" i="20"/>
  <c r="E36" i="20"/>
  <c r="D36" i="20"/>
  <c r="D10" i="19"/>
  <c r="D9" i="19"/>
  <c r="F36" i="18"/>
  <c r="E36" i="18"/>
  <c r="D36" i="18"/>
  <c r="C60" i="9" l="1"/>
  <c r="I98" i="15"/>
  <c r="F98" i="15" s="1"/>
  <c r="L98" i="15" s="1"/>
  <c r="C60" i="15"/>
  <c r="H106" i="15"/>
  <c r="E106" i="15" s="1"/>
  <c r="I110" i="15"/>
  <c r="F110" i="15" s="1"/>
  <c r="L110" i="15" s="1"/>
  <c r="I108" i="14"/>
  <c r="F108" i="14" s="1"/>
  <c r="L108" i="14" s="1"/>
  <c r="I102" i="14"/>
  <c r="F102" i="14" s="1"/>
  <c r="L102" i="14" s="1"/>
  <c r="I100" i="15"/>
  <c r="F100" i="15" s="1"/>
  <c r="L100" i="15" s="1"/>
  <c r="H101" i="15"/>
  <c r="E101" i="15" s="1"/>
  <c r="I100" i="28"/>
  <c r="F100" i="28" s="1"/>
  <c r="L100" i="28" s="1"/>
  <c r="H101" i="28"/>
  <c r="E101" i="28" s="1"/>
  <c r="H106" i="28"/>
  <c r="E106" i="28" s="1"/>
  <c r="H108" i="28"/>
  <c r="E108" i="28" s="1"/>
  <c r="I109" i="28"/>
  <c r="F109" i="28" s="1"/>
  <c r="L109" i="28" s="1"/>
  <c r="I98" i="37"/>
  <c r="F98" i="37" s="1"/>
  <c r="L98" i="37" s="1"/>
  <c r="H97" i="28"/>
  <c r="E97" i="28" s="1"/>
  <c r="H98" i="37"/>
  <c r="E98" i="37" s="1"/>
  <c r="H106" i="37"/>
  <c r="E106" i="37" s="1"/>
  <c r="H105" i="36"/>
  <c r="E105" i="36" s="1"/>
  <c r="H100" i="36"/>
  <c r="E100" i="36" s="1"/>
  <c r="I105" i="36"/>
  <c r="F105" i="36" s="1"/>
  <c r="L105" i="36" s="1"/>
  <c r="I98" i="36"/>
  <c r="F98" i="36" s="1"/>
  <c r="L98" i="36" s="1"/>
  <c r="I100" i="36"/>
  <c r="F100" i="36" s="1"/>
  <c r="L100" i="36" s="1"/>
  <c r="H108" i="36"/>
  <c r="E108" i="36" s="1"/>
  <c r="C60" i="37"/>
  <c r="H97" i="37"/>
  <c r="E97" i="37" s="1"/>
  <c r="H102" i="36"/>
  <c r="E102" i="36" s="1"/>
  <c r="H109" i="36"/>
  <c r="E109" i="36" s="1"/>
  <c r="D56" i="33"/>
  <c r="E56" i="33"/>
  <c r="F56" i="33"/>
  <c r="D56" i="30"/>
  <c r="E56" i="30"/>
  <c r="F56" i="30"/>
  <c r="D56" i="25"/>
  <c r="E56" i="25"/>
  <c r="F56" i="25"/>
  <c r="D56" i="23"/>
  <c r="E56" i="23"/>
  <c r="F56" i="23"/>
  <c r="D56" i="21"/>
  <c r="E56" i="21"/>
  <c r="F56" i="21"/>
  <c r="D56" i="19"/>
  <c r="E56" i="19"/>
  <c r="F56" i="19"/>
  <c r="D9" i="13"/>
  <c r="D10" i="13"/>
  <c r="D56" i="13"/>
  <c r="E56" i="13"/>
  <c r="F56" i="13"/>
  <c r="D36" i="12"/>
  <c r="E36" i="12"/>
  <c r="F36" i="12"/>
  <c r="B74" i="35"/>
  <c r="C74" i="35"/>
  <c r="D74" i="35"/>
  <c r="B75" i="35"/>
  <c r="C75" i="35"/>
  <c r="D75" i="35"/>
  <c r="B76" i="35"/>
  <c r="C76" i="35"/>
  <c r="D76" i="35"/>
  <c r="B77" i="35"/>
  <c r="C77" i="35"/>
  <c r="D77" i="35"/>
  <c r="C43" i="34"/>
  <c r="C44" i="34"/>
  <c r="C45" i="34"/>
  <c r="C60" i="34"/>
  <c r="E60" i="34"/>
  <c r="G60" i="34"/>
  <c r="C61" i="34"/>
  <c r="E61" i="34"/>
  <c r="G61" i="34"/>
  <c r="E96" i="34"/>
  <c r="F96" i="34"/>
  <c r="G96" i="34"/>
  <c r="G97" i="34" s="1"/>
  <c r="G98" i="34" s="1"/>
  <c r="G99" i="34" s="1"/>
  <c r="G100" i="34" s="1"/>
  <c r="G101" i="34" s="1"/>
  <c r="G102" i="34" s="1"/>
  <c r="E97" i="34"/>
  <c r="F97" i="34"/>
  <c r="E98" i="34"/>
  <c r="F98" i="34"/>
  <c r="I98" i="34"/>
  <c r="F99" i="34" s="1"/>
  <c r="F112" i="34" s="1"/>
  <c r="K98" i="34"/>
  <c r="E99" i="34"/>
  <c r="E100" i="34"/>
  <c r="F100" i="34"/>
  <c r="E101" i="34"/>
  <c r="F101" i="34"/>
  <c r="I101" i="34"/>
  <c r="K101" i="34"/>
  <c r="E102" i="34"/>
  <c r="F102" i="34"/>
  <c r="E103" i="34"/>
  <c r="F103" i="34"/>
  <c r="G103" i="34"/>
  <c r="G104" i="34" s="1"/>
  <c r="G105" i="34" s="1"/>
  <c r="G106" i="34" s="1"/>
  <c r="G107" i="34" s="1"/>
  <c r="E104" i="34"/>
  <c r="F104" i="34"/>
  <c r="I104" i="34"/>
  <c r="K104" i="34"/>
  <c r="E107" i="34" s="1"/>
  <c r="E105" i="34"/>
  <c r="F105" i="34"/>
  <c r="E106" i="34"/>
  <c r="F106" i="34"/>
  <c r="F107" i="34"/>
  <c r="I107" i="34"/>
  <c r="K107" i="34"/>
  <c r="E111" i="34" s="1"/>
  <c r="E108" i="34"/>
  <c r="F108" i="34"/>
  <c r="E109" i="34"/>
  <c r="F109" i="34"/>
  <c r="E110" i="34"/>
  <c r="F110" i="34"/>
  <c r="F111" i="34"/>
  <c r="C51" i="37"/>
  <c r="G60" i="37"/>
  <c r="C61" i="37"/>
  <c r="G61" i="37"/>
  <c r="J95" i="37"/>
  <c r="K95" i="37"/>
  <c r="I97" i="37"/>
  <c r="F97" i="37" s="1"/>
  <c r="L97" i="37" s="1"/>
  <c r="H100" i="37"/>
  <c r="E100" i="37" s="1"/>
  <c r="I100" i="37"/>
  <c r="F100" i="37" s="1"/>
  <c r="L100" i="37" s="1"/>
  <c r="H101" i="37"/>
  <c r="E101" i="37" s="1"/>
  <c r="I101" i="37"/>
  <c r="F101" i="37" s="1"/>
  <c r="L101" i="37" s="1"/>
  <c r="H102" i="37"/>
  <c r="E102" i="37" s="1"/>
  <c r="I102" i="37"/>
  <c r="F102" i="37" s="1"/>
  <c r="L102" i="37" s="1"/>
  <c r="H104" i="37"/>
  <c r="E104" i="37" s="1"/>
  <c r="I104" i="37"/>
  <c r="F104" i="37" s="1"/>
  <c r="L104" i="37" s="1"/>
  <c r="H105" i="37"/>
  <c r="E105" i="37" s="1"/>
  <c r="I105" i="37"/>
  <c r="F105" i="37" s="1"/>
  <c r="L105" i="37" s="1"/>
  <c r="I106" i="37"/>
  <c r="F106" i="37" s="1"/>
  <c r="L106" i="37" s="1"/>
  <c r="H108" i="37"/>
  <c r="E108" i="37" s="1"/>
  <c r="I108" i="37"/>
  <c r="F108" i="37" s="1"/>
  <c r="L108" i="37" s="1"/>
  <c r="H109" i="37"/>
  <c r="E109" i="37" s="1"/>
  <c r="I109" i="37"/>
  <c r="F109" i="37" s="1"/>
  <c r="L109" i="37" s="1"/>
  <c r="H110" i="37"/>
  <c r="E110" i="37" s="1"/>
  <c r="I110" i="37"/>
  <c r="F110" i="37" s="1"/>
  <c r="L110" i="37" s="1"/>
  <c r="C60" i="36"/>
  <c r="G60" i="36"/>
  <c r="C61" i="36"/>
  <c r="G61" i="36"/>
  <c r="J95" i="36"/>
  <c r="K95" i="36"/>
  <c r="I97" i="36"/>
  <c r="F97" i="36" s="1"/>
  <c r="L97" i="36" s="1"/>
  <c r="H101" i="36"/>
  <c r="E101" i="36" s="1"/>
  <c r="I101" i="36"/>
  <c r="F101" i="36" s="1"/>
  <c r="L101" i="36" s="1"/>
  <c r="I102" i="36"/>
  <c r="F102" i="36" s="1"/>
  <c r="L102" i="36" s="1"/>
  <c r="H104" i="36"/>
  <c r="E104" i="36" s="1"/>
  <c r="I104" i="36"/>
  <c r="F104" i="36" s="1"/>
  <c r="L104" i="36" s="1"/>
  <c r="H106" i="36"/>
  <c r="E106" i="36" s="1"/>
  <c r="I106" i="36"/>
  <c r="F106" i="36" s="1"/>
  <c r="L106" i="36" s="1"/>
  <c r="I108" i="36"/>
  <c r="F108" i="36" s="1"/>
  <c r="L108" i="36" s="1"/>
  <c r="I109" i="36"/>
  <c r="F109" i="36" s="1"/>
  <c r="L109" i="36" s="1"/>
  <c r="H110" i="36"/>
  <c r="E110" i="36" s="1"/>
  <c r="I110" i="36"/>
  <c r="F110" i="36" s="1"/>
  <c r="L110" i="36" s="1"/>
  <c r="C60" i="31"/>
  <c r="G60" i="31"/>
  <c r="C61" i="31"/>
  <c r="G61" i="31"/>
  <c r="J95" i="31"/>
  <c r="K95" i="31"/>
  <c r="H100" i="31"/>
  <c r="E100" i="31" s="1"/>
  <c r="I100" i="31"/>
  <c r="F100" i="31" s="1"/>
  <c r="L100" i="31" s="1"/>
  <c r="H101" i="31"/>
  <c r="E101" i="31" s="1"/>
  <c r="I101" i="31"/>
  <c r="F101" i="31" s="1"/>
  <c r="L101" i="31" s="1"/>
  <c r="H102" i="31"/>
  <c r="E102" i="31" s="1"/>
  <c r="I102" i="31"/>
  <c r="F102" i="31" s="1"/>
  <c r="L102" i="31" s="1"/>
  <c r="H104" i="31"/>
  <c r="E104" i="31" s="1"/>
  <c r="I104" i="31"/>
  <c r="F104" i="31" s="1"/>
  <c r="L104" i="31" s="1"/>
  <c r="H105" i="31"/>
  <c r="E105" i="31" s="1"/>
  <c r="I105" i="31"/>
  <c r="F105" i="31" s="1"/>
  <c r="L105" i="31" s="1"/>
  <c r="H106" i="31"/>
  <c r="E106" i="31" s="1"/>
  <c r="I106" i="31"/>
  <c r="F106" i="31" s="1"/>
  <c r="L106" i="31" s="1"/>
  <c r="H108" i="31"/>
  <c r="E108" i="31" s="1"/>
  <c r="I108" i="31"/>
  <c r="F108" i="31" s="1"/>
  <c r="L108" i="31" s="1"/>
  <c r="H109" i="31"/>
  <c r="E109" i="31" s="1"/>
  <c r="I109" i="31"/>
  <c r="F109" i="31" s="1"/>
  <c r="L109" i="31" s="1"/>
  <c r="H110" i="31"/>
  <c r="E110" i="31" s="1"/>
  <c r="I110" i="31"/>
  <c r="F110" i="31" s="1"/>
  <c r="L110" i="31" s="1"/>
  <c r="C60" i="28"/>
  <c r="G60" i="28"/>
  <c r="C61" i="28"/>
  <c r="G61" i="28"/>
  <c r="J95" i="28"/>
  <c r="K95" i="28"/>
  <c r="I97" i="28"/>
  <c r="F97" i="28" s="1"/>
  <c r="L97" i="28" s="1"/>
  <c r="I98" i="28"/>
  <c r="F98" i="28" s="1"/>
  <c r="L98" i="28" s="1"/>
  <c r="H100" i="28"/>
  <c r="E100" i="28" s="1"/>
  <c r="I101" i="28"/>
  <c r="F101" i="28" s="1"/>
  <c r="L101" i="28" s="1"/>
  <c r="H102" i="28"/>
  <c r="E102" i="28" s="1"/>
  <c r="I102" i="28"/>
  <c r="F102" i="28" s="1"/>
  <c r="L102" i="28" s="1"/>
  <c r="H104" i="28"/>
  <c r="E104" i="28" s="1"/>
  <c r="I104" i="28"/>
  <c r="F104" i="28" s="1"/>
  <c r="L104" i="28" s="1"/>
  <c r="H105" i="28"/>
  <c r="E105" i="28" s="1"/>
  <c r="I105" i="28"/>
  <c r="F105" i="28" s="1"/>
  <c r="L105" i="28" s="1"/>
  <c r="I106" i="28"/>
  <c r="F106" i="28" s="1"/>
  <c r="L106" i="28" s="1"/>
  <c r="I108" i="28"/>
  <c r="F108" i="28" s="1"/>
  <c r="L108" i="28" s="1"/>
  <c r="H109" i="28"/>
  <c r="E109" i="28" s="1"/>
  <c r="H110" i="28"/>
  <c r="E110" i="28" s="1"/>
  <c r="I110" i="28"/>
  <c r="F110" i="28" s="1"/>
  <c r="L110" i="28" s="1"/>
  <c r="G60" i="15"/>
  <c r="C61" i="15"/>
  <c r="G61" i="15"/>
  <c r="J95" i="15"/>
  <c r="K95" i="15"/>
  <c r="H100" i="15"/>
  <c r="E100" i="15" s="1"/>
  <c r="I101" i="15"/>
  <c r="F101" i="15" s="1"/>
  <c r="L101" i="15" s="1"/>
  <c r="H102" i="15"/>
  <c r="E102" i="15" s="1"/>
  <c r="I102" i="15"/>
  <c r="F102" i="15" s="1"/>
  <c r="L102" i="15" s="1"/>
  <c r="H104" i="15"/>
  <c r="E104" i="15" s="1"/>
  <c r="I104" i="15"/>
  <c r="F104" i="15" s="1"/>
  <c r="L104" i="15" s="1"/>
  <c r="H105" i="15"/>
  <c r="E105" i="15" s="1"/>
  <c r="I105" i="15"/>
  <c r="F105" i="15" s="1"/>
  <c r="L105" i="15" s="1"/>
  <c r="I106" i="15"/>
  <c r="F106" i="15" s="1"/>
  <c r="L106" i="15" s="1"/>
  <c r="H108" i="15"/>
  <c r="E108" i="15" s="1"/>
  <c r="I108" i="15"/>
  <c r="F108" i="15" s="1"/>
  <c r="L108" i="15" s="1"/>
  <c r="H109" i="15"/>
  <c r="E109" i="15" s="1"/>
  <c r="I109" i="15"/>
  <c r="F109" i="15" s="1"/>
  <c r="L109" i="15" s="1"/>
  <c r="H110" i="15"/>
  <c r="E110" i="15" s="1"/>
  <c r="C60" i="14"/>
  <c r="G60" i="14"/>
  <c r="C61" i="14"/>
  <c r="G61" i="14"/>
  <c r="J95" i="14"/>
  <c r="K95" i="14"/>
  <c r="H98" i="14"/>
  <c r="E98" i="14" s="1"/>
  <c r="I98" i="14"/>
  <c r="F98" i="14" s="1"/>
  <c r="L98" i="14" s="1"/>
  <c r="H100" i="14"/>
  <c r="E100" i="14" s="1"/>
  <c r="I100" i="14"/>
  <c r="F100" i="14" s="1"/>
  <c r="L100" i="14" s="1"/>
  <c r="H101" i="14"/>
  <c r="E101" i="14" s="1"/>
  <c r="I101" i="14"/>
  <c r="F101" i="14" s="1"/>
  <c r="L101" i="14" s="1"/>
  <c r="H102" i="14"/>
  <c r="E102" i="14" s="1"/>
  <c r="H104" i="14"/>
  <c r="E104" i="14" s="1"/>
  <c r="I104" i="14"/>
  <c r="F104" i="14" s="1"/>
  <c r="L104" i="14" s="1"/>
  <c r="H105" i="14"/>
  <c r="E105" i="14" s="1"/>
  <c r="I105" i="14"/>
  <c r="F105" i="14"/>
  <c r="L105" i="14" s="1"/>
  <c r="H106" i="14"/>
  <c r="E106" i="14" s="1"/>
  <c r="I106" i="14"/>
  <c r="F106" i="14" s="1"/>
  <c r="L106" i="14" s="1"/>
  <c r="H108" i="14"/>
  <c r="E108" i="14" s="1"/>
  <c r="H109" i="14"/>
  <c r="E109" i="14" s="1"/>
  <c r="I109" i="14"/>
  <c r="F109" i="14" s="1"/>
  <c r="L109" i="14" s="1"/>
  <c r="H110" i="14"/>
  <c r="E110" i="14" s="1"/>
  <c r="I110" i="14"/>
  <c r="F110" i="14" s="1"/>
  <c r="L110" i="14" s="1"/>
  <c r="C35" i="9"/>
  <c r="C36" i="9"/>
  <c r="E60" i="9"/>
  <c r="G60" i="9"/>
  <c r="C61" i="9"/>
  <c r="G61" i="9"/>
  <c r="J95" i="9"/>
  <c r="K95" i="9"/>
  <c r="H100" i="9"/>
  <c r="E100" i="9" s="1"/>
  <c r="I100" i="9"/>
  <c r="F100" i="9" s="1"/>
  <c r="L100" i="9" s="1"/>
  <c r="H101" i="9"/>
  <c r="E101" i="9" s="1"/>
  <c r="I101" i="9"/>
  <c r="F101" i="9" s="1"/>
  <c r="L101" i="9" s="1"/>
  <c r="H102" i="9"/>
  <c r="E102" i="9" s="1"/>
  <c r="I102" i="9"/>
  <c r="F102" i="9" s="1"/>
  <c r="L102" i="9" s="1"/>
  <c r="H104" i="9"/>
  <c r="E104" i="9" s="1"/>
  <c r="I104" i="9"/>
  <c r="F104" i="9" s="1"/>
  <c r="L104" i="9" s="1"/>
  <c r="H105" i="9"/>
  <c r="E105" i="9" s="1"/>
  <c r="I105" i="9"/>
  <c r="F105" i="9" s="1"/>
  <c r="L105" i="9" s="1"/>
  <c r="H106" i="9"/>
  <c r="E106" i="9" s="1"/>
  <c r="I106" i="9"/>
  <c r="F106" i="9" s="1"/>
  <c r="L106" i="9" s="1"/>
  <c r="H108" i="9"/>
  <c r="E108" i="9" s="1"/>
  <c r="I108" i="9"/>
  <c r="F108" i="9" s="1"/>
  <c r="L108" i="9" s="1"/>
  <c r="H109" i="9"/>
  <c r="E109" i="9" s="1"/>
  <c r="I109" i="9"/>
  <c r="F109" i="9" s="1"/>
  <c r="L109" i="9" s="1"/>
  <c r="H110" i="9"/>
  <c r="E110" i="9" s="1"/>
  <c r="I110" i="9"/>
  <c r="F110" i="9" s="1"/>
  <c r="L110" i="9" s="1"/>
  <c r="J95" i="8"/>
  <c r="K95" i="8"/>
  <c r="H98" i="8"/>
  <c r="E98" i="8" s="1"/>
  <c r="I98" i="8"/>
  <c r="F98" i="8" s="1"/>
  <c r="L98" i="8" s="1"/>
  <c r="H100" i="8"/>
  <c r="E100" i="8" s="1"/>
  <c r="I100" i="8"/>
  <c r="F100" i="8" s="1"/>
  <c r="L100" i="8" s="1"/>
  <c r="H101" i="8"/>
  <c r="E101" i="8" s="1"/>
  <c r="I101" i="8"/>
  <c r="F101" i="8" s="1"/>
  <c r="L101" i="8" s="1"/>
  <c r="H102" i="8"/>
  <c r="E102" i="8" s="1"/>
  <c r="I102" i="8"/>
  <c r="F102" i="8" s="1"/>
  <c r="L102" i="8" s="1"/>
  <c r="H104" i="8"/>
  <c r="E104" i="8" s="1"/>
  <c r="I104" i="8"/>
  <c r="F104" i="8" s="1"/>
  <c r="L104" i="8" s="1"/>
  <c r="H105" i="8"/>
  <c r="E105" i="8" s="1"/>
  <c r="I105" i="8"/>
  <c r="F105" i="8" s="1"/>
  <c r="L105" i="8" s="1"/>
  <c r="H106" i="8"/>
  <c r="E106" i="8" s="1"/>
  <c r="I106" i="8"/>
  <c r="F106" i="8" s="1"/>
  <c r="L106" i="8" s="1"/>
  <c r="H108" i="8"/>
  <c r="E108" i="8" s="1"/>
  <c r="I108" i="8"/>
  <c r="F108" i="8" s="1"/>
  <c r="L108" i="8" s="1"/>
  <c r="H109" i="8"/>
  <c r="E109" i="8" s="1"/>
  <c r="I109" i="8"/>
  <c r="F109" i="8" s="1"/>
  <c r="L109" i="8" s="1"/>
  <c r="H110" i="8"/>
  <c r="E110" i="8" s="1"/>
  <c r="I110" i="8"/>
  <c r="F110" i="8" s="1"/>
  <c r="L110" i="8" s="1"/>
  <c r="C35" i="5"/>
  <c r="C36" i="5"/>
  <c r="C60" i="5"/>
  <c r="E60" i="5"/>
  <c r="G60" i="5"/>
  <c r="C61" i="5"/>
  <c r="G61" i="5"/>
  <c r="C65" i="5"/>
  <c r="C70" i="5"/>
  <c r="C71" i="5"/>
  <c r="C72" i="5"/>
  <c r="C73" i="5"/>
  <c r="C74" i="5"/>
  <c r="C75" i="5"/>
  <c r="C76" i="5"/>
  <c r="C77" i="5"/>
  <c r="C78" i="5"/>
  <c r="C79" i="5"/>
  <c r="C80" i="5"/>
  <c r="C81" i="5"/>
  <c r="C82" i="5"/>
  <c r="C83" i="5"/>
  <c r="J95" i="5"/>
  <c r="K95" i="5"/>
  <c r="H96" i="5"/>
  <c r="E96" i="5" s="1"/>
  <c r="I96" i="5"/>
  <c r="F96" i="5" s="1"/>
  <c r="L96" i="5" s="1"/>
  <c r="H97" i="5"/>
  <c r="E97" i="5" s="1"/>
  <c r="I97" i="5"/>
  <c r="F97" i="5" s="1"/>
  <c r="L97" i="5" s="1"/>
  <c r="H98" i="5"/>
  <c r="E98" i="5" s="1"/>
  <c r="I98" i="5"/>
  <c r="F98" i="5" s="1"/>
  <c r="L98" i="5" s="1"/>
  <c r="H100" i="5"/>
  <c r="E100" i="5" s="1"/>
  <c r="I100" i="5"/>
  <c r="F100" i="5" s="1"/>
  <c r="L100" i="5" s="1"/>
  <c r="H101" i="5"/>
  <c r="E101" i="5" s="1"/>
  <c r="I101" i="5"/>
  <c r="F101" i="5" s="1"/>
  <c r="L101" i="5" s="1"/>
  <c r="H102" i="5"/>
  <c r="E102" i="5" s="1"/>
  <c r="I102" i="5"/>
  <c r="F102" i="5" s="1"/>
  <c r="L102" i="5" s="1"/>
  <c r="H104" i="5"/>
  <c r="E104" i="5" s="1"/>
  <c r="I104" i="5"/>
  <c r="F104" i="5" s="1"/>
  <c r="L104" i="5" s="1"/>
  <c r="H105" i="5"/>
  <c r="E105" i="5" s="1"/>
  <c r="I105" i="5"/>
  <c r="F105" i="5" s="1"/>
  <c r="L105" i="5" s="1"/>
  <c r="H106" i="5"/>
  <c r="E106" i="5" s="1"/>
  <c r="I106" i="5"/>
  <c r="F106" i="5" s="1"/>
  <c r="L106" i="5" s="1"/>
  <c r="H108" i="5"/>
  <c r="E108" i="5" s="1"/>
  <c r="I108" i="5"/>
  <c r="F108" i="5" s="1"/>
  <c r="L108" i="5" s="1"/>
  <c r="H109" i="5"/>
  <c r="E109" i="5" s="1"/>
  <c r="I109" i="5"/>
  <c r="F109" i="5" s="1"/>
  <c r="L109" i="5" s="1"/>
  <c r="H110" i="5"/>
  <c r="E110" i="5" s="1"/>
  <c r="I110" i="5"/>
  <c r="F110" i="5" s="1"/>
  <c r="L110" i="5" s="1"/>
  <c r="C9" i="2"/>
  <c r="C35" i="34" s="1"/>
  <c r="C32" i="35" s="1"/>
  <c r="D9" i="2"/>
  <c r="C36" i="34" s="1"/>
  <c r="M9" i="2"/>
  <c r="O9" i="2" s="1"/>
  <c r="N9" i="2"/>
  <c r="R9" i="2"/>
  <c r="S9" i="2" s="1"/>
  <c r="Q9" i="2" s="1"/>
  <c r="X9" i="2" s="1"/>
  <c r="AD9" i="2" s="1"/>
  <c r="Y9" i="2"/>
  <c r="AF9" i="2" s="1"/>
  <c r="Z9" i="2"/>
  <c r="AG9" i="2" s="1"/>
  <c r="AA9" i="2"/>
  <c r="AK9" i="2" s="1"/>
  <c r="AP9" i="2"/>
  <c r="AQ9" i="2"/>
  <c r="AR9" i="2"/>
  <c r="AS9" i="2"/>
  <c r="M10" i="2"/>
  <c r="O10" i="2" s="1"/>
  <c r="M11" i="2"/>
  <c r="O11" i="2" s="1"/>
  <c r="M12" i="2"/>
  <c r="O12" i="2" s="1"/>
  <c r="M13" i="2"/>
  <c r="O13" i="2" s="1"/>
  <c r="M14" i="2"/>
  <c r="O14" i="2" s="1"/>
  <c r="M15" i="2"/>
  <c r="O15" i="2" s="1"/>
  <c r="M19" i="2"/>
  <c r="O19" i="2" s="1"/>
  <c r="N10" i="2"/>
  <c r="P10" i="2" s="1"/>
  <c r="N11" i="2"/>
  <c r="P11" i="2" s="1"/>
  <c r="N12" i="2"/>
  <c r="P12" i="2" s="1"/>
  <c r="N13" i="2"/>
  <c r="P13" i="2" s="1"/>
  <c r="N14" i="2"/>
  <c r="P14" i="2" s="1"/>
  <c r="N15" i="2"/>
  <c r="P15" i="2" s="1"/>
  <c r="N19" i="2"/>
  <c r="P19" i="2" s="1"/>
  <c r="R10" i="2"/>
  <c r="S10" i="2" s="1"/>
  <c r="Y10" i="2"/>
  <c r="AF10" i="2" s="1"/>
  <c r="Z10" i="2"/>
  <c r="AG10" i="2" s="1"/>
  <c r="AA10" i="2"/>
  <c r="AK10" i="2" s="1"/>
  <c r="AP10" i="2"/>
  <c r="AQ10" i="2"/>
  <c r="AR10" i="2"/>
  <c r="AS10" i="2"/>
  <c r="R11" i="2"/>
  <c r="S11" i="2" s="1"/>
  <c r="Q11" i="2" s="1"/>
  <c r="X11" i="2" s="1"/>
  <c r="AD11" i="2" s="1"/>
  <c r="Y11" i="2"/>
  <c r="AF11" i="2" s="1"/>
  <c r="Z11" i="2"/>
  <c r="AG11" i="2" s="1"/>
  <c r="AA11" i="2"/>
  <c r="AK11" i="2" s="1"/>
  <c r="AP11" i="2"/>
  <c r="AQ11" i="2"/>
  <c r="AR11" i="2"/>
  <c r="AS11" i="2"/>
  <c r="R12" i="2"/>
  <c r="S12" i="2" s="1"/>
  <c r="W12" i="2" s="1"/>
  <c r="AB12" i="2" s="1"/>
  <c r="Y12" i="2"/>
  <c r="AF12" i="2" s="1"/>
  <c r="Z12" i="2"/>
  <c r="AG12" i="2" s="1"/>
  <c r="AA12" i="2"/>
  <c r="AK12" i="2" s="1"/>
  <c r="AP12" i="2"/>
  <c r="AQ12" i="2"/>
  <c r="AR12" i="2"/>
  <c r="AS12" i="2"/>
  <c r="R13" i="2"/>
  <c r="S13" i="2" s="1"/>
  <c r="W13" i="2" s="1"/>
  <c r="AB13" i="2" s="1"/>
  <c r="Y13" i="2"/>
  <c r="AF13" i="2" s="1"/>
  <c r="Z13" i="2"/>
  <c r="AG13" i="2" s="1"/>
  <c r="AA13" i="2"/>
  <c r="AK13" i="2" s="1"/>
  <c r="AP13" i="2"/>
  <c r="AQ13" i="2"/>
  <c r="AR13" i="2"/>
  <c r="AS13" i="2"/>
  <c r="R14" i="2"/>
  <c r="S14" i="2" s="1"/>
  <c r="Q14" i="2" s="1"/>
  <c r="X14" i="2" s="1"/>
  <c r="AD14" i="2" s="1"/>
  <c r="Y14" i="2"/>
  <c r="AF14" i="2" s="1"/>
  <c r="Z14" i="2"/>
  <c r="AG14" i="2" s="1"/>
  <c r="AA14" i="2"/>
  <c r="AK14" i="2" s="1"/>
  <c r="AP14" i="2"/>
  <c r="AQ14" i="2"/>
  <c r="AR14" i="2"/>
  <c r="AS14" i="2"/>
  <c r="M16" i="2"/>
  <c r="O16" i="2" s="1"/>
  <c r="M17" i="2"/>
  <c r="O17" i="2" s="1"/>
  <c r="N16" i="2"/>
  <c r="P16" i="2" s="1"/>
  <c r="N17" i="2"/>
  <c r="P17" i="2" s="1"/>
  <c r="R15" i="2"/>
  <c r="S15" i="2" s="1"/>
  <c r="Q15" i="2" s="1"/>
  <c r="X15" i="2" s="1"/>
  <c r="AD15" i="2" s="1"/>
  <c r="Y15" i="2"/>
  <c r="AF15" i="2" s="1"/>
  <c r="Z15" i="2"/>
  <c r="AG15" i="2" s="1"/>
  <c r="AA15" i="2"/>
  <c r="AK15" i="2" s="1"/>
  <c r="AP15" i="2"/>
  <c r="AQ15" i="2"/>
  <c r="AR15" i="2"/>
  <c r="AS15" i="2"/>
  <c r="R16" i="2"/>
  <c r="S16" i="2" s="1"/>
  <c r="Q16" i="2" s="1"/>
  <c r="X16" i="2" s="1"/>
  <c r="AD16" i="2" s="1"/>
  <c r="Y16" i="2"/>
  <c r="AF16" i="2" s="1"/>
  <c r="Z16" i="2"/>
  <c r="AG16" i="2" s="1"/>
  <c r="AA16" i="2"/>
  <c r="AK16" i="2" s="1"/>
  <c r="AP16" i="2"/>
  <c r="AQ16" i="2"/>
  <c r="AR16" i="2"/>
  <c r="AS16" i="2"/>
  <c r="R17" i="2"/>
  <c r="S17" i="2" s="1"/>
  <c r="W17" i="2" s="1"/>
  <c r="AB17" i="2" s="1"/>
  <c r="Y17" i="2"/>
  <c r="AF17" i="2" s="1"/>
  <c r="Z17" i="2"/>
  <c r="AG17" i="2" s="1"/>
  <c r="AA17" i="2"/>
  <c r="AK17" i="2" s="1"/>
  <c r="AP17" i="2"/>
  <c r="AQ17" i="2"/>
  <c r="AR17" i="2"/>
  <c r="AS17" i="2"/>
  <c r="M18" i="2"/>
  <c r="N18" i="2"/>
  <c r="R18" i="2"/>
  <c r="Z18" i="2"/>
  <c r="AA18" i="2"/>
  <c r="AK18" i="2" s="1"/>
  <c r="Q19" i="2"/>
  <c r="X19" i="2" s="1"/>
  <c r="AD19" i="2" s="1"/>
  <c r="R19" i="2"/>
  <c r="W19" i="2"/>
  <c r="AB19" i="2" s="1"/>
  <c r="Y19" i="2"/>
  <c r="AF19" i="2" s="1"/>
  <c r="Z19" i="2"/>
  <c r="AG19" i="2" s="1"/>
  <c r="AA19" i="2"/>
  <c r="AK19" i="2" s="1"/>
  <c r="AS19" i="2"/>
  <c r="H20" i="2"/>
  <c r="J20" i="2"/>
  <c r="L20" i="2"/>
  <c r="T20" i="2"/>
  <c r="U20" i="2"/>
  <c r="H21" i="2"/>
  <c r="J21" i="2"/>
  <c r="L21" i="2"/>
  <c r="T21" i="2"/>
  <c r="U21" i="2"/>
  <c r="W15" i="2" l="1"/>
  <c r="AB15" i="2" s="1"/>
  <c r="O21" i="2"/>
  <c r="C15" i="2" s="1"/>
  <c r="P21" i="2"/>
  <c r="D15" i="2" s="1"/>
  <c r="M21" i="2"/>
  <c r="R21" i="2"/>
  <c r="R20" i="2"/>
  <c r="M20" i="2"/>
  <c r="I98" i="31"/>
  <c r="F98" i="31" s="1"/>
  <c r="L98" i="31" s="1"/>
  <c r="I96" i="28"/>
  <c r="F96" i="28" s="1"/>
  <c r="L96" i="28" s="1"/>
  <c r="E60" i="37"/>
  <c r="C36" i="37"/>
  <c r="C35" i="37"/>
  <c r="C36" i="28"/>
  <c r="E60" i="28"/>
  <c r="C35" i="28"/>
  <c r="H97" i="15"/>
  <c r="E97" i="15" s="1"/>
  <c r="C35" i="14"/>
  <c r="E60" i="14"/>
  <c r="C36" i="14"/>
  <c r="H97" i="14"/>
  <c r="E97" i="14" s="1"/>
  <c r="I97" i="14"/>
  <c r="F97" i="14" s="1"/>
  <c r="L97" i="14" s="1"/>
  <c r="H98" i="36"/>
  <c r="E98" i="36" s="1"/>
  <c r="C35" i="15"/>
  <c r="E60" i="15"/>
  <c r="C36" i="15"/>
  <c r="I96" i="8"/>
  <c r="F96" i="8" s="1"/>
  <c r="L96" i="8" s="1"/>
  <c r="H98" i="9"/>
  <c r="E98" i="9" s="1"/>
  <c r="I98" i="9"/>
  <c r="F98" i="9" s="1"/>
  <c r="L98" i="9" s="1"/>
  <c r="E60" i="31"/>
  <c r="C36" i="31"/>
  <c r="C35" i="31"/>
  <c r="H97" i="8"/>
  <c r="E97" i="8" s="1"/>
  <c r="H97" i="36"/>
  <c r="E97" i="36" s="1"/>
  <c r="I97" i="31"/>
  <c r="F97" i="31" s="1"/>
  <c r="L97" i="31" s="1"/>
  <c r="I96" i="15"/>
  <c r="F96" i="15" s="1"/>
  <c r="L96" i="15" s="1"/>
  <c r="H97" i="31"/>
  <c r="E97" i="31" s="1"/>
  <c r="I96" i="14"/>
  <c r="F96" i="14" s="1"/>
  <c r="L96" i="14" s="1"/>
  <c r="C36" i="36"/>
  <c r="E60" i="36"/>
  <c r="C35" i="36"/>
  <c r="H98" i="28"/>
  <c r="E98" i="28" s="1"/>
  <c r="H98" i="15"/>
  <c r="E98" i="15" s="1"/>
  <c r="I97" i="8"/>
  <c r="F97" i="8" s="1"/>
  <c r="L97" i="8" s="1"/>
  <c r="H96" i="8"/>
  <c r="E96" i="8" s="1"/>
  <c r="K96" i="8"/>
  <c r="K97" i="8" s="1"/>
  <c r="K98" i="8" s="1"/>
  <c r="K99" i="8" s="1"/>
  <c r="F99" i="8" s="1"/>
  <c r="K96" i="5"/>
  <c r="K97" i="5" s="1"/>
  <c r="K98" i="5" s="1"/>
  <c r="K99" i="5" s="1"/>
  <c r="F99" i="5" s="1"/>
  <c r="N21" i="2"/>
  <c r="S21" i="2"/>
  <c r="W14" i="2"/>
  <c r="AB14" i="2" s="1"/>
  <c r="Q17" i="2"/>
  <c r="Q12" i="2"/>
  <c r="X12" i="2" s="1"/>
  <c r="AD12" i="2" s="1"/>
  <c r="Q10" i="2"/>
  <c r="W10" i="2"/>
  <c r="AB10" i="2" s="1"/>
  <c r="J96" i="5"/>
  <c r="J97" i="5" s="1"/>
  <c r="J98" i="5" s="1"/>
  <c r="J99" i="5" s="1"/>
  <c r="S20" i="2"/>
  <c r="W9" i="2"/>
  <c r="AB9" i="2" s="1"/>
  <c r="O20" i="2"/>
  <c r="C10" i="2" s="1"/>
  <c r="W16" i="2"/>
  <c r="AB16" i="2" s="1"/>
  <c r="Q13" i="2"/>
  <c r="X13" i="2" s="1"/>
  <c r="AD13" i="2" s="1"/>
  <c r="W11" i="2"/>
  <c r="AB11" i="2" s="1"/>
  <c r="P9" i="2"/>
  <c r="P20" i="2" s="1"/>
  <c r="D10" i="2" s="1"/>
  <c r="N20" i="2"/>
  <c r="K96" i="28"/>
  <c r="K97" i="28" s="1"/>
  <c r="K98" i="28" s="1"/>
  <c r="K99" i="28" s="1"/>
  <c r="E112" i="34"/>
  <c r="K100" i="5" l="1"/>
  <c r="K101" i="5" s="1"/>
  <c r="K102" i="5" s="1"/>
  <c r="K103" i="5" s="1"/>
  <c r="K104" i="5" s="1"/>
  <c r="K105" i="5" s="1"/>
  <c r="K106" i="5" s="1"/>
  <c r="K107" i="5" s="1"/>
  <c r="K96" i="14"/>
  <c r="K97" i="14" s="1"/>
  <c r="K98" i="14" s="1"/>
  <c r="K99" i="14" s="1"/>
  <c r="K96" i="15"/>
  <c r="I96" i="9"/>
  <c r="H97" i="9"/>
  <c r="E97" i="9" s="1"/>
  <c r="H98" i="31"/>
  <c r="E98" i="31" s="1"/>
  <c r="I97" i="9"/>
  <c r="F97" i="9" s="1"/>
  <c r="L97" i="9" s="1"/>
  <c r="I97" i="15"/>
  <c r="F97" i="15" s="1"/>
  <c r="L97" i="15" s="1"/>
  <c r="H96" i="15"/>
  <c r="I96" i="36"/>
  <c r="I96" i="37"/>
  <c r="H96" i="37"/>
  <c r="H96" i="28"/>
  <c r="I96" i="31"/>
  <c r="J96" i="8"/>
  <c r="J97" i="8" s="1"/>
  <c r="J98" i="8" s="1"/>
  <c r="J99" i="8" s="1"/>
  <c r="J100" i="8" s="1"/>
  <c r="J101" i="8" s="1"/>
  <c r="J102" i="8" s="1"/>
  <c r="J103" i="8" s="1"/>
  <c r="K100" i="8"/>
  <c r="K101" i="8" s="1"/>
  <c r="K102" i="8" s="1"/>
  <c r="K103" i="8" s="1"/>
  <c r="K104" i="8" s="1"/>
  <c r="K105" i="8" s="1"/>
  <c r="K106" i="8" s="1"/>
  <c r="K107" i="8" s="1"/>
  <c r="K100" i="28"/>
  <c r="K101" i="28" s="1"/>
  <c r="K102" i="28" s="1"/>
  <c r="K103" i="28" s="1"/>
  <c r="F99" i="28"/>
  <c r="X10" i="2"/>
  <c r="AD10" i="2" s="1"/>
  <c r="Q20" i="2"/>
  <c r="J100" i="5"/>
  <c r="J101" i="5" s="1"/>
  <c r="J102" i="5" s="1"/>
  <c r="J103" i="5" s="1"/>
  <c r="E99" i="5"/>
  <c r="Q21" i="2"/>
  <c r="X17" i="2"/>
  <c r="AD17" i="2" s="1"/>
  <c r="F103" i="5" l="1"/>
  <c r="E99" i="8"/>
  <c r="F96" i="9"/>
  <c r="L96" i="9" s="1"/>
  <c r="K96" i="9"/>
  <c r="K97" i="9" s="1"/>
  <c r="K98" i="9" s="1"/>
  <c r="K99" i="9" s="1"/>
  <c r="H96" i="14"/>
  <c r="H96" i="9"/>
  <c r="H96" i="36"/>
  <c r="J96" i="37"/>
  <c r="J97" i="37" s="1"/>
  <c r="J98" i="37" s="1"/>
  <c r="J99" i="37" s="1"/>
  <c r="E96" i="37"/>
  <c r="E96" i="15"/>
  <c r="J96" i="15"/>
  <c r="J97" i="15" s="1"/>
  <c r="J98" i="15" s="1"/>
  <c r="J99" i="15" s="1"/>
  <c r="F96" i="31"/>
  <c r="L96" i="31" s="1"/>
  <c r="K96" i="31"/>
  <c r="K97" i="31" s="1"/>
  <c r="K98" i="31" s="1"/>
  <c r="K99" i="31" s="1"/>
  <c r="F96" i="37"/>
  <c r="L96" i="37" s="1"/>
  <c r="K96" i="37"/>
  <c r="K97" i="37" s="1"/>
  <c r="K98" i="37" s="1"/>
  <c r="K99" i="37" s="1"/>
  <c r="K100" i="14"/>
  <c r="K101" i="14" s="1"/>
  <c r="K102" i="14" s="1"/>
  <c r="K103" i="14" s="1"/>
  <c r="F99" i="14"/>
  <c r="H96" i="31"/>
  <c r="F96" i="36"/>
  <c r="L96" i="36" s="1"/>
  <c r="K96" i="36"/>
  <c r="K97" i="36" s="1"/>
  <c r="K98" i="36" s="1"/>
  <c r="K99" i="36" s="1"/>
  <c r="E96" i="28"/>
  <c r="J96" i="28"/>
  <c r="J97" i="28" s="1"/>
  <c r="J98" i="28" s="1"/>
  <c r="J99" i="28" s="1"/>
  <c r="K97" i="15"/>
  <c r="K98" i="15" s="1"/>
  <c r="K99" i="15" s="1"/>
  <c r="F103" i="8"/>
  <c r="E103" i="5"/>
  <c r="J104" i="5"/>
  <c r="J105" i="5" s="1"/>
  <c r="J106" i="5" s="1"/>
  <c r="J107" i="5" s="1"/>
  <c r="F103" i="28"/>
  <c r="K104" i="28"/>
  <c r="K105" i="28" s="1"/>
  <c r="K106" i="28" s="1"/>
  <c r="K107" i="28" s="1"/>
  <c r="F107" i="5"/>
  <c r="K108" i="5"/>
  <c r="K109" i="5" s="1"/>
  <c r="K110" i="5" s="1"/>
  <c r="K111" i="5" s="1"/>
  <c r="E103" i="8"/>
  <c r="J104" i="8"/>
  <c r="J105" i="8" s="1"/>
  <c r="J106" i="8" s="1"/>
  <c r="J107" i="8" s="1"/>
  <c r="F107" i="8"/>
  <c r="K108" i="8"/>
  <c r="K109" i="8" s="1"/>
  <c r="K110" i="8" s="1"/>
  <c r="K111" i="8" s="1"/>
  <c r="C65" i="28" l="1"/>
  <c r="C65" i="37"/>
  <c r="C65" i="31"/>
  <c r="C65" i="15"/>
  <c r="C70" i="8"/>
  <c r="C78" i="8"/>
  <c r="C70" i="37"/>
  <c r="C78" i="37"/>
  <c r="C70" i="36"/>
  <c r="C78" i="36"/>
  <c r="C70" i="9"/>
  <c r="C78" i="9"/>
  <c r="C70" i="15"/>
  <c r="C78" i="15"/>
  <c r="C70" i="14"/>
  <c r="C78" i="14"/>
  <c r="C70" i="28"/>
  <c r="C78" i="28"/>
  <c r="C70" i="31"/>
  <c r="C78" i="31"/>
  <c r="C79" i="8"/>
  <c r="C72" i="37"/>
  <c r="C81" i="37"/>
  <c r="C74" i="36"/>
  <c r="C83" i="36"/>
  <c r="C76" i="9"/>
  <c r="C79" i="15"/>
  <c r="C72" i="14"/>
  <c r="C81" i="14"/>
  <c r="C74" i="28"/>
  <c r="C83" i="28"/>
  <c r="C76" i="31"/>
  <c r="C71" i="8"/>
  <c r="C80" i="8"/>
  <c r="C73" i="37"/>
  <c r="C82" i="37"/>
  <c r="C75" i="36"/>
  <c r="C77" i="9"/>
  <c r="C71" i="15"/>
  <c r="C80" i="15"/>
  <c r="C73" i="14"/>
  <c r="C82" i="14"/>
  <c r="C75" i="28"/>
  <c r="C77" i="31"/>
  <c r="C73" i="8"/>
  <c r="C82" i="8"/>
  <c r="C75" i="37"/>
  <c r="C77" i="36"/>
  <c r="C71" i="9"/>
  <c r="C80" i="9"/>
  <c r="C73" i="15"/>
  <c r="C82" i="15"/>
  <c r="C75" i="14"/>
  <c r="C77" i="28"/>
  <c r="C71" i="31"/>
  <c r="C80" i="31"/>
  <c r="C74" i="8"/>
  <c r="C83" i="8"/>
  <c r="C76" i="37"/>
  <c r="C79" i="36"/>
  <c r="C72" i="9"/>
  <c r="C81" i="9"/>
  <c r="C74" i="15"/>
  <c r="C83" i="15"/>
  <c r="C76" i="14"/>
  <c r="C79" i="28"/>
  <c r="C72" i="31"/>
  <c r="C81" i="31"/>
  <c r="C72" i="36"/>
  <c r="C74" i="9"/>
  <c r="C76" i="15"/>
  <c r="C79" i="14"/>
  <c r="C81" i="28"/>
  <c r="C83" i="31"/>
  <c r="C71" i="37"/>
  <c r="C73" i="36"/>
  <c r="C75" i="9"/>
  <c r="C77" i="15"/>
  <c r="C80" i="14"/>
  <c r="C82" i="28"/>
  <c r="C75" i="8"/>
  <c r="C77" i="37"/>
  <c r="C80" i="36"/>
  <c r="C82" i="9"/>
  <c r="C71" i="28"/>
  <c r="C73" i="31"/>
  <c r="C72" i="8"/>
  <c r="C74" i="37"/>
  <c r="C76" i="36"/>
  <c r="C79" i="9"/>
  <c r="C81" i="15"/>
  <c r="C83" i="14"/>
  <c r="C76" i="8"/>
  <c r="C79" i="37"/>
  <c r="C81" i="36"/>
  <c r="C83" i="9"/>
  <c r="C72" i="28"/>
  <c r="C74" i="31"/>
  <c r="C77" i="8"/>
  <c r="C80" i="37"/>
  <c r="C82" i="36"/>
  <c r="C71" i="14"/>
  <c r="C73" i="28"/>
  <c r="C75" i="31"/>
  <c r="C81" i="8"/>
  <c r="C83" i="37"/>
  <c r="C72" i="15"/>
  <c r="C74" i="14"/>
  <c r="C76" i="28"/>
  <c r="C79" i="31"/>
  <c r="C71" i="36"/>
  <c r="C73" i="9"/>
  <c r="C75" i="15"/>
  <c r="C77" i="14"/>
  <c r="C80" i="28"/>
  <c r="C82" i="31"/>
  <c r="C65" i="9"/>
  <c r="C65" i="36"/>
  <c r="C65" i="14"/>
  <c r="C65" i="8"/>
  <c r="E96" i="9"/>
  <c r="J96" i="9"/>
  <c r="J97" i="9" s="1"/>
  <c r="J98" i="9" s="1"/>
  <c r="J99" i="9" s="1"/>
  <c r="E96" i="36"/>
  <c r="J96" i="36"/>
  <c r="J97" i="36" s="1"/>
  <c r="J98" i="36" s="1"/>
  <c r="J99" i="36" s="1"/>
  <c r="K100" i="31"/>
  <c r="K101" i="31" s="1"/>
  <c r="K102" i="31" s="1"/>
  <c r="K103" i="31" s="1"/>
  <c r="F99" i="31"/>
  <c r="J96" i="14"/>
  <c r="J97" i="14" s="1"/>
  <c r="J98" i="14" s="1"/>
  <c r="J99" i="14" s="1"/>
  <c r="E96" i="14"/>
  <c r="F99" i="36"/>
  <c r="K100" i="36"/>
  <c r="K101" i="36" s="1"/>
  <c r="K102" i="36" s="1"/>
  <c r="K103" i="36" s="1"/>
  <c r="E99" i="15"/>
  <c r="J100" i="15"/>
  <c r="J101" i="15" s="1"/>
  <c r="J102" i="15" s="1"/>
  <c r="J103" i="15" s="1"/>
  <c r="K100" i="9"/>
  <c r="K101" i="9" s="1"/>
  <c r="K102" i="9" s="1"/>
  <c r="K103" i="9" s="1"/>
  <c r="F99" i="9"/>
  <c r="E99" i="28"/>
  <c r="J100" i="28"/>
  <c r="J101" i="28" s="1"/>
  <c r="J102" i="28" s="1"/>
  <c r="J103" i="28" s="1"/>
  <c r="K100" i="37"/>
  <c r="K101" i="37" s="1"/>
  <c r="K102" i="37" s="1"/>
  <c r="K103" i="37" s="1"/>
  <c r="F99" i="37"/>
  <c r="E96" i="31"/>
  <c r="J96" i="31"/>
  <c r="J97" i="31" s="1"/>
  <c r="J98" i="31" s="1"/>
  <c r="J99" i="31" s="1"/>
  <c r="K100" i="15"/>
  <c r="K101" i="15" s="1"/>
  <c r="K102" i="15" s="1"/>
  <c r="K103" i="15" s="1"/>
  <c r="F99" i="15"/>
  <c r="K104" i="14"/>
  <c r="K105" i="14" s="1"/>
  <c r="K106" i="14" s="1"/>
  <c r="K107" i="14" s="1"/>
  <c r="F103" i="14"/>
  <c r="E99" i="37"/>
  <c r="J100" i="37"/>
  <c r="J101" i="37" s="1"/>
  <c r="J102" i="37" s="1"/>
  <c r="J103" i="37" s="1"/>
  <c r="J108" i="5"/>
  <c r="J109" i="5" s="1"/>
  <c r="J110" i="5" s="1"/>
  <c r="J111" i="5" s="1"/>
  <c r="E107" i="5"/>
  <c r="F111" i="5"/>
  <c r="K112" i="5"/>
  <c r="F112" i="5" s="1"/>
  <c r="J108" i="8"/>
  <c r="J109" i="8" s="1"/>
  <c r="J110" i="8" s="1"/>
  <c r="J111" i="8" s="1"/>
  <c r="E107" i="8"/>
  <c r="F111" i="8"/>
  <c r="K112" i="8"/>
  <c r="F112" i="8" s="1"/>
  <c r="K108" i="28"/>
  <c r="K109" i="28" s="1"/>
  <c r="K110" i="28" s="1"/>
  <c r="K111" i="28" s="1"/>
  <c r="F107" i="28"/>
  <c r="J104" i="28" l="1"/>
  <c r="J105" i="28" s="1"/>
  <c r="J106" i="28" s="1"/>
  <c r="J107" i="28" s="1"/>
  <c r="E103" i="28"/>
  <c r="K104" i="15"/>
  <c r="K105" i="15" s="1"/>
  <c r="K106" i="15" s="1"/>
  <c r="K107" i="15" s="1"/>
  <c r="F103" i="15"/>
  <c r="F103" i="9"/>
  <c r="K104" i="9"/>
  <c r="K105" i="9" s="1"/>
  <c r="K106" i="9" s="1"/>
  <c r="K107" i="9" s="1"/>
  <c r="K104" i="31"/>
  <c r="K105" i="31" s="1"/>
  <c r="K106" i="31" s="1"/>
  <c r="K107" i="31" s="1"/>
  <c r="F103" i="31"/>
  <c r="E99" i="14"/>
  <c r="J100" i="14"/>
  <c r="J101" i="14" s="1"/>
  <c r="J102" i="14" s="1"/>
  <c r="J103" i="14" s="1"/>
  <c r="E99" i="31"/>
  <c r="J100" i="31"/>
  <c r="J101" i="31" s="1"/>
  <c r="J102" i="31" s="1"/>
  <c r="J103" i="31" s="1"/>
  <c r="J104" i="15"/>
  <c r="J105" i="15" s="1"/>
  <c r="J106" i="15" s="1"/>
  <c r="J107" i="15" s="1"/>
  <c r="E103" i="15"/>
  <c r="J100" i="36"/>
  <c r="J101" i="36" s="1"/>
  <c r="J102" i="36" s="1"/>
  <c r="J103" i="36" s="1"/>
  <c r="E99" i="36"/>
  <c r="F107" i="14"/>
  <c r="K108" i="14"/>
  <c r="K109" i="14" s="1"/>
  <c r="K110" i="14" s="1"/>
  <c r="K111" i="14" s="1"/>
  <c r="K104" i="36"/>
  <c r="K105" i="36" s="1"/>
  <c r="K106" i="36" s="1"/>
  <c r="K107" i="36" s="1"/>
  <c r="F103" i="36"/>
  <c r="E99" i="9"/>
  <c r="J100" i="9"/>
  <c r="J101" i="9" s="1"/>
  <c r="J102" i="9" s="1"/>
  <c r="J103" i="9" s="1"/>
  <c r="J104" i="37"/>
  <c r="J105" i="37" s="1"/>
  <c r="J106" i="37" s="1"/>
  <c r="J107" i="37" s="1"/>
  <c r="E103" i="37"/>
  <c r="F103" i="37"/>
  <c r="K104" i="37"/>
  <c r="K105" i="37" s="1"/>
  <c r="K106" i="37" s="1"/>
  <c r="K107" i="37" s="1"/>
  <c r="K112" i="28"/>
  <c r="F112" i="28" s="1"/>
  <c r="F111" i="28"/>
  <c r="E111" i="8"/>
  <c r="J112" i="8"/>
  <c r="E112" i="8" s="1"/>
  <c r="E111" i="5"/>
  <c r="J112" i="5"/>
  <c r="E112" i="5" s="1"/>
  <c r="F107" i="9" l="1"/>
  <c r="K108" i="9"/>
  <c r="K109" i="9" s="1"/>
  <c r="K110" i="9" s="1"/>
  <c r="K111" i="9" s="1"/>
  <c r="J108" i="37"/>
  <c r="J109" i="37" s="1"/>
  <c r="J110" i="37" s="1"/>
  <c r="J111" i="37" s="1"/>
  <c r="E107" i="37"/>
  <c r="J104" i="9"/>
  <c r="J105" i="9" s="1"/>
  <c r="J106" i="9" s="1"/>
  <c r="J107" i="9" s="1"/>
  <c r="E103" i="9"/>
  <c r="K108" i="31"/>
  <c r="K109" i="31" s="1"/>
  <c r="K110" i="31" s="1"/>
  <c r="K111" i="31" s="1"/>
  <c r="F107" i="31"/>
  <c r="J108" i="15"/>
  <c r="J109" i="15" s="1"/>
  <c r="J110" i="15" s="1"/>
  <c r="J111" i="15" s="1"/>
  <c r="E107" i="15"/>
  <c r="J104" i="31"/>
  <c r="J105" i="31" s="1"/>
  <c r="J106" i="31" s="1"/>
  <c r="J107" i="31" s="1"/>
  <c r="E103" i="31"/>
  <c r="K108" i="36"/>
  <c r="K109" i="36" s="1"/>
  <c r="K110" i="36" s="1"/>
  <c r="K111" i="36" s="1"/>
  <c r="F107" i="36"/>
  <c r="F111" i="14"/>
  <c r="K112" i="14"/>
  <c r="F112" i="14" s="1"/>
  <c r="J104" i="36"/>
  <c r="J105" i="36" s="1"/>
  <c r="J106" i="36" s="1"/>
  <c r="J107" i="36" s="1"/>
  <c r="E103" i="36"/>
  <c r="K108" i="15"/>
  <c r="K109" i="15" s="1"/>
  <c r="K110" i="15" s="1"/>
  <c r="K111" i="15" s="1"/>
  <c r="F107" i="15"/>
  <c r="F107" i="37"/>
  <c r="K108" i="37"/>
  <c r="K109" i="37" s="1"/>
  <c r="K110" i="37" s="1"/>
  <c r="K111" i="37" s="1"/>
  <c r="J104" i="14"/>
  <c r="J105" i="14" s="1"/>
  <c r="J106" i="14" s="1"/>
  <c r="J107" i="14" s="1"/>
  <c r="E103" i="14"/>
  <c r="J108" i="28"/>
  <c r="J109" i="28" s="1"/>
  <c r="J110" i="28" s="1"/>
  <c r="J111" i="28" s="1"/>
  <c r="E107" i="28"/>
  <c r="K112" i="31" l="1"/>
  <c r="F112" i="31" s="1"/>
  <c r="F111" i="31"/>
  <c r="K112" i="36"/>
  <c r="F112" i="36" s="1"/>
  <c r="F111" i="36"/>
  <c r="E107" i="9"/>
  <c r="J108" i="9"/>
  <c r="J109" i="9" s="1"/>
  <c r="J110" i="9" s="1"/>
  <c r="J111" i="9" s="1"/>
  <c r="E107" i="14"/>
  <c r="J108" i="14"/>
  <c r="J109" i="14" s="1"/>
  <c r="J110" i="14" s="1"/>
  <c r="J111" i="14" s="1"/>
  <c r="K112" i="37"/>
  <c r="F112" i="37" s="1"/>
  <c r="F111" i="37"/>
  <c r="F111" i="15"/>
  <c r="K112" i="15"/>
  <c r="F112" i="15" s="1"/>
  <c r="E107" i="31"/>
  <c r="J108" i="31"/>
  <c r="J109" i="31" s="1"/>
  <c r="J110" i="31" s="1"/>
  <c r="J111" i="31" s="1"/>
  <c r="J112" i="37"/>
  <c r="E112" i="37" s="1"/>
  <c r="E111" i="37"/>
  <c r="K112" i="9"/>
  <c r="F112" i="9" s="1"/>
  <c r="F111" i="9"/>
  <c r="J112" i="28"/>
  <c r="E112" i="28" s="1"/>
  <c r="E111" i="28"/>
  <c r="E107" i="36"/>
  <c r="J108" i="36"/>
  <c r="J109" i="36" s="1"/>
  <c r="J110" i="36" s="1"/>
  <c r="J111" i="36" s="1"/>
  <c r="E111" i="15"/>
  <c r="J112" i="15"/>
  <c r="E112" i="15" s="1"/>
  <c r="J112" i="14" l="1"/>
  <c r="E112" i="14" s="1"/>
  <c r="E111" i="14"/>
  <c r="E111" i="31"/>
  <c r="J112" i="31"/>
  <c r="E112" i="31" s="1"/>
  <c r="E111" i="36"/>
  <c r="J112" i="36"/>
  <c r="E112" i="36" s="1"/>
  <c r="E111" i="9"/>
  <c r="J112" i="9"/>
  <c r="E1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4"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<sst xmlns="http://schemas.openxmlformats.org/spreadsheetml/2006/main" count="3632" uniqueCount="556">
  <si>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</si>
  <si>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</si>
  <si>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</si>
  <si>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</si>
  <si>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</si>
  <si>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</si>
  <si>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</si>
  <si>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</si>
  <si>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</si>
  <si>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</si>
  <si>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</si>
  <si>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</si>
  <si>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</si>
  <si>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</si>
  <si>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</si>
  <si>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</si>
  <si>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</si>
  <si>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</si>
  <si>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</si>
  <si>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</si>
  <si>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</si>
  <si>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</si>
  <si>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</si>
  <si>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</si>
  <si>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</si>
  <si>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</si>
  <si>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</si>
  <si>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</si>
  <si>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</si>
  <si>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</si>
  <si>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</si>
  <si>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</si>
  <si>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</si>
  <si>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</si>
  <si>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</si>
  <si>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</si>
  <si>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</si>
  <si>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</si>
  <si>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</si>
  <si>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</si>
  <si>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</si>
  <si>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</si>
  <si>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</si>
  <si>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</si>
  <si>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</si>
  <si>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</si>
  <si>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</si>
  <si>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</si>
  <si>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</si>
  <si>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</si>
  <si>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</si>
  <si>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</si>
  <si>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</si>
  <si>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</si>
  <si>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</si>
  <si>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</si>
  <si>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</si>
  <si>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</si>
  <si>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</si>
  <si>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</si>
  <si>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</si>
  <si>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</si>
  <si>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</si>
  <si>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</si>
  <si>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</si>
  <si>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</si>
  <si>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</si>
  <si>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</si>
  <si>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</si>
  <si>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</si>
  <si>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</si>
  <si>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</si>
  <si>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</si>
  <si>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</si>
  <si>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</si>
  <si>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</si>
  <si>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</si>
  <si>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</si>
  <si>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</si>
  <si>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</si>
  <si>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</si>
  <si>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</si>
  <si>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</si>
  <si>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</si>
  <si>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</si>
  <si>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</si>
  <si>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</si>
  <si>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</si>
  <si>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</si>
  <si>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</si>
  <si>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</si>
  <si>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</si>
  <si>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</si>
  <si>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</si>
  <si>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</si>
  <si>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</si>
  <si>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</si>
  <si>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</si>
  <si>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</si>
  <si>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</si>
  <si>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</si>
  <si>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</si>
  <si>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</si>
  <si>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</si>
  <si>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</si>
  <si>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</si>
  <si>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</si>
  <si>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</si>
  <si>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</si>
  <si>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</si>
  <si>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</si>
  <si>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</si>
  <si>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</si>
  <si>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</si>
  <si>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</si>
  <si>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</si>
  <si>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</si>
  <si>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</si>
  <si>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</si>
  <si>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</si>
  <si>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</si>
  <si>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</si>
  <si>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</si>
  <si>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</si>
  <si>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</si>
  <si>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</si>
  <si>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</si>
  <si>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</si>
  <si>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</si>
  <si>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</si>
  <si>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</si>
  <si>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</si>
  <si>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</si>
  <si>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</si>
  <si>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</si>
  <si>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</si>
  <si>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</si>
  <si>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</si>
  <si>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</si>
  <si>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</si>
  <si>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</si>
  <si>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</si>
  <si>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</si>
  <si>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</si>
  <si>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</si>
  <si>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</si>
  <si>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</si>
  <si>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</si>
  <si>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</si>
  <si>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</si>
  <si>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</si>
  <si>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</si>
  <si>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</si>
  <si>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</si>
  <si>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</si>
  <si>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</si>
  <si>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</si>
  <si>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</si>
  <si>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</si>
  <si>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</si>
  <si>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</si>
  <si>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</si>
  <si>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</si>
  <si>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</si>
  <si>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</si>
  <si>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</si>
  <si>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</si>
  <si>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</si>
  <si>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</si>
  <si>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</si>
  <si>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</si>
  <si>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</si>
  <si>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</si>
  <si>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</si>
  <si>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</si>
  <si>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</si>
  <si>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</si>
  <si>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</si>
  <si>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</si>
  <si>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</si>
  <si>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</si>
  <si>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</si>
  <si>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</si>
  <si>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</si>
  <si>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</si>
  <si>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</si>
  <si>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</si>
  <si>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</si>
  <si>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</si>
  <si>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</si>
  <si>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</si>
  <si>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</si>
  <si>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</si>
  <si>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</si>
  <si>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</si>
  <si>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</si>
  <si>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</si>
  <si>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</si>
  <si>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</si>
  <si>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</si>
  <si>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</si>
  <si>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</si>
  <si>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</si>
  <si>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</si>
  <si>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</si>
  <si>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</si>
  <si>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</si>
  <si>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</si>
  <si>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</si>
  <si>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</si>
  <si>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</si>
  <si>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</si>
  <si>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</si>
  <si>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</si>
  <si>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</si>
  <si>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</si>
  <si>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</si>
  <si>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</si>
  <si>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</si>
  <si>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</si>
  <si>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</si>
  <si>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</si>
  <si>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</si>
  <si>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</si>
  <si>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</si>
  <si>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</si>
  <si>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</si>
  <si>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</si>
  <si>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</si>
  <si>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</si>
  <si>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</si>
  <si>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</si>
  <si>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</si>
  <si>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</si>
  <si>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</si>
  <si>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</si>
  <si>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</si>
  <si>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</si>
  <si>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</si>
  <si>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</si>
  <si>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</si>
  <si>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</si>
  <si>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</si>
  <si>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</si>
  <si>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</si>
  <si>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</si>
  <si>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</si>
  <si>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</si>
  <si>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</si>
  <si>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</si>
  <si>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</si>
  <si>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</si>
  <si>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</si>
  <si>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</si>
  <si>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</si>
  <si>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</si>
  <si>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</si>
  <si>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</si>
  <si>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</si>
  <si>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</si>
  <si>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</si>
  <si>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</si>
  <si>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</si>
  <si>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</si>
  <si>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</si>
  <si>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</si>
  <si>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</si>
  <si>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</si>
  <si>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</si>
  <si>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</si>
  <si>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</si>
  <si>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</si>
  <si>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</si>
  <si>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</si>
  <si>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</si>
  <si>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</si>
  <si>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</si>
  <si>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</si>
  <si>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</si>
  <si>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</si>
  <si>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</si>
  <si>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</si>
  <si>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</si>
  <si>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</si>
  <si>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</si>
  <si>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</si>
  <si>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</si>
  <si>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</si>
  <si>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</si>
  <si>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</si>
  <si>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</si>
  <si>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</si>
  <si>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</si>
  <si>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</si>
  <si>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</si>
  <si>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</si>
  <si>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</si>
  <si>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</si>
  <si>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</si>
  <si>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</si>
  <si>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</si>
  <si>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</si>
  <si>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</si>
  <si>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</si>
  <si>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</si>
  <si>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</si>
  <si>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</si>
  <si>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</si>
  <si>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</si>
  <si>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</si>
  <si>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</si>
  <si>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</si>
  <si>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</si>
  <si>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</si>
  <si>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</si>
  <si>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</si>
  <si>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</si>
  <si>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</si>
  <si>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</si>
  <si>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</si>
  <si>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</si>
  <si>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</si>
  <si>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</si>
  <si>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</si>
  <si>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</si>
  <si>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</si>
  <si>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</si>
  <si>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</si>
  <si>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</si>
  <si>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</si>
  <si>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</si>
  <si>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</si>
  <si>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</si>
  <si>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</si>
  <si>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</si>
  <si>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</si>
  <si>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</si>
  <si>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</si>
  <si>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</si>
  <si>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</si>
  <si>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</si>
  <si>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</si>
  <si>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</si>
  <si>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</si>
  <si>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</si>
  <si>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</si>
  <si>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</si>
  <si>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</si>
  <si>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</si>
  <si>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</si>
  <si>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</si>
  <si>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</si>
  <si>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</si>
  <si>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</si>
  <si>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</si>
  <si>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</si>
  <si>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</si>
  <si>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</si>
  <si>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</si>
  <si>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</si>
  <si>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</si>
  <si>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</si>
  <si>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</si>
  <si>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</si>
  <si>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</si>
  <si>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</si>
  <si>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</si>
  <si>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</si>
  <si>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</si>
  <si>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</si>
  <si>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</si>
  <si>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</si>
  <si>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</si>
  <si>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</si>
  <si>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</si>
  <si>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</si>
  <si>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</si>
  <si>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</si>
  <si>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</si>
  <si>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</si>
  <si>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</si>
  <si>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</si>
  <si>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</si>
  <si>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</si>
  <si>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</si>
  <si>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</si>
  <si>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</si>
  <si>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</si>
  <si>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</si>
  <si>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</si>
  <si>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</si>
  <si>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</si>
  <si>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</si>
  <si>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</si>
  <si>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</si>
  <si>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</si>
  <si>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</si>
  <si>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</si>
  <si>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</si>
  <si>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</si>
  <si>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</si>
  <si>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</si>
  <si>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</si>
  <si>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</si>
  <si>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</si>
  <si>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</si>
  <si>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</si>
  <si>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</si>
  <si>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</si>
  <si>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</si>
  <si>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</si>
  <si>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</si>
  <si>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</si>
  <si>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</si>
  <si>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</si>
  <si>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</si>
  <si>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</si>
  <si>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</si>
  <si>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</si>
  <si>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</si>
  <si>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Return</t>
  </si>
  <si>
    <t>Quart Returns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</si>
  <si>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</si>
  <si>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</si>
  <si>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</si>
  <si>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</si>
  <si>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</si>
  <si>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</si>
  <si>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</si>
  <si>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</si>
  <si>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</si>
  <si>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</si>
  <si>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</si>
  <si>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</si>
  <si>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</si>
  <si>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</si>
  <si>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</si>
  <si>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</si>
  <si>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</si>
  <si>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</si>
  <si>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</si>
  <si>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</si>
  <si>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</si>
  <si>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</si>
  <si>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</si>
  <si>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</si>
  <si>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</si>
  <si>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</si>
  <si>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</si>
  <si>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</si>
  <si>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</si>
  <si>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</si>
  <si>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</si>
  <si>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</si>
  <si>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</si>
  <si>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</si>
  <si>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</si>
  <si>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</si>
  <si>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</si>
  <si>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</si>
  <si>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</si>
  <si>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</si>
  <si>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</si>
  <si>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</si>
  <si>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</si>
  <si>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</si>
  <si>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</si>
  <si>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</si>
  <si>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</si>
  <si>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</si>
  <si>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</si>
  <si>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</si>
  <si>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</si>
  <si>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</si>
  <si>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</si>
  <si>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</si>
  <si>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</si>
  <si>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</si>
  <si>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</si>
  <si>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</si>
  <si>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</si>
  <si>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</si>
  <si>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</si>
  <si>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</si>
  <si>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</si>
  <si>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</si>
  <si>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</si>
  <si>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</si>
  <si>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</si>
  <si>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</si>
  <si>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</si>
  <si>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</si>
  <si>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</si>
  <si>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</si>
  <si>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</si>
  <si>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</si>
  <si>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</si>
  <si>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</si>
  <si>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</si>
  <si>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</si>
  <si>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</si>
  <si>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</si>
  <si>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</si>
  <si>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</si>
  <si>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</si>
  <si>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</si>
  <si>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</si>
  <si>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</si>
  <si>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</si>
  <si>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</si>
  <si>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</si>
  <si>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</si>
  <si>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</si>
  <si>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</si>
  <si>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</si>
  <si>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</si>
  <si>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</si>
  <si>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</si>
  <si>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</si>
  <si>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</si>
  <si>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</si>
  <si>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</si>
  <si>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</si>
  <si>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</si>
  <si>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</si>
  <si>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Total Other</t>
  </si>
  <si>
    <t>pasted values from the MMT Monthly Returns 12.31.22 file</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</si>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</sst>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 numFmtId="170" formatCode="_([$€-2]\ * #,##0.00_);_([$€-2]\ * \(#,##0.00\);_([$€-2]\ * &quot;-&quot;??_);_(@_)"/>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10" fontId="0" fillId="7" borderId="0" xfId="0" applyNumberFormat="1" applyFill="1"/>
    <xf numFmtId="10" fontId="0" fillId="7" borderId="0" xfId="3" applyNumberFormat="1" applyFont="1" applyFill="1"/>
    <xf numFmtId="0" fontId="0" fillId="7" borderId="0" xfId="0" applyFill="1"/>
    <xf numFmtId="0" fontId="0" fillId="12" borderId="18" xfId="0" applyFill="1" applyBorder="1"/>
    <xf numFmtId="168" fontId="0" fillId="12" borderId="19" xfId="2" applyNumberFormat="1" applyFont="1" applyFill="1" applyBorder="1"/>
    <xf numFmtId="170"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70" fontId="0" fillId="12" borderId="18" xfId="0" applyNumberFormat="1" applyFill="1" applyBorder="1"/>
    <xf numFmtId="0" fontId="0" fillId="12" borderId="28" xfId="0" applyFill="1" applyBorder="1"/>
    <xf numFmtId="168" fontId="0" fillId="12" borderId="0" xfId="0" applyNumberFormat="1" applyFill="1"/>
    <xf numFmtId="170" fontId="0" fillId="12" borderId="20" xfId="0" applyNumberFormat="1" applyFill="1" applyBorder="1"/>
    <xf numFmtId="170" fontId="0" fillId="12" borderId="0" xfId="0" applyNumberFormat="1" applyFill="1"/>
    <xf numFmtId="170"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0" fontId="5" fillId="7" borderId="0" xfId="0" applyFont="1" applyFill="1" applyAlignment="1">
      <alignment vertical="center"/>
    </xf>
    <xf numFmtId="15" fontId="0" fillId="7" borderId="0" xfId="0" applyNumberFormat="1" applyFill="1" applyAlignment="1">
      <alignment horizontal="center"/>
    </xf>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9"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W5">
            <v>1.0039125817130012</v>
          </cell>
          <cell r="X5">
            <v>1.0037080043592976</v>
          </cell>
        </row>
        <row r="6">
          <cell r="W6">
            <v>1.0036781703134483</v>
          </cell>
          <cell r="X6">
            <v>1.0035722620761816</v>
          </cell>
        </row>
        <row r="7">
          <cell r="W7">
            <v>1.0042366990605069</v>
          </cell>
          <cell r="X7">
            <v>1.0040598736515824</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37">
          <cell r="G37">
            <v>970925.48</v>
          </cell>
          <cell r="H37">
            <v>971000</v>
          </cell>
        </row>
        <row r="38">
          <cell r="G38">
            <v>58885.35</v>
          </cell>
          <cell r="H38">
            <v>59000</v>
          </cell>
        </row>
        <row r="39">
          <cell r="G39">
            <v>31120.779999999995</v>
          </cell>
          <cell r="H39">
            <v>31000</v>
          </cell>
        </row>
        <row r="40">
          <cell r="H40">
            <v>44593000</v>
          </cell>
        </row>
        <row r="41">
          <cell r="G41">
            <v>44502875.383000001</v>
          </cell>
          <cell r="H41">
            <v>44503000</v>
          </cell>
        </row>
        <row r="42">
          <cell r="G42">
            <v>1293002.44</v>
          </cell>
        </row>
        <row r="43">
          <cell r="G43">
            <v>0</v>
          </cell>
        </row>
        <row r="46">
          <cell r="G46"/>
        </row>
        <row r="47">
          <cell r="H47">
            <v>1352000</v>
          </cell>
        </row>
        <row r="48">
          <cell r="H48">
            <v>42270000</v>
          </cell>
        </row>
        <row r="52">
          <cell r="D52">
            <v>44385000</v>
          </cell>
          <cell r="E52">
            <v>44473000</v>
          </cell>
          <cell r="F52">
            <v>44503000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W5">
            <v>1.0044134766489352</v>
          </cell>
          <cell r="X5">
            <v>1.0041725691342462</v>
          </cell>
        </row>
        <row r="6">
          <cell r="W6">
            <v>1.004079808501958</v>
          </cell>
          <cell r="X6">
            <v>1.003887656991054</v>
          </cell>
        </row>
        <row r="7">
          <cell r="W7">
            <v>1.0046784920389098</v>
          </cell>
          <cell r="X7">
            <v>1.0044372834606226</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806996.11</v>
          </cell>
          <cell r="H46">
            <v>807000</v>
          </cell>
        </row>
        <row r="47">
          <cell r="G47">
            <v>6651805.9791000001</v>
          </cell>
          <cell r="H47">
            <v>6652000</v>
          </cell>
        </row>
        <row r="48">
          <cell r="G48">
            <v>38350.800000000003</v>
          </cell>
          <cell r="H48">
            <v>38000</v>
          </cell>
        </row>
        <row r="49">
          <cell r="H49">
            <v>665336000</v>
          </cell>
        </row>
        <row r="50">
          <cell r="G50">
            <v>658646153.14629996</v>
          </cell>
          <cell r="H50">
            <v>658646000</v>
          </cell>
        </row>
        <row r="51">
          <cell r="G51">
            <v>2933980.69</v>
          </cell>
        </row>
        <row r="52">
          <cell r="G52">
            <v>0</v>
          </cell>
        </row>
        <row r="55">
          <cell r="G55">
            <v>0</v>
          </cell>
        </row>
        <row r="56">
          <cell r="H56">
            <v>9586000</v>
          </cell>
        </row>
        <row r="57">
          <cell r="H57">
            <v>654944000</v>
          </cell>
        </row>
        <row r="61">
          <cell r="D61">
            <v>585401000</v>
          </cell>
          <cell r="E61">
            <v>821004000</v>
          </cell>
          <cell r="F61">
            <v>658646000</v>
          </cell>
        </row>
      </sheetData>
      <sheetData sheetId="1">
        <row r="5">
          <cell r="W5">
            <v>1.0044135007331954</v>
          </cell>
          <cell r="X5">
            <v>1.004172575556088</v>
          </cell>
        </row>
        <row r="6">
          <cell r="W6">
            <v>1.0040890778156519</v>
          </cell>
          <cell r="X6">
            <v>1.0038876592244732</v>
          </cell>
        </row>
        <row r="7">
          <cell r="W7">
            <v>1.0046874203778164</v>
          </cell>
          <cell r="X7">
            <v>1.0044372855723165</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90792.77</v>
          </cell>
          <cell r="H46">
            <v>91000</v>
          </cell>
        </row>
        <row r="47">
          <cell r="G47">
            <v>671534.02839999984</v>
          </cell>
          <cell r="H47">
            <v>672000</v>
          </cell>
        </row>
        <row r="48">
          <cell r="G48">
            <v>4812.12</v>
          </cell>
          <cell r="H48">
            <v>5000</v>
          </cell>
        </row>
        <row r="49">
          <cell r="H49">
            <v>74744000</v>
          </cell>
        </row>
        <row r="50">
          <cell r="G50">
            <v>74068143.079999998</v>
          </cell>
          <cell r="H50">
            <v>74068000</v>
          </cell>
        </row>
        <row r="51">
          <cell r="G51">
            <v>343613.54</v>
          </cell>
        </row>
        <row r="52">
          <cell r="G52">
            <v>0</v>
          </cell>
        </row>
        <row r="55">
          <cell r="G55">
            <v>0</v>
          </cell>
        </row>
        <row r="56">
          <cell r="H56">
            <v>1015000</v>
          </cell>
        </row>
        <row r="57">
          <cell r="H57">
            <v>73639000</v>
          </cell>
        </row>
        <row r="61">
          <cell r="D61">
            <v>73454000</v>
          </cell>
          <cell r="E61">
            <v>73740000</v>
          </cell>
          <cell r="F61">
            <v>74068000</v>
          </cell>
        </row>
      </sheetData>
      <sheetData sheetId="2">
        <row r="5">
          <cell r="W5">
            <v>1.0045390221583694</v>
          </cell>
          <cell r="X5">
            <v>1.0042787757082301</v>
          </cell>
        </row>
        <row r="6">
          <cell r="W6">
            <v>1.0042097980209121</v>
          </cell>
          <cell r="X6">
            <v>1.003980754580327</v>
          </cell>
        </row>
        <row r="7">
          <cell r="W7">
            <v>1.0048135243153733</v>
          </cell>
          <cell r="X7">
            <v>1.0045403049285104</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303751</v>
          </cell>
          <cell r="H46">
            <v>304000</v>
          </cell>
        </row>
        <row r="47">
          <cell r="G47">
            <v>2707989.7700999994</v>
          </cell>
          <cell r="H47">
            <v>2708000</v>
          </cell>
        </row>
        <row r="48">
          <cell r="G48">
            <v>27244.140000000003</v>
          </cell>
          <cell r="H48">
            <v>27000</v>
          </cell>
        </row>
        <row r="49">
          <cell r="H49">
            <v>383987000</v>
          </cell>
        </row>
        <row r="50">
          <cell r="G50">
            <v>381251752.48990005</v>
          </cell>
          <cell r="H50">
            <v>381252000</v>
          </cell>
        </row>
        <row r="51">
          <cell r="G51">
            <v>653028.29</v>
          </cell>
        </row>
        <row r="52">
          <cell r="G52">
            <v>0</v>
          </cell>
        </row>
        <row r="55">
          <cell r="G55">
            <v>0</v>
          </cell>
        </row>
        <row r="56">
          <cell r="H56">
            <v>3361000</v>
          </cell>
        </row>
        <row r="57">
          <cell r="H57">
            <v>380322000</v>
          </cell>
        </row>
        <row r="61">
          <cell r="D61">
            <v>205260000</v>
          </cell>
          <cell r="E61">
            <v>267822000</v>
          </cell>
          <cell r="F61">
            <v>381252000</v>
          </cell>
        </row>
      </sheetData>
      <sheetData sheetId="3">
        <row r="5">
          <cell r="W5">
            <v>1.004602096575413</v>
          </cell>
          <cell r="X5">
            <v>1.004303646877416</v>
          </cell>
        </row>
        <row r="6">
          <cell r="W6">
            <v>1.0042499801647393</v>
          </cell>
          <cell r="X6">
            <v>1.0041283795046503</v>
          </cell>
        </row>
        <row r="7">
          <cell r="W7">
            <v>1.0048705287808126</v>
          </cell>
          <cell r="X7">
            <v>1.0045542369588483</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1784640.64</v>
          </cell>
          <cell r="H46">
            <v>1785000</v>
          </cell>
        </row>
        <row r="47">
          <cell r="G47">
            <v>8819890.8898000009</v>
          </cell>
          <cell r="H47">
            <v>8820000</v>
          </cell>
        </row>
        <row r="48">
          <cell r="G48">
            <v>157220.26</v>
          </cell>
          <cell r="H48">
            <v>157000</v>
          </cell>
        </row>
        <row r="49">
          <cell r="H49">
            <v>526464000</v>
          </cell>
        </row>
        <row r="50">
          <cell r="G50">
            <v>517486453.11180001</v>
          </cell>
          <cell r="H50">
            <v>517486000</v>
          </cell>
        </row>
        <row r="51">
          <cell r="G51">
            <v>-6251930.1800000006</v>
          </cell>
        </row>
        <row r="52">
          <cell r="G52">
            <v>0</v>
          </cell>
        </row>
        <row r="55">
          <cell r="G55">
            <v>0</v>
          </cell>
        </row>
        <row r="56">
          <cell r="H56">
            <v>2568000</v>
          </cell>
        </row>
        <row r="57">
          <cell r="H57">
            <v>522111000</v>
          </cell>
        </row>
        <row r="60">
          <cell r="D60">
            <v>346797128.33180004</v>
          </cell>
          <cell r="E60">
            <v>408398848.56179994</v>
          </cell>
          <cell r="F60">
            <v>517486453.11180001</v>
          </cell>
        </row>
      </sheetData>
      <sheetData sheetId="4">
        <row r="5">
          <cell r="W5">
            <v>1.0048965745754432</v>
          </cell>
          <cell r="X5">
            <v>1.0044938742223124</v>
          </cell>
        </row>
        <row r="6">
          <cell r="W6">
            <v>1.0046095271816282</v>
          </cell>
          <cell r="X6">
            <v>1.0043211790468354</v>
          </cell>
        </row>
        <row r="7">
          <cell r="W7">
            <v>1.0051919681184305</v>
          </cell>
          <cell r="X7">
            <v>1.0047618890491314</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H46">
            <v>0</v>
          </cell>
        </row>
        <row r="47">
          <cell r="H47">
            <v>5600000</v>
          </cell>
        </row>
        <row r="48">
          <cell r="H48">
            <v>149000</v>
          </cell>
        </row>
        <row r="49">
          <cell r="H49">
            <v>222296000</v>
          </cell>
        </row>
        <row r="50">
          <cell r="G50">
            <v>216547503.7051</v>
          </cell>
          <cell r="H50">
            <v>216548000</v>
          </cell>
        </row>
        <row r="56">
          <cell r="H56">
            <v>6423000</v>
          </cell>
        </row>
        <row r="57">
          <cell r="H57">
            <v>215874000</v>
          </cell>
        </row>
        <row r="61">
          <cell r="D61">
            <v>208107000</v>
          </cell>
          <cell r="E61">
            <v>215519000</v>
          </cell>
          <cell r="F61">
            <v>216548000</v>
          </cell>
        </row>
      </sheetData>
      <sheetData sheetId="5">
        <row r="5">
          <cell r="W5">
            <v>1.0051019248490241</v>
          </cell>
          <cell r="X5">
            <v>1.0047006990711769</v>
          </cell>
        </row>
        <row r="6">
          <cell r="W6">
            <v>1.0046800071581923</v>
          </cell>
          <cell r="X6">
            <v>1.004513904842419</v>
          </cell>
        </row>
        <row r="7">
          <cell r="W7">
            <v>1.0052855456497161</v>
          </cell>
          <cell r="X7">
            <v>1.0049732355185661</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16629.7</v>
          </cell>
          <cell r="H46">
            <v>17000</v>
          </cell>
        </row>
        <row r="47">
          <cell r="G47">
            <v>13139540.036700001</v>
          </cell>
          <cell r="H47">
            <v>13140000</v>
          </cell>
        </row>
        <row r="48">
          <cell r="G48">
            <v>64677.700000000004</v>
          </cell>
          <cell r="H48">
            <v>65000</v>
          </cell>
        </row>
        <row r="49">
          <cell r="H49">
            <v>187492000</v>
          </cell>
        </row>
        <row r="50">
          <cell r="G50">
            <v>174287408.47999999</v>
          </cell>
          <cell r="H50">
            <v>174287000</v>
          </cell>
        </row>
        <row r="51">
          <cell r="G51">
            <v>15613892.729999999</v>
          </cell>
        </row>
        <row r="52">
          <cell r="G52">
            <v>0</v>
          </cell>
        </row>
        <row r="55">
          <cell r="G55">
            <v>0</v>
          </cell>
        </row>
        <row r="56">
          <cell r="H56">
            <v>28753000</v>
          </cell>
        </row>
        <row r="57">
          <cell r="H57">
            <v>158722000</v>
          </cell>
        </row>
        <row r="61">
          <cell r="D61">
            <v>142651000</v>
          </cell>
          <cell r="E61">
            <v>143296000</v>
          </cell>
          <cell r="F61">
            <v>174287000</v>
          </cell>
        </row>
      </sheetData>
      <sheetData sheetId="6">
        <row r="5">
          <cell r="W5">
            <v>1.0053121704506813</v>
          </cell>
          <cell r="X5">
            <v>1.0070091422453571</v>
          </cell>
        </row>
        <row r="6">
          <cell r="W6">
            <v>1.0048942269931467</v>
          </cell>
          <cell r="X6">
            <v>0.99407963708866354</v>
          </cell>
        </row>
        <row r="7">
          <cell r="W7">
            <v>1.0055258646457259</v>
          </cell>
          <cell r="X7">
            <v>1.0172789310583024</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0</v>
          </cell>
          <cell r="H46">
            <v>0</v>
          </cell>
        </row>
        <row r="47">
          <cell r="G47">
            <v>1226341.2476000001</v>
          </cell>
          <cell r="H47">
            <v>1226000</v>
          </cell>
        </row>
        <row r="48">
          <cell r="G48">
            <v>3248.1</v>
          </cell>
          <cell r="H48">
            <v>3000</v>
          </cell>
        </row>
        <row r="49">
          <cell r="H49">
            <v>87504000</v>
          </cell>
        </row>
        <row r="50">
          <cell r="G50">
            <v>86274535.780000001</v>
          </cell>
          <cell r="H50">
            <v>86275000</v>
          </cell>
        </row>
        <row r="51">
          <cell r="G51">
            <v>1793390.48</v>
          </cell>
        </row>
        <row r="52">
          <cell r="G52">
            <v>0</v>
          </cell>
        </row>
        <row r="55">
          <cell r="G55">
            <v>0</v>
          </cell>
        </row>
        <row r="56">
          <cell r="H56">
            <v>3020000</v>
          </cell>
        </row>
        <row r="57">
          <cell r="H57">
            <v>84484000</v>
          </cell>
        </row>
        <row r="58">
          <cell r="H58">
            <v>435000000</v>
          </cell>
        </row>
      </sheetData>
      <sheetData sheetId="7">
        <row r="5">
          <cell r="W5">
            <v>1.005968467589428</v>
          </cell>
          <cell r="X5">
            <v>1.0054404619807638</v>
          </cell>
        </row>
        <row r="6">
          <cell r="W6">
            <v>1.0053538390134891</v>
          </cell>
          <cell r="X6">
            <v>1.0048878063427276</v>
          </cell>
        </row>
        <row r="7">
          <cell r="W7">
            <v>0.99007069515222912</v>
          </cell>
          <cell r="X7">
            <v>0.98960607126146127</v>
          </cell>
        </row>
        <row r="8">
          <cell r="W8">
            <v>1</v>
          </cell>
          <cell r="X8">
            <v>1</v>
          </cell>
        </row>
        <row r="9">
          <cell r="W9">
            <v>1</v>
          </cell>
          <cell r="X9">
            <v>1</v>
          </cell>
        </row>
        <row r="10">
          <cell r="W10">
            <v>1</v>
          </cell>
          <cell r="X10">
            <v>1</v>
          </cell>
        </row>
        <row r="11">
          <cell r="W11">
            <v>1</v>
          </cell>
          <cell r="X11">
            <v>1</v>
          </cell>
        </row>
        <row r="12">
          <cell r="W12">
            <v>1</v>
          </cell>
          <cell r="X12">
            <v>1</v>
          </cell>
        </row>
        <row r="13">
          <cell r="W13">
            <v>1</v>
          </cell>
          <cell r="X13">
            <v>1</v>
          </cell>
        </row>
        <row r="14">
          <cell r="W14">
            <v>1</v>
          </cell>
          <cell r="X14">
            <v>1</v>
          </cell>
        </row>
        <row r="15">
          <cell r="W15">
            <v>1</v>
          </cell>
          <cell r="X15">
            <v>1</v>
          </cell>
        </row>
        <row r="16">
          <cell r="W16">
            <v>1</v>
          </cell>
          <cell r="X16">
            <v>1</v>
          </cell>
        </row>
        <row r="46">
          <cell r="G46">
            <v>0</v>
          </cell>
          <cell r="H46">
            <v>0</v>
          </cell>
        </row>
        <row r="47">
          <cell r="G47">
            <v>0</v>
          </cell>
          <cell r="H47">
            <v>0</v>
          </cell>
        </row>
        <row r="48">
          <cell r="G48">
            <v>69577.78</v>
          </cell>
          <cell r="H48">
            <v>70000</v>
          </cell>
        </row>
        <row r="49">
          <cell r="H49">
            <v>75070000</v>
          </cell>
        </row>
        <row r="50">
          <cell r="G50">
            <v>75000000</v>
          </cell>
          <cell r="H50">
            <v>75000000</v>
          </cell>
        </row>
        <row r="51">
          <cell r="G51">
            <v>2183441.1599999997</v>
          </cell>
        </row>
        <row r="52">
          <cell r="G52">
            <v>0</v>
          </cell>
        </row>
        <row r="55">
          <cell r="G55">
            <v>0</v>
          </cell>
        </row>
        <row r="56">
          <cell r="H56">
            <v>2183000</v>
          </cell>
        </row>
        <row r="57">
          <cell r="H57">
            <v>72886000</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53.118779531783233</v>
          </cell>
        </row>
        <row r="44">
          <cell r="R44">
            <v>100</v>
          </cell>
        </row>
        <row r="45">
          <cell r="R45">
            <v>2</v>
          </cell>
        </row>
        <row r="48">
          <cell r="R48">
            <v>0</v>
          </cell>
        </row>
        <row r="49">
          <cell r="R49">
            <v>0</v>
          </cell>
        </row>
        <row r="50">
          <cell r="R50">
            <v>0</v>
          </cell>
        </row>
        <row r="51">
          <cell r="R51">
            <v>46.649821885285355</v>
          </cell>
        </row>
        <row r="52">
          <cell r="R52">
            <v>0</v>
          </cell>
        </row>
        <row r="53">
          <cell r="R53">
            <v>0</v>
          </cell>
        </row>
        <row r="54">
          <cell r="R54">
            <v>53.118779531783233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38.529467706468381</v>
          </cell>
          <cell r="U43">
            <v>100</v>
          </cell>
          <cell r="V43">
            <v>50.19574215632484</v>
          </cell>
          <cell r="W43">
            <v>29.32112225958759</v>
          </cell>
          <cell r="X43">
            <v>46.422900447458616</v>
          </cell>
          <cell r="Y43">
            <v>48.435805766820188</v>
          </cell>
        </row>
        <row r="44">
          <cell r="R44">
            <v>87.562852043150926</v>
          </cell>
          <cell r="S44">
            <v>100</v>
          </cell>
          <cell r="T44">
            <v>100</v>
          </cell>
          <cell r="U44">
            <v>100</v>
          </cell>
          <cell r="V44">
            <v>99.999999999999986</v>
          </cell>
          <cell r="W44">
            <v>87.562994939677097</v>
          </cell>
          <cell r="X44">
            <v>100</v>
          </cell>
          <cell r="Y44">
            <v>99.904829473222335</v>
          </cell>
        </row>
        <row r="45">
          <cell r="R45">
            <v>5</v>
          </cell>
          <cell r="U45">
            <v>1</v>
          </cell>
          <cell r="V45">
            <v>3</v>
          </cell>
          <cell r="W45">
            <v>6</v>
          </cell>
          <cell r="X45">
            <v>3</v>
          </cell>
          <cell r="Y45">
            <v>4</v>
          </cell>
        </row>
        <row r="48">
          <cell r="R48">
            <v>0</v>
          </cell>
          <cell r="S48">
            <v>0</v>
          </cell>
          <cell r="T48">
            <v>0</v>
          </cell>
          <cell r="U48">
            <v>0</v>
          </cell>
          <cell r="V48">
            <v>0</v>
          </cell>
          <cell r="W48">
            <v>0</v>
          </cell>
          <cell r="X48">
            <v>0.87926383974884381</v>
          </cell>
          <cell r="Y48">
            <v>0.70701341775104576</v>
          </cell>
        </row>
        <row r="49">
          <cell r="R49">
            <v>0</v>
          </cell>
          <cell r="S49">
            <v>0</v>
          </cell>
          <cell r="T49">
            <v>0</v>
          </cell>
          <cell r="U49">
            <v>0</v>
          </cell>
          <cell r="V49">
            <v>0</v>
          </cell>
          <cell r="W49">
            <v>0</v>
          </cell>
          <cell r="X49">
            <v>0</v>
          </cell>
          <cell r="Y49">
            <v>0</v>
          </cell>
        </row>
        <row r="50">
          <cell r="R50">
            <v>0</v>
          </cell>
          <cell r="S50">
            <v>0</v>
          </cell>
          <cell r="T50">
            <v>0</v>
          </cell>
          <cell r="U50">
            <v>0</v>
          </cell>
          <cell r="V50">
            <v>0</v>
          </cell>
          <cell r="W50">
            <v>0</v>
          </cell>
          <cell r="X50">
            <v>0</v>
          </cell>
          <cell r="Y50">
            <v>0</v>
          </cell>
        </row>
        <row r="51">
          <cell r="R51">
            <v>12.71788415218964</v>
          </cell>
          <cell r="S51">
            <v>82.778415614236508</v>
          </cell>
          <cell r="T51">
            <v>20</v>
          </cell>
          <cell r="U51">
            <v>0</v>
          </cell>
          <cell r="V51">
            <v>41.051123213082889</v>
          </cell>
          <cell r="W51">
            <v>41.049571163422627</v>
          </cell>
          <cell r="X51">
            <v>46.422900447458616</v>
          </cell>
          <cell r="Y51">
            <v>17.993957135825518</v>
          </cell>
        </row>
        <row r="52">
          <cell r="R52">
            <v>0</v>
          </cell>
          <cell r="S52">
            <v>0</v>
          </cell>
          <cell r="T52">
            <v>0</v>
          </cell>
          <cell r="U52">
            <v>0</v>
          </cell>
          <cell r="V52">
            <v>0</v>
          </cell>
          <cell r="W52">
            <v>0</v>
          </cell>
          <cell r="X52">
            <v>0</v>
          </cell>
          <cell r="Y52">
            <v>0</v>
          </cell>
        </row>
        <row r="53">
          <cell r="R53">
            <v>33.115360851876439</v>
          </cell>
          <cell r="S53">
            <v>0</v>
          </cell>
          <cell r="T53">
            <v>0</v>
          </cell>
          <cell r="U53">
            <v>0</v>
          </cell>
          <cell r="V53">
            <v>50.19574215632484</v>
          </cell>
          <cell r="W53">
            <v>20.275859936826517</v>
          </cell>
          <cell r="X53">
            <v>0</v>
          </cell>
          <cell r="Y53">
            <v>0</v>
          </cell>
        </row>
        <row r="54">
          <cell r="R54">
            <v>52.577060002729525</v>
          </cell>
          <cell r="S54">
            <v>17.221584385763492</v>
          </cell>
          <cell r="T54">
            <v>0</v>
          </cell>
          <cell r="U54">
            <v>100</v>
          </cell>
          <cell r="V54">
            <v>8.6998922024921104</v>
          </cell>
          <cell r="W54">
            <v>35.745492349272482</v>
          </cell>
          <cell r="X54">
            <v>29.457334863001002</v>
          </cell>
          <cell r="Y54">
            <v>81.203858919645768</v>
          </cell>
        </row>
        <row r="55">
          <cell r="R55">
            <v>1.5853143336101265</v>
          </cell>
          <cell r="S55">
            <v>0</v>
          </cell>
          <cell r="T55">
            <v>0</v>
          </cell>
          <cell r="U55">
            <v>0</v>
          </cell>
          <cell r="V55">
            <v>0</v>
          </cell>
          <cell r="W55">
            <v>2.9290765504783738</v>
          </cell>
          <cell r="X55">
            <v>0</v>
          </cell>
          <cell r="Y55">
            <v>0</v>
          </cell>
        </row>
        <row r="56">
          <cell r="R56">
            <v>0</v>
          </cell>
          <cell r="S56">
            <v>0</v>
          </cell>
          <cell r="T56">
            <v>0</v>
          </cell>
          <cell r="U56">
            <v>0</v>
          </cell>
          <cell r="V56">
            <v>0</v>
          </cell>
          <cell r="W56">
            <v>0</v>
          </cell>
          <cell r="X56">
            <v>0</v>
          </cell>
          <cell r="Y56">
            <v>0</v>
          </cell>
        </row>
        <row r="57">
          <cell r="R57">
            <v>0</v>
          </cell>
          <cell r="S57">
            <v>0</v>
          </cell>
          <cell r="T57">
            <v>0</v>
          </cell>
          <cell r="U57">
            <v>0</v>
          </cell>
          <cell r="V57">
            <v>0</v>
          </cell>
          <cell r="W57">
            <v>0</v>
          </cell>
          <cell r="X57">
            <v>0</v>
          </cell>
          <cell r="Y57">
            <v>0</v>
          </cell>
        </row>
        <row r="58">
          <cell r="R58">
            <v>0</v>
          </cell>
          <cell r="S58">
            <v>0</v>
          </cell>
          <cell r="T58">
            <v>80</v>
          </cell>
          <cell r="U58">
            <v>0</v>
          </cell>
          <cell r="V58">
            <v>0</v>
          </cell>
          <cell r="W58">
            <v>0</v>
          </cell>
          <cell r="X58">
            <v>23.240500849791545</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0</v>
          </cell>
          <cell r="S61">
            <v>0</v>
          </cell>
          <cell r="T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363</v>
      </c>
    </row>
    <row r="3" spans="2:7" x14ac:dyDescent="0.35">
      <c r="B3" t="s">
        <v>364</v>
      </c>
      <c r="F3" t="s">
        <v>393</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389</v>
      </c>
    </row>
    <row r="13" spans="2:7" x14ac:dyDescent="0.35">
      <c r="G13" t="s">
        <v>390</v>
      </c>
    </row>
    <row r="14" spans="2:7" x14ac:dyDescent="0.35">
      <c r="B14" t="s">
        <v>374</v>
      </c>
    </row>
    <row r="16" spans="2:7" x14ac:dyDescent="0.35">
      <c r="B16" t="s">
        <v>387</v>
      </c>
    </row>
    <row r="17" spans="2:12" x14ac:dyDescent="0.35">
      <c r="C17" s="68" t="s">
        <v>86</v>
      </c>
      <c r="D17" s="26"/>
      <c r="E17" s="26"/>
      <c r="F17" s="26"/>
      <c r="G17" s="26"/>
      <c r="H17" s="26"/>
      <c r="I17" s="26"/>
      <c r="J17" s="26"/>
      <c r="K17" s="26"/>
      <c r="L17" s="26"/>
    </row>
    <row r="18" spans="2:12" x14ac:dyDescent="0.35">
      <c r="C18" s="68" t="s">
        <v>87</v>
      </c>
      <c r="D18" s="26"/>
      <c r="E18" s="26"/>
      <c r="F18" s="26"/>
      <c r="G18" s="26"/>
      <c r="H18" s="26"/>
      <c r="I18" s="26"/>
      <c r="J18" s="26"/>
      <c r="K18" s="26"/>
      <c r="L18" s="26"/>
    </row>
    <row r="19" spans="2:12" x14ac:dyDescent="0.35">
      <c r="C19" s="26" t="s">
        <v>388</v>
      </c>
      <c r="D19" s="26"/>
      <c r="E19" s="26"/>
      <c r="F19" s="26"/>
      <c r="G19" s="26"/>
      <c r="H19" s="26"/>
      <c r="I19" s="26"/>
      <c r="J19" s="26"/>
      <c r="K19" s="26"/>
      <c r="L19" s="26"/>
    </row>
    <row r="21" spans="2:12" x14ac:dyDescent="0.35">
      <c r="B21" t="s">
        <v>391</v>
      </c>
    </row>
    <row r="22" spans="2:12" x14ac:dyDescent="0.35">
      <c r="C22" t="s">
        <v>392</v>
      </c>
    </row>
    <row r="23" spans="2:12" x14ac:dyDescent="0.3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416</v>
      </c>
      <c r="B1" s="7" t="s">
        <v>34</v>
      </c>
    </row>
    <row r="2" spans="1:3" x14ac:dyDescent="0.35">
      <c r="B2" s="1" t="s">
        <v>50</v>
      </c>
    </row>
    <row r="4" spans="1:3" x14ac:dyDescent="0.35">
      <c r="B4" s="5" t="s">
        <v>51</v>
      </c>
    </row>
    <row r="5" spans="1:3" x14ac:dyDescent="0.35">
      <c r="B5" s="5"/>
    </row>
    <row r="6" spans="1:3" x14ac:dyDescent="0.35">
      <c r="B6" s="10" t="s">
        <v>66</v>
      </c>
      <c r="C6" s="37" t="s">
        <v>414</v>
      </c>
    </row>
    <row r="7" spans="1:3" x14ac:dyDescent="0.35">
      <c r="B7" s="10" t="s">
        <v>35</v>
      </c>
      <c r="C7" s="44" t="s">
        <v>416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3">
        <f ca="1">'[3]FIHI (PBC Q364)'!$H$49</f>
        <v>187492000</v>
      </c>
      <c r="E35" s="1" t="s">
        <v>48</v>
      </c>
    </row>
    <row r="36" spans="2:5" x14ac:dyDescent="0.35">
      <c r="B36" t="s">
        <v>70</v>
      </c>
      <c r="C36" s="83">
        <f ca="1">'[3]FIHI (PBC Q364)'!$H$50</f>
        <v>174287000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'[3]FIHI (PBC Q364)'!$H$56</f>
        <v>28753000</v>
      </c>
      <c r="D60" s="66"/>
      <c r="E60" s="80">
        <f ca="1">'[3]FIHI (PBC Q364)'!$H$57</f>
        <v>158722000</v>
      </c>
      <c r="F60" s="80">
        <v>0</v>
      </c>
      <c r="G60" s="80">
        <f ca="1">'[3]FIHI (PBC Q364)'!$H$46</f>
        <v>17000</v>
      </c>
      <c r="N60" s="24"/>
    </row>
    <row r="61" spans="2:14" x14ac:dyDescent="0.35">
      <c r="B61" t="s">
        <v>79</v>
      </c>
      <c r="C61" s="80">
        <f ca="1">'[3]FIHI (PBC Q364)'!$H$48</f>
        <v>65000</v>
      </c>
      <c r="D61" s="66"/>
      <c r="E61" s="80">
        <v>0</v>
      </c>
      <c r="F61" s="80">
        <v>0</v>
      </c>
      <c r="G61" s="80">
        <f ca="1">'[3]FIHI (PBC Q364)'!$H$47</f>
        <v>13140000</v>
      </c>
      <c r="N61" s="24"/>
    </row>
    <row r="64" spans="2:14" x14ac:dyDescent="0.35">
      <c r="B64" t="s">
        <v>88</v>
      </c>
      <c r="E64" s="1" t="s">
        <v>86</v>
      </c>
    </row>
    <row r="65" spans="2:5" x14ac:dyDescent="0.35">
      <c r="B65" t="s">
        <v>85</v>
      </c>
      <c r="C65" s="83">
        <f ca="1">'[5]Prime Summary'!$X$44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Summary'!X48</f>
        <v>0.87926383974884381</v>
      </c>
    </row>
    <row r="71" spans="2:5" x14ac:dyDescent="0.35">
      <c r="B71" t="s">
        <v>91</v>
      </c>
      <c r="C71" s="83">
        <f ca="1">'[5]Prime Summary'!X49</f>
        <v>0</v>
      </c>
    </row>
    <row r="72" spans="2:5" x14ac:dyDescent="0.35">
      <c r="B72" t="s">
        <v>92</v>
      </c>
      <c r="C72" s="83">
        <f ca="1">'[5]Prime Summary'!X50</f>
        <v>0</v>
      </c>
    </row>
    <row r="73" spans="2:5" x14ac:dyDescent="0.35">
      <c r="B73" t="s">
        <v>93</v>
      </c>
      <c r="C73" s="83">
        <f ca="1">'[5]Prime Summary'!X51</f>
        <v>46.422900447458616</v>
      </c>
      <c r="E73" s="1" t="s">
        <v>103</v>
      </c>
    </row>
    <row r="74" spans="2:5" x14ac:dyDescent="0.35">
      <c r="B74" t="s">
        <v>94</v>
      </c>
      <c r="C74" s="83">
        <f ca="1">'[5]Prime Summary'!X52</f>
        <v>0</v>
      </c>
      <c r="E74" s="1" t="s">
        <v>104</v>
      </c>
    </row>
    <row r="75" spans="2:5" x14ac:dyDescent="0.35">
      <c r="B75" t="s">
        <v>95</v>
      </c>
      <c r="C75" s="83">
        <f ca="1">'[5]Prime Summary'!X53</f>
        <v>0</v>
      </c>
      <c r="E75" s="1" t="s">
        <v>105</v>
      </c>
    </row>
    <row r="76" spans="2:5" x14ac:dyDescent="0.35">
      <c r="B76" t="s">
        <v>96</v>
      </c>
      <c r="C76" s="83">
        <f ca="1">'[5]Prime Summary'!X54</f>
        <v>29.457334863001002</v>
      </c>
      <c r="E76" s="1" t="s">
        <v>106</v>
      </c>
    </row>
    <row r="77" spans="2:5" x14ac:dyDescent="0.35">
      <c r="B77" t="s">
        <v>97</v>
      </c>
      <c r="C77" s="83">
        <f ca="1">'[5]Prime Summary'!X55</f>
        <v>0</v>
      </c>
    </row>
    <row r="78" spans="2:5" x14ac:dyDescent="0.35">
      <c r="B78" t="s">
        <v>98</v>
      </c>
      <c r="C78" s="83">
        <f ca="1">'[5]Prime Summary'!X56</f>
        <v>0</v>
      </c>
    </row>
    <row r="79" spans="2:5" x14ac:dyDescent="0.35">
      <c r="B79" t="s">
        <v>101</v>
      </c>
      <c r="C79" s="83">
        <f ca="1">'[5]Prime Summary'!X57</f>
        <v>0</v>
      </c>
    </row>
    <row r="80" spans="2:5" x14ac:dyDescent="0.35">
      <c r="B80" t="s">
        <v>99</v>
      </c>
      <c r="C80" s="83">
        <f ca="1">'[5]Prime Summary'!X58</f>
        <v>23.240500849791545</v>
      </c>
    </row>
    <row r="81" spans="2:20" x14ac:dyDescent="0.35">
      <c r="B81" t="s">
        <v>100</v>
      </c>
      <c r="C81" s="83">
        <f ca="1">'[5]Prime Summary'!X59</f>
        <v>0</v>
      </c>
    </row>
    <row r="82" spans="2:20" x14ac:dyDescent="0.35">
      <c r="B82" t="s">
        <v>102</v>
      </c>
      <c r="C82" s="83">
        <f ca="1">'[5]Prime Summary'!X60</f>
        <v>0</v>
      </c>
    </row>
    <row r="83" spans="2:20" x14ac:dyDescent="0.35">
      <c r="B83" t="s">
        <v>155</v>
      </c>
      <c r="C83" s="83">
        <f ca="1">'[5]Prime Summary'!X61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5.1000000000000004E-3</v>
      </c>
      <c r="F96" s="82">
        <f t="shared" ca="1" si="0"/>
        <v>4.7000000000000002E-3</v>
      </c>
      <c r="G96" s="25"/>
      <c r="H96" s="152">
        <f ca="1">'[3]FIHI (PBC Q364)'!W5</f>
        <v>1.0051019248490241</v>
      </c>
      <c r="I96" s="152">
        <f ca="1">'[3]FIHI (PBC Q364)'!X5</f>
        <v>1.0047006990711769</v>
      </c>
      <c r="J96" s="20">
        <f ca="1">J95*H96</f>
        <v>1.0051019248490241</v>
      </c>
      <c r="K96" s="20">
        <f t="shared" ref="K96:K107" ca="1" si="1">K95*I96</f>
        <v>1.0047006990711769</v>
      </c>
      <c r="L96" s="25">
        <f ca="1">F96*360/31</f>
        <v>5.4580645161290325E-2</v>
      </c>
      <c r="N96" s="25"/>
      <c r="O96" s="19"/>
      <c r="P96" s="17"/>
      <c r="R96" s="17"/>
      <c r="S96" s="25"/>
      <c r="T96" s="18"/>
    </row>
    <row r="97" spans="2:20" x14ac:dyDescent="0.35">
      <c r="B97" t="s">
        <v>114</v>
      </c>
      <c r="C97" s="76">
        <v>44620</v>
      </c>
      <c r="E97" s="82">
        <f t="shared" ca="1" si="0"/>
        <v>4.7000000000000002E-3</v>
      </c>
      <c r="F97" s="82">
        <f t="shared" ca="1" si="0"/>
        <v>4.4999999999999997E-3</v>
      </c>
      <c r="G97" s="25"/>
      <c r="H97" s="152">
        <f ca="1">'[3]FIHI (PBC Q364)'!W6</f>
        <v>1.0046800071581923</v>
      </c>
      <c r="I97" s="152">
        <f ca="1">'[3]FIHI (PBC Q364)'!X6</f>
        <v>1.004513904842419</v>
      </c>
      <c r="J97" s="20">
        <f t="shared" ref="J97:J99" ca="1" si="2">J96*H97</f>
        <v>1.0098058090520303</v>
      </c>
      <c r="K97" s="20">
        <f t="shared" ca="1" si="1"/>
        <v>1.009235822421896</v>
      </c>
      <c r="L97" s="25">
        <f ca="1">F97*360/(C97-C96)</f>
        <v>5.785714285714285E-2</v>
      </c>
      <c r="N97" s="25"/>
      <c r="O97" s="19"/>
      <c r="P97" s="17"/>
      <c r="R97" s="17"/>
      <c r="S97" s="25"/>
      <c r="T97" s="18"/>
    </row>
    <row r="98" spans="2:20" x14ac:dyDescent="0.35">
      <c r="B98" t="s">
        <v>115</v>
      </c>
      <c r="C98" s="76">
        <v>44651</v>
      </c>
      <c r="E98" s="82">
        <f t="shared" ca="1" si="0"/>
        <v>5.3E-3</v>
      </c>
      <c r="F98" s="82">
        <f t="shared" ca="1" si="0"/>
        <v>5.0000000000000001E-3</v>
      </c>
      <c r="G98" s="25"/>
      <c r="H98" s="152">
        <f ca="1">'[3]FIHI (PBC Q364)'!W7</f>
        <v>1.0052855456497161</v>
      </c>
      <c r="I98" s="152">
        <f ca="1">'[3]FIHI (PBC Q364)'!X7</f>
        <v>1.0049732355185661</v>
      </c>
      <c r="J98" s="20">
        <f t="shared" ca="1" si="2"/>
        <v>1.0151431837531233</v>
      </c>
      <c r="K98" s="20">
        <f t="shared" ca="1" si="1"/>
        <v>1.0142549898605739</v>
      </c>
      <c r="L98" s="25">
        <f ca="1">F98*360/(C98-C97)</f>
        <v>5.8064516129032261E-2</v>
      </c>
      <c r="N98" s="25"/>
      <c r="O98" s="19"/>
      <c r="P98" s="17"/>
      <c r="R98" s="17"/>
      <c r="S98" s="25"/>
      <c r="T98" s="18"/>
    </row>
    <row r="99" spans="2:20" ht="15" thickBot="1" x14ac:dyDescent="0.4">
      <c r="B99" t="s">
        <v>116</v>
      </c>
      <c r="C99" s="76">
        <v>44651</v>
      </c>
      <c r="E99" s="99">
        <f ca="1">ROUND((J99/J95)-1,4)</f>
        <v>1.5100000000000001E-2</v>
      </c>
      <c r="F99" s="99">
        <f ca="1">ROUND((K99/K95)-1,4)</f>
        <v>1.43E-2</v>
      </c>
      <c r="G99" s="25"/>
      <c r="H99" s="65">
        <v>1</v>
      </c>
      <c r="I99" s="65">
        <v>1</v>
      </c>
      <c r="J99" s="65">
        <f t="shared" ca="1" si="2"/>
        <v>1.0151431837531233</v>
      </c>
      <c r="K99" s="65">
        <f t="shared" ca="1" si="1"/>
        <v>1.0142549898605739</v>
      </c>
      <c r="L99" s="25"/>
      <c r="N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Q364)'!W8</f>
        <v>1</v>
      </c>
      <c r="I100" s="152">
        <f ca="1">'[3]FIHI (PBC Q364)'!X8</f>
        <v>1</v>
      </c>
      <c r="J100" s="20">
        <f ca="1">J99*H100</f>
        <v>1.0151431837531233</v>
      </c>
      <c r="K100" s="20">
        <f t="shared" ca="1" si="1"/>
        <v>1.0142549898605739</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Q364)'!W9</f>
        <v>1</v>
      </c>
      <c r="I101" s="152">
        <f ca="1">'[3]FIHI (PBC Q364)'!X9</f>
        <v>1</v>
      </c>
      <c r="J101" s="20">
        <f t="shared" ref="J101:J107" ca="1" si="4">J100*H101</f>
        <v>1.0151431837531233</v>
      </c>
      <c r="K101" s="20">
        <f t="shared" ca="1" si="1"/>
        <v>1.0142549898605739</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Q364)'!W10</f>
        <v>1</v>
      </c>
      <c r="I102" s="152">
        <f ca="1">'[3]FIHI (PBC Q364)'!X10</f>
        <v>1</v>
      </c>
      <c r="J102" s="20">
        <f t="shared" ca="1" si="4"/>
        <v>1.0151431837531233</v>
      </c>
      <c r="K102" s="20">
        <f t="shared" ca="1" si="1"/>
        <v>1.0142549898605739</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1.0151431837531233</v>
      </c>
      <c r="K103" s="65">
        <f t="shared" ca="1" si="1"/>
        <v>1.0142549898605739</v>
      </c>
      <c r="L103" s="25"/>
      <c r="N103" s="25"/>
      <c r="O103" s="19"/>
      <c r="R103" s="17"/>
      <c r="S103" s="25"/>
      <c r="T103" s="18"/>
    </row>
    <row r="104" spans="2:20" ht="15" thickTop="1" x14ac:dyDescent="0.35">
      <c r="B104" t="s">
        <v>121</v>
      </c>
      <c r="C104" s="76">
        <v>44773</v>
      </c>
      <c r="E104" s="98">
        <f t="shared" ref="E104:F106" ca="1" si="5">ROUND(H104-1,4)</f>
        <v>0</v>
      </c>
      <c r="F104" s="98">
        <f t="shared" ca="1" si="5"/>
        <v>0</v>
      </c>
      <c r="G104" s="25"/>
      <c r="H104" s="152">
        <f ca="1">'[3]FIHI (PBC Q364)'!W11</f>
        <v>1</v>
      </c>
      <c r="I104" s="152">
        <f ca="1">'[3]FIHI (PBC Q364)'!X11</f>
        <v>1</v>
      </c>
      <c r="J104" s="20">
        <f t="shared" ca="1" si="4"/>
        <v>1.0151431837531233</v>
      </c>
      <c r="K104" s="20">
        <f t="shared" ca="1" si="1"/>
        <v>1.0142549898605739</v>
      </c>
      <c r="L104" s="25">
        <f ca="1">F104*360/(C104-C103)</f>
        <v>0</v>
      </c>
      <c r="N104" s="25"/>
      <c r="O104" s="19"/>
      <c r="P104" s="17"/>
      <c r="R104" s="17"/>
      <c r="S104" s="25"/>
      <c r="T104" s="18"/>
    </row>
    <row r="105" spans="2:20" x14ac:dyDescent="0.35">
      <c r="B105" t="s">
        <v>122</v>
      </c>
      <c r="C105" s="76">
        <v>44804</v>
      </c>
      <c r="E105" s="82">
        <f t="shared" ca="1" si="5"/>
        <v>0</v>
      </c>
      <c r="F105" s="82">
        <f t="shared" ca="1" si="5"/>
        <v>0</v>
      </c>
      <c r="G105" s="25"/>
      <c r="H105" s="152">
        <f ca="1">'[3]FIHI (PBC Q364)'!W12</f>
        <v>1</v>
      </c>
      <c r="I105" s="152">
        <f ca="1">'[3]FIHI (PBC Q364)'!X12</f>
        <v>1</v>
      </c>
      <c r="J105" s="20">
        <f t="shared" ca="1" si="4"/>
        <v>1.0151431837531233</v>
      </c>
      <c r="K105" s="20">
        <f t="shared" ca="1" si="1"/>
        <v>1.0142549898605739</v>
      </c>
      <c r="L105" s="25">
        <f ca="1">F105*360/(C105-C104)</f>
        <v>0</v>
      </c>
      <c r="N105" s="25"/>
      <c r="O105" s="19"/>
      <c r="R105" s="17"/>
      <c r="S105" s="25"/>
      <c r="T105" s="18"/>
    </row>
    <row r="106" spans="2:20" x14ac:dyDescent="0.35">
      <c r="B106" t="s">
        <v>123</v>
      </c>
      <c r="C106" s="76">
        <v>44834</v>
      </c>
      <c r="E106" s="82">
        <f t="shared" ca="1" si="5"/>
        <v>0</v>
      </c>
      <c r="F106" s="82">
        <f t="shared" ca="1" si="5"/>
        <v>0</v>
      </c>
      <c r="G106" s="25"/>
      <c r="H106" s="152">
        <f ca="1">'[3]FIHI (PBC Q364)'!W13</f>
        <v>1</v>
      </c>
      <c r="I106" s="152">
        <f ca="1">'[3]FIHI (PBC Q364)'!X13</f>
        <v>1</v>
      </c>
      <c r="J106" s="20">
        <f t="shared" ca="1" si="4"/>
        <v>1.0151431837531233</v>
      </c>
      <c r="K106" s="20">
        <f t="shared" ca="1" si="1"/>
        <v>1.0142549898605739</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1.0151431837531233</v>
      </c>
      <c r="K107" s="65">
        <f t="shared" ca="1" si="1"/>
        <v>1.0142549898605739</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25"/>
      <c r="H108" s="152">
        <f ca="1">'[3]FIHI (PBC Q364)'!W14</f>
        <v>1</v>
      </c>
      <c r="I108" s="152">
        <f ca="1">'[3]FIHI (PBC Q364)'!X14</f>
        <v>1</v>
      </c>
      <c r="J108" s="20">
        <f ca="1">J107*H108</f>
        <v>1.0151431837531233</v>
      </c>
      <c r="K108" s="20">
        <f t="shared" ref="K108:K110" ca="1" si="7">K107*I108</f>
        <v>1.0142549898605739</v>
      </c>
      <c r="L108" s="25">
        <f ca="1">F108*360/(C108-C107)</f>
        <v>0</v>
      </c>
    </row>
    <row r="109" spans="2:20" x14ac:dyDescent="0.35">
      <c r="B109" t="s">
        <v>126</v>
      </c>
      <c r="C109" s="76">
        <v>44895</v>
      </c>
      <c r="E109" s="82">
        <f t="shared" ca="1" si="6"/>
        <v>0</v>
      </c>
      <c r="F109" s="82">
        <f t="shared" ca="1" si="6"/>
        <v>0</v>
      </c>
      <c r="G109" s="25"/>
      <c r="H109" s="152">
        <f ca="1">'[3]FIHI (PBC Q364)'!W15</f>
        <v>1</v>
      </c>
      <c r="I109" s="152">
        <f ca="1">'[3]FIHI (PBC Q364)'!X15</f>
        <v>1</v>
      </c>
      <c r="J109" s="20">
        <f t="shared" ref="J109:J110" ca="1" si="8">J108*H109</f>
        <v>1.0151431837531233</v>
      </c>
      <c r="K109" s="20">
        <f t="shared" ca="1" si="7"/>
        <v>1.0142549898605739</v>
      </c>
      <c r="L109" s="25">
        <f ca="1">F109*360/(C109-C108)</f>
        <v>0</v>
      </c>
    </row>
    <row r="110" spans="2:20" x14ac:dyDescent="0.35">
      <c r="B110" t="s">
        <v>127</v>
      </c>
      <c r="C110" s="76">
        <v>44926</v>
      </c>
      <c r="E110" s="82">
        <f t="shared" ca="1" si="6"/>
        <v>0</v>
      </c>
      <c r="F110" s="82">
        <f t="shared" ca="1" si="6"/>
        <v>0</v>
      </c>
      <c r="G110" s="25"/>
      <c r="H110" s="152">
        <f ca="1">'[3]FIHI (PBC Q364)'!W16</f>
        <v>1</v>
      </c>
      <c r="I110" s="152">
        <f ca="1">'[3]FIHI (PBC Q364)'!X16</f>
        <v>1</v>
      </c>
      <c r="J110" s="20">
        <f t="shared" ca="1" si="8"/>
        <v>1.0151431837531233</v>
      </c>
      <c r="K110" s="20">
        <f t="shared" ca="1" si="7"/>
        <v>1.0142549898605739</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9">J110*H111</f>
        <v>1.0151431837531233</v>
      </c>
      <c r="K111" s="65">
        <f t="shared" ca="1" si="9"/>
        <v>1.0142549898605739</v>
      </c>
    </row>
    <row r="112" spans="2:20" ht="15" thickTop="1" x14ac:dyDescent="0.35">
      <c r="B112" t="s">
        <v>129</v>
      </c>
      <c r="C112" s="76">
        <v>44926</v>
      </c>
      <c r="E112" s="82">
        <f ca="1">ROUND(J112-1,4)</f>
        <v>1.5100000000000001E-2</v>
      </c>
      <c r="F112" s="82">
        <f ca="1">ROUND(K112-1,4)</f>
        <v>1.43E-2</v>
      </c>
      <c r="G112" s="62"/>
      <c r="H112" s="65">
        <v>1</v>
      </c>
      <c r="I112" s="65">
        <v>1</v>
      </c>
      <c r="J112" s="65">
        <f t="shared" ca="1" si="9"/>
        <v>1.0151431837531233</v>
      </c>
      <c r="K112" s="65">
        <f t="shared" ca="1" si="9"/>
        <v>1.0142549898605739</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404</v>
      </c>
      <c r="B1" s="7" t="s">
        <v>34</v>
      </c>
    </row>
    <row r="2" spans="1:3" x14ac:dyDescent="0.35">
      <c r="B2" s="1" t="s">
        <v>50</v>
      </c>
    </row>
    <row r="4" spans="1:3" x14ac:dyDescent="0.35">
      <c r="B4" s="5" t="s">
        <v>51</v>
      </c>
    </row>
    <row r="5" spans="1:3" x14ac:dyDescent="0.35">
      <c r="B5" s="5"/>
    </row>
    <row r="6" spans="1:3" x14ac:dyDescent="0.35">
      <c r="B6" s="10" t="s">
        <v>66</v>
      </c>
      <c r="C6" s="37" t="s">
        <v>403</v>
      </c>
    </row>
    <row r="7" spans="1:3" x14ac:dyDescent="0.35">
      <c r="B7" s="10" t="s">
        <v>35</v>
      </c>
      <c r="C7" s="37" t="s">
        <v>404</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3">
        <f ca="1">'[3]FIHI (PBC QX)'!$H$49</f>
        <v>222296000</v>
      </c>
      <c r="E35" s="1" t="s">
        <v>48</v>
      </c>
    </row>
    <row r="36" spans="2:5" x14ac:dyDescent="0.35">
      <c r="B36" t="s">
        <v>70</v>
      </c>
      <c r="C36" s="83">
        <f ca="1">'[3]FIHI (PBC QX)'!$H$50</f>
        <v>216548000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'[3]FIHI (PBC QX)'!$H$56</f>
        <v>6423000</v>
      </c>
      <c r="D60" s="66"/>
      <c r="E60" s="80">
        <f ca="1">'[3]FIHI (PBC QX)'!$H$57</f>
        <v>215874000</v>
      </c>
      <c r="F60" s="80">
        <v>0</v>
      </c>
      <c r="G60" s="80">
        <f ca="1">'[3]FIHI (PBC QX)'!$H$46</f>
        <v>0</v>
      </c>
      <c r="N60" s="24"/>
    </row>
    <row r="61" spans="2:14" x14ac:dyDescent="0.35">
      <c r="B61" t="s">
        <v>79</v>
      </c>
      <c r="C61" s="80">
        <f ca="1">'[3]FIHI (PBC QX)'!$H$48</f>
        <v>149000</v>
      </c>
      <c r="D61" s="66"/>
      <c r="E61" s="80">
        <v>0</v>
      </c>
      <c r="F61" s="80">
        <v>0</v>
      </c>
      <c r="G61" s="80">
        <f ca="1">'[3]FIHI (PBC QX)'!$H$47</f>
        <v>5600000</v>
      </c>
      <c r="N61" s="24"/>
    </row>
    <row r="64" spans="2:14" x14ac:dyDescent="0.35">
      <c r="B64" t="s">
        <v>88</v>
      </c>
      <c r="E64" s="1" t="s">
        <v>86</v>
      </c>
    </row>
    <row r="65" spans="2:5" x14ac:dyDescent="0.35">
      <c r="B65" t="s">
        <v>85</v>
      </c>
      <c r="C65" s="83">
        <f ca="1">'[5]Prime Summary'!$Y$44</f>
        <v>99.904829473222335</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Summary'!Y48</f>
        <v>0.70701341775104576</v>
      </c>
    </row>
    <row r="71" spans="2:5" x14ac:dyDescent="0.35">
      <c r="B71" t="s">
        <v>91</v>
      </c>
      <c r="C71" s="83">
        <f ca="1">'[5]Prime Summary'!Y49</f>
        <v>0</v>
      </c>
    </row>
    <row r="72" spans="2:5" x14ac:dyDescent="0.35">
      <c r="B72" t="s">
        <v>92</v>
      </c>
      <c r="C72" s="83">
        <f ca="1">'[5]Prime Summary'!Y50</f>
        <v>0</v>
      </c>
    </row>
    <row r="73" spans="2:5" x14ac:dyDescent="0.35">
      <c r="B73" t="s">
        <v>93</v>
      </c>
      <c r="C73" s="83">
        <f ca="1">'[5]Prime Summary'!Y51</f>
        <v>17.993957135825518</v>
      </c>
      <c r="E73" s="1" t="s">
        <v>103</v>
      </c>
    </row>
    <row r="74" spans="2:5" x14ac:dyDescent="0.35">
      <c r="B74" t="s">
        <v>94</v>
      </c>
      <c r="C74" s="83">
        <f ca="1">'[5]Prime Summary'!Y52</f>
        <v>0</v>
      </c>
      <c r="E74" s="1" t="s">
        <v>104</v>
      </c>
    </row>
    <row r="75" spans="2:5" x14ac:dyDescent="0.35">
      <c r="B75" t="s">
        <v>95</v>
      </c>
      <c r="C75" s="83">
        <f ca="1">'[5]Prime Summary'!Y53</f>
        <v>0</v>
      </c>
      <c r="E75" s="1" t="s">
        <v>105</v>
      </c>
    </row>
    <row r="76" spans="2:5" x14ac:dyDescent="0.35">
      <c r="B76" t="s">
        <v>96</v>
      </c>
      <c r="C76" s="83">
        <f ca="1">'[5]Prime Summary'!Y54</f>
        <v>81.203858919645768</v>
      </c>
      <c r="E76" s="1" t="s">
        <v>106</v>
      </c>
    </row>
    <row r="77" spans="2:5" x14ac:dyDescent="0.35">
      <c r="B77" t="s">
        <v>97</v>
      </c>
      <c r="C77" s="83">
        <f ca="1">'[5]Prime Summary'!Y55</f>
        <v>0</v>
      </c>
    </row>
    <row r="78" spans="2:5" x14ac:dyDescent="0.35">
      <c r="B78" t="s">
        <v>98</v>
      </c>
      <c r="C78" s="83">
        <f ca="1">'[5]Prime Summary'!Y56</f>
        <v>0</v>
      </c>
    </row>
    <row r="79" spans="2:5" x14ac:dyDescent="0.35">
      <c r="B79" t="s">
        <v>101</v>
      </c>
      <c r="C79" s="83">
        <f ca="1">'[5]Prime Summary'!Y57</f>
        <v>0</v>
      </c>
    </row>
    <row r="80" spans="2:5" x14ac:dyDescent="0.35">
      <c r="B80" t="s">
        <v>99</v>
      </c>
      <c r="C80" s="83">
        <f ca="1">'[5]Prime Summary'!Y58</f>
        <v>0</v>
      </c>
    </row>
    <row r="81" spans="2:20" x14ac:dyDescent="0.35">
      <c r="B81" t="s">
        <v>100</v>
      </c>
      <c r="C81" s="83">
        <f ca="1">'[5]Prime Summary'!Y59</f>
        <v>0</v>
      </c>
    </row>
    <row r="82" spans="2:20" x14ac:dyDescent="0.35">
      <c r="B82" t="s">
        <v>102</v>
      </c>
      <c r="C82" s="83">
        <f ca="1">'[5]Prime Summary'!Y60</f>
        <v>0</v>
      </c>
    </row>
    <row r="83" spans="2:20" x14ac:dyDescent="0.35">
      <c r="B83" t="s">
        <v>155</v>
      </c>
      <c r="C83" s="83">
        <f ca="1">'[5]Prime Summary'!Y61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4.8999999999999998E-3</v>
      </c>
      <c r="F96" s="82">
        <f t="shared" ca="1" si="0"/>
        <v>4.4999999999999997E-3</v>
      </c>
      <c r="G96" s="25"/>
      <c r="H96" s="152">
        <f ca="1">'[3]FIHI (PBC QX)'!W5</f>
        <v>1.0048965745754432</v>
      </c>
      <c r="I96" s="152">
        <f ca="1">'[3]FIHI (PBC QX)'!X5</f>
        <v>1.0044938742223124</v>
      </c>
      <c r="J96" s="20">
        <f ca="1">J95*H96</f>
        <v>1.0048965745754432</v>
      </c>
      <c r="K96" s="20">
        <f t="shared" ref="K96:K107" ca="1" si="1">K95*I96</f>
        <v>1.0044938742223124</v>
      </c>
      <c r="L96" s="25">
        <f ca="1">F96*360/31</f>
        <v>5.2258064516129028E-2</v>
      </c>
      <c r="N96" s="25"/>
      <c r="O96" s="19"/>
      <c r="P96" s="17"/>
      <c r="R96" s="17"/>
      <c r="S96" s="25"/>
      <c r="T96" s="18"/>
    </row>
    <row r="97" spans="2:20" x14ac:dyDescent="0.35">
      <c r="B97" t="s">
        <v>114</v>
      </c>
      <c r="C97" s="76">
        <v>44620</v>
      </c>
      <c r="E97" s="82">
        <f t="shared" ca="1" si="0"/>
        <v>4.5999999999999999E-3</v>
      </c>
      <c r="F97" s="82">
        <f t="shared" ca="1" si="0"/>
        <v>4.3E-3</v>
      </c>
      <c r="G97" s="25"/>
      <c r="H97" s="152">
        <f ca="1">'[3]FIHI (PBC QX)'!W6</f>
        <v>1.0046095271816282</v>
      </c>
      <c r="I97" s="152">
        <f ca="1">'[3]FIHI (PBC QX)'!X6</f>
        <v>1.0043211790468354</v>
      </c>
      <c r="J97" s="20">
        <f t="shared" ref="J97:J99" ca="1" si="2">J96*H97</f>
        <v>1.0095286726506738</v>
      </c>
      <c r="K97" s="20">
        <f t="shared" ca="1" si="1"/>
        <v>1.0088344721042763</v>
      </c>
      <c r="L97" s="25">
        <f ca="1">F97*360/(C97-C96)</f>
        <v>5.5285714285714285E-2</v>
      </c>
      <c r="N97" s="25"/>
      <c r="O97" s="19"/>
      <c r="P97" s="17"/>
      <c r="R97" s="17"/>
      <c r="S97" s="25"/>
      <c r="T97" s="18"/>
    </row>
    <row r="98" spans="2:20" x14ac:dyDescent="0.35">
      <c r="B98" t="s">
        <v>115</v>
      </c>
      <c r="C98" s="76">
        <v>44651</v>
      </c>
      <c r="E98" s="82">
        <f t="shared" ca="1" si="0"/>
        <v>5.1999999999999998E-3</v>
      </c>
      <c r="F98" s="82">
        <f t="shared" ca="1" si="0"/>
        <v>4.7999999999999996E-3</v>
      </c>
      <c r="G98" s="25"/>
      <c r="H98" s="152">
        <f ca="1">'[3]FIHI (PBC QX)'!W7</f>
        <v>1.0051919681184305</v>
      </c>
      <c r="I98" s="152">
        <f ca="1">'[3]FIHI (PBC QX)'!X7</f>
        <v>1.0047618890491314</v>
      </c>
      <c r="J98" s="20">
        <f t="shared" ca="1" si="2"/>
        <v>1.0147701133337175</v>
      </c>
      <c r="K98" s="20">
        <f t="shared" ca="1" si="1"/>
        <v>1.0136384299293759</v>
      </c>
      <c r="L98" s="25">
        <f ca="1">F98*360/(C98-C97)</f>
        <v>5.5741935483870957E-2</v>
      </c>
      <c r="N98" s="25"/>
      <c r="O98" s="19"/>
      <c r="P98" s="17"/>
      <c r="R98" s="17"/>
      <c r="S98" s="25"/>
      <c r="T98" s="18"/>
    </row>
    <row r="99" spans="2:20" ht="15" thickBot="1" x14ac:dyDescent="0.4">
      <c r="B99" t="s">
        <v>116</v>
      </c>
      <c r="C99" s="76">
        <v>44651</v>
      </c>
      <c r="E99" s="99">
        <f ca="1">ROUND((J99/J95)-1,4)</f>
        <v>1.4800000000000001E-2</v>
      </c>
      <c r="F99" s="99">
        <f ca="1">ROUND((K99/K95)-1,4)</f>
        <v>1.3599999999999999E-2</v>
      </c>
      <c r="G99" s="25"/>
      <c r="H99" s="65">
        <v>1</v>
      </c>
      <c r="I99" s="65">
        <v>1</v>
      </c>
      <c r="J99" s="65">
        <f t="shared" ca="1" si="2"/>
        <v>1.0147701133337175</v>
      </c>
      <c r="K99" s="65">
        <f t="shared" ca="1" si="1"/>
        <v>1.0136384299293759</v>
      </c>
      <c r="L99" s="25"/>
      <c r="N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QX)'!W8</f>
        <v>1</v>
      </c>
      <c r="I100" s="152">
        <f ca="1">'[3]FIHI (PBC QX)'!X8</f>
        <v>1</v>
      </c>
      <c r="J100" s="20">
        <f ca="1">J99*H100</f>
        <v>1.0147701133337175</v>
      </c>
      <c r="K100" s="20">
        <f t="shared" ca="1" si="1"/>
        <v>1.0136384299293759</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QX)'!W9</f>
        <v>1</v>
      </c>
      <c r="I101" s="152">
        <f ca="1">'[3]FIHI (PBC QX)'!X9</f>
        <v>1</v>
      </c>
      <c r="J101" s="20">
        <f t="shared" ref="J101:J107" ca="1" si="4">J100*H101</f>
        <v>1.0147701133337175</v>
      </c>
      <c r="K101" s="20">
        <f t="shared" ca="1" si="1"/>
        <v>1.0136384299293759</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QX)'!W10</f>
        <v>1</v>
      </c>
      <c r="I102" s="152">
        <f ca="1">'[3]FIHI (PBC QX)'!X10</f>
        <v>1</v>
      </c>
      <c r="J102" s="20">
        <f t="shared" ca="1" si="4"/>
        <v>1.0147701133337175</v>
      </c>
      <c r="K102" s="20">
        <f t="shared" ca="1" si="1"/>
        <v>1.0136384299293759</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1.0147701133337175</v>
      </c>
      <c r="K103" s="65">
        <f t="shared" ca="1" si="1"/>
        <v>1.0136384299293759</v>
      </c>
      <c r="L103" s="25"/>
      <c r="N103" s="25"/>
      <c r="O103" s="19"/>
      <c r="R103" s="17"/>
      <c r="S103" s="25"/>
      <c r="T103" s="18"/>
    </row>
    <row r="104" spans="2:20" ht="15" thickTop="1" x14ac:dyDescent="0.35">
      <c r="B104" t="s">
        <v>121</v>
      </c>
      <c r="C104" s="76">
        <v>44773</v>
      </c>
      <c r="E104" s="98">
        <f t="shared" ref="E104:F106" ca="1" si="5">ROUND(H104-1,4)</f>
        <v>0</v>
      </c>
      <c r="F104" s="98">
        <f t="shared" ca="1" si="5"/>
        <v>0</v>
      </c>
      <c r="G104" s="25"/>
      <c r="H104" s="152">
        <f ca="1">'[3]FIHI (PBC QX)'!W11</f>
        <v>1</v>
      </c>
      <c r="I104" s="152">
        <f ca="1">'[3]FIHI (PBC QX)'!X11</f>
        <v>1</v>
      </c>
      <c r="J104" s="20">
        <f t="shared" ca="1" si="4"/>
        <v>1.0147701133337175</v>
      </c>
      <c r="K104" s="20">
        <f t="shared" ca="1" si="1"/>
        <v>1.0136384299293759</v>
      </c>
      <c r="L104" s="25">
        <f ca="1">F104*360/(C104-C103)</f>
        <v>0</v>
      </c>
      <c r="N104" s="25"/>
      <c r="O104" s="19"/>
      <c r="P104" s="17"/>
      <c r="R104" s="17"/>
      <c r="S104" s="25"/>
      <c r="T104" s="18"/>
    </row>
    <row r="105" spans="2:20" x14ac:dyDescent="0.35">
      <c r="B105" t="s">
        <v>122</v>
      </c>
      <c r="C105" s="76">
        <v>44804</v>
      </c>
      <c r="E105" s="82">
        <f t="shared" ca="1" si="5"/>
        <v>0</v>
      </c>
      <c r="F105" s="82">
        <f t="shared" ca="1" si="5"/>
        <v>0</v>
      </c>
      <c r="G105" s="25"/>
      <c r="H105" s="152">
        <f ca="1">'[3]FIHI (PBC QX)'!W12</f>
        <v>1</v>
      </c>
      <c r="I105" s="152">
        <f ca="1">'[3]FIHI (PBC QX)'!X12</f>
        <v>1</v>
      </c>
      <c r="J105" s="20">
        <f t="shared" ca="1" si="4"/>
        <v>1.0147701133337175</v>
      </c>
      <c r="K105" s="20">
        <f t="shared" ca="1" si="1"/>
        <v>1.0136384299293759</v>
      </c>
      <c r="L105" s="25">
        <f ca="1">F105*360/(C105-C104)</f>
        <v>0</v>
      </c>
      <c r="N105" s="25"/>
      <c r="O105" s="19"/>
      <c r="R105" s="17"/>
      <c r="S105" s="25"/>
      <c r="T105" s="18"/>
    </row>
    <row r="106" spans="2:20" x14ac:dyDescent="0.35">
      <c r="B106" t="s">
        <v>123</v>
      </c>
      <c r="C106" s="76">
        <v>44834</v>
      </c>
      <c r="E106" s="82">
        <f t="shared" ca="1" si="5"/>
        <v>0</v>
      </c>
      <c r="F106" s="82">
        <f t="shared" ca="1" si="5"/>
        <v>0</v>
      </c>
      <c r="G106" s="25"/>
      <c r="H106" s="152">
        <f ca="1">'[3]FIHI (PBC QX)'!W13</f>
        <v>1</v>
      </c>
      <c r="I106" s="152">
        <f ca="1">'[3]FIHI (PBC QX)'!X13</f>
        <v>1</v>
      </c>
      <c r="J106" s="20">
        <f t="shared" ca="1" si="4"/>
        <v>1.0147701133337175</v>
      </c>
      <c r="K106" s="20">
        <f t="shared" ca="1" si="1"/>
        <v>1.0136384299293759</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1.0147701133337175</v>
      </c>
      <c r="K107" s="65">
        <f t="shared" ca="1" si="1"/>
        <v>1.0136384299293759</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25"/>
      <c r="H108" s="152">
        <f ca="1">'[3]FIHI (PBC QX)'!W14</f>
        <v>1</v>
      </c>
      <c r="I108" s="152">
        <f ca="1">'[3]FIHI (PBC QX)'!X14</f>
        <v>1</v>
      </c>
      <c r="J108" s="20">
        <f ca="1">J107*H108</f>
        <v>1.0147701133337175</v>
      </c>
      <c r="K108" s="20">
        <f t="shared" ref="K108:K110" ca="1" si="7">K107*I108</f>
        <v>1.0136384299293759</v>
      </c>
      <c r="L108" s="25">
        <f ca="1">F108*360/(C108-C107)</f>
        <v>0</v>
      </c>
    </row>
    <row r="109" spans="2:20" x14ac:dyDescent="0.35">
      <c r="B109" t="s">
        <v>126</v>
      </c>
      <c r="C109" s="76">
        <v>44895</v>
      </c>
      <c r="E109" s="82">
        <f t="shared" ca="1" si="6"/>
        <v>0</v>
      </c>
      <c r="F109" s="82">
        <f t="shared" ca="1" si="6"/>
        <v>0</v>
      </c>
      <c r="G109" s="25"/>
      <c r="H109" s="152">
        <f ca="1">'[3]FIHI (PBC QX)'!W15</f>
        <v>1</v>
      </c>
      <c r="I109" s="152">
        <f ca="1">'[3]FIHI (PBC QX)'!X15</f>
        <v>1</v>
      </c>
      <c r="J109" s="20">
        <f t="shared" ref="J109:J110" ca="1" si="8">J108*H109</f>
        <v>1.0147701133337175</v>
      </c>
      <c r="K109" s="20">
        <f t="shared" ca="1" si="7"/>
        <v>1.0136384299293759</v>
      </c>
      <c r="L109" s="25">
        <f ca="1">F109*360/(C109-C108)</f>
        <v>0</v>
      </c>
    </row>
    <row r="110" spans="2:20" x14ac:dyDescent="0.35">
      <c r="B110" t="s">
        <v>127</v>
      </c>
      <c r="C110" s="76">
        <v>44926</v>
      </c>
      <c r="E110" s="82">
        <f t="shared" ca="1" si="6"/>
        <v>0</v>
      </c>
      <c r="F110" s="82">
        <f t="shared" ca="1" si="6"/>
        <v>0</v>
      </c>
      <c r="G110" s="25"/>
      <c r="H110" s="152">
        <f ca="1">'[3]FIHI (PBC QX)'!W16</f>
        <v>1</v>
      </c>
      <c r="I110" s="152">
        <f ca="1">'[3]FIHI (PBC QX)'!X16</f>
        <v>1</v>
      </c>
      <c r="J110" s="20">
        <f t="shared" ca="1" si="8"/>
        <v>1.0147701133337175</v>
      </c>
      <c r="K110" s="20">
        <f t="shared" ca="1" si="7"/>
        <v>1.0136384299293759</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9">J110*H111</f>
        <v>1.0147701133337175</v>
      </c>
      <c r="K111" s="65">
        <f t="shared" ca="1" si="9"/>
        <v>1.0136384299293759</v>
      </c>
    </row>
    <row r="112" spans="2:20" ht="15" thickTop="1" x14ac:dyDescent="0.35">
      <c r="B112" t="s">
        <v>129</v>
      </c>
      <c r="C112" s="76">
        <v>44926</v>
      </c>
      <c r="E112" s="82">
        <f ca="1">ROUND(J112-1,4)</f>
        <v>1.4800000000000001E-2</v>
      </c>
      <c r="F112" s="82">
        <f ca="1">ROUND(K112-1,4)</f>
        <v>1.3599999999999999E-2</v>
      </c>
      <c r="G112" s="62"/>
      <c r="H112" s="65">
        <v>1</v>
      </c>
      <c r="I112" s="65">
        <v>1</v>
      </c>
      <c r="J112" s="65">
        <f t="shared" ca="1" si="9"/>
        <v>1.0147701133337175</v>
      </c>
      <c r="K112" s="65">
        <f t="shared" ca="1" si="9"/>
        <v>1.0136384299293759</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527</v>
      </c>
      <c r="B1" s="7" t="s">
        <v>34</v>
      </c>
    </row>
    <row r="2" spans="1:3" x14ac:dyDescent="0.35">
      <c r="B2" s="1" t="s">
        <v>50</v>
      </c>
    </row>
    <row r="4" spans="1:3" x14ac:dyDescent="0.35">
      <c r="B4" s="5" t="s">
        <v>51</v>
      </c>
    </row>
    <row r="5" spans="1:3" x14ac:dyDescent="0.35">
      <c r="B5" s="5"/>
    </row>
    <row r="6" spans="1:3" x14ac:dyDescent="0.35">
      <c r="B6" s="10" t="s">
        <v>66</v>
      </c>
      <c r="C6" s="37" t="s">
        <v>515</v>
      </c>
    </row>
    <row r="7" spans="1:3" x14ac:dyDescent="0.35">
      <c r="B7" s="10" t="s">
        <v>35</v>
      </c>
      <c r="C7" s="44" t="s">
        <v>527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3">
        <f ca="1">'[3]FIHI (PBC A1)'!$H$49</f>
        <v>75070000</v>
      </c>
      <c r="E35" s="1" t="s">
        <v>48</v>
      </c>
    </row>
    <row r="36" spans="2:5" x14ac:dyDescent="0.35">
      <c r="B36" t="s">
        <v>70</v>
      </c>
      <c r="C36" s="83">
        <f ca="1">'[3]FIHI (PBC A1)'!$H$50</f>
        <v>75000000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'[3]FIHI (PBC A1)'!$H$56</f>
        <v>2183000</v>
      </c>
      <c r="D60" s="66"/>
      <c r="E60" s="80">
        <f ca="1">'[3]FIHI (PBC A1)'!$H$57</f>
        <v>72886000</v>
      </c>
      <c r="F60" s="80">
        <v>0</v>
      </c>
      <c r="G60" s="80">
        <f ca="1">'[3]FIHI (PBC A1)'!$H$46</f>
        <v>0</v>
      </c>
      <c r="N60" s="24"/>
    </row>
    <row r="61" spans="2:14" x14ac:dyDescent="0.35">
      <c r="B61" t="s">
        <v>79</v>
      </c>
      <c r="C61" s="80">
        <f ca="1">'[3]FIHI (PBC A1)'!$H$48</f>
        <v>70000</v>
      </c>
      <c r="D61" s="66"/>
      <c r="E61" s="80">
        <v>0</v>
      </c>
      <c r="F61" s="80">
        <v>0</v>
      </c>
      <c r="G61" s="80">
        <f ca="1">'[3]FIHI (PBC A1)'!$H$47</f>
        <v>0</v>
      </c>
      <c r="N61" s="24"/>
    </row>
    <row r="64" spans="2:14" x14ac:dyDescent="0.35">
      <c r="B64" t="s">
        <v>88</v>
      </c>
      <c r="E64" s="1" t="s">
        <v>86</v>
      </c>
    </row>
    <row r="65" spans="2:5" x14ac:dyDescent="0.35">
      <c r="B65" t="s">
        <v>85</v>
      </c>
      <c r="C65" s="83">
        <f ca="1">'[5]Prime Summary'!$T$44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Summary'!T48</f>
        <v>0</v>
      </c>
    </row>
    <row r="71" spans="2:5" x14ac:dyDescent="0.35">
      <c r="B71" t="s">
        <v>91</v>
      </c>
      <c r="C71" s="83">
        <f ca="1">'[5]Prime Summary'!T49</f>
        <v>0</v>
      </c>
    </row>
    <row r="72" spans="2:5" x14ac:dyDescent="0.35">
      <c r="B72" t="s">
        <v>92</v>
      </c>
      <c r="C72" s="83">
        <f ca="1">'[5]Prime Summary'!T50</f>
        <v>0</v>
      </c>
    </row>
    <row r="73" spans="2:5" x14ac:dyDescent="0.35">
      <c r="B73" t="s">
        <v>93</v>
      </c>
      <c r="C73" s="83">
        <f ca="1">'[5]Prime Summary'!T51</f>
        <v>20</v>
      </c>
      <c r="E73" s="1" t="s">
        <v>103</v>
      </c>
    </row>
    <row r="74" spans="2:5" x14ac:dyDescent="0.35">
      <c r="B74" t="s">
        <v>94</v>
      </c>
      <c r="C74" s="83">
        <f ca="1">'[5]Prime Summary'!T52</f>
        <v>0</v>
      </c>
      <c r="E74" s="1" t="s">
        <v>104</v>
      </c>
    </row>
    <row r="75" spans="2:5" x14ac:dyDescent="0.35">
      <c r="B75" t="s">
        <v>95</v>
      </c>
      <c r="C75" s="83">
        <f ca="1">'[5]Prime Summary'!T53</f>
        <v>0</v>
      </c>
      <c r="E75" s="1" t="s">
        <v>105</v>
      </c>
    </row>
    <row r="76" spans="2:5" x14ac:dyDescent="0.35">
      <c r="B76" t="s">
        <v>96</v>
      </c>
      <c r="C76" s="83">
        <f ca="1">'[5]Prime Summary'!T54</f>
        <v>0</v>
      </c>
      <c r="E76" s="1" t="s">
        <v>106</v>
      </c>
    </row>
    <row r="77" spans="2:5" x14ac:dyDescent="0.35">
      <c r="B77" t="s">
        <v>97</v>
      </c>
      <c r="C77" s="83">
        <f ca="1">'[5]Prime Summary'!T55</f>
        <v>0</v>
      </c>
    </row>
    <row r="78" spans="2:5" x14ac:dyDescent="0.35">
      <c r="B78" t="s">
        <v>98</v>
      </c>
      <c r="C78" s="83">
        <f ca="1">'[5]Prime Summary'!T56</f>
        <v>0</v>
      </c>
    </row>
    <row r="79" spans="2:5" x14ac:dyDescent="0.35">
      <c r="B79" t="s">
        <v>101</v>
      </c>
      <c r="C79" s="83">
        <f ca="1">'[5]Prime Summary'!T57</f>
        <v>0</v>
      </c>
    </row>
    <row r="80" spans="2:5" x14ac:dyDescent="0.35">
      <c r="B80" t="s">
        <v>99</v>
      </c>
      <c r="C80" s="83">
        <f ca="1">'[5]Prime Summary'!T58</f>
        <v>80</v>
      </c>
    </row>
    <row r="81" spans="2:20" x14ac:dyDescent="0.35">
      <c r="B81" t="s">
        <v>100</v>
      </c>
      <c r="C81" s="83">
        <f ca="1">'[5]Prime Summary'!T59</f>
        <v>0</v>
      </c>
    </row>
    <row r="82" spans="2:20" x14ac:dyDescent="0.35">
      <c r="B82" t="s">
        <v>102</v>
      </c>
      <c r="C82" s="83">
        <f ca="1">'[5]Prime Summary'!T60</f>
        <v>0</v>
      </c>
    </row>
    <row r="83" spans="2:20" x14ac:dyDescent="0.35">
      <c r="B83" t="s">
        <v>155</v>
      </c>
      <c r="C83" s="83">
        <f ca="1">'[5]Prime Summary'!T61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6.0000000000000001E-3</v>
      </c>
      <c r="F96" s="82">
        <f t="shared" ca="1" si="0"/>
        <v>5.4000000000000003E-3</v>
      </c>
      <c r="G96" s="25"/>
      <c r="H96" s="152">
        <f ca="1">'[3]FIHI (PBC A1)'!W5</f>
        <v>1.005968467589428</v>
      </c>
      <c r="I96" s="152">
        <f ca="1">'[3]FIHI (PBC A1)'!X5</f>
        <v>1.0054404619807638</v>
      </c>
      <c r="J96" s="20">
        <f ca="1">J95*H96</f>
        <v>1.005968467589428</v>
      </c>
      <c r="K96" s="20">
        <f t="shared" ref="K96:K110" ca="1" si="1">K95*I96</f>
        <v>1.0054404619807638</v>
      </c>
      <c r="L96" s="25">
        <f ca="1">F96*360/31</f>
        <v>6.2709677419354848E-2</v>
      </c>
      <c r="N96" s="25"/>
      <c r="O96" s="19"/>
      <c r="P96" s="17"/>
      <c r="R96" s="17"/>
      <c r="S96" s="25"/>
      <c r="T96" s="18"/>
    </row>
    <row r="97" spans="2:20" x14ac:dyDescent="0.35">
      <c r="B97" t="s">
        <v>114</v>
      </c>
      <c r="C97" s="76">
        <v>44620</v>
      </c>
      <c r="E97" s="82">
        <f t="shared" ca="1" si="0"/>
        <v>5.4000000000000003E-3</v>
      </c>
      <c r="F97" s="82">
        <f t="shared" ca="1" si="0"/>
        <v>4.8999999999999998E-3</v>
      </c>
      <c r="G97" s="25"/>
      <c r="H97" s="152">
        <f ca="1">'[3]FIHI (PBC A1)'!W6</f>
        <v>1.0053538390134891</v>
      </c>
      <c r="I97" s="152">
        <f ca="1">'[3]FIHI (PBC A1)'!X6</f>
        <v>1.0048878063427276</v>
      </c>
      <c r="J97" s="20">
        <f t="shared" ref="J97:J98" ca="1" si="2">J96*H97</f>
        <v>1.0113542608175481</v>
      </c>
      <c r="K97" s="20">
        <f t="shared" ca="1" si="1"/>
        <v>1.0103548602480683</v>
      </c>
      <c r="L97" s="25">
        <f ca="1">F97*360/(C97-C96)</f>
        <v>6.3E-2</v>
      </c>
      <c r="N97" s="25"/>
      <c r="O97" s="19"/>
      <c r="P97" s="17"/>
      <c r="R97" s="17"/>
      <c r="S97" s="25"/>
      <c r="T97" s="18"/>
    </row>
    <row r="98" spans="2:20" x14ac:dyDescent="0.35">
      <c r="B98" t="s">
        <v>115</v>
      </c>
      <c r="C98" s="76">
        <v>44651</v>
      </c>
      <c r="E98" s="82">
        <f t="shared" ca="1" si="0"/>
        <v>-9.9000000000000008E-3</v>
      </c>
      <c r="F98" s="82">
        <f t="shared" ca="1" si="0"/>
        <v>-1.04E-2</v>
      </c>
      <c r="G98" s="25"/>
      <c r="H98" s="152">
        <f ca="1">'[3]FIHI (PBC A1)'!W7</f>
        <v>0.99007069515222912</v>
      </c>
      <c r="I98" s="152">
        <f ca="1">'[3]FIHI (PBC A1)'!X7</f>
        <v>0.98960607126146127</v>
      </c>
      <c r="J98" s="20">
        <f t="shared" ca="1" si="2"/>
        <v>1.0013122160527987</v>
      </c>
      <c r="K98" s="20">
        <f t="shared" ca="1" si="1"/>
        <v>0.99985330383001358</v>
      </c>
      <c r="L98" s="25">
        <f ca="1">F98*360/(C98-C97)</f>
        <v>-0.12077419354838709</v>
      </c>
      <c r="N98" s="25"/>
      <c r="O98" s="19"/>
      <c r="P98" s="17"/>
      <c r="R98" s="17"/>
      <c r="S98" s="25"/>
      <c r="T98" s="18"/>
    </row>
    <row r="99" spans="2:20" ht="15" thickBot="1" x14ac:dyDescent="0.4">
      <c r="B99" t="s">
        <v>116</v>
      </c>
      <c r="C99" s="76">
        <v>44651</v>
      </c>
      <c r="E99" s="99">
        <f ca="1">ROUND((J99/J95)-1,4)</f>
        <v>1.2999999999999999E-3</v>
      </c>
      <c r="F99" s="99">
        <f ca="1">ROUND((K99/K95)-1,4)</f>
        <v>-1E-4</v>
      </c>
      <c r="G99" s="25"/>
      <c r="H99" s="65">
        <v>1</v>
      </c>
      <c r="I99" s="65">
        <v>1</v>
      </c>
      <c r="J99" s="65">
        <f ca="1">J98*H99</f>
        <v>1.0013122160527987</v>
      </c>
      <c r="K99" s="65">
        <f t="shared" ca="1" si="1"/>
        <v>0.99985330383001358</v>
      </c>
      <c r="L99" s="25"/>
      <c r="N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A1)'!W8</f>
        <v>1</v>
      </c>
      <c r="I100" s="152">
        <f ca="1">'[3]FIHI (PBC A1)'!X8</f>
        <v>1</v>
      </c>
      <c r="J100" s="20">
        <f t="shared" ref="J100:K112" ca="1" si="4">J99*H100</f>
        <v>1.0013122160527987</v>
      </c>
      <c r="K100" s="20">
        <f t="shared" ca="1" si="1"/>
        <v>0.99985330383001358</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A1)'!W9</f>
        <v>1</v>
      </c>
      <c r="I101" s="152">
        <f ca="1">'[3]FIHI (PBC A1)'!X9</f>
        <v>1</v>
      </c>
      <c r="J101" s="20">
        <f t="shared" ca="1" si="4"/>
        <v>1.0013122160527987</v>
      </c>
      <c r="K101" s="20">
        <f t="shared" ca="1" si="1"/>
        <v>0.99985330383001358</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A1)'!W10</f>
        <v>1</v>
      </c>
      <c r="I102" s="152">
        <f ca="1">'[3]FIHI (PBC A1)'!X10</f>
        <v>1</v>
      </c>
      <c r="J102" s="20">
        <f t="shared" ca="1" si="4"/>
        <v>1.0013122160527987</v>
      </c>
      <c r="K102" s="20">
        <f t="shared" ca="1" si="1"/>
        <v>0.99985330383001358</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1.0013122160527987</v>
      </c>
      <c r="K103" s="65">
        <f t="shared" ca="1" si="1"/>
        <v>0.99985330383001358</v>
      </c>
      <c r="L103" s="25"/>
      <c r="N103" s="25"/>
      <c r="O103" s="19"/>
      <c r="R103" s="17"/>
      <c r="S103" s="25"/>
      <c r="T103" s="18"/>
    </row>
    <row r="104" spans="2:20" ht="15" thickTop="1" x14ac:dyDescent="0.35">
      <c r="B104" t="s">
        <v>121</v>
      </c>
      <c r="C104" s="76">
        <v>44773</v>
      </c>
      <c r="E104" s="98">
        <f t="shared" ref="E104:F106" ca="1" si="5">ROUND(H104-1,4)</f>
        <v>0</v>
      </c>
      <c r="F104" s="98">
        <f t="shared" ca="1" si="5"/>
        <v>0</v>
      </c>
      <c r="G104" s="25"/>
      <c r="H104" s="152">
        <f ca="1">'[3]FIHI (PBC A1)'!W11</f>
        <v>1</v>
      </c>
      <c r="I104" s="152">
        <f ca="1">'[3]FIHI (PBC A1)'!X11</f>
        <v>1</v>
      </c>
      <c r="J104" s="20">
        <f t="shared" ca="1" si="4"/>
        <v>1.0013122160527987</v>
      </c>
      <c r="K104" s="20">
        <f t="shared" ca="1" si="1"/>
        <v>0.99985330383001358</v>
      </c>
      <c r="L104" s="25">
        <f ca="1">F104*360/(C104-C103)</f>
        <v>0</v>
      </c>
      <c r="N104" s="25"/>
      <c r="O104" s="19"/>
      <c r="P104" s="17"/>
      <c r="R104" s="17"/>
      <c r="S104" s="25"/>
      <c r="T104" s="18"/>
    </row>
    <row r="105" spans="2:20" x14ac:dyDescent="0.35">
      <c r="B105" t="s">
        <v>122</v>
      </c>
      <c r="C105" s="76">
        <v>44804</v>
      </c>
      <c r="E105" s="82">
        <f t="shared" ca="1" si="5"/>
        <v>0</v>
      </c>
      <c r="F105" s="82">
        <f t="shared" ca="1" si="5"/>
        <v>0</v>
      </c>
      <c r="G105" s="25"/>
      <c r="H105" s="152">
        <f ca="1">'[3]FIHI (PBC A1)'!W12</f>
        <v>1</v>
      </c>
      <c r="I105" s="152">
        <f ca="1">'[3]FIHI (PBC A1)'!X12</f>
        <v>1</v>
      </c>
      <c r="J105" s="20">
        <f t="shared" ca="1" si="4"/>
        <v>1.0013122160527987</v>
      </c>
      <c r="K105" s="20">
        <f t="shared" ca="1" si="1"/>
        <v>0.99985330383001358</v>
      </c>
      <c r="L105" s="25">
        <f ca="1">F105*360/(C105-C104)</f>
        <v>0</v>
      </c>
      <c r="N105" s="25"/>
      <c r="O105" s="19"/>
      <c r="R105" s="17"/>
      <c r="S105" s="25"/>
      <c r="T105" s="18"/>
    </row>
    <row r="106" spans="2:20" x14ac:dyDescent="0.35">
      <c r="B106" t="s">
        <v>123</v>
      </c>
      <c r="C106" s="76">
        <v>44834</v>
      </c>
      <c r="E106" s="82">
        <f t="shared" ca="1" si="5"/>
        <v>0</v>
      </c>
      <c r="F106" s="82">
        <f t="shared" ca="1" si="5"/>
        <v>0</v>
      </c>
      <c r="G106" s="25"/>
      <c r="H106" s="152">
        <f ca="1">'[3]FIHI (PBC A1)'!W13</f>
        <v>1</v>
      </c>
      <c r="I106" s="152">
        <f ca="1">'[3]FIHI (PBC A1)'!X13</f>
        <v>1</v>
      </c>
      <c r="J106" s="20">
        <f t="shared" ca="1" si="4"/>
        <v>1.0013122160527987</v>
      </c>
      <c r="K106" s="20">
        <f t="shared" ca="1" si="1"/>
        <v>0.99985330383001358</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1.0013122160527987</v>
      </c>
      <c r="K107" s="65">
        <f t="shared" ca="1" si="1"/>
        <v>0.99985330383001358</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25"/>
      <c r="H108" s="152">
        <f ca="1">'[3]FIHI (PBC A1)'!W14</f>
        <v>1</v>
      </c>
      <c r="I108" s="152">
        <f ca="1">'[3]FIHI (PBC A1)'!X14</f>
        <v>1</v>
      </c>
      <c r="J108" s="20">
        <f ca="1">J107*H108</f>
        <v>1.0013122160527987</v>
      </c>
      <c r="K108" s="20">
        <f t="shared" ca="1" si="1"/>
        <v>0.99985330383001358</v>
      </c>
      <c r="L108" s="25">
        <f ca="1">F108*360/(C108-C107)</f>
        <v>0</v>
      </c>
    </row>
    <row r="109" spans="2:20" x14ac:dyDescent="0.35">
      <c r="B109" t="s">
        <v>126</v>
      </c>
      <c r="C109" s="76">
        <v>44895</v>
      </c>
      <c r="E109" s="82">
        <f t="shared" ca="1" si="6"/>
        <v>0</v>
      </c>
      <c r="F109" s="82">
        <f t="shared" ca="1" si="6"/>
        <v>0</v>
      </c>
      <c r="G109" s="25"/>
      <c r="H109" s="152">
        <f ca="1">'[3]FIHI (PBC A1)'!W15</f>
        <v>1</v>
      </c>
      <c r="I109" s="152">
        <f ca="1">'[3]FIHI (PBC A1)'!X15</f>
        <v>1</v>
      </c>
      <c r="J109" s="20">
        <f t="shared" ref="J109:J110" ca="1" si="7">J108*H109</f>
        <v>1.0013122160527987</v>
      </c>
      <c r="K109" s="20">
        <f t="shared" ca="1" si="1"/>
        <v>0.99985330383001358</v>
      </c>
      <c r="L109" s="25">
        <f ca="1">F109*360/(C109-C108)</f>
        <v>0</v>
      </c>
    </row>
    <row r="110" spans="2:20" x14ac:dyDescent="0.35">
      <c r="B110" t="s">
        <v>127</v>
      </c>
      <c r="C110" s="76">
        <v>44926</v>
      </c>
      <c r="E110" s="82">
        <f t="shared" ca="1" si="6"/>
        <v>0</v>
      </c>
      <c r="F110" s="82">
        <f t="shared" ca="1" si="6"/>
        <v>0</v>
      </c>
      <c r="G110" s="25"/>
      <c r="H110" s="152">
        <f ca="1">'[3]FIHI (PBC A1)'!W16</f>
        <v>1</v>
      </c>
      <c r="I110" s="152">
        <f ca="1">'[3]FIHI (PBC A1)'!X16</f>
        <v>1</v>
      </c>
      <c r="J110" s="20">
        <f t="shared" ca="1" si="7"/>
        <v>1.0013122160527987</v>
      </c>
      <c r="K110" s="20">
        <f t="shared" ca="1" si="1"/>
        <v>0.99985330383001358</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ca="1" si="4"/>
        <v>1.0013122160527987</v>
      </c>
      <c r="K111" s="65">
        <f t="shared" ca="1" si="4"/>
        <v>0.99985330383001358</v>
      </c>
    </row>
    <row r="112" spans="2:20" ht="15" thickTop="1" x14ac:dyDescent="0.35">
      <c r="B112" t="s">
        <v>129</v>
      </c>
      <c r="C112" s="76">
        <v>44926</v>
      </c>
      <c r="E112" s="82">
        <f ca="1">ROUND(J112-1,4)</f>
        <v>1.2999999999999999E-3</v>
      </c>
      <c r="F112" s="82">
        <f ca="1">ROUND(K112-1,4)</f>
        <v>-1E-4</v>
      </c>
      <c r="G112" s="62"/>
      <c r="H112" s="65">
        <v>1</v>
      </c>
      <c r="I112" s="65">
        <v>1</v>
      </c>
      <c r="J112" s="65">
        <f t="shared" ca="1" si="4"/>
        <v>1.0013122160527987</v>
      </c>
      <c r="K112" s="65">
        <f t="shared" ca="1" si="4"/>
        <v>0.99985330383001358</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544</v>
      </c>
      <c r="B1" s="7" t="s">
        <v>34</v>
      </c>
    </row>
    <row r="2" spans="1:3" x14ac:dyDescent="0.35">
      <c r="B2" s="1" t="s">
        <v>50</v>
      </c>
    </row>
    <row r="4" spans="1:3" x14ac:dyDescent="0.35">
      <c r="B4" s="5" t="s">
        <v>51</v>
      </c>
    </row>
    <row r="5" spans="1:3" x14ac:dyDescent="0.35">
      <c r="B5" s="5"/>
    </row>
    <row r="6" spans="1:3" x14ac:dyDescent="0.35">
      <c r="B6" s="10" t="s">
        <v>66</v>
      </c>
      <c r="C6" s="37" t="s">
        <v>516</v>
      </c>
    </row>
    <row r="7" spans="1:3" x14ac:dyDescent="0.35">
      <c r="B7" s="10" t="s">
        <v>35</v>
      </c>
      <c r="C7" s="44" t="s">
        <v>544</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3">
        <f ca="1">'[3]FIHI (PBC 2YIG)'!$H$49</f>
        <v>87504000</v>
      </c>
      <c r="E35" s="1" t="s">
        <v>48</v>
      </c>
    </row>
    <row r="36" spans="2:5" x14ac:dyDescent="0.35">
      <c r="B36" t="s">
        <v>70</v>
      </c>
      <c r="C36" s="83">
        <f ca="1">'[3]FIHI (PBC 2YIG)'!$H$50</f>
        <v>86275000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152</v>
      </c>
    </row>
    <row r="51" spans="2:14" x14ac:dyDescent="0.35">
      <c r="B51" t="s">
        <v>73</v>
      </c>
      <c r="C51" s="97">
        <f ca="1">'[3]FIHI (PBC 2YIG)'!$H$58</f>
        <v>435000000</v>
      </c>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'[3]FIHI (PBC 2YIG)'!$H$56</f>
        <v>3020000</v>
      </c>
      <c r="D60" s="66"/>
      <c r="E60" s="80">
        <f ca="1">'[3]FIHI (PBC 2YIG)'!$H$57</f>
        <v>84484000</v>
      </c>
      <c r="F60" s="80">
        <v>0</v>
      </c>
      <c r="G60" s="80">
        <f ca="1">'[3]FIHI (PBC 2YIG)'!$H$46</f>
        <v>0</v>
      </c>
      <c r="N60" s="24"/>
    </row>
    <row r="61" spans="2:14" x14ac:dyDescent="0.35">
      <c r="B61" t="s">
        <v>79</v>
      </c>
      <c r="C61" s="80">
        <f ca="1">'[3]FIHI (PBC 2YIG)'!$H$48</f>
        <v>3000</v>
      </c>
      <c r="D61" s="66"/>
      <c r="E61" s="80">
        <v>0</v>
      </c>
      <c r="F61" s="80">
        <v>0</v>
      </c>
      <c r="G61" s="80">
        <f ca="1">'[3]FIHI (PBC 2YIG)'!$H$47</f>
        <v>1226000</v>
      </c>
      <c r="N61" s="24"/>
    </row>
    <row r="64" spans="2:14" x14ac:dyDescent="0.35">
      <c r="B64" t="s">
        <v>88</v>
      </c>
      <c r="E64" s="1" t="s">
        <v>86</v>
      </c>
    </row>
    <row r="65" spans="2:5" x14ac:dyDescent="0.35">
      <c r="B65" t="s">
        <v>85</v>
      </c>
      <c r="C65" s="83">
        <f ca="1">'[5]Prime Summary'!$S$44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Summary'!S48</f>
        <v>0</v>
      </c>
    </row>
    <row r="71" spans="2:5" x14ac:dyDescent="0.35">
      <c r="B71" t="s">
        <v>91</v>
      </c>
      <c r="C71" s="83">
        <f ca="1">'[5]Prime Summary'!S49</f>
        <v>0</v>
      </c>
    </row>
    <row r="72" spans="2:5" x14ac:dyDescent="0.35">
      <c r="B72" t="s">
        <v>92</v>
      </c>
      <c r="C72" s="83">
        <f ca="1">'[5]Prime Summary'!S50</f>
        <v>0</v>
      </c>
    </row>
    <row r="73" spans="2:5" x14ac:dyDescent="0.35">
      <c r="B73" t="s">
        <v>93</v>
      </c>
      <c r="C73" s="83">
        <f ca="1">'[5]Prime Summary'!S51</f>
        <v>82.778415614236508</v>
      </c>
      <c r="E73" s="1" t="s">
        <v>103</v>
      </c>
    </row>
    <row r="74" spans="2:5" x14ac:dyDescent="0.35">
      <c r="B74" t="s">
        <v>94</v>
      </c>
      <c r="C74" s="83">
        <f ca="1">'[5]Prime Summary'!S52</f>
        <v>0</v>
      </c>
      <c r="E74" s="1" t="s">
        <v>104</v>
      </c>
    </row>
    <row r="75" spans="2:5" x14ac:dyDescent="0.35">
      <c r="B75" t="s">
        <v>95</v>
      </c>
      <c r="C75" s="83">
        <f ca="1">'[5]Prime Summary'!S53</f>
        <v>0</v>
      </c>
      <c r="E75" s="1" t="s">
        <v>105</v>
      </c>
    </row>
    <row r="76" spans="2:5" x14ac:dyDescent="0.35">
      <c r="B76" t="s">
        <v>96</v>
      </c>
      <c r="C76" s="83">
        <f ca="1">'[5]Prime Summary'!S54</f>
        <v>17.221584385763492</v>
      </c>
      <c r="E76" s="1" t="s">
        <v>106</v>
      </c>
    </row>
    <row r="77" spans="2:5" x14ac:dyDescent="0.35">
      <c r="B77" t="s">
        <v>97</v>
      </c>
      <c r="C77" s="83">
        <f ca="1">'[5]Prime Summary'!S55</f>
        <v>0</v>
      </c>
    </row>
    <row r="78" spans="2:5" x14ac:dyDescent="0.35">
      <c r="B78" t="s">
        <v>98</v>
      </c>
      <c r="C78" s="83">
        <f ca="1">'[5]Prime Summary'!S56</f>
        <v>0</v>
      </c>
    </row>
    <row r="79" spans="2:5" x14ac:dyDescent="0.35">
      <c r="B79" t="s">
        <v>101</v>
      </c>
      <c r="C79" s="83">
        <f ca="1">'[5]Prime Summary'!S57</f>
        <v>0</v>
      </c>
    </row>
    <row r="80" spans="2:5" x14ac:dyDescent="0.35">
      <c r="B80" t="s">
        <v>99</v>
      </c>
      <c r="C80" s="83">
        <f ca="1">'[5]Prime Summary'!S58</f>
        <v>0</v>
      </c>
    </row>
    <row r="81" spans="2:20" x14ac:dyDescent="0.35">
      <c r="B81" t="s">
        <v>100</v>
      </c>
      <c r="C81" s="83">
        <f ca="1">'[5]Prime Summary'!S59</f>
        <v>0</v>
      </c>
    </row>
    <row r="82" spans="2:20" x14ac:dyDescent="0.35">
      <c r="B82" t="s">
        <v>102</v>
      </c>
      <c r="C82" s="83">
        <f ca="1">'[5]Prime Summary'!S60</f>
        <v>0</v>
      </c>
    </row>
    <row r="83" spans="2:20" x14ac:dyDescent="0.35">
      <c r="B83" t="s">
        <v>155</v>
      </c>
      <c r="C83" s="83">
        <f ca="1">'[5]Prime Summary'!S61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5.3E-3</v>
      </c>
      <c r="F96" s="82">
        <f t="shared" ca="1" si="0"/>
        <v>7.0000000000000001E-3</v>
      </c>
      <c r="G96" s="22"/>
      <c r="H96" s="152">
        <f ca="1">'[3]FIHI (PBC 2YIG)'!W5</f>
        <v>1.0053121704506813</v>
      </c>
      <c r="I96" s="152">
        <f ca="1">'[3]FIHI (PBC 2YIG)'!X5</f>
        <v>1.0070091422453571</v>
      </c>
      <c r="J96" s="20">
        <f ca="1">J95*H96</f>
        <v>1.0053121704506813</v>
      </c>
      <c r="K96" s="20">
        <f t="shared" ref="K96:K110" ca="1" si="1">K95*I96</f>
        <v>1.0070091422453571</v>
      </c>
      <c r="L96" s="25">
        <f ca="1">F96*360/31</f>
        <v>8.1290322580645155E-2</v>
      </c>
      <c r="N96" s="25"/>
      <c r="O96" s="19"/>
      <c r="P96" s="17"/>
      <c r="R96" s="17"/>
      <c r="S96" s="25"/>
      <c r="T96" s="18"/>
    </row>
    <row r="97" spans="2:20" x14ac:dyDescent="0.35">
      <c r="B97" t="s">
        <v>114</v>
      </c>
      <c r="C97" s="76">
        <v>44620</v>
      </c>
      <c r="E97" s="82">
        <f t="shared" ca="1" si="0"/>
        <v>4.8999999999999998E-3</v>
      </c>
      <c r="F97" s="82">
        <f t="shared" ca="1" si="0"/>
        <v>-5.8999999999999999E-3</v>
      </c>
      <c r="G97" s="22"/>
      <c r="H97" s="152">
        <f ca="1">'[3]FIHI (PBC 2YIG)'!W6</f>
        <v>1.0048942269931467</v>
      </c>
      <c r="I97" s="152">
        <f ca="1">'[3]FIHI (PBC 2YIG)'!X6</f>
        <v>0.99407963708866354</v>
      </c>
      <c r="J97" s="20">
        <f t="shared" ref="J97:J98" ca="1" si="2">J96*H97</f>
        <v>1.01023239641184</v>
      </c>
      <c r="K97" s="20">
        <f t="shared" ca="1" si="1"/>
        <v>1.0010472826682308</v>
      </c>
      <c r="L97" s="25">
        <f ca="1">F97*360/(C97-C96)</f>
        <v>-7.5857142857142859E-2</v>
      </c>
      <c r="N97" s="25"/>
      <c r="O97" s="19"/>
      <c r="P97" s="17"/>
      <c r="R97" s="17"/>
      <c r="S97" s="25"/>
      <c r="T97" s="18"/>
    </row>
    <row r="98" spans="2:20" x14ac:dyDescent="0.35">
      <c r="B98" t="s">
        <v>115</v>
      </c>
      <c r="C98" s="76">
        <v>44651</v>
      </c>
      <c r="E98" s="82">
        <f t="shared" ca="1" si="0"/>
        <v>5.4999999999999997E-3</v>
      </c>
      <c r="F98" s="82">
        <f t="shared" ca="1" si="0"/>
        <v>1.7299999999999999E-2</v>
      </c>
      <c r="G98" s="22"/>
      <c r="H98" s="152">
        <f ca="1">'[3]FIHI (PBC 2YIG)'!W7</f>
        <v>1.0055258646457259</v>
      </c>
      <c r="I98" s="152">
        <f ca="1">'[3]FIHI (PBC 2YIG)'!X7</f>
        <v>1.0172789310583024</v>
      </c>
      <c r="J98" s="20">
        <f t="shared" ca="1" si="2"/>
        <v>1.0158148038951391</v>
      </c>
      <c r="K98" s="20">
        <f t="shared" ca="1" si="1"/>
        <v>1.0183443096515561</v>
      </c>
      <c r="L98" s="25">
        <f ca="1">F98*360/(C98-C97)</f>
        <v>0.20090322580645162</v>
      </c>
      <c r="N98" s="25"/>
      <c r="O98" s="19"/>
      <c r="P98" s="17"/>
      <c r="R98" s="17"/>
      <c r="S98" s="25"/>
      <c r="T98" s="18"/>
    </row>
    <row r="99" spans="2:20" ht="15" thickBot="1" x14ac:dyDescent="0.4">
      <c r="B99" t="s">
        <v>116</v>
      </c>
      <c r="C99" s="76">
        <v>44651</v>
      </c>
      <c r="E99" s="99">
        <f ca="1">ROUND((J99/J95)-1,4)</f>
        <v>1.5800000000000002E-2</v>
      </c>
      <c r="F99" s="99">
        <f ca="1">ROUND((K99/K95)-1,4)</f>
        <v>1.83E-2</v>
      </c>
      <c r="G99" s="22"/>
      <c r="H99" s="65">
        <v>1</v>
      </c>
      <c r="I99" s="65">
        <v>1</v>
      </c>
      <c r="J99" s="65">
        <f ca="1">J98*H99</f>
        <v>1.0158148038951391</v>
      </c>
      <c r="K99" s="65">
        <f t="shared" ca="1" si="1"/>
        <v>1.0183443096515561</v>
      </c>
      <c r="L99" s="25"/>
      <c r="N99" s="25"/>
      <c r="O99" s="19"/>
      <c r="R99" s="17"/>
      <c r="S99" s="25"/>
      <c r="T99" s="18"/>
    </row>
    <row r="100" spans="2:20" ht="15" thickTop="1" x14ac:dyDescent="0.35">
      <c r="B100" t="s">
        <v>117</v>
      </c>
      <c r="C100" s="76">
        <v>44681</v>
      </c>
      <c r="E100" s="98">
        <f t="shared" ref="E100:F102" ca="1" si="3">ROUND(H100-1,4)</f>
        <v>0</v>
      </c>
      <c r="F100" s="98">
        <f t="shared" ca="1" si="3"/>
        <v>0</v>
      </c>
      <c r="G100" s="22"/>
      <c r="H100" s="152">
        <f ca="1">'[3]FIHI (PBC 2YIG)'!W8</f>
        <v>1</v>
      </c>
      <c r="I100" s="152">
        <f ca="1">'[3]FIHI (PBC 2YIG)'!X8</f>
        <v>1</v>
      </c>
      <c r="J100" s="20">
        <f t="shared" ref="J100:K112" ca="1" si="4">J99*H100</f>
        <v>1.0158148038951391</v>
      </c>
      <c r="K100" s="20">
        <f t="shared" ca="1" si="1"/>
        <v>1.0183443096515561</v>
      </c>
      <c r="L100" s="25">
        <f ca="1">F100*360/(C100-C99)</f>
        <v>0</v>
      </c>
      <c r="N100" s="25"/>
      <c r="O100" s="19"/>
      <c r="R100" s="17"/>
      <c r="S100" s="25"/>
      <c r="T100" s="18"/>
    </row>
    <row r="101" spans="2:20" x14ac:dyDescent="0.35">
      <c r="B101" t="s">
        <v>118</v>
      </c>
      <c r="C101" s="76">
        <v>44712</v>
      </c>
      <c r="E101" s="82">
        <f t="shared" ca="1" si="3"/>
        <v>0</v>
      </c>
      <c r="F101" s="82">
        <f t="shared" ca="1" si="3"/>
        <v>0</v>
      </c>
      <c r="G101" s="22"/>
      <c r="H101" s="152">
        <f ca="1">'[3]FIHI (PBC 2YIG)'!W9</f>
        <v>1</v>
      </c>
      <c r="I101" s="152">
        <f ca="1">'[3]FIHI (PBC 2YIG)'!X9</f>
        <v>1</v>
      </c>
      <c r="J101" s="20">
        <f t="shared" ca="1" si="4"/>
        <v>1.0158148038951391</v>
      </c>
      <c r="K101" s="20">
        <f t="shared" ca="1" si="1"/>
        <v>1.0183443096515561</v>
      </c>
      <c r="L101" s="25">
        <f ca="1">F101*360/(C101-C100)</f>
        <v>0</v>
      </c>
      <c r="N101" s="25"/>
      <c r="O101" s="19"/>
      <c r="P101" s="17"/>
      <c r="R101" s="17"/>
      <c r="S101" s="25"/>
      <c r="T101" s="18"/>
    </row>
    <row r="102" spans="2:20" x14ac:dyDescent="0.35">
      <c r="B102" t="s">
        <v>119</v>
      </c>
      <c r="C102" s="76">
        <v>44742</v>
      </c>
      <c r="E102" s="82">
        <f t="shared" ca="1" si="3"/>
        <v>0</v>
      </c>
      <c r="F102" s="82">
        <f t="shared" ca="1" si="3"/>
        <v>0</v>
      </c>
      <c r="G102" s="22"/>
      <c r="H102" s="152">
        <f ca="1">'[3]FIHI (PBC 2YIG)'!W10</f>
        <v>1</v>
      </c>
      <c r="I102" s="152">
        <f ca="1">'[3]FIHI (PBC 2YIG)'!X10</f>
        <v>1</v>
      </c>
      <c r="J102" s="20">
        <f t="shared" ca="1" si="4"/>
        <v>1.0158148038951391</v>
      </c>
      <c r="K102" s="20">
        <f t="shared" ca="1" si="1"/>
        <v>1.0183443096515561</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2"/>
      <c r="H103" s="65">
        <v>1</v>
      </c>
      <c r="I103" s="65">
        <v>1</v>
      </c>
      <c r="J103" s="65">
        <f t="shared" ca="1" si="4"/>
        <v>1.0158148038951391</v>
      </c>
      <c r="K103" s="65">
        <f t="shared" ca="1" si="1"/>
        <v>1.0183443096515561</v>
      </c>
      <c r="L103" s="25"/>
      <c r="N103" s="25"/>
      <c r="O103" s="19"/>
      <c r="R103" s="17"/>
      <c r="S103" s="25"/>
      <c r="T103" s="18"/>
    </row>
    <row r="104" spans="2:20" ht="15" thickTop="1" x14ac:dyDescent="0.35">
      <c r="B104" t="s">
        <v>121</v>
      </c>
      <c r="C104" s="76">
        <v>44773</v>
      </c>
      <c r="E104" s="98">
        <f t="shared" ref="E104:F106" ca="1" si="5">ROUND(H104-1,4)</f>
        <v>0</v>
      </c>
      <c r="F104" s="98">
        <f t="shared" ca="1" si="5"/>
        <v>0</v>
      </c>
      <c r="G104" s="22"/>
      <c r="H104" s="152">
        <f ca="1">'[3]FIHI (PBC 2YIG)'!W11</f>
        <v>1</v>
      </c>
      <c r="I104" s="152">
        <f ca="1">'[3]FIHI (PBC 2YIG)'!X11</f>
        <v>1</v>
      </c>
      <c r="J104" s="20">
        <f t="shared" ca="1" si="4"/>
        <v>1.0158148038951391</v>
      </c>
      <c r="K104" s="20">
        <f t="shared" ca="1" si="1"/>
        <v>1.0183443096515561</v>
      </c>
      <c r="L104" s="25">
        <f ca="1">F104*360/(C104-C103)</f>
        <v>0</v>
      </c>
      <c r="N104" s="25"/>
      <c r="O104" s="19"/>
      <c r="P104" s="17"/>
      <c r="R104" s="17"/>
      <c r="S104" s="25"/>
      <c r="T104" s="18"/>
    </row>
    <row r="105" spans="2:20" x14ac:dyDescent="0.35">
      <c r="B105" t="s">
        <v>122</v>
      </c>
      <c r="C105" s="76">
        <v>44804</v>
      </c>
      <c r="E105" s="82">
        <f t="shared" ca="1" si="5"/>
        <v>0</v>
      </c>
      <c r="F105" s="82">
        <f t="shared" ca="1" si="5"/>
        <v>0</v>
      </c>
      <c r="G105" s="22"/>
      <c r="H105" s="152">
        <f ca="1">'[3]FIHI (PBC 2YIG)'!W12</f>
        <v>1</v>
      </c>
      <c r="I105" s="152">
        <f ca="1">'[3]FIHI (PBC 2YIG)'!X12</f>
        <v>1</v>
      </c>
      <c r="J105" s="20">
        <f t="shared" ca="1" si="4"/>
        <v>1.0158148038951391</v>
      </c>
      <c r="K105" s="20">
        <f t="shared" ca="1" si="1"/>
        <v>1.0183443096515561</v>
      </c>
      <c r="L105" s="25">
        <f ca="1">F105*360/(C105-C104)</f>
        <v>0</v>
      </c>
      <c r="N105" s="25"/>
      <c r="O105" s="19"/>
      <c r="R105" s="17"/>
      <c r="S105" s="25"/>
      <c r="T105" s="18"/>
    </row>
    <row r="106" spans="2:20" x14ac:dyDescent="0.35">
      <c r="B106" t="s">
        <v>123</v>
      </c>
      <c r="C106" s="76">
        <v>44834</v>
      </c>
      <c r="E106" s="82">
        <f t="shared" ca="1" si="5"/>
        <v>0</v>
      </c>
      <c r="F106" s="82">
        <f t="shared" ca="1" si="5"/>
        <v>0</v>
      </c>
      <c r="G106" s="22"/>
      <c r="H106" s="152">
        <f ca="1">'[3]FIHI (PBC 2YIG)'!W13</f>
        <v>1</v>
      </c>
      <c r="I106" s="152">
        <f ca="1">'[3]FIHI (PBC 2YIG)'!X13</f>
        <v>1</v>
      </c>
      <c r="J106" s="20">
        <f t="shared" ca="1" si="4"/>
        <v>1.0158148038951391</v>
      </c>
      <c r="K106" s="20">
        <f t="shared" ca="1" si="1"/>
        <v>1.0183443096515561</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2"/>
      <c r="H107" s="65">
        <v>1</v>
      </c>
      <c r="I107" s="65">
        <v>1</v>
      </c>
      <c r="J107" s="65">
        <f t="shared" ca="1" si="4"/>
        <v>1.0158148038951391</v>
      </c>
      <c r="K107" s="65">
        <f t="shared" ca="1" si="1"/>
        <v>1.0183443096515561</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62"/>
      <c r="H108" s="152">
        <f ca="1">'[3]FIHI (PBC 2YIG)'!W14</f>
        <v>1</v>
      </c>
      <c r="I108" s="152">
        <f ca="1">'[3]FIHI (PBC 2YIG)'!X14</f>
        <v>1</v>
      </c>
      <c r="J108" s="20">
        <f ca="1">J107*H108</f>
        <v>1.0158148038951391</v>
      </c>
      <c r="K108" s="20">
        <f t="shared" ca="1" si="1"/>
        <v>1.0183443096515561</v>
      </c>
      <c r="L108" s="25">
        <f ca="1">F108*360/(C108-C107)</f>
        <v>0</v>
      </c>
    </row>
    <row r="109" spans="2:20" x14ac:dyDescent="0.35">
      <c r="B109" t="s">
        <v>126</v>
      </c>
      <c r="C109" s="76">
        <v>44895</v>
      </c>
      <c r="E109" s="82">
        <f t="shared" ca="1" si="6"/>
        <v>0</v>
      </c>
      <c r="F109" s="82">
        <f t="shared" ca="1" si="6"/>
        <v>0</v>
      </c>
      <c r="G109" s="62"/>
      <c r="H109" s="152">
        <f ca="1">'[3]FIHI (PBC 2YIG)'!W15</f>
        <v>1</v>
      </c>
      <c r="I109" s="152">
        <f ca="1">'[3]FIHI (PBC 2YIG)'!X15</f>
        <v>1</v>
      </c>
      <c r="J109" s="20">
        <f t="shared" ref="J109:J110" ca="1" si="7">J108*H109</f>
        <v>1.0158148038951391</v>
      </c>
      <c r="K109" s="20">
        <f t="shared" ca="1" si="1"/>
        <v>1.0183443096515561</v>
      </c>
      <c r="L109" s="25">
        <f ca="1">F109*360/(C109-C108)</f>
        <v>0</v>
      </c>
    </row>
    <row r="110" spans="2:20" x14ac:dyDescent="0.35">
      <c r="B110" t="s">
        <v>127</v>
      </c>
      <c r="C110" s="76">
        <v>44926</v>
      </c>
      <c r="E110" s="82">
        <f t="shared" ca="1" si="6"/>
        <v>0</v>
      </c>
      <c r="F110" s="82">
        <f t="shared" ca="1" si="6"/>
        <v>0</v>
      </c>
      <c r="G110" s="62"/>
      <c r="H110" s="152">
        <f ca="1">'[3]FIHI (PBC 2YIG)'!W16</f>
        <v>1</v>
      </c>
      <c r="I110" s="152">
        <f ca="1">'[3]FIHI (PBC 2YIG)'!X16</f>
        <v>1</v>
      </c>
      <c r="J110" s="20">
        <f t="shared" ca="1" si="7"/>
        <v>1.0158148038951391</v>
      </c>
      <c r="K110" s="20">
        <f t="shared" ca="1" si="1"/>
        <v>1.0183443096515561</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ca="1" si="4"/>
        <v>1.0158148038951391</v>
      </c>
      <c r="K111" s="65">
        <f t="shared" ca="1" si="4"/>
        <v>1.0183443096515561</v>
      </c>
    </row>
    <row r="112" spans="2:20" ht="15" thickTop="1" x14ac:dyDescent="0.35">
      <c r="B112" t="s">
        <v>129</v>
      </c>
      <c r="C112" s="76">
        <v>44926</v>
      </c>
      <c r="E112" s="82">
        <f ca="1">ROUND(J112-1,4)</f>
        <v>1.5800000000000002E-2</v>
      </c>
      <c r="F112" s="82">
        <f ca="1">ROUND(K112-1,4)</f>
        <v>1.83E-2</v>
      </c>
      <c r="G112" s="62"/>
      <c r="H112" s="65">
        <v>1</v>
      </c>
      <c r="I112" s="65">
        <v>1</v>
      </c>
      <c r="J112" s="65">
        <f t="shared" ca="1" si="4"/>
        <v>1.0158148038951391</v>
      </c>
      <c r="K112" s="65">
        <f t="shared" ca="1" si="4"/>
        <v>1.0183443096515561</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tabColor rgb="FFFFFF00"/>
  </sheetPr>
  <dimension ref="A1:N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23.816406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417</v>
      </c>
      <c r="B1" s="7" t="s">
        <v>34</v>
      </c>
    </row>
    <row r="2" spans="1:3" x14ac:dyDescent="0.35">
      <c r="B2" s="1" t="s">
        <v>50</v>
      </c>
    </row>
    <row r="4" spans="1:3" x14ac:dyDescent="0.35">
      <c r="B4" s="5" t="s">
        <v>51</v>
      </c>
    </row>
    <row r="5" spans="1:3" x14ac:dyDescent="0.35">
      <c r="B5" s="5"/>
    </row>
    <row r="6" spans="1:3" x14ac:dyDescent="0.35">
      <c r="B6" s="10" t="s">
        <v>66</v>
      </c>
      <c r="C6" s="37" t="s">
        <v>418</v>
      </c>
    </row>
    <row r="7" spans="1:3" x14ac:dyDescent="0.35">
      <c r="B7" s="10" t="s">
        <v>35</v>
      </c>
      <c r="C7" s="37" t="s">
        <v>417</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3">
        <f>'Items B &amp; C'!C9</f>
        <v>917398000</v>
      </c>
      <c r="E35" s="1" t="s">
        <v>48</v>
      </c>
    </row>
    <row r="36" spans="2:5" x14ac:dyDescent="0.35">
      <c r="B36" t="s">
        <v>70</v>
      </c>
      <c r="C36" s="83">
        <f>'Items B &amp; C'!D9</f>
        <v>270098000</v>
      </c>
      <c r="E36" s="1" t="s">
        <v>55</v>
      </c>
    </row>
    <row r="37" spans="2:5" x14ac:dyDescent="0.35">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83">
        <f>'Items B &amp; C'!V23</f>
        <v>646537000</v>
      </c>
      <c r="E43" s="1" t="s">
        <v>59</v>
      </c>
    </row>
    <row r="44" spans="2:5" x14ac:dyDescent="0.35">
      <c r="B44" t="s">
        <v>62</v>
      </c>
      <c r="C44" s="97">
        <f>'Items B &amp; C'!V24*100</f>
        <v>41.767483513171058</v>
      </c>
      <c r="E44" s="1" t="s">
        <v>60</v>
      </c>
    </row>
    <row r="45" spans="2:5" x14ac:dyDescent="0.35">
      <c r="B45" t="s">
        <v>63</v>
      </c>
      <c r="C45" s="97">
        <f>100-C44</f>
        <v>58.232516486828942</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c r="F56" s="64"/>
      <c r="G56" s="64"/>
    </row>
    <row r="57" spans="2:14" x14ac:dyDescent="0.35">
      <c r="B57" t="s">
        <v>77</v>
      </c>
      <c r="E57" s="15"/>
      <c r="F57" s="64"/>
    </row>
    <row r="59" spans="2:14" x14ac:dyDescent="0.35">
      <c r="C59" t="s">
        <v>80</v>
      </c>
      <c r="E59" t="s">
        <v>81</v>
      </c>
      <c r="F59" t="s">
        <v>82</v>
      </c>
      <c r="G59" t="s">
        <v>83</v>
      </c>
    </row>
    <row r="60" spans="2:14" x14ac:dyDescent="0.35">
      <c r="B60" t="s">
        <v>78</v>
      </c>
      <c r="C60" s="81">
        <f>'Items B &amp; C'!V25</f>
        <v>644000</v>
      </c>
      <c r="E60" s="81">
        <f>'Items B &amp; C'!V26</f>
        <v>647300000</v>
      </c>
      <c r="F60" s="81">
        <v>0</v>
      </c>
      <c r="G60" s="81">
        <f>'Items B &amp; C'!V27</f>
        <v>4000</v>
      </c>
      <c r="H60" s="63"/>
      <c r="N60" s="24"/>
    </row>
    <row r="61" spans="2:14" x14ac:dyDescent="0.35">
      <c r="B61" t="s">
        <v>79</v>
      </c>
      <c r="C61" s="81">
        <f>'Items B &amp; C'!V29</f>
        <v>1124000</v>
      </c>
      <c r="E61" s="81">
        <f>'Items B &amp; C'!V30</f>
        <v>646536000</v>
      </c>
      <c r="F61" s="81">
        <v>0</v>
      </c>
      <c r="G61" s="81">
        <f>'Items B &amp; C'!V28</f>
        <v>90000</v>
      </c>
      <c r="H61" s="63"/>
      <c r="N61" s="24"/>
    </row>
    <row r="62" spans="2:14" x14ac:dyDescent="0.35">
      <c r="C62" s="15"/>
      <c r="H62" s="64"/>
    </row>
    <row r="63" spans="2:14" x14ac:dyDescent="0.35">
      <c r="C63" s="15"/>
    </row>
    <row r="64" spans="2:14" x14ac:dyDescent="0.35">
      <c r="B64" t="s">
        <v>88</v>
      </c>
      <c r="C64" s="15"/>
      <c r="E64" s="1" t="s">
        <v>86</v>
      </c>
    </row>
    <row r="65" spans="2:5" x14ac:dyDescent="0.35">
      <c r="B65" t="s">
        <v>85</v>
      </c>
      <c r="C65" s="83">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v>100</v>
      </c>
    </row>
    <row r="71" spans="2:5" x14ac:dyDescent="0.35">
      <c r="B71" t="s">
        <v>91</v>
      </c>
      <c r="C71" s="83">
        <v>0</v>
      </c>
    </row>
    <row r="72" spans="2:5" x14ac:dyDescent="0.35">
      <c r="B72" t="s">
        <v>92</v>
      </c>
      <c r="C72" s="83">
        <v>0</v>
      </c>
    </row>
    <row r="73" spans="2:5" x14ac:dyDescent="0.35">
      <c r="B73" t="s">
        <v>93</v>
      </c>
      <c r="C73" s="83">
        <v>0</v>
      </c>
      <c r="E73" s="1" t="s">
        <v>103</v>
      </c>
    </row>
    <row r="74" spans="2:5" x14ac:dyDescent="0.35">
      <c r="B74" t="s">
        <v>94</v>
      </c>
      <c r="C74" s="83">
        <v>0</v>
      </c>
      <c r="E74" s="1" t="s">
        <v>104</v>
      </c>
    </row>
    <row r="75" spans="2:5" x14ac:dyDescent="0.35">
      <c r="B75" t="s">
        <v>95</v>
      </c>
      <c r="C75" s="83">
        <v>0</v>
      </c>
      <c r="E75" s="1" t="s">
        <v>105</v>
      </c>
    </row>
    <row r="76" spans="2:5" x14ac:dyDescent="0.35">
      <c r="B76" t="s">
        <v>96</v>
      </c>
      <c r="C76" s="83">
        <v>0</v>
      </c>
      <c r="E76" s="1" t="s">
        <v>106</v>
      </c>
    </row>
    <row r="77" spans="2:5" x14ac:dyDescent="0.35">
      <c r="B77" t="s">
        <v>97</v>
      </c>
      <c r="C77" s="83">
        <v>0</v>
      </c>
    </row>
    <row r="78" spans="2:5" x14ac:dyDescent="0.35">
      <c r="B78" t="s">
        <v>98</v>
      </c>
      <c r="C78" s="83">
        <v>0</v>
      </c>
    </row>
    <row r="79" spans="2:5" x14ac:dyDescent="0.35">
      <c r="B79" t="s">
        <v>101</v>
      </c>
      <c r="C79" s="83">
        <v>0</v>
      </c>
    </row>
    <row r="80" spans="2:5" x14ac:dyDescent="0.35">
      <c r="B80" t="s">
        <v>99</v>
      </c>
      <c r="C80" s="83">
        <v>0</v>
      </c>
    </row>
    <row r="81" spans="2:11" x14ac:dyDescent="0.35">
      <c r="B81" t="s">
        <v>100</v>
      </c>
      <c r="C81" s="83">
        <v>0</v>
      </c>
    </row>
    <row r="82" spans="2:11" x14ac:dyDescent="0.35">
      <c r="B82" t="s">
        <v>102</v>
      </c>
      <c r="C82" s="83">
        <v>0</v>
      </c>
    </row>
    <row r="83" spans="2:11" x14ac:dyDescent="0.35">
      <c r="B83" t="s">
        <v>419</v>
      </c>
      <c r="C83" s="83">
        <v>0</v>
      </c>
    </row>
    <row r="85" spans="2:11" s="3" customFormat="1" ht="15" thickBot="1" x14ac:dyDescent="0.4"/>
    <row r="86" spans="2:11" ht="15" thickTop="1" x14ac:dyDescent="0.35"/>
    <row r="87" spans="2:11" ht="18.5" x14ac:dyDescent="0.45">
      <c r="B87" s="7" t="s">
        <v>107</v>
      </c>
    </row>
    <row r="89" spans="2:11" x14ac:dyDescent="0.35">
      <c r="B89" t="s">
        <v>108</v>
      </c>
    </row>
    <row r="90" spans="2:11" x14ac:dyDescent="0.35">
      <c r="B90" t="s">
        <v>109</v>
      </c>
    </row>
    <row r="91" spans="2:11" x14ac:dyDescent="0.35">
      <c r="B91" t="s">
        <v>110</v>
      </c>
    </row>
    <row r="92" spans="2:11" x14ac:dyDescent="0.35">
      <c r="B92" t="s">
        <v>111</v>
      </c>
    </row>
    <row r="93" spans="2:11" x14ac:dyDescent="0.35">
      <c r="B93" t="s">
        <v>112</v>
      </c>
      <c r="G93" s="123" t="s">
        <v>526</v>
      </c>
      <c r="H93" s="123"/>
      <c r="I93" s="123"/>
      <c r="J93" s="123"/>
      <c r="K93" s="123"/>
    </row>
    <row r="94" spans="2:11" x14ac:dyDescent="0.35">
      <c r="G94" s="123"/>
      <c r="H94" s="123" t="s">
        <v>420</v>
      </c>
      <c r="I94" s="146" t="s">
        <v>421</v>
      </c>
      <c r="J94" s="146" t="s">
        <v>422</v>
      </c>
      <c r="K94" s="146" t="s">
        <v>421</v>
      </c>
    </row>
    <row r="95" spans="2:11" x14ac:dyDescent="0.35">
      <c r="C95" s="13" t="s">
        <v>130</v>
      </c>
      <c r="D95" s="67"/>
      <c r="E95" s="12" t="s">
        <v>131</v>
      </c>
      <c r="F95" s="12" t="s">
        <v>132</v>
      </c>
      <c r="G95" s="147">
        <v>44561</v>
      </c>
      <c r="H95" s="123"/>
      <c r="I95" s="123"/>
      <c r="J95" s="123"/>
      <c r="K95" s="123"/>
    </row>
    <row r="96" spans="2:11" x14ac:dyDescent="0.35">
      <c r="B96" t="s">
        <v>113</v>
      </c>
      <c r="C96" s="76">
        <v>44592</v>
      </c>
      <c r="D96" s="67"/>
      <c r="E96" s="82">
        <f>ROUND(J96,4)</f>
        <v>0.45779999999999998</v>
      </c>
      <c r="F96" s="82">
        <f>ROUND(H96,4)</f>
        <v>0.192</v>
      </c>
      <c r="G96" s="147">
        <f>EDATE(G95,1)</f>
        <v>44592</v>
      </c>
      <c r="H96" s="121">
        <v>0.19203793946712922</v>
      </c>
      <c r="I96" s="121"/>
      <c r="J96" s="122">
        <v>0.45775831049204568</v>
      </c>
      <c r="K96" s="121"/>
    </row>
    <row r="97" spans="2:11" x14ac:dyDescent="0.35">
      <c r="B97" t="s">
        <v>114</v>
      </c>
      <c r="C97" s="76">
        <v>44620</v>
      </c>
      <c r="D97" s="67"/>
      <c r="E97" s="82">
        <f>ROUND(J97,4)</f>
        <v>0.69810000000000005</v>
      </c>
      <c r="F97" s="82">
        <f>ROUND(H97,4)</f>
        <v>0.29039999999999999</v>
      </c>
      <c r="G97" s="147">
        <f t="shared" ref="G97:G107" si="0">EDATE(G96,1)</f>
        <v>44620</v>
      </c>
      <c r="H97" s="121">
        <v>0.29044477206821018</v>
      </c>
      <c r="I97" s="121"/>
      <c r="J97" s="122">
        <v>0.69806780477102282</v>
      </c>
      <c r="K97" s="121"/>
    </row>
    <row r="98" spans="2:11" x14ac:dyDescent="0.35">
      <c r="B98" t="s">
        <v>115</v>
      </c>
      <c r="C98" s="76">
        <v>44651</v>
      </c>
      <c r="D98" s="67"/>
      <c r="E98" s="82">
        <f>ROUND(J98,4)</f>
        <v>0.82010000000000005</v>
      </c>
      <c r="F98" s="82">
        <f>ROUND(H98,4)</f>
        <v>0.3599</v>
      </c>
      <c r="G98" s="147">
        <f t="shared" si="0"/>
        <v>44648</v>
      </c>
      <c r="H98" s="121">
        <v>0.35986908545097274</v>
      </c>
      <c r="I98" s="121">
        <f>SUM(H96:H98)</f>
        <v>0.84235179698631213</v>
      </c>
      <c r="J98" s="122">
        <v>0.82012169027608939</v>
      </c>
      <c r="K98" s="121">
        <f>SUM(J96:J98)</f>
        <v>1.9759478055391577</v>
      </c>
    </row>
    <row r="99" spans="2:11" ht="15" thickBot="1" x14ac:dyDescent="0.4">
      <c r="B99" t="s">
        <v>116</v>
      </c>
      <c r="C99" s="76">
        <v>44651</v>
      </c>
      <c r="D99" s="67"/>
      <c r="E99" s="99">
        <f>ROUND(K98,4)</f>
        <v>1.9759</v>
      </c>
      <c r="F99" s="99">
        <f>ROUND(I98,4)</f>
        <v>0.84240000000000004</v>
      </c>
      <c r="G99" s="147">
        <f t="shared" si="0"/>
        <v>44679</v>
      </c>
      <c r="H99" s="121">
        <v>0.43823527215810909</v>
      </c>
      <c r="I99" s="123"/>
      <c r="J99" s="122">
        <v>0.87605195451075857</v>
      </c>
      <c r="K99" s="123"/>
    </row>
    <row r="100" spans="2:11" ht="15" thickTop="1" x14ac:dyDescent="0.35">
      <c r="B100" t="s">
        <v>117</v>
      </c>
      <c r="C100" s="76">
        <v>44681</v>
      </c>
      <c r="D100" s="67"/>
      <c r="E100" s="98">
        <f>ROUND(J99,4)</f>
        <v>0.87609999999999999</v>
      </c>
      <c r="F100" s="98">
        <f>ROUND(H99,4)</f>
        <v>0.43819999999999998</v>
      </c>
      <c r="G100" s="147">
        <f t="shared" si="0"/>
        <v>44709</v>
      </c>
      <c r="H100" s="121">
        <v>0.26579531514553723</v>
      </c>
      <c r="I100" s="123"/>
      <c r="J100" s="122">
        <v>0.59046541664113028</v>
      </c>
      <c r="K100" s="123"/>
    </row>
    <row r="101" spans="2:11" x14ac:dyDescent="0.35">
      <c r="B101" t="s">
        <v>118</v>
      </c>
      <c r="C101" s="76">
        <v>44712</v>
      </c>
      <c r="D101" s="67"/>
      <c r="E101" s="82">
        <f>ROUND(J100,4)</f>
        <v>0.59050000000000002</v>
      </c>
      <c r="F101" s="82">
        <f>ROUND(H100,4)</f>
        <v>0.26579999999999998</v>
      </c>
      <c r="G101" s="147">
        <f t="shared" si="0"/>
        <v>44740</v>
      </c>
      <c r="H101" s="121">
        <v>2.1932938372943855E-2</v>
      </c>
      <c r="I101" s="121">
        <f>SUM(H99:H101)</f>
        <v>0.72596352567659017</v>
      </c>
      <c r="J101" s="122">
        <v>0.34082403688023788</v>
      </c>
      <c r="K101" s="121">
        <f>SUM(J99:J101)</f>
        <v>1.8073414080321268</v>
      </c>
    </row>
    <row r="102" spans="2:11" x14ac:dyDescent="0.35">
      <c r="B102" t="s">
        <v>119</v>
      </c>
      <c r="C102" s="76">
        <v>44742</v>
      </c>
      <c r="D102" s="67"/>
      <c r="E102" s="82">
        <f>ROUND(J101,4)</f>
        <v>0.34079999999999999</v>
      </c>
      <c r="F102" s="82">
        <f>ROUND(H101,4)</f>
        <v>2.1899999999999999E-2</v>
      </c>
      <c r="G102" s="147">
        <f t="shared" si="0"/>
        <v>44770</v>
      </c>
      <c r="H102" s="121">
        <v>2.2078277191337037E-2</v>
      </c>
      <c r="I102" s="123"/>
      <c r="J102" s="122">
        <v>0.37274283610875864</v>
      </c>
      <c r="K102" s="123"/>
    </row>
    <row r="103" spans="2:11" ht="15" thickBot="1" x14ac:dyDescent="0.4">
      <c r="B103" t="s">
        <v>120</v>
      </c>
      <c r="C103" s="76">
        <v>44742</v>
      </c>
      <c r="D103" s="67"/>
      <c r="E103" s="99">
        <f>ROUND(K101,4)</f>
        <v>1.8072999999999999</v>
      </c>
      <c r="F103" s="99">
        <f>ROUND(I101,4)</f>
        <v>0.72599999999999998</v>
      </c>
      <c r="G103" s="147">
        <f t="shared" si="0"/>
        <v>44801</v>
      </c>
      <c r="H103" s="121">
        <v>0.15528544248588072</v>
      </c>
      <c r="I103" s="123"/>
      <c r="J103" s="122">
        <v>0.53888886995858454</v>
      </c>
      <c r="K103" s="123"/>
    </row>
    <row r="104" spans="2:11" ht="15" thickTop="1" x14ac:dyDescent="0.35">
      <c r="B104" t="s">
        <v>121</v>
      </c>
      <c r="C104" s="76">
        <v>44773</v>
      </c>
      <c r="D104" s="67"/>
      <c r="E104" s="98">
        <f>ROUND(J102,4)</f>
        <v>0.37269999999999998</v>
      </c>
      <c r="F104" s="98">
        <f>ROUND(H102,4)</f>
        <v>2.2100000000000002E-2</v>
      </c>
      <c r="G104" s="147">
        <f t="shared" si="0"/>
        <v>44832</v>
      </c>
      <c r="H104" s="121">
        <v>2.7170793964584217E-2</v>
      </c>
      <c r="I104" s="121">
        <f>SUM(H102:H104)</f>
        <v>0.20453451364180197</v>
      </c>
      <c r="J104" s="122">
        <v>0.35262603599541648</v>
      </c>
      <c r="K104" s="121">
        <f>SUM(J102:J104)</f>
        <v>1.2642577420627596</v>
      </c>
    </row>
    <row r="105" spans="2:11" x14ac:dyDescent="0.35">
      <c r="B105" t="s">
        <v>122</v>
      </c>
      <c r="C105" s="76">
        <v>44804</v>
      </c>
      <c r="D105" s="67"/>
      <c r="E105" s="82">
        <f>ROUND(J103,4)</f>
        <v>0.53890000000000005</v>
      </c>
      <c r="F105" s="82">
        <f>ROUND(H103,4)</f>
        <v>0.15529999999999999</v>
      </c>
      <c r="G105" s="147">
        <f t="shared" si="0"/>
        <v>44862</v>
      </c>
      <c r="H105" s="121">
        <v>1.28369591487556E-2</v>
      </c>
      <c r="I105" s="123"/>
      <c r="J105" s="122">
        <v>0.3670885706281749</v>
      </c>
      <c r="K105" s="123"/>
    </row>
    <row r="106" spans="2:11" x14ac:dyDescent="0.35">
      <c r="B106" t="s">
        <v>123</v>
      </c>
      <c r="C106" s="76">
        <v>44834</v>
      </c>
      <c r="D106" s="67"/>
      <c r="E106" s="82">
        <f>ROUND(J104,4)</f>
        <v>0.35260000000000002</v>
      </c>
      <c r="F106" s="82">
        <f>ROUND(H104,4)</f>
        <v>2.7199999999999998E-2</v>
      </c>
      <c r="G106" s="147">
        <f t="shared" si="0"/>
        <v>44893</v>
      </c>
      <c r="H106" s="121">
        <v>1.805690199337473E-2</v>
      </c>
      <c r="I106" s="123"/>
      <c r="J106" s="122">
        <v>0.36480379740430025</v>
      </c>
      <c r="K106" s="123"/>
    </row>
    <row r="107" spans="2:11" ht="15" thickBot="1" x14ac:dyDescent="0.4">
      <c r="B107" t="s">
        <v>124</v>
      </c>
      <c r="C107" s="76">
        <v>44834</v>
      </c>
      <c r="D107" s="67"/>
      <c r="E107" s="99">
        <f>ROUND(K104,4)</f>
        <v>1.2643</v>
      </c>
      <c r="F107" s="99">
        <f>ROUND(I104,4)</f>
        <v>0.20449999999999999</v>
      </c>
      <c r="G107" s="147">
        <f t="shared" si="0"/>
        <v>44923</v>
      </c>
      <c r="H107" s="121">
        <v>0.12031899154078207</v>
      </c>
      <c r="I107" s="121">
        <f>SUM(H105:H107)</f>
        <v>0.1512128526829124</v>
      </c>
      <c r="J107" s="122">
        <v>0.521392387887048</v>
      </c>
      <c r="K107" s="121">
        <f>SUM(J105:J107)</f>
        <v>1.2532847559195233</v>
      </c>
    </row>
    <row r="108" spans="2:11" ht="15" thickTop="1" x14ac:dyDescent="0.35">
      <c r="B108" t="s">
        <v>125</v>
      </c>
      <c r="C108" s="76">
        <v>44865</v>
      </c>
      <c r="D108" s="67"/>
      <c r="E108" s="98">
        <f>ROUND(J105,4)</f>
        <v>0.36709999999999998</v>
      </c>
      <c r="F108" s="98">
        <f>ROUND(H105,4)</f>
        <v>1.2800000000000001E-2</v>
      </c>
      <c r="G108" s="22"/>
    </row>
    <row r="109" spans="2:11" x14ac:dyDescent="0.35">
      <c r="B109" t="s">
        <v>126</v>
      </c>
      <c r="C109" s="76">
        <v>44895</v>
      </c>
      <c r="D109" s="67"/>
      <c r="E109" s="82">
        <f>ROUND(J106,4)</f>
        <v>0.36480000000000001</v>
      </c>
      <c r="F109" s="82">
        <f>ROUND(H106,4)</f>
        <v>1.8100000000000002E-2</v>
      </c>
      <c r="G109" s="22"/>
    </row>
    <row r="110" spans="2:11" x14ac:dyDescent="0.35">
      <c r="B110" t="s">
        <v>127</v>
      </c>
      <c r="C110" s="76">
        <v>44926</v>
      </c>
      <c r="D110" s="67"/>
      <c r="E110" s="82">
        <f>ROUND(J107,4)</f>
        <v>0.52139999999999997</v>
      </c>
      <c r="F110" s="82">
        <f>ROUND(H107,4)</f>
        <v>0.1203</v>
      </c>
    </row>
    <row r="111" spans="2:11" ht="15" thickBot="1" x14ac:dyDescent="0.4">
      <c r="B111" t="s">
        <v>128</v>
      </c>
      <c r="C111" s="76">
        <v>44926</v>
      </c>
      <c r="D111" s="67"/>
      <c r="E111" s="99">
        <f>ROUND(K107,4)</f>
        <v>1.2533000000000001</v>
      </c>
      <c r="F111" s="99">
        <f>ROUND(I107,4)</f>
        <v>0.1512</v>
      </c>
    </row>
    <row r="112" spans="2:11" ht="15" thickTop="1" x14ac:dyDescent="0.35">
      <c r="B112" t="s">
        <v>129</v>
      </c>
      <c r="C112" s="76">
        <v>44926</v>
      </c>
      <c r="D112" s="67"/>
      <c r="E112" s="82">
        <f>SUM(E99,E103,E107,E111)</f>
        <v>6.3007999999999997</v>
      </c>
      <c r="F112" s="82">
        <f>SUM(F99,F103,F107,F111)</f>
        <v>1.9240999999999999</v>
      </c>
    </row>
    <row r="113" spans="4:8" x14ac:dyDescent="0.35">
      <c r="D113" s="67"/>
    </row>
    <row r="114" spans="4:8" x14ac:dyDescent="0.35">
      <c r="D114" s="67"/>
      <c r="E114" s="17"/>
      <c r="H114" s="1" t="s">
        <v>133</v>
      </c>
    </row>
    <row r="115" spans="4:8" x14ac:dyDescent="0.35">
      <c r="E115" s="17"/>
      <c r="H115" s="1" t="s">
        <v>134</v>
      </c>
    </row>
    <row r="116" spans="4:8" x14ac:dyDescent="0.35">
      <c r="E116" s="17"/>
      <c r="H116" s="1" t="s">
        <v>135</v>
      </c>
    </row>
    <row r="117" spans="4:8" x14ac:dyDescent="0.35">
      <c r="E117" s="17"/>
      <c r="H117" s="1"/>
    </row>
    <row r="118" spans="4:8" x14ac:dyDescent="0.35">
      <c r="E118" s="101"/>
      <c r="H118" s="1" t="s">
        <v>136</v>
      </c>
    </row>
    <row r="119" spans="4:8" x14ac:dyDescent="0.35">
      <c r="H119" s="1" t="s">
        <v>137</v>
      </c>
    </row>
    <row r="120" spans="4:8" x14ac:dyDescent="0.35">
      <c r="H120" s="1" t="s">
        <v>138</v>
      </c>
    </row>
    <row r="121" spans="4:8" x14ac:dyDescent="0.35">
      <c r="H121" s="1" t="s">
        <v>139</v>
      </c>
    </row>
    <row r="122" spans="4:8" x14ac:dyDescent="0.35">
      <c r="H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tabColor rgb="FFFFFF00"/>
  </sheetPr>
  <dimension ref="A1:E104"/>
  <sheetViews>
    <sheetView workbookViewId="0"/>
  </sheetViews>
  <sheetFormatPr defaultRowHeight="14.5" x14ac:dyDescent="0.35"/>
  <cols>
    <col min="1" max="1" width="14.81640625" bestFit="1" customWidth="1"/>
    <col min="2" max="2" width="57.453125" customWidth="1"/>
    <col min="3" max="3" width="35.54296875" customWidth="1"/>
    <col min="4" max="4" width="23.26953125" customWidth="1"/>
  </cols>
  <sheetData>
    <row r="1" spans="1:3" ht="21" x14ac:dyDescent="0.5">
      <c r="A1" t="s">
        <v>417</v>
      </c>
      <c r="B1" s="102" t="s">
        <v>423</v>
      </c>
    </row>
    <row r="3" spans="1:3" ht="18.5" x14ac:dyDescent="0.45">
      <c r="B3" s="7" t="s">
        <v>424</v>
      </c>
    </row>
    <row r="4" spans="1:3" ht="18.5" x14ac:dyDescent="0.45">
      <c r="B4" s="7"/>
    </row>
    <row r="5" spans="1:3" x14ac:dyDescent="0.35">
      <c r="B5" t="s">
        <v>425</v>
      </c>
      <c r="C5" s="37" t="s">
        <v>418</v>
      </c>
    </row>
    <row r="6" spans="1:3" x14ac:dyDescent="0.35">
      <c r="B6" t="s">
        <v>426</v>
      </c>
      <c r="C6" s="37" t="s">
        <v>417</v>
      </c>
    </row>
    <row r="10" spans="1:3" ht="18.5" x14ac:dyDescent="0.45">
      <c r="B10" s="7" t="s">
        <v>427</v>
      </c>
    </row>
    <row r="12" spans="1:3" x14ac:dyDescent="0.35">
      <c r="B12" t="s">
        <v>428</v>
      </c>
    </row>
    <row r="13" spans="1:3" x14ac:dyDescent="0.35">
      <c r="C13" s="44" t="s">
        <v>429</v>
      </c>
    </row>
    <row r="16" spans="1:3" x14ac:dyDescent="0.35">
      <c r="B16" t="s">
        <v>430</v>
      </c>
    </row>
    <row r="17" spans="2:5" x14ac:dyDescent="0.35">
      <c r="B17" t="s">
        <v>431</v>
      </c>
    </row>
    <row r="18" spans="2:5" x14ac:dyDescent="0.35">
      <c r="B18" t="s">
        <v>432</v>
      </c>
    </row>
    <row r="19" spans="2:5" x14ac:dyDescent="0.35">
      <c r="B19" t="s">
        <v>433</v>
      </c>
    </row>
    <row r="21" spans="2:5" x14ac:dyDescent="0.35">
      <c r="B21" s="5" t="s">
        <v>434</v>
      </c>
      <c r="C21" s="5" t="s">
        <v>435</v>
      </c>
      <c r="D21" s="5" t="s">
        <v>436</v>
      </c>
    </row>
    <row r="22" spans="2:5" x14ac:dyDescent="0.35">
      <c r="B22" t="s">
        <v>437</v>
      </c>
      <c r="C22" s="81">
        <v>0</v>
      </c>
      <c r="D22" s="103"/>
    </row>
    <row r="23" spans="2:5" x14ac:dyDescent="0.35">
      <c r="B23" t="s">
        <v>438</v>
      </c>
      <c r="C23" s="81">
        <v>0</v>
      </c>
      <c r="D23" s="103"/>
    </row>
    <row r="24" spans="2:5" x14ac:dyDescent="0.35">
      <c r="B24" t="s">
        <v>439</v>
      </c>
      <c r="C24" s="81">
        <v>0</v>
      </c>
      <c r="D24" s="103"/>
    </row>
    <row r="25" spans="2:5" x14ac:dyDescent="0.35">
      <c r="B25" t="s">
        <v>440</v>
      </c>
      <c r="C25" s="81">
        <v>0</v>
      </c>
      <c r="D25" s="103"/>
    </row>
    <row r="26" spans="2:5" x14ac:dyDescent="0.35">
      <c r="B26" t="s">
        <v>441</v>
      </c>
      <c r="C26" s="81">
        <v>0</v>
      </c>
      <c r="D26" s="103"/>
      <c r="E26" s="1" t="s">
        <v>442</v>
      </c>
    </row>
    <row r="27" spans="2:5" x14ac:dyDescent="0.35">
      <c r="B27" t="s">
        <v>443</v>
      </c>
      <c r="C27" s="81">
        <v>0</v>
      </c>
      <c r="D27" s="103"/>
      <c r="E27" s="1" t="s">
        <v>444</v>
      </c>
    </row>
    <row r="28" spans="2:5" x14ac:dyDescent="0.35">
      <c r="B28" t="s">
        <v>445</v>
      </c>
      <c r="C28" s="81">
        <v>0</v>
      </c>
      <c r="D28" s="103"/>
      <c r="E28" s="1" t="s">
        <v>446</v>
      </c>
    </row>
    <row r="29" spans="2:5" x14ac:dyDescent="0.35">
      <c r="B29" t="s">
        <v>447</v>
      </c>
      <c r="C29" s="81">
        <v>0</v>
      </c>
      <c r="D29" s="103"/>
      <c r="E29" s="1" t="s">
        <v>448</v>
      </c>
    </row>
    <row r="30" spans="2:5" x14ac:dyDescent="0.35">
      <c r="B30" t="s">
        <v>449</v>
      </c>
      <c r="C30" s="81">
        <v>0</v>
      </c>
      <c r="D30" s="103"/>
      <c r="E30" s="1" t="s">
        <v>450</v>
      </c>
    </row>
    <row r="31" spans="2:5" x14ac:dyDescent="0.35">
      <c r="B31" t="s">
        <v>451</v>
      </c>
      <c r="C31" s="81">
        <v>0</v>
      </c>
      <c r="D31" s="103"/>
      <c r="E31" s="1"/>
    </row>
    <row r="32" spans="2:5" x14ac:dyDescent="0.35">
      <c r="B32" t="s">
        <v>452</v>
      </c>
      <c r="C32" s="83">
        <f>ROUND(('Section 1b - Prv Fnd MMT T'!C35/'Section 1b - Prv Fnd MMT T'!C36)*100,0)</f>
        <v>340</v>
      </c>
      <c r="D32" s="103"/>
      <c r="E32" s="1"/>
    </row>
    <row r="33" spans="2:5" x14ac:dyDescent="0.35">
      <c r="B33" t="s">
        <v>453</v>
      </c>
      <c r="C33" s="81">
        <v>0</v>
      </c>
      <c r="D33" s="103"/>
      <c r="E33" s="1" t="s">
        <v>454</v>
      </c>
    </row>
    <row r="34" spans="2:5" x14ac:dyDescent="0.35">
      <c r="B34" t="s">
        <v>455</v>
      </c>
      <c r="C34" s="81">
        <v>0</v>
      </c>
      <c r="D34" s="103"/>
      <c r="E34" s="1" t="s">
        <v>456</v>
      </c>
    </row>
    <row r="35" spans="2:5" x14ac:dyDescent="0.35">
      <c r="B35" t="s">
        <v>457</v>
      </c>
      <c r="C35" s="81">
        <v>0</v>
      </c>
      <c r="D35" s="103"/>
    </row>
    <row r="36" spans="2:5" x14ac:dyDescent="0.35">
      <c r="B36" t="s">
        <v>458</v>
      </c>
      <c r="C36" s="81">
        <v>0</v>
      </c>
      <c r="D36" s="103"/>
    </row>
    <row r="37" spans="2:5" x14ac:dyDescent="0.35">
      <c r="B37" t="s">
        <v>459</v>
      </c>
      <c r="C37" s="81">
        <v>0</v>
      </c>
      <c r="D37" s="103"/>
    </row>
    <row r="38" spans="2:5" x14ac:dyDescent="0.35">
      <c r="B38" t="s">
        <v>460</v>
      </c>
      <c r="C38" s="81">
        <v>0</v>
      </c>
      <c r="D38" s="103"/>
    </row>
    <row r="39" spans="2:5" x14ac:dyDescent="0.35">
      <c r="B39" t="s">
        <v>461</v>
      </c>
      <c r="C39" s="81">
        <v>0</v>
      </c>
      <c r="D39" s="103"/>
    </row>
    <row r="40" spans="2:5" x14ac:dyDescent="0.35">
      <c r="B40" t="s">
        <v>462</v>
      </c>
      <c r="C40" s="81">
        <v>0</v>
      </c>
      <c r="D40" s="103"/>
    </row>
    <row r="41" spans="2:5" x14ac:dyDescent="0.35">
      <c r="B41" t="s">
        <v>463</v>
      </c>
      <c r="C41" s="81">
        <v>0</v>
      </c>
      <c r="D41" s="103"/>
    </row>
    <row r="42" spans="2:5" x14ac:dyDescent="0.35">
      <c r="B42" t="s">
        <v>464</v>
      </c>
      <c r="C42" s="81">
        <v>0</v>
      </c>
      <c r="D42" s="103"/>
    </row>
    <row r="43" spans="2:5" x14ac:dyDescent="0.35">
      <c r="B43" t="s">
        <v>465</v>
      </c>
      <c r="C43" s="81">
        <v>0</v>
      </c>
      <c r="D43" s="103"/>
    </row>
    <row r="47" spans="2:5" x14ac:dyDescent="0.35">
      <c r="B47" t="s">
        <v>466</v>
      </c>
    </row>
    <row r="48" spans="2:5" x14ac:dyDescent="0.35">
      <c r="B48" s="104">
        <v>0</v>
      </c>
      <c r="C48" s="44">
        <v>100</v>
      </c>
    </row>
    <row r="49" spans="1:5" x14ac:dyDescent="0.35">
      <c r="B49" s="105" t="s">
        <v>467</v>
      </c>
      <c r="C49" s="2"/>
      <c r="E49" s="1" t="s">
        <v>468</v>
      </c>
    </row>
    <row r="50" spans="1:5" x14ac:dyDescent="0.35">
      <c r="B50" s="105" t="s">
        <v>469</v>
      </c>
      <c r="C50" s="2"/>
      <c r="E50" s="1" t="s">
        <v>470</v>
      </c>
    </row>
    <row r="51" spans="1:5" x14ac:dyDescent="0.35">
      <c r="B51" s="105" t="s">
        <v>471</v>
      </c>
      <c r="C51" s="2"/>
      <c r="E51" s="1" t="s">
        <v>472</v>
      </c>
    </row>
    <row r="52" spans="1:5" x14ac:dyDescent="0.35">
      <c r="B52" s="105" t="s">
        <v>473</v>
      </c>
      <c r="C52" s="2"/>
      <c r="E52" s="1" t="s">
        <v>474</v>
      </c>
    </row>
    <row r="53" spans="1:5" x14ac:dyDescent="0.35">
      <c r="B53" s="105" t="s">
        <v>475</v>
      </c>
      <c r="C53" s="2"/>
      <c r="E53" s="1" t="s">
        <v>476</v>
      </c>
    </row>
    <row r="54" spans="1:5" x14ac:dyDescent="0.35">
      <c r="B54" s="105" t="s">
        <v>477</v>
      </c>
      <c r="C54" s="2"/>
    </row>
    <row r="58" spans="1:5" x14ac:dyDescent="0.35">
      <c r="B58" t="s">
        <v>478</v>
      </c>
    </row>
    <row r="59" spans="1:5" x14ac:dyDescent="0.35">
      <c r="B59" t="s">
        <v>479</v>
      </c>
    </row>
    <row r="61" spans="1:5" ht="29" x14ac:dyDescent="0.35">
      <c r="B61" s="106" t="s">
        <v>480</v>
      </c>
      <c r="C61" s="106" t="s">
        <v>481</v>
      </c>
      <c r="D61" s="106" t="s">
        <v>482</v>
      </c>
    </row>
    <row r="63" spans="1:5" x14ac:dyDescent="0.35">
      <c r="A63" s="105" t="s">
        <v>483</v>
      </c>
      <c r="B63" s="37"/>
      <c r="C63" s="37"/>
      <c r="D63" s="37"/>
      <c r="E63" s="1" t="s">
        <v>484</v>
      </c>
    </row>
    <row r="64" spans="1:5" x14ac:dyDescent="0.35">
      <c r="A64" s="105" t="s">
        <v>485</v>
      </c>
      <c r="B64" s="37"/>
      <c r="C64" s="37"/>
      <c r="D64" s="37"/>
      <c r="E64" s="1" t="s">
        <v>486</v>
      </c>
    </row>
    <row r="65" spans="1:5" x14ac:dyDescent="0.35">
      <c r="A65" s="105" t="s">
        <v>487</v>
      </c>
      <c r="B65" s="37"/>
      <c r="C65" s="37"/>
      <c r="D65" s="37"/>
      <c r="E65" s="1" t="s">
        <v>488</v>
      </c>
    </row>
    <row r="66" spans="1:5" x14ac:dyDescent="0.35">
      <c r="A66" s="105" t="s">
        <v>489</v>
      </c>
      <c r="B66" s="37"/>
      <c r="C66" s="37"/>
      <c r="D66" s="37"/>
      <c r="E66" t="s">
        <v>490</v>
      </c>
    </row>
    <row r="67" spans="1:5" x14ac:dyDescent="0.35">
      <c r="A67" s="105" t="s">
        <v>491</v>
      </c>
      <c r="B67" s="37"/>
      <c r="C67" s="37"/>
      <c r="D67" s="37"/>
      <c r="E67" t="s">
        <v>492</v>
      </c>
    </row>
    <row r="68" spans="1:5" x14ac:dyDescent="0.35">
      <c r="A68" s="105"/>
    </row>
    <row r="70" spans="1:5" x14ac:dyDescent="0.35">
      <c r="B70" t="s">
        <v>493</v>
      </c>
    </row>
    <row r="71" spans="1:5" x14ac:dyDescent="0.35">
      <c r="B71" t="s">
        <v>494</v>
      </c>
    </row>
    <row r="73" spans="1:5" ht="29" x14ac:dyDescent="0.35">
      <c r="B73" s="106" t="s">
        <v>480</v>
      </c>
      <c r="C73" s="106" t="s">
        <v>481</v>
      </c>
      <c r="D73" t="s">
        <v>495</v>
      </c>
    </row>
    <row r="74" spans="1:5" x14ac:dyDescent="0.35">
      <c r="A74" s="105" t="s">
        <v>483</v>
      </c>
      <c r="B74" s="37" t="str">
        <f>'Items B &amp; C'!N27</f>
        <v>AMHERST PIERPONT SECURITIES LLC USD</v>
      </c>
      <c r="C74" s="37" t="str">
        <f>'Items B &amp; C'!O27</f>
        <v>Santander</v>
      </c>
      <c r="D74" s="80">
        <f>'Items B &amp; C'!Q27</f>
        <v>270042000</v>
      </c>
      <c r="E74" s="1" t="s">
        <v>484</v>
      </c>
    </row>
    <row r="75" spans="1:5" x14ac:dyDescent="0.35">
      <c r="A75" s="105" t="s">
        <v>485</v>
      </c>
      <c r="B75" s="37" t="str">
        <f>'Items B &amp; C'!N28</f>
        <v>MACQUARIE BANK LIMITED USD</v>
      </c>
      <c r="C75" s="37" t="str">
        <f>'Items B &amp; C'!O28</f>
        <v>MACQUARIE BANK LIMITED</v>
      </c>
      <c r="D75" s="80">
        <f>'Items B &amp; C'!Q28</f>
        <v>2000</v>
      </c>
      <c r="E75" s="1" t="s">
        <v>486</v>
      </c>
    </row>
    <row r="76" spans="1:5" x14ac:dyDescent="0.35">
      <c r="A76" s="105" t="s">
        <v>487</v>
      </c>
      <c r="B76" s="37" t="str">
        <f>'Items B &amp; C'!N29</f>
        <v>NATWEST MARKETS PLC USD</v>
      </c>
      <c r="C76" s="37" t="str">
        <f>'Items B &amp; C'!O29</f>
        <v>Royal Bank of Scotland</v>
      </c>
      <c r="D76" s="80">
        <f>'Items B &amp; C'!Q29</f>
        <v>113041000</v>
      </c>
      <c r="E76" s="1" t="s">
        <v>488</v>
      </c>
    </row>
    <row r="77" spans="1:5" x14ac:dyDescent="0.35">
      <c r="A77" s="105" t="s">
        <v>489</v>
      </c>
      <c r="B77" s="37" t="str">
        <f>'Items B &amp; C'!N30</f>
        <v>DAIWA CAPITAL MARKETS EUROPE LIMITED USD</v>
      </c>
      <c r="C77" s="37" t="str">
        <f>'Items B &amp; C'!O30</f>
        <v>Daiwa</v>
      </c>
      <c r="D77" s="80">
        <f>'Items B &amp; C'!Q30</f>
        <v>263452000</v>
      </c>
      <c r="E77" t="s">
        <v>490</v>
      </c>
    </row>
    <row r="78" spans="1:5" x14ac:dyDescent="0.35">
      <c r="A78" s="105" t="s">
        <v>491</v>
      </c>
      <c r="B78" s="37"/>
      <c r="C78" s="37"/>
      <c r="D78" s="37"/>
      <c r="E78" t="s">
        <v>492</v>
      </c>
    </row>
    <row r="82" spans="2:3" x14ac:dyDescent="0.35">
      <c r="B82" t="s">
        <v>497</v>
      </c>
    </row>
    <row r="84" spans="2:3" x14ac:dyDescent="0.35">
      <c r="B84" t="s">
        <v>498</v>
      </c>
    </row>
    <row r="85" spans="2:3" x14ac:dyDescent="0.35">
      <c r="B85" s="105" t="s">
        <v>499</v>
      </c>
      <c r="C85" s="83">
        <v>0</v>
      </c>
    </row>
    <row r="86" spans="2:3" x14ac:dyDescent="0.35">
      <c r="B86" s="105" t="s">
        <v>500</v>
      </c>
      <c r="C86" s="83">
        <v>100</v>
      </c>
    </row>
    <row r="88" spans="2:3" x14ac:dyDescent="0.35">
      <c r="B88" t="s">
        <v>501</v>
      </c>
    </row>
    <row r="89" spans="2:3" x14ac:dyDescent="0.35">
      <c r="B89" s="105" t="s">
        <v>502</v>
      </c>
      <c r="C89" s="44" t="s">
        <v>386</v>
      </c>
    </row>
    <row r="90" spans="2:3" x14ac:dyDescent="0.35">
      <c r="B90" s="105" t="s">
        <v>500</v>
      </c>
      <c r="C90" s="44" t="s">
        <v>386</v>
      </c>
    </row>
    <row r="92" spans="2:3" x14ac:dyDescent="0.35">
      <c r="B92" t="s">
        <v>503</v>
      </c>
    </row>
    <row r="93" spans="2:3" x14ac:dyDescent="0.35">
      <c r="B93" s="105" t="s">
        <v>504</v>
      </c>
      <c r="C93" s="44" t="s">
        <v>386</v>
      </c>
    </row>
    <row r="94" spans="2:3" x14ac:dyDescent="0.35">
      <c r="B94" s="105" t="s">
        <v>505</v>
      </c>
      <c r="C94" s="44" t="s">
        <v>386</v>
      </c>
    </row>
    <row r="96" spans="2:3" x14ac:dyDescent="0.35">
      <c r="B96" t="s">
        <v>506</v>
      </c>
    </row>
    <row r="97" spans="2:3" x14ac:dyDescent="0.35">
      <c r="B97" s="105" t="s">
        <v>504</v>
      </c>
      <c r="C97" s="83">
        <v>0</v>
      </c>
    </row>
    <row r="98" spans="2:3" x14ac:dyDescent="0.35">
      <c r="B98" s="105" t="s">
        <v>505</v>
      </c>
      <c r="C98" s="83">
        <v>100</v>
      </c>
    </row>
    <row r="99" spans="2:3" x14ac:dyDescent="0.35">
      <c r="B99" s="105" t="s">
        <v>507</v>
      </c>
      <c r="C99" s="83">
        <v>0</v>
      </c>
    </row>
    <row r="102" spans="2:3" x14ac:dyDescent="0.35">
      <c r="B102" t="s">
        <v>508</v>
      </c>
    </row>
    <row r="103" spans="2:3" x14ac:dyDescent="0.35">
      <c r="B103" t="s">
        <v>509</v>
      </c>
    </row>
    <row r="104" spans="2:3" x14ac:dyDescent="0.35">
      <c r="B104" t="s">
        <v>510</v>
      </c>
      <c r="C104" s="8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69">
        <f ca="1">[2]USG!D52</f>
        <v>44385000</v>
      </c>
      <c r="E36" s="69">
        <f ca="1">[2]USG!E52</f>
        <v>44473000</v>
      </c>
      <c r="F36" s="69">
        <f ca="1">[2]USG!F52</f>
        <v>44503000</v>
      </c>
      <c r="G36" s="64"/>
    </row>
    <row r="37" spans="2:8" ht="29" x14ac:dyDescent="0.35">
      <c r="C37" s="10" t="s">
        <v>195</v>
      </c>
      <c r="D37" s="41" t="s">
        <v>386</v>
      </c>
      <c r="E37" s="41" t="s">
        <v>386</v>
      </c>
      <c r="F37" s="41" t="s">
        <v>386</v>
      </c>
    </row>
    <row r="38" spans="2:8" ht="29" x14ac:dyDescent="0.35">
      <c r="C38" s="10" t="s">
        <v>196</v>
      </c>
      <c r="D38" s="41" t="s">
        <v>386</v>
      </c>
      <c r="E38" s="41" t="s">
        <v>386</v>
      </c>
      <c r="F38" s="41" t="s">
        <v>386</v>
      </c>
    </row>
    <row r="39" spans="2:8" x14ac:dyDescent="0.35">
      <c r="C39" s="10" t="s">
        <v>197</v>
      </c>
      <c r="D39" s="70">
        <v>9</v>
      </c>
      <c r="E39" s="70">
        <v>9</v>
      </c>
      <c r="F39" s="70">
        <v>13</v>
      </c>
      <c r="G39" s="87" t="s">
        <v>405</v>
      </c>
    </row>
    <row r="40" spans="2:8" x14ac:dyDescent="0.35">
      <c r="C40" s="10" t="s">
        <v>198</v>
      </c>
      <c r="D40" s="70">
        <v>9</v>
      </c>
      <c r="E40" s="70">
        <v>9</v>
      </c>
      <c r="F40" s="70">
        <v>13</v>
      </c>
      <c r="G40" s="87" t="s">
        <v>405</v>
      </c>
    </row>
    <row r="41" spans="2:8" x14ac:dyDescent="0.35">
      <c r="C41" s="10" t="s">
        <v>199</v>
      </c>
      <c r="D41" s="70">
        <v>4.58E-2</v>
      </c>
      <c r="E41" s="70">
        <v>4.7699999999999999E-2</v>
      </c>
      <c r="F41" s="70">
        <v>4.9000000000000002E-2</v>
      </c>
      <c r="G41" s="87" t="s">
        <v>406</v>
      </c>
    </row>
    <row r="42" spans="2:8" x14ac:dyDescent="0.35">
      <c r="C42" s="10" t="s">
        <v>200</v>
      </c>
      <c r="D42" s="100">
        <v>168818.4</v>
      </c>
      <c r="E42" s="100">
        <v>648617.04</v>
      </c>
      <c r="F42" s="100">
        <v>1293002.44</v>
      </c>
      <c r="G42" s="87" t="s">
        <v>407</v>
      </c>
    </row>
    <row r="43" spans="2:8" x14ac:dyDescent="0.35">
      <c r="C43" s="10" t="s">
        <v>201</v>
      </c>
      <c r="D43" s="100">
        <v>168818.4</v>
      </c>
      <c r="E43" s="100">
        <v>648617.04</v>
      </c>
      <c r="F43" s="100">
        <v>1293002.44</v>
      </c>
      <c r="G43" s="87" t="s">
        <v>408</v>
      </c>
    </row>
    <row r="44" spans="2:8" x14ac:dyDescent="0.35">
      <c r="C44" s="10" t="s">
        <v>202</v>
      </c>
      <c r="D44" s="70">
        <v>0</v>
      </c>
      <c r="E44" s="70">
        <v>0</v>
      </c>
      <c r="F44" s="70">
        <v>0</v>
      </c>
      <c r="G44" s="87"/>
      <c r="H44" t="s">
        <v>415</v>
      </c>
    </row>
    <row r="48" spans="2:8" x14ac:dyDescent="0.35">
      <c r="B48" s="29" t="s">
        <v>204</v>
      </c>
    </row>
    <row r="49" spans="2:8" x14ac:dyDescent="0.35">
      <c r="B49" s="29"/>
    </row>
    <row r="50" spans="2:8" ht="29" x14ac:dyDescent="0.35">
      <c r="B50">
        <v>56</v>
      </c>
      <c r="C50" s="10" t="s">
        <v>208</v>
      </c>
      <c r="D50" s="41" t="s">
        <v>153</v>
      </c>
      <c r="E50" s="87" t="s">
        <v>409</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3">
        <f ca="1">'[4]USG Summary'!$R$43</f>
        <v>53.118779531783233</v>
      </c>
      <c r="E9" s="34"/>
      <c r="F9" s="34"/>
      <c r="G9" s="34"/>
      <c r="H9" s="34"/>
    </row>
    <row r="10" spans="1:8" x14ac:dyDescent="0.35">
      <c r="B10" s="34"/>
      <c r="C10" s="36" t="s">
        <v>226</v>
      </c>
      <c r="D10" s="41">
        <f ca="1">'[4]USG Summary'!$R$45</f>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M)'!D61</f>
        <v>585401000</v>
      </c>
      <c r="E36" s="69">
        <f ca="1">'[3]FIHI (PBC M)'!E61</f>
        <v>821004000</v>
      </c>
      <c r="F36" s="69">
        <f ca="1">'[3]FIHI (PBC M)'!F61</f>
        <v>658646000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8</v>
      </c>
      <c r="E39" s="70">
        <v>8</v>
      </c>
      <c r="F39" s="70">
        <v>12</v>
      </c>
      <c r="G39" s="87" t="s">
        <v>405</v>
      </c>
    </row>
    <row r="40" spans="2:9" x14ac:dyDescent="0.35">
      <c r="C40" s="10" t="s">
        <v>198</v>
      </c>
      <c r="D40" s="70">
        <v>8</v>
      </c>
      <c r="E40" s="70">
        <v>8</v>
      </c>
      <c r="F40" s="70">
        <v>12</v>
      </c>
      <c r="G40" s="87" t="s">
        <v>405</v>
      </c>
    </row>
    <row r="41" spans="2:9" x14ac:dyDescent="0.35">
      <c r="C41" s="10" t="s">
        <v>199</v>
      </c>
      <c r="D41" s="70">
        <v>5.16E-2</v>
      </c>
      <c r="E41" s="70">
        <v>5.2900000000000003E-2</v>
      </c>
      <c r="F41" s="70">
        <v>5.5E-2</v>
      </c>
      <c r="G41" s="87" t="s">
        <v>406</v>
      </c>
    </row>
    <row r="42" spans="2:9" x14ac:dyDescent="0.35">
      <c r="C42" s="10" t="s">
        <v>200</v>
      </c>
      <c r="D42" s="100">
        <v>60069471.210000001</v>
      </c>
      <c r="E42" s="100">
        <v>141850195.99000001</v>
      </c>
      <c r="F42" s="100">
        <v>35174251.149999999</v>
      </c>
      <c r="G42" s="87" t="s">
        <v>407</v>
      </c>
    </row>
    <row r="43" spans="2:9" x14ac:dyDescent="0.35">
      <c r="C43" s="10" t="s">
        <v>201</v>
      </c>
      <c r="D43" s="100">
        <v>62905836.75</v>
      </c>
      <c r="E43" s="100">
        <v>141850195.99000001</v>
      </c>
      <c r="F43" s="100">
        <v>74678203.159999996</v>
      </c>
      <c r="G43" s="87" t="s">
        <v>408</v>
      </c>
    </row>
    <row r="44" spans="2:9" x14ac:dyDescent="0.35">
      <c r="C44" s="10" t="s">
        <v>202</v>
      </c>
      <c r="D44" s="70">
        <v>0</v>
      </c>
      <c r="E44" s="70">
        <v>0</v>
      </c>
      <c r="F44" s="70">
        <v>0</v>
      </c>
      <c r="H44" s="86" t="s">
        <v>415</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dimension ref="C2:H12"/>
  <sheetViews>
    <sheetView workbookViewId="0"/>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51" t="s">
        <v>545</v>
      </c>
      <c r="D2" s="151" t="s">
        <v>546</v>
      </c>
      <c r="G2" s="151" t="s">
        <v>547</v>
      </c>
      <c r="H2" s="151"/>
    </row>
    <row r="3" spans="3:8" ht="15" thickTop="1" x14ac:dyDescent="0.35">
      <c r="C3" t="s">
        <v>354</v>
      </c>
      <c r="D3" t="s">
        <v>151</v>
      </c>
      <c r="G3" t="s">
        <v>21</v>
      </c>
      <c r="H3" t="s">
        <v>548</v>
      </c>
    </row>
    <row r="4" spans="3:8" x14ac:dyDescent="0.35">
      <c r="C4" t="s">
        <v>355</v>
      </c>
      <c r="D4" t="s">
        <v>157</v>
      </c>
      <c r="G4" t="s">
        <v>22</v>
      </c>
      <c r="H4" t="s">
        <v>549</v>
      </c>
    </row>
    <row r="5" spans="3:8" x14ac:dyDescent="0.35">
      <c r="C5" t="s">
        <v>356</v>
      </c>
      <c r="D5" t="s">
        <v>395</v>
      </c>
      <c r="G5" t="s">
        <v>23</v>
      </c>
      <c r="H5" t="s">
        <v>551</v>
      </c>
    </row>
    <row r="6" spans="3:8" x14ac:dyDescent="0.35">
      <c r="C6" t="s">
        <v>357</v>
      </c>
      <c r="D6" t="s">
        <v>397</v>
      </c>
      <c r="G6" t="s">
        <v>24</v>
      </c>
      <c r="H6" t="s">
        <v>552</v>
      </c>
    </row>
    <row r="7" spans="3:8" x14ac:dyDescent="0.35">
      <c r="C7" t="s">
        <v>359</v>
      </c>
      <c r="D7" t="s">
        <v>396</v>
      </c>
      <c r="G7" t="s">
        <v>25</v>
      </c>
      <c r="H7" t="s">
        <v>553</v>
      </c>
    </row>
    <row r="8" spans="3:8" x14ac:dyDescent="0.35">
      <c r="C8" t="s">
        <v>413</v>
      </c>
      <c r="D8" t="s">
        <v>416</v>
      </c>
      <c r="G8" t="s">
        <v>26</v>
      </c>
      <c r="H8" t="s">
        <v>554</v>
      </c>
    </row>
    <row r="9" spans="3:8" x14ac:dyDescent="0.35">
      <c r="C9" t="s">
        <v>402</v>
      </c>
      <c r="D9" t="s">
        <v>404</v>
      </c>
      <c r="G9" t="s">
        <v>27</v>
      </c>
      <c r="H9" t="s">
        <v>550</v>
      </c>
    </row>
    <row r="10" spans="3:8" x14ac:dyDescent="0.35">
      <c r="C10" t="s">
        <v>513</v>
      </c>
      <c r="D10" t="s">
        <v>527</v>
      </c>
      <c r="G10" t="s">
        <v>30</v>
      </c>
    </row>
    <row r="11" spans="3:8" x14ac:dyDescent="0.35">
      <c r="C11" t="s">
        <v>514</v>
      </c>
      <c r="D11" t="s">
        <v>544</v>
      </c>
    </row>
    <row r="12" spans="3:8" x14ac:dyDescent="0.35">
      <c r="C12" t="s">
        <v>555</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4">
        <f ca="1">'[5]Prime Summary'!$R$43</f>
        <v>38.529467706468381</v>
      </c>
      <c r="E9" s="34"/>
      <c r="F9" s="34"/>
      <c r="G9" s="34"/>
      <c r="H9" s="34"/>
    </row>
    <row r="10" spans="1:8" x14ac:dyDescent="0.35">
      <c r="B10" s="34"/>
      <c r="C10" s="36" t="s">
        <v>226</v>
      </c>
      <c r="D10" s="41">
        <f ca="1">'[5]Prime Summary'!$R$45</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395</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395</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C1)'!D61</f>
        <v>73454000</v>
      </c>
      <c r="E36" s="69">
        <f ca="1">'[3]FIHI (PBC C1)'!E61</f>
        <v>73740000</v>
      </c>
      <c r="F36" s="69">
        <f ca="1">'[3]FIHI (PBC C1)'!F61</f>
        <v>74068000</v>
      </c>
      <c r="G36" s="64"/>
      <c r="H36" s="64"/>
      <c r="I36" s="64"/>
    </row>
    <row r="37" spans="2:9" ht="29" x14ac:dyDescent="0.35">
      <c r="C37" s="10" t="s">
        <v>195</v>
      </c>
      <c r="D37" s="44" t="s">
        <v>386</v>
      </c>
      <c r="E37" s="44" t="s">
        <v>386</v>
      </c>
      <c r="F37" s="44" t="s">
        <v>386</v>
      </c>
    </row>
    <row r="38" spans="2:9" ht="29" x14ac:dyDescent="0.35">
      <c r="C38" s="10" t="s">
        <v>196</v>
      </c>
      <c r="D38" s="44" t="s">
        <v>386</v>
      </c>
      <c r="E38" s="44" t="s">
        <v>386</v>
      </c>
      <c r="F38" s="44" t="s">
        <v>386</v>
      </c>
    </row>
    <row r="39" spans="2:9" x14ac:dyDescent="0.35">
      <c r="C39" s="10" t="s">
        <v>197</v>
      </c>
      <c r="D39" s="70">
        <v>8</v>
      </c>
      <c r="E39" s="70">
        <v>8</v>
      </c>
      <c r="F39" s="70">
        <v>12</v>
      </c>
      <c r="G39" s="87" t="s">
        <v>405</v>
      </c>
    </row>
    <row r="40" spans="2:9" x14ac:dyDescent="0.35">
      <c r="C40" s="10" t="s">
        <v>198</v>
      </c>
      <c r="D40" s="70">
        <v>8</v>
      </c>
      <c r="E40" s="70">
        <v>8</v>
      </c>
      <c r="F40" s="70">
        <v>12</v>
      </c>
      <c r="G40" s="87" t="s">
        <v>405</v>
      </c>
    </row>
    <row r="41" spans="2:9" x14ac:dyDescent="0.35">
      <c r="C41" s="10" t="s">
        <v>199</v>
      </c>
      <c r="D41" s="70">
        <v>5.1799999999999999E-2</v>
      </c>
      <c r="E41" s="70">
        <v>5.2900000000000003E-2</v>
      </c>
      <c r="F41" s="70">
        <v>5.5E-2</v>
      </c>
      <c r="G41" s="87" t="s">
        <v>406</v>
      </c>
    </row>
    <row r="42" spans="2:9" x14ac:dyDescent="0.35">
      <c r="C42" s="10" t="s">
        <v>200</v>
      </c>
      <c r="D42" s="70">
        <v>6876921.0499999998</v>
      </c>
      <c r="E42" s="70">
        <v>12776823.23</v>
      </c>
      <c r="F42" s="70">
        <v>3744439.62</v>
      </c>
      <c r="G42" s="87" t="s">
        <v>407</v>
      </c>
    </row>
    <row r="43" spans="2:9" x14ac:dyDescent="0.35">
      <c r="C43" s="10" t="s">
        <v>201</v>
      </c>
      <c r="D43" s="70">
        <v>7232819.9900000002</v>
      </c>
      <c r="E43" s="70">
        <v>12776823.23</v>
      </c>
      <c r="F43" s="70">
        <v>8370668.5300000003</v>
      </c>
      <c r="G43" s="87"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395</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f ca="1">'[5]Prime Summary'!$U$43</f>
        <v>100</v>
      </c>
      <c r="E9" s="34"/>
      <c r="F9" s="34"/>
      <c r="G9" s="34"/>
      <c r="H9" s="34"/>
    </row>
    <row r="10" spans="1:8" x14ac:dyDescent="0.35">
      <c r="B10" s="34"/>
      <c r="C10" s="36" t="s">
        <v>226</v>
      </c>
      <c r="D10" s="41">
        <f ca="1">'[5]Prime Summary'!$U$45</f>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Q1)'!D60</f>
        <v>346797128.33180004</v>
      </c>
      <c r="E36" s="69">
        <f ca="1">'[3]FIHI (PBC Q1)'!E60</f>
        <v>408398848.56179994</v>
      </c>
      <c r="F36" s="69">
        <f ca="1">'[3]FIHI (PBC Q1)'!F60</f>
        <v>517486453.11180001</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52</v>
      </c>
      <c r="E39" s="70">
        <v>39</v>
      </c>
      <c r="F39" s="70">
        <v>11</v>
      </c>
      <c r="G39" s="88" t="s">
        <v>405</v>
      </c>
    </row>
    <row r="40" spans="2:9" x14ac:dyDescent="0.35">
      <c r="C40" s="10" t="s">
        <v>198</v>
      </c>
      <c r="D40" s="70">
        <v>52</v>
      </c>
      <c r="E40" s="70">
        <v>39</v>
      </c>
      <c r="F40" s="70">
        <v>11</v>
      </c>
      <c r="G40" s="88" t="s">
        <v>405</v>
      </c>
    </row>
    <row r="41" spans="2:9" x14ac:dyDescent="0.35">
      <c r="C41" s="10" t="s">
        <v>199</v>
      </c>
      <c r="D41" s="70">
        <v>5.5800000000000002E-2</v>
      </c>
      <c r="E41" s="70">
        <v>5.67E-2</v>
      </c>
      <c r="F41" s="70">
        <v>5.5500000000000001E-2</v>
      </c>
      <c r="G41" s="88" t="s">
        <v>406</v>
      </c>
    </row>
    <row r="42" spans="2:9" x14ac:dyDescent="0.35">
      <c r="C42" s="10" t="s">
        <v>200</v>
      </c>
      <c r="D42" s="100">
        <v>28360413.190000001</v>
      </c>
      <c r="E42" s="100">
        <v>44617813.659999996</v>
      </c>
      <c r="F42" s="100">
        <v>22468972.84</v>
      </c>
      <c r="G42" s="88" t="s">
        <v>407</v>
      </c>
    </row>
    <row r="43" spans="2:9" x14ac:dyDescent="0.35">
      <c r="C43" s="10" t="s">
        <v>201</v>
      </c>
      <c r="D43" s="100">
        <v>31688503.34</v>
      </c>
      <c r="E43" s="100">
        <v>44617813.659999996</v>
      </c>
      <c r="F43" s="100">
        <v>74697620.569999993</v>
      </c>
      <c r="G43" s="88"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4">
        <f ca="1">'[5]Prime Summary'!$W$43</f>
        <v>29.32112225958759</v>
      </c>
      <c r="E9" s="34"/>
      <c r="F9" s="34"/>
      <c r="G9" s="34"/>
      <c r="H9" s="34"/>
    </row>
    <row r="10" spans="1:8" x14ac:dyDescent="0.35">
      <c r="B10" s="34"/>
      <c r="C10" s="36" t="s">
        <v>226</v>
      </c>
      <c r="D10" s="41">
        <f ca="1">'[5]Prime Summary'!$W$45</f>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6" workbookViewId="0">
      <selection activeCell="D40" sqref="D40"/>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MIG)'!D61</f>
        <v>205260000</v>
      </c>
      <c r="E36" s="69">
        <f ca="1">'[3]FIHI (PBC MIG)'!E61</f>
        <v>267822000</v>
      </c>
      <c r="F36" s="69">
        <f ca="1">'[3]FIHI (PBC MIG)'!F61</f>
        <v>381252000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8</v>
      </c>
      <c r="E39" s="70">
        <v>8</v>
      </c>
      <c r="F39" s="70">
        <v>12</v>
      </c>
      <c r="G39" s="88" t="s">
        <v>405</v>
      </c>
    </row>
    <row r="40" spans="2:9" x14ac:dyDescent="0.35">
      <c r="C40" s="10" t="s">
        <v>198</v>
      </c>
      <c r="D40" s="70">
        <v>8</v>
      </c>
      <c r="E40" s="70">
        <v>8</v>
      </c>
      <c r="F40" s="70">
        <v>12</v>
      </c>
      <c r="G40" s="88" t="s">
        <v>405</v>
      </c>
    </row>
    <row r="41" spans="2:9" x14ac:dyDescent="0.35">
      <c r="C41" s="10" t="s">
        <v>199</v>
      </c>
      <c r="D41" s="70">
        <v>5.2999999999999999E-2</v>
      </c>
      <c r="E41" s="70">
        <v>5.4699999999999999E-2</v>
      </c>
      <c r="F41" s="70">
        <v>5.6500000000000002E-2</v>
      </c>
      <c r="G41" s="88" t="s">
        <v>406</v>
      </c>
    </row>
    <row r="42" spans="2:9" x14ac:dyDescent="0.35">
      <c r="C42" s="10" t="s">
        <v>200</v>
      </c>
      <c r="D42" s="70">
        <v>24160273.73</v>
      </c>
      <c r="E42" s="70">
        <v>31204782.739999998</v>
      </c>
      <c r="F42" s="70">
        <v>9798549.9900000002</v>
      </c>
      <c r="G42" s="88" t="s">
        <v>407</v>
      </c>
    </row>
    <row r="43" spans="2:9" x14ac:dyDescent="0.35">
      <c r="C43" s="10" t="s">
        <v>201</v>
      </c>
      <c r="D43" s="70">
        <v>26953505.149999999</v>
      </c>
      <c r="E43" s="70">
        <v>31204782.739999998</v>
      </c>
      <c r="F43" s="70">
        <v>18206575.259999998</v>
      </c>
      <c r="G43" s="88"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396</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4">
        <f ca="1">'[5]Prime Summary'!$V$43</f>
        <v>50.19574215632484</v>
      </c>
      <c r="E9" s="34"/>
      <c r="F9" s="34"/>
      <c r="G9" s="34"/>
      <c r="H9" s="34"/>
    </row>
    <row r="10" spans="1:8" x14ac:dyDescent="0.35">
      <c r="B10" s="34"/>
      <c r="C10" s="36" t="s">
        <v>226</v>
      </c>
      <c r="D10" s="41">
        <f ca="1">'[5]Prime Summary'!$V$45</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404</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403</v>
      </c>
    </row>
    <row r="18" spans="2:4" x14ac:dyDescent="0.35">
      <c r="C18" t="s">
        <v>181</v>
      </c>
      <c r="D18" s="44" t="s">
        <v>404</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QX)'!D61</f>
        <v>208107000</v>
      </c>
      <c r="E36" s="69">
        <f ca="1">'[3]FIHI (PBC QX)'!E61</f>
        <v>215519000</v>
      </c>
      <c r="F36" s="69">
        <f ca="1">'[3]FIHI (PBC QX)'!F61</f>
        <v>216548000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63</v>
      </c>
      <c r="E39" s="70">
        <v>38</v>
      </c>
      <c r="F39" s="70">
        <v>13</v>
      </c>
      <c r="G39" s="88" t="s">
        <v>405</v>
      </c>
    </row>
    <row r="40" spans="2:9" x14ac:dyDescent="0.35">
      <c r="C40" s="10" t="s">
        <v>198</v>
      </c>
      <c r="D40" s="70">
        <v>63</v>
      </c>
      <c r="E40" s="70">
        <v>38</v>
      </c>
      <c r="F40" s="70">
        <v>13</v>
      </c>
      <c r="G40" s="88" t="s">
        <v>405</v>
      </c>
    </row>
    <row r="41" spans="2:9" x14ac:dyDescent="0.35">
      <c r="C41" s="10" t="s">
        <v>199</v>
      </c>
      <c r="D41" s="70">
        <v>5.9200000000000003E-2</v>
      </c>
      <c r="E41" s="70">
        <v>5.8700000000000002E-2</v>
      </c>
      <c r="F41" s="70">
        <v>5.9700000000000003E-2</v>
      </c>
      <c r="G41" s="88" t="s">
        <v>406</v>
      </c>
    </row>
    <row r="42" spans="2:9" x14ac:dyDescent="0.35">
      <c r="C42" s="10" t="s">
        <v>200</v>
      </c>
      <c r="D42" s="70">
        <v>12392867.68</v>
      </c>
      <c r="E42" s="70">
        <v>15792962.359999999</v>
      </c>
      <c r="F42" s="70">
        <v>5273288.7300000004</v>
      </c>
      <c r="G42" s="88" t="s">
        <v>407</v>
      </c>
    </row>
    <row r="43" spans="2:9" x14ac:dyDescent="0.35">
      <c r="C43" s="10" t="s">
        <v>201</v>
      </c>
      <c r="D43" s="70">
        <v>14889850.029999999</v>
      </c>
      <c r="E43" s="70">
        <v>15792962.359999999</v>
      </c>
      <c r="F43" s="70">
        <v>13387333.82</v>
      </c>
      <c r="G43" s="88" t="s">
        <v>408</v>
      </c>
    </row>
    <row r="44" spans="2:9" x14ac:dyDescent="0.35">
      <c r="C44" s="10" t="s">
        <v>202</v>
      </c>
      <c r="D44" s="70">
        <v>0</v>
      </c>
      <c r="E44" s="70">
        <v>0</v>
      </c>
      <c r="F44" s="70">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404</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4">
        <f ca="1">'[5]Prime Summary'!$Y$43</f>
        <v>48.435805766820188</v>
      </c>
      <c r="E9" s="34"/>
      <c r="F9" s="34"/>
      <c r="G9" s="34"/>
      <c r="H9" s="34"/>
    </row>
    <row r="10" spans="1:8" x14ac:dyDescent="0.35">
      <c r="B10" s="34"/>
      <c r="C10" s="36" t="s">
        <v>226</v>
      </c>
      <c r="D10" s="41">
        <f ca="1">'[5]Prime Summary'!$Y$45</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9"/>
      <c r="E38" s="89"/>
      <c r="F38" s="70"/>
      <c r="G38" s="90" t="s">
        <v>410</v>
      </c>
      <c r="H38" s="52">
        <v>11</v>
      </c>
      <c r="I38" s="53" t="s">
        <v>320</v>
      </c>
      <c r="J38" s="53"/>
      <c r="K38" s="53"/>
      <c r="L38" s="53"/>
      <c r="M38" s="53"/>
      <c r="N38" s="53"/>
      <c r="O38" s="53"/>
      <c r="P38" s="53"/>
      <c r="Q38" s="53"/>
      <c r="R38" s="53"/>
      <c r="S38" s="53"/>
      <c r="T38" s="53"/>
      <c r="U38" s="53"/>
      <c r="V38" s="54"/>
    </row>
    <row r="39" spans="2:22" x14ac:dyDescent="0.3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3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3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3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3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3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3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414</v>
      </c>
    </row>
    <row r="18" spans="2:4" x14ac:dyDescent="0.35">
      <c r="C18" t="s">
        <v>181</v>
      </c>
      <c r="D18" s="44" t="s">
        <v>416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 ca="1">'[3]FIHI (PBC Q364)'!D61</f>
        <v>142651000</v>
      </c>
      <c r="E36" s="69">
        <f ca="1">'[3]FIHI (PBC Q364)'!E61</f>
        <v>143296000</v>
      </c>
      <c r="F36" s="69">
        <f ca="1">'[3]FIHI (PBC Q364)'!F61</f>
        <v>174287000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172</v>
      </c>
      <c r="E39" s="70">
        <v>144</v>
      </c>
      <c r="F39" s="70">
        <v>118</v>
      </c>
      <c r="G39" s="88" t="s">
        <v>405</v>
      </c>
    </row>
    <row r="40" spans="2:9" x14ac:dyDescent="0.35">
      <c r="C40" s="10" t="s">
        <v>198</v>
      </c>
      <c r="D40" s="70">
        <v>172</v>
      </c>
      <c r="E40" s="70">
        <v>144</v>
      </c>
      <c r="F40" s="70">
        <v>118</v>
      </c>
      <c r="G40" s="88" t="s">
        <v>405</v>
      </c>
    </row>
    <row r="41" spans="2:9" x14ac:dyDescent="0.35">
      <c r="C41" s="10" t="s">
        <v>199</v>
      </c>
      <c r="D41" s="70">
        <v>6.0100000000000001E-2</v>
      </c>
      <c r="E41" s="70">
        <v>5.8799999999999998E-2</v>
      </c>
      <c r="F41" s="70">
        <v>6.2399999999999997E-2</v>
      </c>
      <c r="G41" s="88" t="s">
        <v>406</v>
      </c>
    </row>
    <row r="42" spans="2:9" x14ac:dyDescent="0.35">
      <c r="C42" s="10" t="s">
        <v>200</v>
      </c>
      <c r="D42" s="70">
        <v>0</v>
      </c>
      <c r="E42" s="70">
        <v>14081969.369999999</v>
      </c>
      <c r="F42" s="70">
        <v>22201955.82</v>
      </c>
      <c r="G42" s="88" t="s">
        <v>407</v>
      </c>
    </row>
    <row r="43" spans="2:9" x14ac:dyDescent="0.35">
      <c r="C43" s="10" t="s">
        <v>201</v>
      </c>
      <c r="D43" s="70">
        <v>0</v>
      </c>
      <c r="E43" s="70">
        <v>14081969.369999999</v>
      </c>
      <c r="F43" s="70">
        <v>22201955.82</v>
      </c>
      <c r="G43" s="88"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4.5" x14ac:dyDescent="0.35"/>
  <cols>
    <col min="2" max="2" width="27.453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5" t="s">
        <v>145</v>
      </c>
    </row>
    <row r="31" spans="2:3" x14ac:dyDescent="0.35">
      <c r="B31" t="s">
        <v>14</v>
      </c>
      <c r="C31" s="37" t="s">
        <v>146</v>
      </c>
    </row>
    <row r="32" spans="2:3" x14ac:dyDescent="0.35">
      <c r="B32" t="s">
        <v>12</v>
      </c>
      <c r="C32" s="76">
        <v>44939</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416</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54">
        <f ca="1">'[5]Prime Summary'!$X$43</f>
        <v>46.422900447458616</v>
      </c>
      <c r="E9" s="34"/>
      <c r="F9" s="34"/>
      <c r="G9" s="34"/>
      <c r="H9" s="34"/>
    </row>
    <row r="10" spans="1:8" x14ac:dyDescent="0.35">
      <c r="B10" s="34"/>
      <c r="C10" s="36" t="s">
        <v>226</v>
      </c>
      <c r="D10" s="41">
        <f ca="1">'[5]Prime Summary'!$X$45</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9"/>
      <c r="E38" s="89"/>
      <c r="F38" s="70"/>
      <c r="G38" s="90" t="s">
        <v>410</v>
      </c>
      <c r="H38" s="52">
        <v>11</v>
      </c>
      <c r="I38" s="53" t="s">
        <v>320</v>
      </c>
      <c r="J38" s="53"/>
      <c r="K38" s="53"/>
      <c r="L38" s="53"/>
      <c r="M38" s="53"/>
      <c r="N38" s="53"/>
      <c r="O38" s="53"/>
      <c r="P38" s="53"/>
      <c r="Q38" s="53"/>
      <c r="R38" s="53"/>
      <c r="S38" s="53"/>
      <c r="T38" s="53"/>
      <c r="U38" s="53"/>
      <c r="V38" s="54"/>
    </row>
    <row r="39" spans="2:22" x14ac:dyDescent="0.3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3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3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3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3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3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3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5" t="s">
        <v>399</v>
      </c>
      <c r="D102" s="10"/>
      <c r="E102" s="10"/>
      <c r="F102" s="10"/>
      <c r="G102" s="34"/>
    </row>
    <row r="103" spans="2:7" x14ac:dyDescent="0.35">
      <c r="B103" s="85"/>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abSelected="1" zoomScale="85" zoomScaleNormal="85" workbookViewId="0"/>
  </sheetViews>
  <sheetFormatPr defaultRowHeight="14.5" x14ac:dyDescent="0.35"/>
  <cols>
    <col min="2" max="2" width="36.26953125" customWidth="1"/>
    <col min="3" max="3" width="17.26953125" customWidth="1"/>
    <col min="4" max="4" width="18" customWidth="1"/>
    <col min="7" max="7" width="15.54296875" customWidth="1"/>
    <col min="8" max="8" width="14.26953125" bestFit="1" customWidth="1"/>
    <col min="9" max="9" width="14.26953125" customWidth="1"/>
    <col min="10" max="10" width="11.7265625" bestFit="1" customWidth="1"/>
    <col min="11" max="11" width="11.7265625" customWidth="1"/>
    <col min="12" max="12" width="18.26953125" bestFit="1" customWidth="1"/>
    <col min="13" max="13" width="15.26953125" bestFit="1" customWidth="1"/>
    <col min="14" max="14" width="36" customWidth="1"/>
    <col min="15" max="15" width="24.453125" customWidth="1"/>
    <col min="16" max="16" width="14.26953125" bestFit="1" customWidth="1"/>
    <col min="17" max="17" width="15.26953125" bestFit="1" customWidth="1"/>
    <col min="18" max="18" width="16.81640625" customWidth="1"/>
    <col min="19" max="19" width="19.7265625" bestFit="1" customWidth="1"/>
    <col min="20" max="20" width="21.453125" bestFit="1" customWidth="1"/>
    <col min="21" max="21" width="13.81640625" bestFit="1" customWidth="1"/>
    <col min="22" max="22" width="12.54296875" bestFit="1" customWidth="1"/>
    <col min="23" max="23" width="14.453125" bestFit="1" customWidth="1"/>
    <col min="24" max="24" width="15.453125" bestFit="1" customWidth="1"/>
    <col min="25" max="25" width="15.453125" customWidth="1"/>
    <col min="26" max="26" width="12.1796875" bestFit="1" customWidth="1"/>
    <col min="27" max="27" width="12.1796875" customWidth="1"/>
    <col min="28" max="28" width="11.81640625" bestFit="1" customWidth="1"/>
    <col min="29" max="37" width="10.54296875" customWidth="1"/>
    <col min="38" max="38" width="1.7265625" customWidth="1"/>
    <col min="39" max="39" width="15.26953125" bestFit="1" customWidth="1"/>
    <col min="40" max="40" width="12.54296875" bestFit="1" customWidth="1"/>
    <col min="41" max="41" width="13.26953125" customWidth="1"/>
    <col min="42" max="44" width="12.54296875" bestFit="1" customWidth="1"/>
  </cols>
  <sheetData>
    <row r="2" spans="2:45" ht="15.5" x14ac:dyDescent="0.35">
      <c r="B2" s="6" t="s">
        <v>18</v>
      </c>
    </row>
    <row r="4" spans="2:45" x14ac:dyDescent="0.35">
      <c r="B4" t="s">
        <v>19</v>
      </c>
      <c r="P4" s="96" t="s">
        <v>411</v>
      </c>
      <c r="Q4" s="96"/>
    </row>
    <row r="5" spans="2:45" x14ac:dyDescent="0.35">
      <c r="B5" s="1" t="s">
        <v>20</v>
      </c>
    </row>
    <row r="6" spans="2:45" x14ac:dyDescent="0.35">
      <c r="AB6" t="s">
        <v>361</v>
      </c>
      <c r="AD6" t="s">
        <v>361</v>
      </c>
      <c r="AF6" t="s">
        <v>361</v>
      </c>
      <c r="AG6" t="s">
        <v>361</v>
      </c>
      <c r="AI6" t="s">
        <v>361</v>
      </c>
      <c r="AK6" t="s">
        <v>361</v>
      </c>
      <c r="AP6" t="s">
        <v>361</v>
      </c>
      <c r="AQ6" t="s">
        <v>361</v>
      </c>
      <c r="AR6" t="s">
        <v>361</v>
      </c>
    </row>
    <row r="7" spans="2:45" x14ac:dyDescent="0.35">
      <c r="H7" s="64"/>
      <c r="I7" s="64"/>
      <c r="M7" s="158" t="s">
        <v>520</v>
      </c>
      <c r="N7" s="159"/>
      <c r="O7" s="158" t="s">
        <v>361</v>
      </c>
      <c r="P7" s="159"/>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 thickBot="1" x14ac:dyDescent="0.4">
      <c r="C8" s="9" t="s">
        <v>29</v>
      </c>
      <c r="D8" s="9" t="s">
        <v>28</v>
      </c>
      <c r="G8" s="3" t="s">
        <v>521</v>
      </c>
      <c r="H8" s="3" t="s">
        <v>352</v>
      </c>
      <c r="I8" s="3" t="s">
        <v>517</v>
      </c>
      <c r="J8" s="3" t="s">
        <v>518</v>
      </c>
      <c r="K8" s="3" t="s">
        <v>519</v>
      </c>
      <c r="L8" s="93" t="s">
        <v>353</v>
      </c>
      <c r="M8" s="93" t="s">
        <v>29</v>
      </c>
      <c r="N8" s="93" t="s">
        <v>360</v>
      </c>
      <c r="O8" s="93" t="s">
        <v>29</v>
      </c>
      <c r="P8" s="93" t="s">
        <v>360</v>
      </c>
      <c r="Q8" s="113" t="s">
        <v>370</v>
      </c>
      <c r="R8" s="113" t="s">
        <v>367</v>
      </c>
      <c r="S8" s="113" t="s">
        <v>371</v>
      </c>
      <c r="T8" s="3" t="s">
        <v>368</v>
      </c>
      <c r="U8" s="3" t="s">
        <v>369</v>
      </c>
      <c r="V8" s="3"/>
      <c r="W8" s="114" t="s">
        <v>80</v>
      </c>
      <c r="X8" s="114" t="s">
        <v>81</v>
      </c>
      <c r="Y8" s="114" t="s">
        <v>83</v>
      </c>
      <c r="Z8" s="114" t="s">
        <v>80</v>
      </c>
      <c r="AA8" s="114" t="s">
        <v>83</v>
      </c>
      <c r="AB8" s="114" t="s">
        <v>80</v>
      </c>
      <c r="AC8" s="114"/>
      <c r="AD8" s="114" t="s">
        <v>81</v>
      </c>
      <c r="AE8" s="114"/>
      <c r="AF8" s="114" t="s">
        <v>83</v>
      </c>
      <c r="AG8" s="114" t="s">
        <v>80</v>
      </c>
      <c r="AH8" s="114"/>
      <c r="AI8" s="114" t="s">
        <v>81</v>
      </c>
      <c r="AJ8" s="114"/>
      <c r="AK8" s="114" t="s">
        <v>83</v>
      </c>
      <c r="AL8" s="114"/>
      <c r="AM8" s="114" t="s">
        <v>522</v>
      </c>
      <c r="AN8" s="114" t="s">
        <v>523</v>
      </c>
      <c r="AO8" s="114" t="s">
        <v>524</v>
      </c>
      <c r="AP8" s="114" t="s">
        <v>522</v>
      </c>
      <c r="AQ8" s="114" t="s">
        <v>523</v>
      </c>
      <c r="AR8" s="114" t="s">
        <v>524</v>
      </c>
      <c r="AS8" s="3"/>
    </row>
    <row r="9" spans="2:45" ht="15" thickTop="1" x14ac:dyDescent="0.35">
      <c r="B9" s="8" t="s">
        <v>21</v>
      </c>
      <c r="C9" s="77">
        <f>ROUND(S24+S25,-3)</f>
        <v>917398000</v>
      </c>
      <c r="D9" s="77">
        <f>ROUND(S24+S25-S27,-3)</f>
        <v>270098000</v>
      </c>
      <c r="G9" s="4" t="s">
        <v>354</v>
      </c>
      <c r="H9" s="115">
        <f ca="1">[2]USG!$G$41</f>
        <v>44502875.383000001</v>
      </c>
      <c r="I9" s="115">
        <f ca="1">[2]USG!$G$42</f>
        <v>1293002.44</v>
      </c>
      <c r="J9" s="115">
        <f ca="1">[2]USG!$G$38</f>
        <v>58885.35</v>
      </c>
      <c r="K9" s="115">
        <f ca="1">[2]USG!$G$43</f>
        <v>0</v>
      </c>
      <c r="L9" s="115">
        <f ca="1">[2]USG!$G$39</f>
        <v>31120.779999999995</v>
      </c>
      <c r="M9" s="116">
        <f ca="1">H9+J9+L9</f>
        <v>44592881.513000004</v>
      </c>
      <c r="N9" s="116">
        <f ca="1">H9</f>
        <v>44502875.383000001</v>
      </c>
      <c r="O9" s="117">
        <f ca="1">ROUND(M9,-3)</f>
        <v>44593000</v>
      </c>
      <c r="P9" s="117">
        <f ca="1">ROUND(N9,-3)</f>
        <v>44503000</v>
      </c>
      <c r="Q9" s="116">
        <f ca="1">H9-SUM(S9,T9,U9)+L9</f>
        <v>42270068.243000001</v>
      </c>
      <c r="R9" s="117">
        <f ca="1">I9+J9+U9+K9</f>
        <v>2322813.27</v>
      </c>
      <c r="S9" s="117">
        <f ca="1">R9-U9-J9</f>
        <v>1293002.44</v>
      </c>
      <c r="T9" s="118">
        <f ca="1">[2]USG!$G$46</f>
        <v>0</v>
      </c>
      <c r="U9" s="119">
        <f ca="1">[2]USG!$G$37</f>
        <v>970925.48</v>
      </c>
      <c r="V9" s="4"/>
      <c r="W9" s="120">
        <f ca="1">SUM(S9:T9,J9)</f>
        <v>1351887.79</v>
      </c>
      <c r="X9" s="120">
        <f t="shared" ref="X9:X13" ca="1" si="0">Q9</f>
        <v>42270068.243000001</v>
      </c>
      <c r="Y9" s="120">
        <f ca="1">U9</f>
        <v>970925.48</v>
      </c>
      <c r="Z9" s="120">
        <f ca="1">L9</f>
        <v>31120.779999999995</v>
      </c>
      <c r="AA9" s="120">
        <f ca="1">J9</f>
        <v>58885.35</v>
      </c>
      <c r="AB9" s="120">
        <f t="shared" ref="AB9:AB13" ca="1" si="1">ROUND(W9,-3)</f>
        <v>1352000</v>
      </c>
      <c r="AC9" s="120"/>
      <c r="AD9" s="120">
        <f t="shared" ref="AD9:AD13" ca="1" si="2">ROUND(X9,-3)</f>
        <v>42270000</v>
      </c>
      <c r="AE9" s="120"/>
      <c r="AF9" s="120">
        <f t="shared" ref="AF9:AF13" ca="1" si="3">ROUND(Y9,-3)</f>
        <v>971000</v>
      </c>
      <c r="AG9" s="120">
        <f t="shared" ref="AG9:AG13" ca="1" si="4">ROUND(Z9,-3)</f>
        <v>31000</v>
      </c>
      <c r="AH9" s="4"/>
      <c r="AI9" s="116">
        <v>0</v>
      </c>
      <c r="AJ9" s="116"/>
      <c r="AK9" s="117">
        <f ca="1">ROUND(AA9,-3)</f>
        <v>59000</v>
      </c>
      <c r="AL9" s="4"/>
      <c r="AM9" s="117">
        <v>69320829.553000003</v>
      </c>
      <c r="AN9" s="117">
        <v>44060169.343000002</v>
      </c>
      <c r="AO9" s="117">
        <v>44304868.572999999</v>
      </c>
      <c r="AP9" s="117">
        <f>ROUND(AM9,-3)</f>
        <v>69321000</v>
      </c>
      <c r="AQ9" s="117">
        <f t="shared" ref="AQ9:AQ17" si="5">ROUND(AN9,-3)</f>
        <v>44060000</v>
      </c>
      <c r="AR9" s="117">
        <f t="shared" ref="AR9:AR17" si="6">ROUND(AO9,-3)</f>
        <v>44305000</v>
      </c>
      <c r="AS9" s="4" t="str">
        <f t="shared" ref="AS9:AS17" si="7">G9</f>
        <v>USG M</v>
      </c>
    </row>
    <row r="10" spans="2:45" x14ac:dyDescent="0.35">
      <c r="B10" s="8" t="s">
        <v>22</v>
      </c>
      <c r="C10" s="77">
        <f ca="1">O20</f>
        <v>2112517000</v>
      </c>
      <c r="D10" s="77">
        <f ca="1">P20</f>
        <v>2066790000</v>
      </c>
      <c r="G10" t="s">
        <v>355</v>
      </c>
      <c r="H10" s="91">
        <f ca="1">'[3]FIHI (PBC M)'!$G$50</f>
        <v>658646153.14629996</v>
      </c>
      <c r="I10" s="91">
        <f ca="1">'[3]FIHI (PBC M)'!$G$51</f>
        <v>2933980.69</v>
      </c>
      <c r="J10" s="91">
        <f ca="1">'[3]FIHI (PBC M)'!$G$47</f>
        <v>6651805.9791000001</v>
      </c>
      <c r="K10" s="91">
        <f ca="1">'[3]FIHI (PBC M)'!$G$52</f>
        <v>0</v>
      </c>
      <c r="L10" s="91">
        <f ca="1">'[3]FIHI (PBC M)'!$G$48</f>
        <v>38350.800000000003</v>
      </c>
      <c r="M10" s="14">
        <f t="shared" ref="M10:M19" ca="1" si="8">H10+J10+L10</f>
        <v>665336309.9253999</v>
      </c>
      <c r="N10" s="14">
        <f t="shared" ref="N10:N19" ca="1" si="9">H10</f>
        <v>658646153.14629996</v>
      </c>
      <c r="O10" s="63">
        <f t="shared" ref="O10:O14" ca="1" si="10">ROUND(M10,-3)</f>
        <v>665336000</v>
      </c>
      <c r="P10" s="63">
        <f t="shared" ref="P10:P14" ca="1" si="11">ROUND(N10,-3)</f>
        <v>658646000</v>
      </c>
      <c r="Q10" s="14">
        <f t="shared" ref="Q10:Q17" ca="1" si="12">H10-SUM(S10,T10,U10)+L10</f>
        <v>654943527.14629996</v>
      </c>
      <c r="R10" s="63">
        <f t="shared" ref="R10:R19" ca="1" si="13">I10+J10+U10+K10</f>
        <v>10392782.779099999</v>
      </c>
      <c r="S10" s="63">
        <f t="shared" ref="S10:S17" ca="1" si="14">R10-U10-J10</f>
        <v>2933980.6899999995</v>
      </c>
      <c r="T10" s="109">
        <f ca="1">'[3]FIHI (PBC M)'!$G$55</f>
        <v>0</v>
      </c>
      <c r="U10" s="110">
        <f ca="1">'[3]FIHI (PBC M)'!$G$46</f>
        <v>806996.11</v>
      </c>
      <c r="W10" s="64">
        <f t="shared" ref="W10:W19" ca="1" si="15">SUM(S10:T10,J10)</f>
        <v>9585786.6690999996</v>
      </c>
      <c r="X10" s="64">
        <f t="shared" ca="1" si="0"/>
        <v>654943527.14629996</v>
      </c>
      <c r="Y10" s="64">
        <f t="shared" ref="Y10:Y13" ca="1" si="16">U10</f>
        <v>806996.11</v>
      </c>
      <c r="Z10" s="64">
        <f t="shared" ref="Z10:Z19" ca="1" si="17">L10</f>
        <v>38350.800000000003</v>
      </c>
      <c r="AA10" s="64">
        <f t="shared" ref="AA10:AA19" ca="1" si="18">J10</f>
        <v>6651805.9791000001</v>
      </c>
      <c r="AB10" s="64">
        <f t="shared" ca="1" si="1"/>
        <v>9586000</v>
      </c>
      <c r="AC10" s="64"/>
      <c r="AD10" s="64">
        <f ca="1">ROUND(X10,-3)</f>
        <v>654944000</v>
      </c>
      <c r="AE10" s="64"/>
      <c r="AF10" s="64">
        <f t="shared" ca="1" si="3"/>
        <v>807000</v>
      </c>
      <c r="AG10" s="64">
        <f ca="1">ROUND(Z10,-3)</f>
        <v>38000</v>
      </c>
      <c r="AI10" s="14">
        <v>0</v>
      </c>
      <c r="AJ10" s="14"/>
      <c r="AK10" s="63">
        <f t="shared" ref="AK10:AK19" ca="1" si="19">ROUND(AA10,-3)</f>
        <v>6652000</v>
      </c>
      <c r="AM10" s="63">
        <v>745640751.84640002</v>
      </c>
      <c r="AN10" s="63">
        <v>571456059.06640005</v>
      </c>
      <c r="AO10" s="63">
        <v>543384167.09640002</v>
      </c>
      <c r="AP10" s="63">
        <f t="shared" ref="AP10:AP17" si="20">ROUND(AM10,-3)</f>
        <v>745641000</v>
      </c>
      <c r="AQ10" s="63">
        <f t="shared" si="5"/>
        <v>571456000</v>
      </c>
      <c r="AR10" s="63">
        <f t="shared" si="6"/>
        <v>543384000</v>
      </c>
      <c r="AS10" t="str">
        <f t="shared" si="7"/>
        <v>Prime M</v>
      </c>
    </row>
    <row r="11" spans="2:45" x14ac:dyDescent="0.35">
      <c r="B11" s="8" t="s">
        <v>23</v>
      </c>
      <c r="C11" s="77">
        <v>0</v>
      </c>
      <c r="D11" s="77">
        <v>0</v>
      </c>
      <c r="G11" t="s">
        <v>356</v>
      </c>
      <c r="H11" s="91">
        <f ca="1">'[3]FIHI (PBC C1)'!$G$50</f>
        <v>74068143.079999998</v>
      </c>
      <c r="I11" s="91">
        <f ca="1">'[3]FIHI (PBC C1)'!$G$51</f>
        <v>343613.54</v>
      </c>
      <c r="J11" s="91">
        <f ca="1">'[3]FIHI (PBC C1)'!$G$47</f>
        <v>671534.02839999984</v>
      </c>
      <c r="K11" s="91">
        <f ca="1">'[3]FIHI (PBC C1)'!$G$52</f>
        <v>0</v>
      </c>
      <c r="L11" s="91">
        <f ca="1">'[3]FIHI (PBC C1)'!$G$48</f>
        <v>4812.12</v>
      </c>
      <c r="M11" s="14">
        <f t="shared" ca="1" si="8"/>
        <v>74744489.228400007</v>
      </c>
      <c r="N11" s="14">
        <f t="shared" ca="1" si="9"/>
        <v>74068143.079999998</v>
      </c>
      <c r="O11" s="63">
        <f t="shared" ca="1" si="10"/>
        <v>74744000</v>
      </c>
      <c r="P11" s="63">
        <f t="shared" ca="1" si="11"/>
        <v>74068000</v>
      </c>
      <c r="Q11" s="14">
        <f t="shared" ca="1" si="12"/>
        <v>73638548.890000001</v>
      </c>
      <c r="R11" s="63">
        <f t="shared" ca="1" si="13"/>
        <v>1105940.3383999998</v>
      </c>
      <c r="S11" s="63">
        <f t="shared" ca="1" si="14"/>
        <v>343613.53999999992</v>
      </c>
      <c r="T11" s="109">
        <f ca="1">'[3]FIHI (PBC C1)'!$G$55</f>
        <v>0</v>
      </c>
      <c r="U11" s="110">
        <f ca="1">'[3]FIHI (PBC C1)'!$G$46</f>
        <v>90792.77</v>
      </c>
      <c r="W11" s="64">
        <f t="shared" ca="1" si="15"/>
        <v>1015147.5683999998</v>
      </c>
      <c r="X11" s="64">
        <f t="shared" ca="1" si="0"/>
        <v>73638548.890000001</v>
      </c>
      <c r="Y11" s="64">
        <f t="shared" ca="1" si="16"/>
        <v>90792.77</v>
      </c>
      <c r="Z11" s="64">
        <f t="shared" ca="1" si="17"/>
        <v>4812.12</v>
      </c>
      <c r="AA11" s="64">
        <f t="shared" ca="1" si="18"/>
        <v>671534.02839999984</v>
      </c>
      <c r="AB11" s="64">
        <f t="shared" ca="1" si="1"/>
        <v>1015000</v>
      </c>
      <c r="AC11" s="64"/>
      <c r="AD11" s="64">
        <f t="shared" ca="1" si="2"/>
        <v>73639000</v>
      </c>
      <c r="AE11" s="64"/>
      <c r="AF11" s="64">
        <f t="shared" ca="1" si="3"/>
        <v>91000</v>
      </c>
      <c r="AG11" s="64">
        <f t="shared" ca="1" si="4"/>
        <v>5000</v>
      </c>
      <c r="AI11" s="14">
        <v>0</v>
      </c>
      <c r="AJ11" s="14"/>
      <c r="AK11" s="63">
        <f t="shared" ca="1" si="19"/>
        <v>672000</v>
      </c>
      <c r="AM11" s="63">
        <v>72611477.359999999</v>
      </c>
      <c r="AN11" s="63">
        <v>72858802.230000004</v>
      </c>
      <c r="AO11" s="63">
        <v>73148839.870000005</v>
      </c>
      <c r="AP11" s="63">
        <f t="shared" si="20"/>
        <v>72611000</v>
      </c>
      <c r="AQ11" s="63">
        <f t="shared" si="5"/>
        <v>72859000</v>
      </c>
      <c r="AR11" s="63">
        <f t="shared" si="6"/>
        <v>73149000</v>
      </c>
      <c r="AS11" t="str">
        <f t="shared" si="7"/>
        <v>Prime C1</v>
      </c>
    </row>
    <row r="12" spans="2:45" x14ac:dyDescent="0.35">
      <c r="B12" s="8" t="s">
        <v>24</v>
      </c>
      <c r="C12" s="77">
        <v>0</v>
      </c>
      <c r="D12" s="77">
        <v>0</v>
      </c>
      <c r="G12" t="s">
        <v>357</v>
      </c>
      <c r="H12" s="91">
        <f ca="1">'[3]FIHI (PBC Q1)'!$G$50</f>
        <v>517486453.11180001</v>
      </c>
      <c r="I12" s="91">
        <f ca="1">'[3]FIHI (PBC Q1)'!$G$51</f>
        <v>-6251930.1800000006</v>
      </c>
      <c r="J12" s="91">
        <f ca="1">'[3]FIHI (PBC Q1)'!$G$47</f>
        <v>8819890.8898000009</v>
      </c>
      <c r="K12" s="91">
        <f ca="1">'[3]FIHI (PBC Q1)'!$G$52</f>
        <v>0</v>
      </c>
      <c r="L12" s="91">
        <f ca="1">'[3]FIHI (PBC Q1)'!$G$48</f>
        <v>157220.26</v>
      </c>
      <c r="M12" s="14">
        <f t="shared" ca="1" si="8"/>
        <v>526463564.26160002</v>
      </c>
      <c r="N12" s="14">
        <f t="shared" ca="1" si="9"/>
        <v>517486453.11180001</v>
      </c>
      <c r="O12" s="63">
        <f t="shared" ca="1" si="10"/>
        <v>526464000</v>
      </c>
      <c r="P12" s="63">
        <f t="shared" ca="1" si="11"/>
        <v>517486000</v>
      </c>
      <c r="Q12" s="14">
        <f t="shared" ca="1" si="12"/>
        <v>522110962.91180003</v>
      </c>
      <c r="R12" s="63">
        <f t="shared" ca="1" si="13"/>
        <v>4352601.3498</v>
      </c>
      <c r="S12" s="63">
        <f t="shared" ca="1" si="14"/>
        <v>-6251930.1800000006</v>
      </c>
      <c r="T12" s="109">
        <f ca="1">'[3]FIHI (PBC Q1)'!$G$55</f>
        <v>0</v>
      </c>
      <c r="U12" s="110">
        <f ca="1">'[3]FIHI (PBC Q1)'!$G$46</f>
        <v>1784640.64</v>
      </c>
      <c r="V12" s="15"/>
      <c r="W12" s="64">
        <f t="shared" ca="1" si="15"/>
        <v>2567960.7098000003</v>
      </c>
      <c r="X12" s="64">
        <f t="shared" ca="1" si="0"/>
        <v>522110962.91180003</v>
      </c>
      <c r="Y12" s="64">
        <f t="shared" ca="1" si="16"/>
        <v>1784640.64</v>
      </c>
      <c r="Z12" s="64">
        <f t="shared" ca="1" si="17"/>
        <v>157220.26</v>
      </c>
      <c r="AA12" s="64">
        <f t="shared" ca="1" si="18"/>
        <v>8819890.8898000009</v>
      </c>
      <c r="AB12" s="64">
        <f t="shared" ca="1" si="1"/>
        <v>2568000</v>
      </c>
      <c r="AC12" s="64"/>
      <c r="AD12" s="64">
        <f t="shared" ca="1" si="2"/>
        <v>522111000</v>
      </c>
      <c r="AE12" s="64"/>
      <c r="AF12" s="64">
        <f t="shared" ca="1" si="3"/>
        <v>1785000</v>
      </c>
      <c r="AG12" s="64">
        <f t="shared" ca="1" si="4"/>
        <v>157000</v>
      </c>
      <c r="AI12" s="14">
        <v>0</v>
      </c>
      <c r="AJ12" s="14"/>
      <c r="AK12" s="63">
        <f t="shared" ca="1" si="19"/>
        <v>8820000</v>
      </c>
      <c r="AM12" s="63">
        <v>482583335.29790002</v>
      </c>
      <c r="AN12" s="63">
        <v>484389886.55790001</v>
      </c>
      <c r="AO12" s="63">
        <v>581115179.70790005</v>
      </c>
      <c r="AP12" s="63">
        <f t="shared" si="20"/>
        <v>482583000</v>
      </c>
      <c r="AQ12" s="63">
        <f t="shared" si="5"/>
        <v>484390000</v>
      </c>
      <c r="AR12" s="63">
        <f t="shared" si="6"/>
        <v>581115000</v>
      </c>
      <c r="AS12" t="str">
        <f t="shared" si="7"/>
        <v>Prime Q1</v>
      </c>
    </row>
    <row r="13" spans="2:45" x14ac:dyDescent="0.35">
      <c r="B13" s="8" t="s">
        <v>25</v>
      </c>
      <c r="C13" s="77">
        <v>0</v>
      </c>
      <c r="D13" s="77">
        <v>0</v>
      </c>
      <c r="G13" t="s">
        <v>359</v>
      </c>
      <c r="H13" s="91">
        <f ca="1">'[3]FIHI (PBC MIG)'!$G$50</f>
        <v>381251752.48990005</v>
      </c>
      <c r="I13" s="91">
        <f ca="1">'[3]FIHI (PBC MIG)'!$G$51</f>
        <v>653028.29</v>
      </c>
      <c r="J13" s="91">
        <f ca="1">'[3]FIHI (PBC MIG)'!$G$47</f>
        <v>2707989.7700999994</v>
      </c>
      <c r="K13" s="91">
        <f ca="1">'[3]FIHI (PBC MIG)'!$G$52</f>
        <v>0</v>
      </c>
      <c r="L13" s="91">
        <f ca="1">'[3]FIHI (PBC MIG)'!$G$48</f>
        <v>27244.140000000003</v>
      </c>
      <c r="M13" s="14">
        <f t="shared" ca="1" si="8"/>
        <v>383986986.40000004</v>
      </c>
      <c r="N13" s="14">
        <f t="shared" ca="1" si="9"/>
        <v>381251752.48990005</v>
      </c>
      <c r="O13" s="63">
        <f t="shared" ca="1" si="10"/>
        <v>383987000</v>
      </c>
      <c r="P13" s="63">
        <f t="shared" ca="1" si="11"/>
        <v>381252000</v>
      </c>
      <c r="Q13" s="14">
        <f t="shared" ca="1" si="12"/>
        <v>380322217.33990002</v>
      </c>
      <c r="R13" s="63">
        <f t="shared" ca="1" si="13"/>
        <v>3664769.0600999994</v>
      </c>
      <c r="S13" s="63">
        <f t="shared" ca="1" si="14"/>
        <v>653028.29</v>
      </c>
      <c r="T13" s="109">
        <f ca="1">'[3]FIHI (PBC MIG)'!$G$55</f>
        <v>0</v>
      </c>
      <c r="U13" s="110">
        <f ca="1">'[3]FIHI (PBC MIG)'!$G$46</f>
        <v>303751</v>
      </c>
      <c r="W13" s="64">
        <f t="shared" ca="1" si="15"/>
        <v>3361018.0600999994</v>
      </c>
      <c r="X13" s="64">
        <f t="shared" ca="1" si="0"/>
        <v>380322217.33990002</v>
      </c>
      <c r="Y13" s="64">
        <f t="shared" ca="1" si="16"/>
        <v>303751</v>
      </c>
      <c r="Z13" s="64">
        <f t="shared" ca="1" si="17"/>
        <v>27244.140000000003</v>
      </c>
      <c r="AA13" s="64">
        <f t="shared" ca="1" si="18"/>
        <v>2707989.7700999994</v>
      </c>
      <c r="AB13" s="64">
        <f t="shared" ca="1" si="1"/>
        <v>3361000</v>
      </c>
      <c r="AC13" s="64"/>
      <c r="AD13" s="64">
        <f t="shared" ca="1" si="2"/>
        <v>380322000</v>
      </c>
      <c r="AE13" s="64"/>
      <c r="AF13" s="64">
        <f t="shared" ca="1" si="3"/>
        <v>304000</v>
      </c>
      <c r="AG13" s="64">
        <f t="shared" ca="1" si="4"/>
        <v>27000</v>
      </c>
      <c r="AI13" s="14">
        <v>0</v>
      </c>
      <c r="AJ13" s="14"/>
      <c r="AK13" s="63">
        <f t="shared" ca="1" si="19"/>
        <v>2708000</v>
      </c>
      <c r="AM13" s="63">
        <v>226656709.75839999</v>
      </c>
      <c r="AN13" s="63">
        <v>206972972.33840001</v>
      </c>
      <c r="AO13" s="63">
        <v>207447235.4384</v>
      </c>
      <c r="AP13" s="63">
        <f t="shared" si="20"/>
        <v>226657000</v>
      </c>
      <c r="AQ13" s="63">
        <f t="shared" si="5"/>
        <v>206973000</v>
      </c>
      <c r="AR13" s="63">
        <f t="shared" si="6"/>
        <v>207447000</v>
      </c>
      <c r="AS13" t="str">
        <f t="shared" si="7"/>
        <v>Prime MIG</v>
      </c>
    </row>
    <row r="14" spans="2:45" x14ac:dyDescent="0.35">
      <c r="B14" s="8" t="s">
        <v>26</v>
      </c>
      <c r="C14" s="77">
        <v>0</v>
      </c>
      <c r="D14" s="77">
        <v>0</v>
      </c>
      <c r="G14" t="s">
        <v>413</v>
      </c>
      <c r="H14" s="91">
        <f ca="1">'[3]FIHI (PBC Q364)'!$G$50</f>
        <v>174287408.47999999</v>
      </c>
      <c r="I14" s="91">
        <f ca="1">'[3]FIHI (PBC Q364)'!$G$51</f>
        <v>15613892.729999999</v>
      </c>
      <c r="J14" s="91">
        <f ca="1">'[3]FIHI (PBC Q364)'!$G$47</f>
        <v>13139540.036700001</v>
      </c>
      <c r="K14" s="91">
        <f ca="1">'[3]FIHI (PBC Q364)'!$G$52</f>
        <v>0</v>
      </c>
      <c r="L14" s="91">
        <f ca="1">'[3]FIHI (PBC Q364)'!$G$48</f>
        <v>64677.700000000004</v>
      </c>
      <c r="M14" s="14">
        <f t="shared" ca="1" si="8"/>
        <v>187491626.21669999</v>
      </c>
      <c r="N14" s="14">
        <f t="shared" ca="1" si="9"/>
        <v>174287408.47999999</v>
      </c>
      <c r="O14" s="63">
        <f t="shared" ca="1" si="10"/>
        <v>187492000</v>
      </c>
      <c r="P14" s="63">
        <f t="shared" ca="1" si="11"/>
        <v>174287000</v>
      </c>
      <c r="Q14" s="14">
        <f t="shared" ca="1" si="12"/>
        <v>158721563.74999997</v>
      </c>
      <c r="R14" s="63">
        <f t="shared" ca="1" si="13"/>
        <v>28770062.466699999</v>
      </c>
      <c r="S14" s="63">
        <f t="shared" ca="1" si="14"/>
        <v>15613892.729999999</v>
      </c>
      <c r="T14" s="109">
        <f ca="1">'[3]FIHI (PBC Q364)'!$G$55</f>
        <v>0</v>
      </c>
      <c r="U14" s="110">
        <f ca="1">'[3]FIHI (PBC Q364)'!$G$46</f>
        <v>16629.7</v>
      </c>
      <c r="W14" s="64">
        <f t="shared" ca="1" si="15"/>
        <v>28753432.7667</v>
      </c>
      <c r="X14" s="64">
        <f t="shared" ref="X14:X15" ca="1" si="21">Q14</f>
        <v>158721563.74999997</v>
      </c>
      <c r="Y14" s="64">
        <f t="shared" ref="Y14:Y15" ca="1" si="22">U14</f>
        <v>16629.7</v>
      </c>
      <c r="Z14" s="64">
        <f t="shared" ca="1" si="17"/>
        <v>64677.700000000004</v>
      </c>
      <c r="AA14" s="64">
        <f t="shared" ca="1" si="18"/>
        <v>13139540.036700001</v>
      </c>
      <c r="AB14" s="64">
        <f t="shared" ref="AB14:AB15" ca="1" si="23">ROUND(W14,-3)</f>
        <v>28753000</v>
      </c>
      <c r="AC14" s="64"/>
      <c r="AD14" s="64">
        <f t="shared" ref="AD14:AD15" ca="1" si="24">ROUND(X14,-3)</f>
        <v>158722000</v>
      </c>
      <c r="AE14" s="64"/>
      <c r="AF14" s="64">
        <f t="shared" ref="AF14:AF15" ca="1" si="25">ROUND(Y14,-3)</f>
        <v>17000</v>
      </c>
      <c r="AG14" s="64">
        <f t="shared" ref="AG14:AG15" ca="1" si="26">ROUND(Z14,-3)</f>
        <v>65000</v>
      </c>
      <c r="AI14" s="14">
        <v>0</v>
      </c>
      <c r="AJ14" s="14"/>
      <c r="AK14" s="63">
        <f t="shared" ca="1" si="19"/>
        <v>13140000</v>
      </c>
      <c r="AM14" s="63">
        <v>90220013.060000002</v>
      </c>
      <c r="AN14" s="63">
        <v>92095692.709999993</v>
      </c>
      <c r="AO14" s="63">
        <v>92484091.819999993</v>
      </c>
      <c r="AP14" s="63">
        <f t="shared" si="20"/>
        <v>90220000</v>
      </c>
      <c r="AQ14" s="63">
        <f t="shared" si="5"/>
        <v>92096000</v>
      </c>
      <c r="AR14" s="63">
        <f t="shared" si="6"/>
        <v>92484000</v>
      </c>
      <c r="AS14" t="str">
        <f t="shared" si="7"/>
        <v>Prime Q364</v>
      </c>
    </row>
    <row r="15" spans="2:45" x14ac:dyDescent="0.35">
      <c r="B15" s="8" t="s">
        <v>27</v>
      </c>
      <c r="C15" s="77">
        <f ca="1">O21</f>
        <v>162574000</v>
      </c>
      <c r="D15" s="77">
        <f ca="1">P21</f>
        <v>161275000</v>
      </c>
      <c r="G15" t="s">
        <v>402</v>
      </c>
      <c r="H15" s="91">
        <f ca="1">'[3]FIHI (PBC QX)'!$G$50</f>
        <v>216547503.7051</v>
      </c>
      <c r="I15" s="91">
        <f ca="1">'[3]FIHI (PBC Q364)'!$G$51</f>
        <v>15613892.729999999</v>
      </c>
      <c r="J15" s="91">
        <f ca="1">'[3]FIHI (PBC Q364)'!$G$47</f>
        <v>13139540.036700001</v>
      </c>
      <c r="K15" s="91">
        <f ca="1">'[3]FIHI (PBC Q364)'!$G$52</f>
        <v>0</v>
      </c>
      <c r="L15" s="91">
        <f ca="1">'[3]FIHI (PBC Q364)'!$G$48</f>
        <v>64677.700000000004</v>
      </c>
      <c r="M15" s="14">
        <f t="shared" ca="1" si="8"/>
        <v>229751721.4418</v>
      </c>
      <c r="N15" s="14">
        <f t="shared" ca="1" si="9"/>
        <v>216547503.7051</v>
      </c>
      <c r="O15" s="63">
        <f t="shared" ref="O15" ca="1" si="27">ROUND(M15,-3)</f>
        <v>229752000</v>
      </c>
      <c r="P15" s="63">
        <f t="shared" ref="P15" ca="1" si="28">ROUND(N15,-3)</f>
        <v>216548000</v>
      </c>
      <c r="Q15" s="14">
        <f t="shared" ca="1" si="12"/>
        <v>200981658.97509998</v>
      </c>
      <c r="R15" s="63">
        <f t="shared" ca="1" si="13"/>
        <v>28770062.466699999</v>
      </c>
      <c r="S15" s="63">
        <f t="shared" ca="1" si="14"/>
        <v>15613892.729999999</v>
      </c>
      <c r="T15" s="109">
        <f ca="1">'[3]FIHI (PBC Q364)'!$G$55</f>
        <v>0</v>
      </c>
      <c r="U15" s="110">
        <f ca="1">'[3]FIHI (PBC Q364)'!$G$46</f>
        <v>16629.7</v>
      </c>
      <c r="W15" s="64">
        <f t="shared" ca="1" si="15"/>
        <v>28753432.7667</v>
      </c>
      <c r="X15" s="64">
        <f t="shared" ca="1" si="21"/>
        <v>200981658.97509998</v>
      </c>
      <c r="Y15" s="64">
        <f t="shared" ca="1" si="22"/>
        <v>16629.7</v>
      </c>
      <c r="Z15" s="64">
        <f t="shared" ca="1" si="17"/>
        <v>64677.700000000004</v>
      </c>
      <c r="AA15" s="64">
        <f t="shared" ca="1" si="18"/>
        <v>13139540.036700001</v>
      </c>
      <c r="AB15" s="64">
        <f t="shared" ca="1" si="23"/>
        <v>28753000</v>
      </c>
      <c r="AC15" s="64"/>
      <c r="AD15" s="64">
        <f t="shared" ca="1" si="24"/>
        <v>200982000</v>
      </c>
      <c r="AE15" s="64"/>
      <c r="AF15" s="64">
        <f t="shared" ca="1" si="25"/>
        <v>17000</v>
      </c>
      <c r="AG15" s="64">
        <f t="shared" ca="1" si="26"/>
        <v>65000</v>
      </c>
      <c r="AI15" s="14">
        <v>0</v>
      </c>
      <c r="AJ15" s="14"/>
      <c r="AK15" s="63">
        <f t="shared" ca="1" si="19"/>
        <v>13140000</v>
      </c>
      <c r="AM15" s="63">
        <v>232010621.96000001</v>
      </c>
      <c r="AN15" s="63">
        <v>234421102.27000001</v>
      </c>
      <c r="AO15" s="63">
        <v>245134935.56510001</v>
      </c>
      <c r="AP15" s="63">
        <f t="shared" si="20"/>
        <v>232011000</v>
      </c>
      <c r="AQ15" s="63">
        <f t="shared" si="5"/>
        <v>234421000</v>
      </c>
      <c r="AR15" s="63">
        <f t="shared" si="6"/>
        <v>245135000</v>
      </c>
      <c r="AS15" t="str">
        <f t="shared" si="7"/>
        <v>Prime QX</v>
      </c>
    </row>
    <row r="16" spans="2:45" x14ac:dyDescent="0.35">
      <c r="B16" s="8" t="s">
        <v>30</v>
      </c>
      <c r="C16" s="77">
        <v>0</v>
      </c>
      <c r="D16" s="77">
        <v>0</v>
      </c>
      <c r="G16" t="s">
        <v>513</v>
      </c>
      <c r="H16" s="107">
        <f ca="1">'[3]FIHI (PBC A1)'!$G$50</f>
        <v>75000000</v>
      </c>
      <c r="I16" s="107">
        <f ca="1">'[3]FIHI (PBC A1)'!$G$51</f>
        <v>2183441.1599999997</v>
      </c>
      <c r="J16" s="107">
        <f ca="1">'[3]FIHI (PBC A1)'!$G$47</f>
        <v>0</v>
      </c>
      <c r="K16" s="107">
        <f ca="1">'[3]FIHI (PBC A1)'!$G$52</f>
        <v>0</v>
      </c>
      <c r="L16" s="107">
        <f ca="1">'[3]FIHI (PBC A1)'!$G$48</f>
        <v>69577.78</v>
      </c>
      <c r="M16" s="14">
        <f t="shared" ca="1" si="8"/>
        <v>75069577.780000001</v>
      </c>
      <c r="N16" s="14">
        <f t="shared" ca="1" si="9"/>
        <v>75000000</v>
      </c>
      <c r="O16" s="63">
        <f t="shared" ref="O16:O17" ca="1" si="29">ROUND(M16,-3)</f>
        <v>75070000</v>
      </c>
      <c r="P16" s="63">
        <f t="shared" ref="P16:P17" ca="1" si="30">ROUND(N16,-3)</f>
        <v>75000000</v>
      </c>
      <c r="Q16" s="14">
        <f t="shared" ca="1" si="12"/>
        <v>72886136.620000005</v>
      </c>
      <c r="R16" s="63">
        <f t="shared" ca="1" si="13"/>
        <v>2183441.1599999997</v>
      </c>
      <c r="S16" s="63">
        <f t="shared" ca="1" si="14"/>
        <v>2183441.1599999997</v>
      </c>
      <c r="T16" s="109">
        <f ca="1">'[3]FIHI (PBC A1)'!$G$55</f>
        <v>0</v>
      </c>
      <c r="U16" s="110">
        <f ca="1">'[3]FIHI (PBC A1)'!$G$46</f>
        <v>0</v>
      </c>
      <c r="W16" s="64">
        <f t="shared" ca="1" si="15"/>
        <v>2183441.1599999997</v>
      </c>
      <c r="X16" s="64">
        <f t="shared" ref="X16:X17" ca="1" si="31">Q16</f>
        <v>72886136.620000005</v>
      </c>
      <c r="Y16" s="64">
        <f t="shared" ref="Y16:Y17" ca="1" si="32">U16</f>
        <v>0</v>
      </c>
      <c r="Z16" s="64">
        <f t="shared" ca="1" si="17"/>
        <v>69577.78</v>
      </c>
      <c r="AA16" s="64">
        <f t="shared" ca="1" si="18"/>
        <v>0</v>
      </c>
      <c r="AB16" s="64">
        <f t="shared" ref="AB16:AB17" ca="1" si="33">ROUND(W16,-3)</f>
        <v>2183000</v>
      </c>
      <c r="AC16" s="64"/>
      <c r="AD16" s="64">
        <f t="shared" ref="AD16:AD17" ca="1" si="34">ROUND(X16,-3)</f>
        <v>72886000</v>
      </c>
      <c r="AE16" s="64"/>
      <c r="AF16" s="64">
        <f t="shared" ref="AF16:AF17" ca="1" si="35">ROUND(Y16,-3)</f>
        <v>0</v>
      </c>
      <c r="AG16" s="64">
        <f t="shared" ref="AG16:AG17" ca="1" si="36">ROUND(Z16,-3)</f>
        <v>70000</v>
      </c>
      <c r="AI16" s="14">
        <v>0</v>
      </c>
      <c r="AJ16" s="14"/>
      <c r="AK16" s="63">
        <f t="shared" ca="1" si="19"/>
        <v>0</v>
      </c>
      <c r="AM16" s="63">
        <v>75342498.329999998</v>
      </c>
      <c r="AN16" s="63">
        <v>75673948.329999998</v>
      </c>
      <c r="AO16" s="63">
        <v>75013187.719999999</v>
      </c>
      <c r="AP16" s="63">
        <f t="shared" si="20"/>
        <v>75342000</v>
      </c>
      <c r="AQ16" s="63">
        <f t="shared" si="5"/>
        <v>75674000</v>
      </c>
      <c r="AR16" s="63">
        <f t="shared" si="6"/>
        <v>75013000</v>
      </c>
      <c r="AS16" t="str">
        <f t="shared" si="7"/>
        <v>Prime A1</v>
      </c>
    </row>
    <row r="17" spans="2:45" x14ac:dyDescent="0.35">
      <c r="B17" s="8"/>
      <c r="G17" t="s">
        <v>514</v>
      </c>
      <c r="H17" s="107">
        <f ca="1">'[3]FIHI (PBC 2YIG)'!$G$50</f>
        <v>86274535.780000001</v>
      </c>
      <c r="I17" s="107">
        <f ca="1">'[3]FIHI (PBC 2YIG)'!$G$51</f>
        <v>1793390.48</v>
      </c>
      <c r="J17" s="107">
        <f ca="1">'[3]FIHI (PBC 2YIG)'!$G$47</f>
        <v>1226341.2476000001</v>
      </c>
      <c r="K17" s="107">
        <f ca="1">'[3]FIHI (PBC 2YIG)'!$G$52</f>
        <v>0</v>
      </c>
      <c r="L17" s="107">
        <f ca="1">'[3]FIHI (PBC 2YIG)'!$G$48</f>
        <v>3248.1</v>
      </c>
      <c r="M17" s="14">
        <f t="shared" ca="1" si="8"/>
        <v>87504125.127599999</v>
      </c>
      <c r="N17" s="14">
        <f t="shared" ca="1" si="9"/>
        <v>86274535.780000001</v>
      </c>
      <c r="O17" s="63">
        <f t="shared" ca="1" si="29"/>
        <v>87504000</v>
      </c>
      <c r="P17" s="63">
        <f t="shared" ca="1" si="30"/>
        <v>86275000</v>
      </c>
      <c r="Q17" s="14">
        <f t="shared" ca="1" si="12"/>
        <v>84484393.399999991</v>
      </c>
      <c r="R17" s="63">
        <f t="shared" ca="1" si="13"/>
        <v>3019731.7275999999</v>
      </c>
      <c r="S17" s="63">
        <f t="shared" ca="1" si="14"/>
        <v>1793390.4799999997</v>
      </c>
      <c r="T17" s="109">
        <f ca="1">'[3]FIHI (PBC 2YIG)'!$G$55</f>
        <v>0</v>
      </c>
      <c r="U17" s="110">
        <f ca="1">'[3]FIHI (PBC 2YIG)'!$G$46</f>
        <v>0</v>
      </c>
      <c r="W17" s="64">
        <f t="shared" ca="1" si="15"/>
        <v>3019731.7275999999</v>
      </c>
      <c r="X17" s="64">
        <f t="shared" ca="1" si="31"/>
        <v>84484393.399999991</v>
      </c>
      <c r="Y17" s="64">
        <f t="shared" ca="1" si="32"/>
        <v>0</v>
      </c>
      <c r="Z17" s="64">
        <f t="shared" ca="1" si="17"/>
        <v>3248.1</v>
      </c>
      <c r="AA17" s="64">
        <f t="shared" ca="1" si="18"/>
        <v>1226341.2476000001</v>
      </c>
      <c r="AB17" s="64">
        <f t="shared" ca="1" si="33"/>
        <v>3020000</v>
      </c>
      <c r="AC17" s="64"/>
      <c r="AD17" s="64">
        <f t="shared" ca="1" si="34"/>
        <v>84484000</v>
      </c>
      <c r="AE17" s="64"/>
      <c r="AF17" s="64">
        <f t="shared" ca="1" si="35"/>
        <v>0</v>
      </c>
      <c r="AG17" s="64">
        <f t="shared" ca="1" si="36"/>
        <v>3000</v>
      </c>
      <c r="AI17" s="14">
        <v>0</v>
      </c>
      <c r="AJ17" s="14"/>
      <c r="AK17" s="63">
        <f t="shared" ca="1" si="19"/>
        <v>1226000</v>
      </c>
      <c r="AM17" s="63">
        <v>39766512.060000002</v>
      </c>
      <c r="AN17" s="63">
        <v>86830613.530000001</v>
      </c>
      <c r="AO17" s="63">
        <v>87053375.159999996</v>
      </c>
      <c r="AP17" s="63">
        <f t="shared" si="20"/>
        <v>39767000</v>
      </c>
      <c r="AQ17" s="63">
        <f t="shared" si="5"/>
        <v>86831000</v>
      </c>
      <c r="AR17" s="63">
        <f t="shared" si="6"/>
        <v>87053000</v>
      </c>
      <c r="AS17" t="str">
        <f t="shared" si="7"/>
        <v>Prime 2YIG</v>
      </c>
    </row>
    <row r="18" spans="2:45" x14ac:dyDescent="0.35">
      <c r="B18" s="8"/>
      <c r="H18" s="107"/>
      <c r="I18" s="107"/>
      <c r="J18" s="107"/>
      <c r="K18" s="107"/>
      <c r="L18" s="107"/>
      <c r="M18" s="24">
        <f t="shared" si="8"/>
        <v>0</v>
      </c>
      <c r="N18" s="24">
        <f t="shared" si="9"/>
        <v>0</v>
      </c>
      <c r="O18" s="108"/>
      <c r="P18" s="108"/>
      <c r="Q18" s="24"/>
      <c r="R18" s="108">
        <f t="shared" si="13"/>
        <v>0</v>
      </c>
      <c r="S18" s="108"/>
      <c r="T18" s="109"/>
      <c r="U18" s="110"/>
      <c r="W18" s="64"/>
      <c r="X18" s="64"/>
      <c r="Y18" s="64"/>
      <c r="Z18" s="64">
        <f t="shared" si="17"/>
        <v>0</v>
      </c>
      <c r="AA18" s="64">
        <f t="shared" si="18"/>
        <v>0</v>
      </c>
      <c r="AB18" s="64"/>
      <c r="AC18" s="64"/>
      <c r="AD18" s="64"/>
      <c r="AE18" s="64"/>
      <c r="AF18" s="64"/>
      <c r="AG18" s="64"/>
      <c r="AI18" s="14">
        <v>0</v>
      </c>
      <c r="AJ18" s="14"/>
      <c r="AK18" s="63">
        <f t="shared" si="19"/>
        <v>0</v>
      </c>
      <c r="AM18" s="63"/>
      <c r="AN18" s="63"/>
      <c r="AO18" s="63"/>
    </row>
    <row r="19" spans="2:45" ht="15" thickBot="1" x14ac:dyDescent="0.4">
      <c r="B19" s="8"/>
      <c r="G19" s="3" t="s">
        <v>358</v>
      </c>
      <c r="H19" s="92">
        <v>0</v>
      </c>
      <c r="I19" s="92">
        <v>149249.53</v>
      </c>
      <c r="J19" s="92">
        <v>0</v>
      </c>
      <c r="K19" s="92">
        <v>0</v>
      </c>
      <c r="L19" s="92">
        <v>149249.53</v>
      </c>
      <c r="M19" s="93">
        <f t="shared" si="8"/>
        <v>149249.53</v>
      </c>
      <c r="N19" s="93">
        <f t="shared" si="9"/>
        <v>0</v>
      </c>
      <c r="O19" s="94">
        <f>ROUND(M19,-3)</f>
        <v>149000</v>
      </c>
      <c r="P19" s="94">
        <f>ROUND(N19,-3)</f>
        <v>0</v>
      </c>
      <c r="Q19" s="93">
        <f t="shared" ref="Q19" si="37">M19-SUM(L19,S19,T19,U19)</f>
        <v>0</v>
      </c>
      <c r="R19" s="94">
        <f t="shared" si="13"/>
        <v>149249.53</v>
      </c>
      <c r="S19" s="94"/>
      <c r="T19" s="111">
        <v>0</v>
      </c>
      <c r="U19" s="112">
        <v>0</v>
      </c>
      <c r="V19" s="3"/>
      <c r="W19" s="95">
        <f t="shared" si="15"/>
        <v>0</v>
      </c>
      <c r="X19" s="95">
        <f t="shared" ref="X19" si="38">Q19</f>
        <v>0</v>
      </c>
      <c r="Y19" s="95">
        <f t="shared" ref="Y19" si="39">U19</f>
        <v>0</v>
      </c>
      <c r="Z19" s="95">
        <f t="shared" si="17"/>
        <v>149249.53</v>
      </c>
      <c r="AA19" s="95">
        <f t="shared" si="18"/>
        <v>0</v>
      </c>
      <c r="AB19" s="95">
        <f t="shared" ref="AB19" si="40">ROUND(W19,-3)</f>
        <v>0</v>
      </c>
      <c r="AC19" s="95"/>
      <c r="AD19" s="95">
        <f t="shared" ref="AD19" si="41">ROUND(X19,-3)</f>
        <v>0</v>
      </c>
      <c r="AE19" s="95"/>
      <c r="AF19" s="95">
        <f t="shared" ref="AF19" si="42">ROUND(Y19,-3)</f>
        <v>0</v>
      </c>
      <c r="AG19" s="95">
        <f t="shared" ref="AG19" si="43">ROUND(Z19,-3)</f>
        <v>149000</v>
      </c>
      <c r="AH19" s="3"/>
      <c r="AI19" s="93">
        <v>0</v>
      </c>
      <c r="AJ19" s="93"/>
      <c r="AK19" s="94">
        <f t="shared" si="19"/>
        <v>0</v>
      </c>
      <c r="AL19" s="3"/>
      <c r="AM19" s="94"/>
      <c r="AN19" s="94"/>
      <c r="AO19" s="94"/>
      <c r="AP19" s="3"/>
      <c r="AQ19" s="3"/>
      <c r="AR19" s="3"/>
      <c r="AS19" s="3" t="str">
        <f>G19</f>
        <v>Prime EXP</v>
      </c>
    </row>
    <row r="20" spans="2:45" ht="15" thickTop="1" x14ac:dyDescent="0.35">
      <c r="C20" s="64"/>
      <c r="G20" t="s">
        <v>362</v>
      </c>
      <c r="H20" s="63">
        <f ca="1">SUM(H9:H15,H19)</f>
        <v>2066790289.3961003</v>
      </c>
      <c r="I20" s="63"/>
      <c r="J20" s="63">
        <f ca="1">SUM(J9:J15,J19)</f>
        <v>45189186.090800002</v>
      </c>
      <c r="K20" s="63"/>
      <c r="L20" s="63">
        <f t="shared" ref="L20:U20" ca="1" si="44">SUM(L9:L15,L19)</f>
        <v>537353.03</v>
      </c>
      <c r="M20" s="63">
        <f t="shared" ca="1" si="44"/>
        <v>2112516828.5169003</v>
      </c>
      <c r="N20" s="63">
        <f t="shared" ca="1" si="44"/>
        <v>2066790289.3961003</v>
      </c>
      <c r="O20" s="63">
        <f t="shared" ca="1" si="44"/>
        <v>2112517000</v>
      </c>
      <c r="P20" s="63">
        <f t="shared" ca="1" si="44"/>
        <v>2066790000</v>
      </c>
      <c r="Q20" s="63">
        <f t="shared" ca="1" si="44"/>
        <v>2032988547.2561002</v>
      </c>
      <c r="R20" s="63">
        <f t="shared" ca="1" si="44"/>
        <v>79528281.260800004</v>
      </c>
      <c r="S20" s="63">
        <f t="shared" ca="1" si="44"/>
        <v>30199480.239999995</v>
      </c>
      <c r="T20" s="63">
        <f t="shared" ca="1" si="44"/>
        <v>0</v>
      </c>
      <c r="U20" s="63">
        <f t="shared" ca="1" si="44"/>
        <v>3990365.4000000004</v>
      </c>
    </row>
    <row r="21" spans="2:45" x14ac:dyDescent="0.35">
      <c r="C21" s="64"/>
      <c r="G21" t="s">
        <v>525</v>
      </c>
      <c r="H21" s="64">
        <f ca="1">SUM(H16:H17)</f>
        <v>161274535.78</v>
      </c>
      <c r="I21" s="63"/>
      <c r="J21" s="64">
        <f ca="1">SUM(J16:J17)</f>
        <v>1226341.2476000001</v>
      </c>
      <c r="K21" s="63"/>
      <c r="L21" s="64">
        <f t="shared" ref="L21:U21" ca="1" si="45">SUM(L16:L17)</f>
        <v>72825.88</v>
      </c>
      <c r="M21" s="64">
        <f t="shared" ca="1" si="45"/>
        <v>162573702.90759999</v>
      </c>
      <c r="N21" s="64">
        <f t="shared" ca="1" si="45"/>
        <v>161274535.78</v>
      </c>
      <c r="O21" s="64">
        <f t="shared" ca="1" si="45"/>
        <v>162574000</v>
      </c>
      <c r="P21" s="64">
        <f t="shared" ca="1" si="45"/>
        <v>161275000</v>
      </c>
      <c r="Q21" s="64">
        <f t="shared" ca="1" si="45"/>
        <v>157370530.01999998</v>
      </c>
      <c r="R21" s="64">
        <f t="shared" ca="1" si="45"/>
        <v>5203172.8875999991</v>
      </c>
      <c r="S21" s="64">
        <f t="shared" ca="1" si="45"/>
        <v>3976831.6399999997</v>
      </c>
      <c r="T21" s="64">
        <f t="shared" ca="1" si="45"/>
        <v>0</v>
      </c>
      <c r="U21" s="64">
        <f t="shared" ca="1" si="45"/>
        <v>0</v>
      </c>
    </row>
    <row r="22" spans="2:45" s="3" customFormat="1" ht="15" thickBot="1" x14ac:dyDescent="0.4"/>
    <row r="23" spans="2:45" ht="15.5" thickTop="1" thickBot="1" x14ac:dyDescent="0.4">
      <c r="T23" s="126" t="s">
        <v>528</v>
      </c>
      <c r="U23" s="127">
        <v>646536211.39239645</v>
      </c>
      <c r="V23" s="125">
        <v>646537000</v>
      </c>
    </row>
    <row r="24" spans="2:45" x14ac:dyDescent="0.35">
      <c r="R24" s="124" t="s">
        <v>382</v>
      </c>
      <c r="S24" s="125">
        <v>269869.83</v>
      </c>
      <c r="T24" s="130" t="s">
        <v>529</v>
      </c>
      <c r="U24" s="131">
        <v>0.41767483513171061</v>
      </c>
      <c r="V24" s="132">
        <v>0.41767483513171061</v>
      </c>
    </row>
    <row r="25" spans="2:45" ht="15.5" x14ac:dyDescent="0.35">
      <c r="B25" s="6" t="s">
        <v>31</v>
      </c>
      <c r="R25" s="128" t="s">
        <v>383</v>
      </c>
      <c r="S25" s="129">
        <v>917128548.32999992</v>
      </c>
      <c r="T25" s="130" t="s">
        <v>530</v>
      </c>
      <c r="U25" s="133">
        <v>643575.44376500219</v>
      </c>
      <c r="V25" s="129">
        <v>644000</v>
      </c>
    </row>
    <row r="26" spans="2:45" ht="15" thickBot="1" x14ac:dyDescent="0.4">
      <c r="B26" t="s">
        <v>147</v>
      </c>
      <c r="R26" s="128" t="s">
        <v>384</v>
      </c>
      <c r="S26" s="129">
        <v>450787.32520710566</v>
      </c>
      <c r="T26" s="130" t="s">
        <v>531</v>
      </c>
      <c r="U26" s="133">
        <v>647300296.4494971</v>
      </c>
      <c r="V26" s="129">
        <v>647300000</v>
      </c>
    </row>
    <row r="27" spans="2:45" ht="15" customHeight="1" thickBot="1" x14ac:dyDescent="0.4">
      <c r="B27" t="s">
        <v>148</v>
      </c>
      <c r="N27" s="136" t="s">
        <v>538</v>
      </c>
      <c r="O27" s="137" t="s">
        <v>543</v>
      </c>
      <c r="P27" s="148">
        <v>270041905.5</v>
      </c>
      <c r="Q27" s="125">
        <v>270042000</v>
      </c>
      <c r="R27" s="134" t="s">
        <v>385</v>
      </c>
      <c r="S27" s="135">
        <v>647300296.4494971</v>
      </c>
      <c r="T27" s="130" t="s">
        <v>533</v>
      </c>
      <c r="U27" s="138">
        <v>4238.0169159444449</v>
      </c>
      <c r="V27" s="129">
        <v>4000</v>
      </c>
    </row>
    <row r="28" spans="2:45" ht="15" customHeight="1" x14ac:dyDescent="0.35">
      <c r="B28" t="s">
        <v>149</v>
      </c>
      <c r="N28" s="139" t="s">
        <v>539</v>
      </c>
      <c r="O28" s="140" t="s">
        <v>534</v>
      </c>
      <c r="P28" s="149">
        <v>1635.0500000000002</v>
      </c>
      <c r="Q28" s="129">
        <v>2000</v>
      </c>
      <c r="R28" s="160" t="s">
        <v>532</v>
      </c>
      <c r="S28" s="161"/>
      <c r="T28" s="130" t="s">
        <v>535</v>
      </c>
      <c r="U28" s="138">
        <v>89999.999999999985</v>
      </c>
      <c r="V28" s="129">
        <v>90000</v>
      </c>
    </row>
    <row r="29" spans="2:45" x14ac:dyDescent="0.35">
      <c r="N29" s="139" t="s">
        <v>540</v>
      </c>
      <c r="O29" s="140" t="s">
        <v>496</v>
      </c>
      <c r="P29" s="149">
        <v>113041047.53329647</v>
      </c>
      <c r="Q29" s="129">
        <v>113041000</v>
      </c>
      <c r="R29" s="162"/>
      <c r="S29" s="163"/>
      <c r="T29" s="130" t="s">
        <v>536</v>
      </c>
      <c r="U29" s="143">
        <v>1123766.7277816152</v>
      </c>
      <c r="V29" s="129">
        <v>1124000</v>
      </c>
    </row>
    <row r="30" spans="2:45" ht="15" thickBot="1" x14ac:dyDescent="0.4">
      <c r="B30" s="5" t="s">
        <v>33</v>
      </c>
      <c r="C30" s="5" t="s">
        <v>32</v>
      </c>
      <c r="N30" s="141" t="s">
        <v>542</v>
      </c>
      <c r="O30" s="142" t="s">
        <v>541</v>
      </c>
      <c r="P30" s="150">
        <v>263451623.30909997</v>
      </c>
      <c r="Q30" s="135">
        <v>263452000</v>
      </c>
      <c r="R30" s="164"/>
      <c r="S30" s="165"/>
      <c r="T30" s="144" t="s">
        <v>537</v>
      </c>
      <c r="U30" s="145">
        <v>646536211.39239645</v>
      </c>
      <c r="V30" s="135">
        <v>646536000</v>
      </c>
    </row>
    <row r="31" spans="2:45" ht="91.5" customHeight="1" x14ac:dyDescent="0.35">
      <c r="B31" s="84" t="s">
        <v>398</v>
      </c>
      <c r="C31" s="155" t="s">
        <v>412</v>
      </c>
      <c r="D31" s="156"/>
      <c r="E31" s="156"/>
      <c r="F31" s="156"/>
      <c r="G31" s="156"/>
      <c r="H31" s="156"/>
      <c r="I31" s="156"/>
      <c r="J31" s="156"/>
      <c r="K31" s="156"/>
      <c r="L31" s="157"/>
    </row>
    <row r="32" spans="2:45" ht="74.25" customHeight="1" x14ac:dyDescent="0.35">
      <c r="B32" s="84" t="s">
        <v>511</v>
      </c>
      <c r="C32" s="155" t="s">
        <v>512</v>
      </c>
      <c r="D32" s="156"/>
      <c r="E32" s="156"/>
      <c r="F32" s="156"/>
      <c r="G32" s="156"/>
      <c r="H32" s="156"/>
      <c r="I32" s="156"/>
      <c r="J32" s="156"/>
      <c r="K32" s="156"/>
      <c r="L32" s="157"/>
    </row>
    <row r="34" spans="2:14" x14ac:dyDescent="0.35">
      <c r="B34" s="64"/>
      <c r="C34" s="64"/>
      <c r="N34" s="64"/>
    </row>
    <row r="35" spans="2:14" x14ac:dyDescent="0.35">
      <c r="N35" s="64"/>
    </row>
    <row r="36" spans="2:14" x14ac:dyDescent="0.35">
      <c r="N36" s="64"/>
    </row>
    <row r="37" spans="2:14" x14ac:dyDescent="0.35">
      <c r="N37" s="64"/>
    </row>
    <row r="38" spans="2:14" x14ac:dyDescent="0.35">
      <c r="N38" s="64"/>
    </row>
  </sheetData>
  <mergeCells count="5">
    <mergeCell ref="C31:L31"/>
    <mergeCell ref="C32:L32"/>
    <mergeCell ref="M7:N7"/>
    <mergeCell ref="O7:P7"/>
    <mergeCell ref="R28:S30"/>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8">
        <f ca="1">[2]USG!$H$40</f>
        <v>44593000</v>
      </c>
      <c r="E35" s="1" t="s">
        <v>48</v>
      </c>
    </row>
    <row r="36" spans="2:5" x14ac:dyDescent="0.35">
      <c r="B36" t="s">
        <v>70</v>
      </c>
      <c r="C36" s="78">
        <f ca="1">[2]USG!$H$41</f>
        <v>44503000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79">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[2]USG!$H$47</f>
        <v>1352000</v>
      </c>
      <c r="D60" s="63"/>
      <c r="E60" s="80">
        <f ca="1">[2]USG!$H$48</f>
        <v>42270000</v>
      </c>
      <c r="F60" s="80">
        <v>0</v>
      </c>
      <c r="G60" s="80">
        <f ca="1">[2]USG!$H$37</f>
        <v>971000</v>
      </c>
      <c r="N60" s="24"/>
    </row>
    <row r="61" spans="2:14" x14ac:dyDescent="0.35">
      <c r="B61" t="s">
        <v>79</v>
      </c>
      <c r="C61" s="80">
        <f ca="1">[2]USG!$H$39</f>
        <v>31000</v>
      </c>
      <c r="D61" s="63"/>
      <c r="E61" s="80">
        <v>0</v>
      </c>
      <c r="F61" s="80">
        <v>0</v>
      </c>
      <c r="G61" s="80">
        <f ca="1">[2]USG!$H$38</f>
        <v>59000</v>
      </c>
      <c r="N61" s="24"/>
    </row>
    <row r="64" spans="2:14" x14ac:dyDescent="0.35">
      <c r="B64" t="s">
        <v>88</v>
      </c>
      <c r="E64" s="1" t="s">
        <v>86</v>
      </c>
    </row>
    <row r="65" spans="2:5" x14ac:dyDescent="0.35">
      <c r="B65" t="s">
        <v>85</v>
      </c>
      <c r="C65" s="97">
        <f ca="1">'[4]USG Summary'!$R$44</f>
        <v>100</v>
      </c>
      <c r="E65" s="1" t="s">
        <v>87</v>
      </c>
    </row>
    <row r="66" spans="2:5" x14ac:dyDescent="0.35">
      <c r="B66" t="s">
        <v>84</v>
      </c>
      <c r="C66" s="74"/>
    </row>
    <row r="67" spans="2:5" x14ac:dyDescent="0.35">
      <c r="C67" s="74"/>
    </row>
    <row r="68" spans="2:5" x14ac:dyDescent="0.35">
      <c r="C68" s="74"/>
    </row>
    <row r="69" spans="2:5" x14ac:dyDescent="0.35">
      <c r="B69" t="s">
        <v>89</v>
      </c>
      <c r="C69" s="74"/>
    </row>
    <row r="70" spans="2:5" x14ac:dyDescent="0.35">
      <c r="B70" t="s">
        <v>90</v>
      </c>
      <c r="C70" s="97">
        <f ca="1">'[4]USG Summary'!R48</f>
        <v>0</v>
      </c>
    </row>
    <row r="71" spans="2:5" x14ac:dyDescent="0.35">
      <c r="B71" t="s">
        <v>91</v>
      </c>
      <c r="C71" s="97">
        <f ca="1">'[4]USG Summary'!R49</f>
        <v>0</v>
      </c>
    </row>
    <row r="72" spans="2:5" x14ac:dyDescent="0.35">
      <c r="B72" t="s">
        <v>92</v>
      </c>
      <c r="C72" s="97">
        <f ca="1">'[4]USG Summary'!R50</f>
        <v>0</v>
      </c>
    </row>
    <row r="73" spans="2:5" x14ac:dyDescent="0.35">
      <c r="B73" t="s">
        <v>93</v>
      </c>
      <c r="C73" s="97">
        <f ca="1">'[4]USG Summary'!R51</f>
        <v>46.649821885285355</v>
      </c>
      <c r="E73" s="1" t="s">
        <v>103</v>
      </c>
    </row>
    <row r="74" spans="2:5" x14ac:dyDescent="0.35">
      <c r="B74" t="s">
        <v>94</v>
      </c>
      <c r="C74" s="97">
        <f ca="1">'[4]USG Summary'!R52</f>
        <v>0</v>
      </c>
      <c r="E74" s="1" t="s">
        <v>104</v>
      </c>
    </row>
    <row r="75" spans="2:5" x14ac:dyDescent="0.35">
      <c r="B75" t="s">
        <v>95</v>
      </c>
      <c r="C75" s="97">
        <f ca="1">'[4]USG Summary'!R53</f>
        <v>0</v>
      </c>
      <c r="E75" s="1" t="s">
        <v>105</v>
      </c>
    </row>
    <row r="76" spans="2:5" x14ac:dyDescent="0.35">
      <c r="B76" t="s">
        <v>96</v>
      </c>
      <c r="C76" s="97">
        <f ca="1">'[4]USG Summary'!R54</f>
        <v>53.118779531783233</v>
      </c>
      <c r="E76" s="1" t="s">
        <v>106</v>
      </c>
    </row>
    <row r="77" spans="2:5" x14ac:dyDescent="0.35">
      <c r="B77" t="s">
        <v>97</v>
      </c>
      <c r="C77" s="97">
        <f ca="1">'[4]USG Summary'!R55</f>
        <v>0</v>
      </c>
    </row>
    <row r="78" spans="2:5" x14ac:dyDescent="0.35">
      <c r="B78" t="s">
        <v>98</v>
      </c>
      <c r="C78" s="97">
        <f ca="1">'[4]USG Summary'!R56</f>
        <v>0</v>
      </c>
    </row>
    <row r="79" spans="2:5" x14ac:dyDescent="0.35">
      <c r="B79" t="s">
        <v>101</v>
      </c>
      <c r="C79" s="97">
        <f ca="1">'[4]USG Summary'!R57</f>
        <v>0</v>
      </c>
    </row>
    <row r="80" spans="2:5" x14ac:dyDescent="0.35">
      <c r="B80" t="s">
        <v>99</v>
      </c>
      <c r="C80" s="97">
        <f ca="1">'[4]USG Summary'!R58</f>
        <v>0</v>
      </c>
    </row>
    <row r="81" spans="2:20" x14ac:dyDescent="0.35">
      <c r="B81" t="s">
        <v>100</v>
      </c>
      <c r="C81" s="97">
        <f ca="1">'[4]USG Summary'!R59</f>
        <v>0</v>
      </c>
    </row>
    <row r="82" spans="2:20" x14ac:dyDescent="0.35">
      <c r="B82" t="s">
        <v>102</v>
      </c>
      <c r="C82" s="97">
        <f ca="1">'[4]USG Summary'!R60</f>
        <v>0</v>
      </c>
    </row>
    <row r="83" spans="2:20" x14ac:dyDescent="0.35">
      <c r="B83" t="s">
        <v>155</v>
      </c>
      <c r="C83" s="97">
        <f ca="1">'[4]USG Summary'!R61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6">
        <v>44592</v>
      </c>
      <c r="E96" s="82">
        <f t="shared" ref="E96:F98" ca="1" si="0">ROUND(H96-1,4)</f>
        <v>3.8999999999999998E-3</v>
      </c>
      <c r="F96" s="82">
        <f t="shared" ca="1" si="0"/>
        <v>3.7000000000000002E-3</v>
      </c>
      <c r="H96" s="152">
        <f ca="1">[2]USG!W5</f>
        <v>1.0039125817130012</v>
      </c>
      <c r="I96" s="152">
        <f ca="1">[2]USG!X5</f>
        <v>1.0037080043592976</v>
      </c>
      <c r="J96" s="20">
        <f ca="1">J95*H96</f>
        <v>1.0039125817130012</v>
      </c>
      <c r="K96" s="20">
        <f t="shared" ref="K96:K107" ca="1" si="1">K95*I96</f>
        <v>1.0037080043592976</v>
      </c>
      <c r="L96" s="25">
        <f ca="1">F96*365/31</f>
        <v>4.3564516129032262E-2</v>
      </c>
      <c r="N96" s="25"/>
      <c r="O96" s="19"/>
      <c r="P96" s="17"/>
      <c r="R96" s="17"/>
      <c r="S96" s="25"/>
      <c r="T96" s="18"/>
    </row>
    <row r="97" spans="2:20" x14ac:dyDescent="0.35">
      <c r="B97" t="s">
        <v>114</v>
      </c>
      <c r="C97" s="76">
        <v>44620</v>
      </c>
      <c r="E97" s="82">
        <f t="shared" ca="1" si="0"/>
        <v>3.7000000000000002E-3</v>
      </c>
      <c r="F97" s="82">
        <f t="shared" ca="1" si="0"/>
        <v>3.5999999999999999E-3</v>
      </c>
      <c r="H97" s="152">
        <f ca="1">[2]USG!W6</f>
        <v>1.0036781703134483</v>
      </c>
      <c r="I97" s="152">
        <f ca="1">[2]USG!X6</f>
        <v>1.0035722620761816</v>
      </c>
      <c r="J97" s="20">
        <f t="shared" ref="J97:J107" ca="1" si="2">J96*H97</f>
        <v>1.0076051431683553</v>
      </c>
      <c r="K97" s="20">
        <f t="shared" ca="1" si="1"/>
        <v>1.0072935123988302</v>
      </c>
      <c r="L97" s="25">
        <f ca="1">F97*365/(C97-C96)</f>
        <v>4.6928571428571431E-2</v>
      </c>
      <c r="N97" s="25"/>
      <c r="O97" s="19"/>
      <c r="P97" s="17"/>
      <c r="R97" s="17"/>
      <c r="S97" s="25"/>
      <c r="T97" s="18"/>
    </row>
    <row r="98" spans="2:20" x14ac:dyDescent="0.35">
      <c r="B98" t="s">
        <v>115</v>
      </c>
      <c r="C98" s="76">
        <v>44651</v>
      </c>
      <c r="E98" s="82">
        <f t="shared" ca="1" si="0"/>
        <v>4.1999999999999997E-3</v>
      </c>
      <c r="F98" s="82">
        <f t="shared" ca="1" si="0"/>
        <v>4.1000000000000003E-3</v>
      </c>
      <c r="H98" s="152">
        <f ca="1">[2]USG!W7</f>
        <v>1.0042366990605069</v>
      </c>
      <c r="I98" s="152">
        <f ca="1">[2]USG!X7</f>
        <v>1.0040598736515824</v>
      </c>
      <c r="J98" s="20">
        <f t="shared" ca="1" si="2"/>
        <v>1.0118740629317786</v>
      </c>
      <c r="K98" s="20">
        <f t="shared" ca="1" si="1"/>
        <v>1.0113829967892283</v>
      </c>
      <c r="L98" s="25">
        <f ca="1">F98*365/(C98-C97)</f>
        <v>4.82741935483871E-2</v>
      </c>
      <c r="N98" s="25"/>
      <c r="O98" s="19"/>
      <c r="P98" s="17"/>
      <c r="R98" s="17"/>
      <c r="S98" s="25"/>
      <c r="T98" s="18"/>
    </row>
    <row r="99" spans="2:20" ht="15" thickBot="1" x14ac:dyDescent="0.4">
      <c r="B99" t="s">
        <v>116</v>
      </c>
      <c r="C99" s="76">
        <v>44651</v>
      </c>
      <c r="E99" s="99">
        <f ca="1">ROUND((J99/J95)-1,4)</f>
        <v>1.1900000000000001E-2</v>
      </c>
      <c r="F99" s="99">
        <f ca="1">ROUND((K99/K95)-1,4)</f>
        <v>1.14E-2</v>
      </c>
      <c r="H99" s="65">
        <v>1</v>
      </c>
      <c r="I99" s="65">
        <v>1</v>
      </c>
      <c r="J99" s="65">
        <f t="shared" ca="1" si="2"/>
        <v>1.0118740629317786</v>
      </c>
      <c r="K99" s="65">
        <f t="shared" ca="1" si="1"/>
        <v>1.0113829967892283</v>
      </c>
      <c r="L99" s="25"/>
      <c r="N99" s="25"/>
      <c r="O99" s="19"/>
      <c r="R99" s="17"/>
      <c r="S99" s="25"/>
      <c r="T99" s="18"/>
    </row>
    <row r="100" spans="2:20" ht="15" thickTop="1" x14ac:dyDescent="0.35">
      <c r="B100" t="s">
        <v>117</v>
      </c>
      <c r="C100" s="76">
        <v>44681</v>
      </c>
      <c r="E100" s="98">
        <f t="shared" ref="E100:E102" ca="1" si="3">ROUND(H100-1,4)</f>
        <v>0</v>
      </c>
      <c r="F100" s="98">
        <f t="shared" ref="F100:F102" ca="1" si="4">ROUND(I100-1,4)</f>
        <v>0</v>
      </c>
      <c r="H100" s="152">
        <f ca="1">[2]USG!W8</f>
        <v>1</v>
      </c>
      <c r="I100" s="152">
        <f ca="1">[2]USG!X8</f>
        <v>1</v>
      </c>
      <c r="J100" s="20">
        <f t="shared" ca="1" si="2"/>
        <v>1.0118740629317786</v>
      </c>
      <c r="K100" s="20">
        <f t="shared" ca="1" si="1"/>
        <v>1.0113829967892283</v>
      </c>
      <c r="L100" s="25">
        <f t="shared" ref="L100:L110" ca="1" si="5">F100*365/(C100-C99)</f>
        <v>0</v>
      </c>
      <c r="N100" s="25"/>
      <c r="O100" s="19"/>
      <c r="R100" s="17"/>
      <c r="S100" s="25"/>
      <c r="T100" s="18"/>
    </row>
    <row r="101" spans="2:20" x14ac:dyDescent="0.35">
      <c r="B101" t="s">
        <v>118</v>
      </c>
      <c r="C101" s="76">
        <v>44712</v>
      </c>
      <c r="E101" s="82">
        <f t="shared" ca="1" si="3"/>
        <v>0</v>
      </c>
      <c r="F101" s="82">
        <f t="shared" ca="1" si="4"/>
        <v>0</v>
      </c>
      <c r="H101" s="152">
        <f ca="1">[2]USG!W9</f>
        <v>1</v>
      </c>
      <c r="I101" s="152">
        <f ca="1">[2]USG!X9</f>
        <v>1</v>
      </c>
      <c r="J101" s="20">
        <f t="shared" ca="1" si="2"/>
        <v>1.0118740629317786</v>
      </c>
      <c r="K101" s="20">
        <f t="shared" ca="1" si="1"/>
        <v>1.0113829967892283</v>
      </c>
      <c r="L101" s="25">
        <f t="shared" ca="1" si="5"/>
        <v>0</v>
      </c>
      <c r="N101" s="25"/>
      <c r="O101" s="19"/>
      <c r="P101" s="17"/>
      <c r="R101" s="17"/>
      <c r="S101" s="25"/>
      <c r="T101" s="18"/>
    </row>
    <row r="102" spans="2:20" x14ac:dyDescent="0.35">
      <c r="B102" t="s">
        <v>119</v>
      </c>
      <c r="C102" s="76">
        <v>44742</v>
      </c>
      <c r="E102" s="82">
        <f t="shared" ca="1" si="3"/>
        <v>0</v>
      </c>
      <c r="F102" s="82">
        <f t="shared" ca="1" si="4"/>
        <v>0</v>
      </c>
      <c r="H102" s="152">
        <f ca="1">[2]USG!W10</f>
        <v>1</v>
      </c>
      <c r="I102" s="152">
        <f ca="1">[2]USG!X10</f>
        <v>1</v>
      </c>
      <c r="J102" s="20">
        <f t="shared" ca="1" si="2"/>
        <v>1.0118740629317786</v>
      </c>
      <c r="K102" s="20">
        <f t="shared" ca="1" si="1"/>
        <v>1.0113829967892283</v>
      </c>
      <c r="L102" s="25">
        <f t="shared" ca="1" si="5"/>
        <v>0</v>
      </c>
      <c r="N102" s="25"/>
      <c r="O102" s="19"/>
      <c r="R102" s="17"/>
      <c r="S102" s="25"/>
      <c r="T102" s="18"/>
    </row>
    <row r="103" spans="2:20" ht="15" thickBot="1" x14ac:dyDescent="0.4">
      <c r="B103" t="s">
        <v>120</v>
      </c>
      <c r="C103" s="76">
        <v>44742</v>
      </c>
      <c r="E103" s="99">
        <f ca="1">ROUND((J103/J99)-1,4)</f>
        <v>0</v>
      </c>
      <c r="F103" s="99">
        <f ca="1">ROUND((K103/K99)-1,4)</f>
        <v>0</v>
      </c>
      <c r="H103" s="65">
        <v>1</v>
      </c>
      <c r="I103" s="65">
        <v>1</v>
      </c>
      <c r="J103" s="65">
        <f t="shared" ca="1" si="2"/>
        <v>1.0118740629317786</v>
      </c>
      <c r="K103" s="65">
        <f t="shared" ca="1" si="1"/>
        <v>1.0113829967892283</v>
      </c>
      <c r="L103" s="25"/>
      <c r="N103" s="25"/>
      <c r="O103" s="19"/>
      <c r="R103" s="17"/>
      <c r="S103" s="25"/>
      <c r="T103" s="18"/>
    </row>
    <row r="104" spans="2:20" ht="15" thickTop="1" x14ac:dyDescent="0.35">
      <c r="B104" t="s">
        <v>121</v>
      </c>
      <c r="C104" s="76">
        <v>44773</v>
      </c>
      <c r="E104" s="98">
        <f t="shared" ref="E104:E106" ca="1" si="6">ROUND(H104-1,4)</f>
        <v>0</v>
      </c>
      <c r="F104" s="98">
        <f t="shared" ref="F104:F106" ca="1" si="7">ROUND(I104-1,4)</f>
        <v>0</v>
      </c>
      <c r="H104" s="152">
        <f ca="1">[2]USG!W11</f>
        <v>1</v>
      </c>
      <c r="I104" s="152">
        <f ca="1">[2]USG!X11</f>
        <v>1</v>
      </c>
      <c r="J104" s="20">
        <f t="shared" ca="1" si="2"/>
        <v>1.0118740629317786</v>
      </c>
      <c r="K104" s="20">
        <f t="shared" ca="1" si="1"/>
        <v>1.0113829967892283</v>
      </c>
      <c r="L104" s="25">
        <f t="shared" ca="1" si="5"/>
        <v>0</v>
      </c>
      <c r="N104" s="25"/>
      <c r="O104" s="19"/>
      <c r="P104" s="17"/>
      <c r="R104" s="17"/>
      <c r="S104" s="25"/>
      <c r="T104" s="18"/>
    </row>
    <row r="105" spans="2:20" x14ac:dyDescent="0.35">
      <c r="B105" t="s">
        <v>122</v>
      </c>
      <c r="C105" s="76">
        <v>44804</v>
      </c>
      <c r="E105" s="82">
        <f t="shared" ca="1" si="6"/>
        <v>0</v>
      </c>
      <c r="F105" s="82">
        <f t="shared" ca="1" si="7"/>
        <v>0</v>
      </c>
      <c r="H105" s="152">
        <f ca="1">[2]USG!W12</f>
        <v>1</v>
      </c>
      <c r="I105" s="152">
        <f ca="1">[2]USG!X12</f>
        <v>1</v>
      </c>
      <c r="J105" s="20">
        <f t="shared" ca="1" si="2"/>
        <v>1.0118740629317786</v>
      </c>
      <c r="K105" s="20">
        <f t="shared" ca="1" si="1"/>
        <v>1.0113829967892283</v>
      </c>
      <c r="L105" s="25">
        <f t="shared" ca="1" si="5"/>
        <v>0</v>
      </c>
      <c r="N105" s="25"/>
      <c r="O105" s="19"/>
      <c r="R105" s="17"/>
      <c r="S105" s="25"/>
      <c r="T105" s="18"/>
    </row>
    <row r="106" spans="2:20" x14ac:dyDescent="0.35">
      <c r="B106" t="s">
        <v>123</v>
      </c>
      <c r="C106" s="76">
        <v>44834</v>
      </c>
      <c r="E106" s="82">
        <f t="shared" ca="1" si="6"/>
        <v>0</v>
      </c>
      <c r="F106" s="82">
        <f t="shared" ca="1" si="7"/>
        <v>0</v>
      </c>
      <c r="H106" s="152">
        <f ca="1">[2]USG!W13</f>
        <v>1</v>
      </c>
      <c r="I106" s="152">
        <f ca="1">[2]USG!X13</f>
        <v>1</v>
      </c>
      <c r="J106" s="20">
        <f t="shared" ca="1" si="2"/>
        <v>1.0118740629317786</v>
      </c>
      <c r="K106" s="20">
        <f t="shared" ca="1" si="1"/>
        <v>1.0113829967892283</v>
      </c>
      <c r="L106" s="25">
        <f t="shared" ca="1" si="5"/>
        <v>0</v>
      </c>
      <c r="N106" s="25"/>
      <c r="O106" s="19"/>
      <c r="R106" s="17"/>
      <c r="S106" s="25"/>
      <c r="T106" s="18"/>
    </row>
    <row r="107" spans="2:20" ht="15" thickBot="1" x14ac:dyDescent="0.4">
      <c r="B107" t="s">
        <v>124</v>
      </c>
      <c r="C107" s="76">
        <v>44834</v>
      </c>
      <c r="E107" s="99">
        <f ca="1">ROUND((J107/J103)-1,4)</f>
        <v>0</v>
      </c>
      <c r="F107" s="99">
        <f ca="1">ROUND((K107/K103)-1,4)</f>
        <v>0</v>
      </c>
      <c r="H107" s="65">
        <v>1</v>
      </c>
      <c r="I107" s="65">
        <v>1</v>
      </c>
      <c r="J107" s="65">
        <f t="shared" ca="1" si="2"/>
        <v>1.0118740629317786</v>
      </c>
      <c r="K107" s="65">
        <f t="shared" ca="1" si="1"/>
        <v>1.0113829967892283</v>
      </c>
      <c r="L107" s="25"/>
      <c r="N107" s="25"/>
      <c r="O107" s="19"/>
      <c r="P107" s="17"/>
      <c r="R107" s="17"/>
      <c r="S107" s="25"/>
      <c r="T107" s="18"/>
    </row>
    <row r="108" spans="2:20" ht="15" thickTop="1" x14ac:dyDescent="0.35">
      <c r="B108" t="s">
        <v>125</v>
      </c>
      <c r="C108" s="76">
        <v>44865</v>
      </c>
      <c r="E108" s="98">
        <f t="shared" ref="E108:E110" ca="1" si="8">ROUND(H108-1,4)</f>
        <v>0</v>
      </c>
      <c r="F108" s="98">
        <f t="shared" ref="F108:F110" ca="1" si="9">ROUND(I108-1,4)</f>
        <v>0</v>
      </c>
      <c r="H108" s="152">
        <f ca="1">[2]USG!W14</f>
        <v>1</v>
      </c>
      <c r="I108" s="152">
        <f ca="1">[2]USG!X14</f>
        <v>1</v>
      </c>
      <c r="J108" s="20">
        <f ca="1">J107*H108</f>
        <v>1.0118740629317786</v>
      </c>
      <c r="K108" s="20">
        <f t="shared" ref="K108:K110" ca="1" si="10">K107*I108</f>
        <v>1.0113829967892283</v>
      </c>
      <c r="L108" s="25">
        <f t="shared" ca="1" si="5"/>
        <v>0</v>
      </c>
    </row>
    <row r="109" spans="2:20" x14ac:dyDescent="0.35">
      <c r="B109" t="s">
        <v>126</v>
      </c>
      <c r="C109" s="76">
        <v>44895</v>
      </c>
      <c r="E109" s="82">
        <f t="shared" ca="1" si="8"/>
        <v>0</v>
      </c>
      <c r="F109" s="82">
        <f t="shared" ca="1" si="9"/>
        <v>0</v>
      </c>
      <c r="H109" s="152">
        <f ca="1">[2]USG!W15</f>
        <v>1</v>
      </c>
      <c r="I109" s="152">
        <f ca="1">[2]USG!X15</f>
        <v>1</v>
      </c>
      <c r="J109" s="20">
        <f t="shared" ref="J109:J110" ca="1" si="11">J108*H109</f>
        <v>1.0118740629317786</v>
      </c>
      <c r="K109" s="20">
        <f t="shared" ca="1" si="10"/>
        <v>1.0113829967892283</v>
      </c>
      <c r="L109" s="25">
        <f t="shared" ca="1" si="5"/>
        <v>0</v>
      </c>
    </row>
    <row r="110" spans="2:20" x14ac:dyDescent="0.35">
      <c r="B110" t="s">
        <v>127</v>
      </c>
      <c r="C110" s="76">
        <v>44926</v>
      </c>
      <c r="E110" s="82">
        <f t="shared" ca="1" si="8"/>
        <v>0</v>
      </c>
      <c r="F110" s="82">
        <f t="shared" ca="1" si="9"/>
        <v>0</v>
      </c>
      <c r="H110" s="152">
        <f ca="1">[2]USG!W16</f>
        <v>1</v>
      </c>
      <c r="I110" s="152">
        <f ca="1">[2]USG!X16</f>
        <v>1</v>
      </c>
      <c r="J110" s="20">
        <f t="shared" ca="1" si="11"/>
        <v>1.0118740629317786</v>
      </c>
      <c r="K110" s="20">
        <f t="shared" ca="1" si="10"/>
        <v>1.0113829967892283</v>
      </c>
      <c r="L110" s="25">
        <f t="shared" ca="1" si="5"/>
        <v>0</v>
      </c>
    </row>
    <row r="111" spans="2:20" ht="15" thickBot="1" x14ac:dyDescent="0.4">
      <c r="B111" t="s">
        <v>128</v>
      </c>
      <c r="C111" s="76">
        <v>44926</v>
      </c>
      <c r="E111" s="99">
        <f ca="1">ROUND((J111/J107)-1,4)</f>
        <v>0</v>
      </c>
      <c r="F111" s="99">
        <f ca="1">ROUND((K111/K107)-1,4)</f>
        <v>0</v>
      </c>
      <c r="G111" s="25"/>
      <c r="H111" s="65">
        <v>1</v>
      </c>
      <c r="I111" s="65">
        <v>1</v>
      </c>
      <c r="J111" s="65">
        <f t="shared" ref="J111:K112" ca="1" si="12">J110*H111</f>
        <v>1.0118740629317786</v>
      </c>
      <c r="K111" s="65">
        <f t="shared" ca="1" si="12"/>
        <v>1.0113829967892283</v>
      </c>
    </row>
    <row r="112" spans="2:20" ht="15" thickTop="1" x14ac:dyDescent="0.35">
      <c r="B112" t="s">
        <v>129</v>
      </c>
      <c r="C112" s="76">
        <v>44926</v>
      </c>
      <c r="E112" s="82">
        <f ca="1">ROUND(J112-1,4)</f>
        <v>1.1900000000000001E-2</v>
      </c>
      <c r="F112" s="82">
        <f ca="1">ROUND(K112-1,4)</f>
        <v>1.14E-2</v>
      </c>
      <c r="G112" s="25"/>
      <c r="H112" s="65">
        <v>1</v>
      </c>
      <c r="I112" s="65">
        <v>1</v>
      </c>
      <c r="J112" s="65">
        <f t="shared" ca="1" si="12"/>
        <v>1.0118740629317786</v>
      </c>
      <c r="K112" s="65">
        <f t="shared" ca="1" si="12"/>
        <v>1.0113829967892283</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8">
        <f ca="1">'[3]FIHI (PBC M)'!$H$49</f>
        <v>665336000</v>
      </c>
      <c r="E35" s="1" t="s">
        <v>48</v>
      </c>
    </row>
    <row r="36" spans="2:5" x14ac:dyDescent="0.35">
      <c r="B36" t="s">
        <v>70</v>
      </c>
      <c r="C36" s="78">
        <f ca="1">'[3]FIHI (PBC M)'!$H$50</f>
        <v>658646000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80">
        <f ca="1">'[3]FIHI (PBC M)'!$H$56</f>
        <v>9586000</v>
      </c>
      <c r="D60" s="66"/>
      <c r="E60" s="80">
        <f ca="1">'[3]FIHI (PBC M)'!$H$57</f>
        <v>654944000</v>
      </c>
      <c r="F60" s="80">
        <v>0</v>
      </c>
      <c r="G60" s="80">
        <f ca="1">'[3]FIHI (PBC M)'!$H$46</f>
        <v>807000</v>
      </c>
      <c r="H60" s="15"/>
    </row>
    <row r="61" spans="2:8" x14ac:dyDescent="0.35">
      <c r="B61" t="s">
        <v>79</v>
      </c>
      <c r="C61" s="80">
        <f ca="1">'[3]FIHI (PBC M)'!$H$48</f>
        <v>38000</v>
      </c>
      <c r="D61" s="66"/>
      <c r="E61" s="80">
        <v>0</v>
      </c>
      <c r="F61" s="80">
        <v>0</v>
      </c>
      <c r="G61" s="80">
        <f ca="1">'[3]FIHI (PBC M)'!$H$47</f>
        <v>6652000</v>
      </c>
    </row>
    <row r="64" spans="2:8" x14ac:dyDescent="0.35">
      <c r="B64" t="s">
        <v>88</v>
      </c>
      <c r="E64" s="1" t="s">
        <v>86</v>
      </c>
    </row>
    <row r="65" spans="2:5" x14ac:dyDescent="0.35">
      <c r="B65" t="s">
        <v>85</v>
      </c>
      <c r="C65" s="83">
        <f ca="1">'[5]Prime Summary'!$R$44</f>
        <v>87.562852043150926</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Summary'!R48</f>
        <v>0</v>
      </c>
    </row>
    <row r="71" spans="2:5" x14ac:dyDescent="0.35">
      <c r="B71" t="s">
        <v>91</v>
      </c>
      <c r="C71" s="83">
        <f ca="1">'[5]Prime Summary'!R49</f>
        <v>0</v>
      </c>
    </row>
    <row r="72" spans="2:5" x14ac:dyDescent="0.35">
      <c r="B72" t="s">
        <v>92</v>
      </c>
      <c r="C72" s="83">
        <f ca="1">'[5]Prime Summary'!R50</f>
        <v>0</v>
      </c>
    </row>
    <row r="73" spans="2:5" x14ac:dyDescent="0.35">
      <c r="B73" t="s">
        <v>93</v>
      </c>
      <c r="C73" s="83">
        <f ca="1">'[5]Prime Summary'!R51</f>
        <v>12.71788415218964</v>
      </c>
      <c r="E73" s="1" t="s">
        <v>103</v>
      </c>
    </row>
    <row r="74" spans="2:5" x14ac:dyDescent="0.35">
      <c r="B74" t="s">
        <v>94</v>
      </c>
      <c r="C74" s="83">
        <f ca="1">'[5]Prime Summary'!R52</f>
        <v>0</v>
      </c>
      <c r="E74" s="1" t="s">
        <v>104</v>
      </c>
    </row>
    <row r="75" spans="2:5" x14ac:dyDescent="0.35">
      <c r="B75" t="s">
        <v>95</v>
      </c>
      <c r="C75" s="83">
        <f ca="1">'[5]Prime Summary'!R53</f>
        <v>33.115360851876439</v>
      </c>
      <c r="E75" s="1" t="s">
        <v>105</v>
      </c>
    </row>
    <row r="76" spans="2:5" x14ac:dyDescent="0.35">
      <c r="B76" t="s">
        <v>96</v>
      </c>
      <c r="C76" s="83">
        <f ca="1">'[5]Prime Summary'!R54</f>
        <v>52.577060002729525</v>
      </c>
      <c r="E76" s="1" t="s">
        <v>106</v>
      </c>
    </row>
    <row r="77" spans="2:5" x14ac:dyDescent="0.35">
      <c r="B77" t="s">
        <v>97</v>
      </c>
      <c r="C77" s="83">
        <f ca="1">'[5]Prime Summary'!R55</f>
        <v>1.5853143336101265</v>
      </c>
    </row>
    <row r="78" spans="2:5" x14ac:dyDescent="0.35">
      <c r="B78" t="s">
        <v>98</v>
      </c>
      <c r="C78" s="83">
        <f ca="1">'[5]Prime Summary'!R56</f>
        <v>0</v>
      </c>
    </row>
    <row r="79" spans="2:5" x14ac:dyDescent="0.35">
      <c r="B79" t="s">
        <v>351</v>
      </c>
      <c r="C79" s="83">
        <f ca="1">'[5]Prime Summary'!R57</f>
        <v>0</v>
      </c>
    </row>
    <row r="80" spans="2:5" x14ac:dyDescent="0.35">
      <c r="B80" t="s">
        <v>99</v>
      </c>
      <c r="C80" s="83">
        <f ca="1">'[5]Prime Summary'!R58</f>
        <v>0</v>
      </c>
    </row>
    <row r="81" spans="2:20" x14ac:dyDescent="0.35">
      <c r="B81" t="s">
        <v>100</v>
      </c>
      <c r="C81" s="83">
        <f ca="1">'[5]Prime Summary'!R59</f>
        <v>0</v>
      </c>
    </row>
    <row r="82" spans="2:20" x14ac:dyDescent="0.35">
      <c r="B82" t="s">
        <v>102</v>
      </c>
      <c r="C82" s="83">
        <f ca="1">'[5]Prime Summary'!R60</f>
        <v>0</v>
      </c>
    </row>
    <row r="83" spans="2:20" x14ac:dyDescent="0.35">
      <c r="B83" t="s">
        <v>155</v>
      </c>
      <c r="C83" s="83">
        <f ca="1">'[5]Prime Summary'!R61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6">
        <v>44592</v>
      </c>
      <c r="E96" s="82">
        <f t="shared" ref="E96:F98" ca="1" si="0">ROUND(H96-1,4)</f>
        <v>4.4000000000000003E-3</v>
      </c>
      <c r="F96" s="82">
        <f t="shared" ca="1" si="0"/>
        <v>4.1999999999999997E-3</v>
      </c>
      <c r="G96" s="25"/>
      <c r="H96" s="152">
        <f ca="1">'[3]FIHI (PBC M)'!W5</f>
        <v>1.0044134766489352</v>
      </c>
      <c r="I96" s="152">
        <f ca="1">'[3]FIHI (PBC M)'!X5</f>
        <v>1.0041725691342462</v>
      </c>
      <c r="J96" s="20">
        <f ca="1">J95*H96</f>
        <v>1.0044134766489352</v>
      </c>
      <c r="K96" s="20">
        <f t="shared" ref="K96:K107" ca="1" si="1">K95*I96</f>
        <v>1.0041725691342462</v>
      </c>
      <c r="L96" s="25">
        <f ca="1">F96*360/31</f>
        <v>4.87741935483871E-2</v>
      </c>
      <c r="N96" s="25"/>
      <c r="O96" s="19"/>
      <c r="P96" s="17"/>
      <c r="R96" s="17"/>
      <c r="S96" s="25"/>
      <c r="T96" s="18"/>
    </row>
    <row r="97" spans="2:20" x14ac:dyDescent="0.35">
      <c r="B97" t="s">
        <v>114</v>
      </c>
      <c r="C97" s="76">
        <v>44620</v>
      </c>
      <c r="E97" s="82">
        <f t="shared" ca="1" si="0"/>
        <v>4.1000000000000003E-3</v>
      </c>
      <c r="F97" s="82">
        <f t="shared" ca="1" si="0"/>
        <v>3.8999999999999998E-3</v>
      </c>
      <c r="G97" s="25"/>
      <c r="H97" s="152">
        <f ca="1">'[3]FIHI (PBC M)'!W6</f>
        <v>1.004079808501958</v>
      </c>
      <c r="I97" s="152">
        <f ca="1">'[3]FIHI (PBC M)'!X6</f>
        <v>1.003887656991054</v>
      </c>
      <c r="J97" s="20">
        <f t="shared" ref="J97:J99" ca="1" si="2">J96*H97</f>
        <v>1.0085112912904488</v>
      </c>
      <c r="K97" s="20">
        <f t="shared" ca="1" si="1"/>
        <v>1.0080764476428656</v>
      </c>
      <c r="L97" s="25">
        <f ca="1">F97*360/(C97-C96)</f>
        <v>5.0142857142857142E-2</v>
      </c>
      <c r="N97" s="25"/>
      <c r="O97" s="19"/>
      <c r="P97" s="17"/>
      <c r="R97" s="17"/>
      <c r="S97" s="25"/>
      <c r="T97" s="18"/>
    </row>
    <row r="98" spans="2:20" x14ac:dyDescent="0.35">
      <c r="B98" t="s">
        <v>115</v>
      </c>
      <c r="C98" s="76">
        <v>44651</v>
      </c>
      <c r="E98" s="82">
        <f t="shared" ca="1" si="0"/>
        <v>4.7000000000000002E-3</v>
      </c>
      <c r="F98" s="82">
        <f t="shared" ca="1" si="0"/>
        <v>4.4000000000000003E-3</v>
      </c>
      <c r="G98" s="25"/>
      <c r="H98" s="152">
        <f ca="1">'[3]FIHI (PBC M)'!W7</f>
        <v>1.0046784920389098</v>
      </c>
      <c r="I98" s="152">
        <f ca="1">'[3]FIHI (PBC M)'!X7</f>
        <v>1.0044372834606226</v>
      </c>
      <c r="J98" s="20">
        <f t="shared" ca="1" si="2"/>
        <v>1.0132296033379018</v>
      </c>
      <c r="K98" s="20">
        <f t="shared" ca="1" si="1"/>
        <v>1.0125495685910344</v>
      </c>
      <c r="L98" s="25">
        <f ca="1">F98*360/(C98-C97)</f>
        <v>5.109677419354839E-2</v>
      </c>
      <c r="N98" s="25"/>
      <c r="O98" s="19"/>
      <c r="P98" s="17"/>
      <c r="R98" s="17"/>
      <c r="S98" s="25"/>
      <c r="T98" s="18"/>
    </row>
    <row r="99" spans="2:20" ht="15" thickBot="1" x14ac:dyDescent="0.4">
      <c r="B99" t="s">
        <v>116</v>
      </c>
      <c r="C99" s="76">
        <v>44651</v>
      </c>
      <c r="E99" s="99">
        <f ca="1">ROUND((J99/J95)-1,4)</f>
        <v>1.32E-2</v>
      </c>
      <c r="F99" s="99">
        <f ca="1">ROUND((K99/K95)-1,4)</f>
        <v>1.2500000000000001E-2</v>
      </c>
      <c r="G99" s="25"/>
      <c r="H99" s="65">
        <v>1</v>
      </c>
      <c r="I99" s="65">
        <v>1</v>
      </c>
      <c r="J99" s="65">
        <f t="shared" ca="1" si="2"/>
        <v>1.0132296033379018</v>
      </c>
      <c r="K99" s="65">
        <f t="shared" ca="1" si="1"/>
        <v>1.0125495685910344</v>
      </c>
      <c r="L99" s="25"/>
      <c r="N99" s="25"/>
      <c r="O99" s="19"/>
      <c r="R99" s="17"/>
      <c r="S99" s="25"/>
      <c r="T99" s="18"/>
    </row>
    <row r="100" spans="2:20" ht="15" thickTop="1" x14ac:dyDescent="0.35">
      <c r="B100" t="s">
        <v>117</v>
      </c>
      <c r="C100" s="76">
        <v>44681</v>
      </c>
      <c r="E100" s="98">
        <f t="shared" ref="E100:E102" ca="1" si="3">ROUND(H100-1,4)</f>
        <v>0</v>
      </c>
      <c r="F100" s="98">
        <f t="shared" ref="F100:F102" ca="1" si="4">ROUND(I100-1,4)</f>
        <v>0</v>
      </c>
      <c r="G100" s="25"/>
      <c r="H100" s="152">
        <f ca="1">'[3]FIHI (PBC M)'!W8</f>
        <v>1</v>
      </c>
      <c r="I100" s="152">
        <f ca="1">'[3]FIHI (PBC M)'!X8</f>
        <v>1</v>
      </c>
      <c r="J100" s="20">
        <f ca="1">J99*H100</f>
        <v>1.0132296033379018</v>
      </c>
      <c r="K100" s="20">
        <f t="shared" ca="1" si="1"/>
        <v>1.0125495685910344</v>
      </c>
      <c r="L100" s="25">
        <f ca="1">F100*360/(C100-C99)</f>
        <v>0</v>
      </c>
      <c r="N100" s="25"/>
      <c r="O100" s="19"/>
      <c r="R100" s="17"/>
      <c r="S100" s="25"/>
      <c r="T100" s="18"/>
    </row>
    <row r="101" spans="2:20" x14ac:dyDescent="0.35">
      <c r="B101" t="s">
        <v>118</v>
      </c>
      <c r="C101" s="76">
        <v>44712</v>
      </c>
      <c r="E101" s="82">
        <f t="shared" ca="1" si="3"/>
        <v>0</v>
      </c>
      <c r="F101" s="82">
        <f t="shared" ca="1" si="4"/>
        <v>0</v>
      </c>
      <c r="G101" s="25"/>
      <c r="H101" s="152">
        <f ca="1">'[3]FIHI (PBC M)'!W9</f>
        <v>1</v>
      </c>
      <c r="I101" s="152">
        <f ca="1">'[3]FIHI (PBC M)'!X9</f>
        <v>1</v>
      </c>
      <c r="J101" s="20">
        <f t="shared" ref="J101:J107" ca="1" si="5">J100*H101</f>
        <v>1.0132296033379018</v>
      </c>
      <c r="K101" s="20">
        <f t="shared" ca="1" si="1"/>
        <v>1.0125495685910344</v>
      </c>
      <c r="L101" s="25">
        <f ca="1">F101*360/(C101-C100)</f>
        <v>0</v>
      </c>
      <c r="N101" s="25"/>
      <c r="O101" s="19"/>
      <c r="P101" s="17"/>
      <c r="R101" s="17"/>
      <c r="S101" s="25"/>
      <c r="T101" s="18"/>
    </row>
    <row r="102" spans="2:20" x14ac:dyDescent="0.35">
      <c r="B102" t="s">
        <v>119</v>
      </c>
      <c r="C102" s="76">
        <v>44742</v>
      </c>
      <c r="E102" s="82">
        <f t="shared" ca="1" si="3"/>
        <v>0</v>
      </c>
      <c r="F102" s="82">
        <f t="shared" ca="1" si="4"/>
        <v>0</v>
      </c>
      <c r="G102" s="25"/>
      <c r="H102" s="152">
        <f ca="1">'[3]FIHI (PBC M)'!W10</f>
        <v>1</v>
      </c>
      <c r="I102" s="152">
        <f ca="1">'[3]FIHI (PBC M)'!X10</f>
        <v>1</v>
      </c>
      <c r="J102" s="20">
        <f t="shared" ca="1" si="5"/>
        <v>1.0132296033379018</v>
      </c>
      <c r="K102" s="20">
        <f t="shared" ca="1" si="1"/>
        <v>1.0125495685910344</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5"/>
        <v>1.0132296033379018</v>
      </c>
      <c r="K103" s="65">
        <f t="shared" ca="1" si="1"/>
        <v>1.0125495685910344</v>
      </c>
      <c r="L103" s="25"/>
      <c r="N103" s="25"/>
      <c r="O103" s="19"/>
      <c r="R103" s="17"/>
      <c r="S103" s="25"/>
      <c r="T103" s="18"/>
    </row>
    <row r="104" spans="2:20" ht="15" thickTop="1" x14ac:dyDescent="0.35">
      <c r="B104" t="s">
        <v>121</v>
      </c>
      <c r="C104" s="76">
        <v>44773</v>
      </c>
      <c r="E104" s="98">
        <f t="shared" ref="E104:E106" ca="1" si="6">ROUND(H104-1,4)</f>
        <v>0</v>
      </c>
      <c r="F104" s="98">
        <f t="shared" ref="F104:F106" ca="1" si="7">ROUND(I104-1,4)</f>
        <v>0</v>
      </c>
      <c r="G104" s="25"/>
      <c r="H104" s="152">
        <f ca="1">'[3]FIHI (PBC M)'!W11</f>
        <v>1</v>
      </c>
      <c r="I104" s="152">
        <f ca="1">'[3]FIHI (PBC M)'!X11</f>
        <v>1</v>
      </c>
      <c r="J104" s="20">
        <f t="shared" ca="1" si="5"/>
        <v>1.0132296033379018</v>
      </c>
      <c r="K104" s="20">
        <f t="shared" ca="1" si="1"/>
        <v>1.0125495685910344</v>
      </c>
      <c r="L104" s="25">
        <f ca="1">F104*360/(C104-C103)</f>
        <v>0</v>
      </c>
      <c r="N104" s="25"/>
      <c r="O104" s="19"/>
      <c r="P104" s="17"/>
      <c r="R104" s="17"/>
      <c r="S104" s="25"/>
      <c r="T104" s="18"/>
    </row>
    <row r="105" spans="2:20" x14ac:dyDescent="0.35">
      <c r="B105" t="s">
        <v>122</v>
      </c>
      <c r="C105" s="76">
        <v>44804</v>
      </c>
      <c r="E105" s="82">
        <f t="shared" ca="1" si="6"/>
        <v>0</v>
      </c>
      <c r="F105" s="82">
        <f t="shared" ca="1" si="7"/>
        <v>0</v>
      </c>
      <c r="G105" s="25"/>
      <c r="H105" s="152">
        <f ca="1">'[3]FIHI (PBC M)'!W12</f>
        <v>1</v>
      </c>
      <c r="I105" s="152">
        <f ca="1">'[3]FIHI (PBC M)'!X12</f>
        <v>1</v>
      </c>
      <c r="J105" s="20">
        <f t="shared" ca="1" si="5"/>
        <v>1.0132296033379018</v>
      </c>
      <c r="K105" s="20">
        <f t="shared" ca="1" si="1"/>
        <v>1.0125495685910344</v>
      </c>
      <c r="L105" s="25">
        <f ca="1">F105*360/(C105-C104)</f>
        <v>0</v>
      </c>
      <c r="N105" s="25"/>
      <c r="O105" s="19"/>
      <c r="R105" s="17"/>
      <c r="S105" s="25"/>
      <c r="T105" s="18"/>
    </row>
    <row r="106" spans="2:20" x14ac:dyDescent="0.35">
      <c r="B106" t="s">
        <v>123</v>
      </c>
      <c r="C106" s="76">
        <v>44834</v>
      </c>
      <c r="E106" s="82">
        <f t="shared" ca="1" si="6"/>
        <v>0</v>
      </c>
      <c r="F106" s="82">
        <f t="shared" ca="1" si="7"/>
        <v>0</v>
      </c>
      <c r="G106" s="25"/>
      <c r="H106" s="152">
        <f ca="1">'[3]FIHI (PBC M)'!W13</f>
        <v>1</v>
      </c>
      <c r="I106" s="152">
        <f ca="1">'[3]FIHI (PBC M)'!X13</f>
        <v>1</v>
      </c>
      <c r="J106" s="20">
        <f t="shared" ca="1" si="5"/>
        <v>1.0132296033379018</v>
      </c>
      <c r="K106" s="20">
        <f t="shared" ca="1" si="1"/>
        <v>1.0125495685910344</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5"/>
        <v>1.0132296033379018</v>
      </c>
      <c r="K107" s="65">
        <f t="shared" ca="1" si="1"/>
        <v>1.0125495685910344</v>
      </c>
      <c r="L107" s="25"/>
      <c r="N107" s="25"/>
      <c r="O107" s="19"/>
      <c r="P107" s="17"/>
      <c r="R107" s="17"/>
      <c r="S107" s="25"/>
      <c r="T107" s="18"/>
    </row>
    <row r="108" spans="2:20" ht="15" thickTop="1" x14ac:dyDescent="0.35">
      <c r="B108" t="s">
        <v>125</v>
      </c>
      <c r="C108" s="76">
        <v>44865</v>
      </c>
      <c r="E108" s="98">
        <f t="shared" ref="E108:F110" ca="1" si="8">ROUND(H108-1,4)</f>
        <v>0</v>
      </c>
      <c r="F108" s="98">
        <f t="shared" ca="1" si="8"/>
        <v>0</v>
      </c>
      <c r="G108" s="25"/>
      <c r="H108" s="152">
        <f ca="1">'[3]FIHI (PBC M)'!W14</f>
        <v>1</v>
      </c>
      <c r="I108" s="152">
        <f ca="1">'[3]FIHI (PBC M)'!X14</f>
        <v>1</v>
      </c>
      <c r="J108" s="20">
        <f ca="1">J107*H108</f>
        <v>1.0132296033379018</v>
      </c>
      <c r="K108" s="20">
        <f t="shared" ref="K108:K110" ca="1" si="9">K107*I108</f>
        <v>1.0125495685910344</v>
      </c>
      <c r="L108" s="25">
        <f ca="1">F108*360/(C108-C107)</f>
        <v>0</v>
      </c>
    </row>
    <row r="109" spans="2:20" x14ac:dyDescent="0.35">
      <c r="B109" t="s">
        <v>126</v>
      </c>
      <c r="C109" s="76">
        <v>44895</v>
      </c>
      <c r="E109" s="82">
        <f t="shared" ca="1" si="8"/>
        <v>0</v>
      </c>
      <c r="F109" s="82">
        <f t="shared" ca="1" si="8"/>
        <v>0</v>
      </c>
      <c r="G109" s="25"/>
      <c r="H109" s="152">
        <f ca="1">'[3]FIHI (PBC M)'!W15</f>
        <v>1</v>
      </c>
      <c r="I109" s="152">
        <f ca="1">'[3]FIHI (PBC M)'!X15</f>
        <v>1</v>
      </c>
      <c r="J109" s="20">
        <f t="shared" ref="J109:J110" ca="1" si="10">J108*H109</f>
        <v>1.0132296033379018</v>
      </c>
      <c r="K109" s="20">
        <f t="shared" ca="1" si="9"/>
        <v>1.0125495685910344</v>
      </c>
      <c r="L109" s="25">
        <f ca="1">F109*360/(C109-C108)</f>
        <v>0</v>
      </c>
    </row>
    <row r="110" spans="2:20" x14ac:dyDescent="0.35">
      <c r="B110" t="s">
        <v>127</v>
      </c>
      <c r="C110" s="76">
        <v>44926</v>
      </c>
      <c r="E110" s="82">
        <f t="shared" ca="1" si="8"/>
        <v>0</v>
      </c>
      <c r="F110" s="82">
        <f t="shared" ca="1" si="8"/>
        <v>0</v>
      </c>
      <c r="G110" s="25"/>
      <c r="H110" s="152">
        <f ca="1">'[3]FIHI (PBC M)'!W16</f>
        <v>1</v>
      </c>
      <c r="I110" s="152">
        <f ca="1">'[3]FIHI (PBC M)'!X16</f>
        <v>1</v>
      </c>
      <c r="J110" s="20">
        <f t="shared" ca="1" si="10"/>
        <v>1.0132296033379018</v>
      </c>
      <c r="K110" s="20">
        <f t="shared" ca="1" si="9"/>
        <v>1.0125495685910344</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11">J110*H111</f>
        <v>1.0132296033379018</v>
      </c>
      <c r="K111" s="65">
        <f t="shared" ca="1" si="11"/>
        <v>1.0125495685910344</v>
      </c>
    </row>
    <row r="112" spans="2:20" ht="15" thickTop="1" x14ac:dyDescent="0.35">
      <c r="B112" t="s">
        <v>129</v>
      </c>
      <c r="C112" s="76">
        <v>44926</v>
      </c>
      <c r="E112" s="82">
        <f ca="1">ROUND(J112-1,4)</f>
        <v>1.32E-2</v>
      </c>
      <c r="F112" s="82">
        <f ca="1">ROUND(K112-1,4)</f>
        <v>1.2500000000000001E-2</v>
      </c>
      <c r="G112" s="62"/>
      <c r="H112" s="65">
        <v>1</v>
      </c>
      <c r="I112" s="65">
        <v>1</v>
      </c>
      <c r="J112" s="65">
        <f t="shared" ca="1" si="11"/>
        <v>1.0132296033379018</v>
      </c>
      <c r="K112" s="65">
        <f t="shared" ca="1" si="11"/>
        <v>1.0125495685910344</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395</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395</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3">
        <f ca="1">'[3]FIHI (PBC C1)'!$H$49</f>
        <v>74744000</v>
      </c>
      <c r="E35" s="1" t="s">
        <v>48</v>
      </c>
    </row>
    <row r="36" spans="2:5" x14ac:dyDescent="0.35">
      <c r="B36" t="s">
        <v>70</v>
      </c>
      <c r="C36" s="83">
        <f ca="1">'[3]FIHI (PBC C1)'!$H$50</f>
        <v>74068000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0">
        <f ca="1">'[3]FIHI (PBC C1)'!$H$56</f>
        <v>1015000</v>
      </c>
      <c r="D60" s="66"/>
      <c r="E60" s="80">
        <f ca="1">'[3]FIHI (PBC C1)'!$H$57</f>
        <v>73639000</v>
      </c>
      <c r="F60" s="80">
        <v>0</v>
      </c>
      <c r="G60" s="80">
        <f ca="1">'[3]FIHI (PBC C1)'!$H$46</f>
        <v>91000</v>
      </c>
    </row>
    <row r="61" spans="2:7" x14ac:dyDescent="0.35">
      <c r="B61" t="s">
        <v>79</v>
      </c>
      <c r="C61" s="80">
        <f ca="1">'[3]FIHI (PBC C1)'!$H$48</f>
        <v>5000</v>
      </c>
      <c r="D61" s="66"/>
      <c r="E61" s="80">
        <v>0</v>
      </c>
      <c r="F61" s="80">
        <v>0</v>
      </c>
      <c r="G61" s="80">
        <f ca="1">'[3]FIHI (PBC C1)'!$H$47</f>
        <v>672000</v>
      </c>
    </row>
    <row r="64" spans="2:7" x14ac:dyDescent="0.35">
      <c r="B64" t="s">
        <v>88</v>
      </c>
      <c r="E64" s="1" t="s">
        <v>86</v>
      </c>
    </row>
    <row r="65" spans="2:5" x14ac:dyDescent="0.35">
      <c r="B65" t="s">
        <v>85</v>
      </c>
      <c r="C65" s="83">
        <f ca="1">'[5]Prime Summary'!$U$44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Summary'!U48</f>
        <v>0</v>
      </c>
    </row>
    <row r="71" spans="2:5" x14ac:dyDescent="0.35">
      <c r="B71" t="s">
        <v>91</v>
      </c>
      <c r="C71" s="83">
        <f ca="1">'[5]Prime Summary'!U49</f>
        <v>0</v>
      </c>
    </row>
    <row r="72" spans="2:5" x14ac:dyDescent="0.35">
      <c r="B72" t="s">
        <v>92</v>
      </c>
      <c r="C72" s="83">
        <f ca="1">'[5]Prime Summary'!U50</f>
        <v>0</v>
      </c>
    </row>
    <row r="73" spans="2:5" x14ac:dyDescent="0.35">
      <c r="B73" t="s">
        <v>93</v>
      </c>
      <c r="C73" s="83">
        <f ca="1">'[5]Prime Summary'!U51</f>
        <v>0</v>
      </c>
      <c r="E73" s="1" t="s">
        <v>103</v>
      </c>
    </row>
    <row r="74" spans="2:5" x14ac:dyDescent="0.35">
      <c r="B74" t="s">
        <v>94</v>
      </c>
      <c r="C74" s="83">
        <f ca="1">'[5]Prime Summary'!U52</f>
        <v>0</v>
      </c>
      <c r="E74" s="1" t="s">
        <v>104</v>
      </c>
    </row>
    <row r="75" spans="2:5" x14ac:dyDescent="0.35">
      <c r="B75" t="s">
        <v>95</v>
      </c>
      <c r="C75" s="83">
        <f ca="1">'[5]Prime Summary'!U53</f>
        <v>0</v>
      </c>
      <c r="E75" s="1" t="s">
        <v>105</v>
      </c>
    </row>
    <row r="76" spans="2:5" x14ac:dyDescent="0.35">
      <c r="B76" t="s">
        <v>96</v>
      </c>
      <c r="C76" s="83">
        <f ca="1">'[5]Prime Summary'!U54</f>
        <v>100</v>
      </c>
      <c r="E76" s="1" t="s">
        <v>106</v>
      </c>
    </row>
    <row r="77" spans="2:5" x14ac:dyDescent="0.35">
      <c r="B77" t="s">
        <v>97</v>
      </c>
      <c r="C77" s="83">
        <f ca="1">'[5]Prime Summary'!U55</f>
        <v>0</v>
      </c>
    </row>
    <row r="78" spans="2:5" x14ac:dyDescent="0.35">
      <c r="B78" t="s">
        <v>98</v>
      </c>
      <c r="C78" s="83">
        <f ca="1">'[5]Prime Summary'!U56</f>
        <v>0</v>
      </c>
    </row>
    <row r="79" spans="2:5" x14ac:dyDescent="0.35">
      <c r="B79" t="s">
        <v>351</v>
      </c>
      <c r="C79" s="83">
        <f ca="1">'[5]Prime Summary'!U57</f>
        <v>0</v>
      </c>
    </row>
    <row r="80" spans="2:5" x14ac:dyDescent="0.35">
      <c r="B80" t="s">
        <v>99</v>
      </c>
      <c r="C80" s="83">
        <f ca="1">'[5]Prime Summary'!U58</f>
        <v>0</v>
      </c>
    </row>
    <row r="81" spans="2:20" x14ac:dyDescent="0.35">
      <c r="B81" t="s">
        <v>100</v>
      </c>
      <c r="C81" s="83">
        <f ca="1">'[5]Prime Summary'!U59</f>
        <v>0</v>
      </c>
    </row>
    <row r="82" spans="2:20" x14ac:dyDescent="0.35">
      <c r="B82" t="s">
        <v>102</v>
      </c>
      <c r="C82" s="83">
        <f ca="1">'[5]Prime Summary'!U60</f>
        <v>0</v>
      </c>
    </row>
    <row r="83" spans="2:20" x14ac:dyDescent="0.35">
      <c r="B83" t="s">
        <v>155</v>
      </c>
      <c r="C83" s="83">
        <f ca="1">'[5]Prime Summary'!U61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6">
        <v>44592</v>
      </c>
      <c r="E96" s="82">
        <f t="shared" ref="E96:F98" ca="1" si="0">ROUND(H96-1,4)</f>
        <v>4.4000000000000003E-3</v>
      </c>
      <c r="F96" s="82">
        <f t="shared" ca="1" si="0"/>
        <v>4.1999999999999997E-3</v>
      </c>
      <c r="G96" s="25"/>
      <c r="H96" s="152">
        <f ca="1">'[3]FIHI (PBC C1)'!W5</f>
        <v>1.0044135007331954</v>
      </c>
      <c r="I96" s="152">
        <f ca="1">'[3]FIHI (PBC C1)'!X5</f>
        <v>1.004172575556088</v>
      </c>
      <c r="J96" s="20">
        <f ca="1">J95*H96</f>
        <v>1.0044135007331954</v>
      </c>
      <c r="K96" s="20">
        <f t="shared" ref="K96:K107" ca="1" si="1">K95*I96</f>
        <v>1.004172575556088</v>
      </c>
      <c r="L96" s="25">
        <f ca="1">F96*360/31</f>
        <v>4.87741935483871E-2</v>
      </c>
      <c r="N96" s="25"/>
      <c r="O96" s="19"/>
      <c r="P96" s="17"/>
      <c r="R96" s="17"/>
      <c r="S96" s="25"/>
      <c r="T96" s="18"/>
    </row>
    <row r="97" spans="2:20" x14ac:dyDescent="0.35">
      <c r="B97" t="s">
        <v>114</v>
      </c>
      <c r="C97" s="76">
        <v>44620</v>
      </c>
      <c r="E97" s="82">
        <f t="shared" ca="1" si="0"/>
        <v>4.1000000000000003E-3</v>
      </c>
      <c r="F97" s="82">
        <f t="shared" ca="1" si="0"/>
        <v>3.8999999999999998E-3</v>
      </c>
      <c r="G97" s="25"/>
      <c r="H97" s="152">
        <f ca="1">'[3]FIHI (PBC C1)'!W6</f>
        <v>1.0040890778156519</v>
      </c>
      <c r="I97" s="152">
        <f ca="1">'[3]FIHI (PBC C1)'!X6</f>
        <v>1.0038876592244732</v>
      </c>
      <c r="J97" s="20">
        <f t="shared" ref="J97:J99" ca="1" si="2">J96*H97</f>
        <v>1.0085206256967847</v>
      </c>
      <c r="K97" s="20">
        <f t="shared" ca="1" si="1"/>
        <v>1.0080764563324116</v>
      </c>
      <c r="L97" s="25">
        <f ca="1">F97*360/(C97-C96)</f>
        <v>5.0142857142857142E-2</v>
      </c>
      <c r="N97" s="25"/>
      <c r="O97" s="19"/>
      <c r="P97" s="17"/>
      <c r="R97" s="17"/>
      <c r="S97" s="25"/>
      <c r="T97" s="18"/>
    </row>
    <row r="98" spans="2:20" x14ac:dyDescent="0.35">
      <c r="B98" t="s">
        <v>115</v>
      </c>
      <c r="C98" s="76">
        <v>44651</v>
      </c>
      <c r="E98" s="82">
        <f t="shared" ca="1" si="0"/>
        <v>4.7000000000000002E-3</v>
      </c>
      <c r="F98" s="82">
        <f t="shared" ca="1" si="0"/>
        <v>4.4000000000000003E-3</v>
      </c>
      <c r="G98" s="25"/>
      <c r="H98" s="152">
        <f ca="1">'[3]FIHI (PBC C1)'!W7</f>
        <v>1.0046874203778164</v>
      </c>
      <c r="I98" s="152">
        <f ca="1">'[3]FIHI (PBC C1)'!X7</f>
        <v>1.0044372855723165</v>
      </c>
      <c r="J98" s="20">
        <f t="shared" ca="1" si="2"/>
        <v>1.0132479858291239</v>
      </c>
      <c r="K98" s="20">
        <f t="shared" ca="1" si="1"/>
        <v>1.0125495794478874</v>
      </c>
      <c r="L98" s="25">
        <f ca="1">F98*360/(C98-C97)</f>
        <v>5.109677419354839E-2</v>
      </c>
      <c r="N98" s="25"/>
      <c r="O98" s="19"/>
      <c r="P98" s="17"/>
      <c r="R98" s="17"/>
      <c r="S98" s="25"/>
      <c r="T98" s="18"/>
    </row>
    <row r="99" spans="2:20" ht="15" thickBot="1" x14ac:dyDescent="0.4">
      <c r="B99" t="s">
        <v>116</v>
      </c>
      <c r="C99" s="76">
        <v>44651</v>
      </c>
      <c r="E99" s="99">
        <f ca="1">ROUND((J99/J95)-1,4)</f>
        <v>1.32E-2</v>
      </c>
      <c r="F99" s="99">
        <f ca="1">ROUND((K99/K95)-1,4)</f>
        <v>1.2500000000000001E-2</v>
      </c>
      <c r="G99" s="25"/>
      <c r="H99" s="65">
        <v>1</v>
      </c>
      <c r="I99" s="65">
        <v>1</v>
      </c>
      <c r="J99" s="65">
        <f t="shared" ca="1" si="2"/>
        <v>1.0132479858291239</v>
      </c>
      <c r="K99" s="65">
        <f t="shared" ca="1" si="1"/>
        <v>1.0125495794478874</v>
      </c>
      <c r="L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C1)'!W8</f>
        <v>1</v>
      </c>
      <c r="I100" s="152">
        <f ca="1">'[3]FIHI (PBC C1)'!X8</f>
        <v>1</v>
      </c>
      <c r="J100" s="20">
        <f ca="1">J99*H100</f>
        <v>1.0132479858291239</v>
      </c>
      <c r="K100" s="20">
        <f t="shared" ca="1" si="1"/>
        <v>1.0125495794478874</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C1)'!W9</f>
        <v>1</v>
      </c>
      <c r="I101" s="152">
        <f ca="1">'[3]FIHI (PBC C1)'!X9</f>
        <v>1</v>
      </c>
      <c r="J101" s="20">
        <f t="shared" ref="J101:J107" ca="1" si="4">J100*H101</f>
        <v>1.0132479858291239</v>
      </c>
      <c r="K101" s="20">
        <f t="shared" ca="1" si="1"/>
        <v>1.0125495794478874</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C1)'!W10</f>
        <v>1</v>
      </c>
      <c r="I102" s="152">
        <f ca="1">'[3]FIHI (PBC C1)'!X10</f>
        <v>1</v>
      </c>
      <c r="J102" s="20">
        <f t="shared" ca="1" si="4"/>
        <v>1.0132479858291239</v>
      </c>
      <c r="K102" s="20">
        <f t="shared" ca="1" si="1"/>
        <v>1.0125495794478874</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1.0132479858291239</v>
      </c>
      <c r="K103" s="65">
        <f t="shared" ca="1" si="1"/>
        <v>1.0125495794478874</v>
      </c>
      <c r="L103" s="25"/>
      <c r="O103" s="19"/>
      <c r="R103" s="17"/>
      <c r="S103" s="25"/>
      <c r="T103" s="18"/>
    </row>
    <row r="104" spans="2:20" ht="15" thickTop="1" x14ac:dyDescent="0.35">
      <c r="B104" t="s">
        <v>121</v>
      </c>
      <c r="C104" s="76">
        <v>44773</v>
      </c>
      <c r="E104" s="98">
        <f t="shared" ref="E104:E106" ca="1" si="5">ROUND(H104-1,4)</f>
        <v>0</v>
      </c>
      <c r="F104" s="98">
        <f t="shared" ref="F104:F106" ca="1" si="6">ROUND(I104-1,4)</f>
        <v>0</v>
      </c>
      <c r="G104" s="25"/>
      <c r="H104" s="152">
        <f ca="1">'[3]FIHI (PBC C1)'!W11</f>
        <v>1</v>
      </c>
      <c r="I104" s="152">
        <f ca="1">'[3]FIHI (PBC C1)'!X11</f>
        <v>1</v>
      </c>
      <c r="J104" s="20">
        <f t="shared" ca="1" si="4"/>
        <v>1.0132479858291239</v>
      </c>
      <c r="K104" s="20">
        <f t="shared" ca="1" si="1"/>
        <v>1.0125495794478874</v>
      </c>
      <c r="L104" s="25">
        <f ca="1">F104*360/(C104-C103)</f>
        <v>0</v>
      </c>
      <c r="N104" s="25"/>
      <c r="O104" s="19"/>
      <c r="P104" s="17"/>
      <c r="R104" s="17"/>
      <c r="S104" s="25"/>
      <c r="T104" s="18"/>
    </row>
    <row r="105" spans="2:20" x14ac:dyDescent="0.35">
      <c r="B105" t="s">
        <v>122</v>
      </c>
      <c r="C105" s="76">
        <v>44804</v>
      </c>
      <c r="E105" s="82">
        <f t="shared" ca="1" si="5"/>
        <v>0</v>
      </c>
      <c r="F105" s="82">
        <f t="shared" ca="1" si="6"/>
        <v>0</v>
      </c>
      <c r="G105" s="25"/>
      <c r="H105" s="152">
        <f ca="1">'[3]FIHI (PBC C1)'!W12</f>
        <v>1</v>
      </c>
      <c r="I105" s="152">
        <f ca="1">'[3]FIHI (PBC C1)'!X12</f>
        <v>1</v>
      </c>
      <c r="J105" s="20">
        <f t="shared" ca="1" si="4"/>
        <v>1.0132479858291239</v>
      </c>
      <c r="K105" s="20">
        <f t="shared" ca="1" si="1"/>
        <v>1.0125495794478874</v>
      </c>
      <c r="L105" s="25">
        <f ca="1">F105*360/(C105-C104)</f>
        <v>0</v>
      </c>
      <c r="N105" s="25"/>
      <c r="O105" s="19"/>
      <c r="R105" s="17"/>
      <c r="S105" s="25"/>
      <c r="T105" s="18"/>
    </row>
    <row r="106" spans="2:20" x14ac:dyDescent="0.35">
      <c r="B106" t="s">
        <v>123</v>
      </c>
      <c r="C106" s="76">
        <v>44834</v>
      </c>
      <c r="E106" s="82">
        <f t="shared" ca="1" si="5"/>
        <v>0</v>
      </c>
      <c r="F106" s="82">
        <f t="shared" ca="1" si="6"/>
        <v>0</v>
      </c>
      <c r="G106" s="25"/>
      <c r="H106" s="152">
        <f ca="1">'[3]FIHI (PBC C1)'!W13</f>
        <v>1</v>
      </c>
      <c r="I106" s="152">
        <f ca="1">'[3]FIHI (PBC C1)'!X13</f>
        <v>1</v>
      </c>
      <c r="J106" s="20">
        <f t="shared" ca="1" si="4"/>
        <v>1.0132479858291239</v>
      </c>
      <c r="K106" s="20">
        <f t="shared" ca="1" si="1"/>
        <v>1.0125495794478874</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1.0132479858291239</v>
      </c>
      <c r="K107" s="65">
        <f t="shared" ca="1" si="1"/>
        <v>1.0125495794478874</v>
      </c>
      <c r="L107" s="25"/>
      <c r="O107" s="19"/>
      <c r="P107" s="17"/>
      <c r="R107" s="17"/>
      <c r="S107" s="25"/>
      <c r="T107" s="18"/>
    </row>
    <row r="108" spans="2:20" ht="15" thickTop="1" x14ac:dyDescent="0.35">
      <c r="B108" t="s">
        <v>125</v>
      </c>
      <c r="C108" s="76">
        <v>44865</v>
      </c>
      <c r="E108" s="98">
        <f t="shared" ref="E108:F110" ca="1" si="7">ROUND(H108-1,4)</f>
        <v>0</v>
      </c>
      <c r="F108" s="98">
        <f t="shared" ca="1" si="7"/>
        <v>0</v>
      </c>
      <c r="G108" s="25"/>
      <c r="H108" s="152">
        <f ca="1">'[3]FIHI (PBC C1)'!W14</f>
        <v>1</v>
      </c>
      <c r="I108" s="152">
        <f ca="1">'[3]FIHI (PBC C1)'!X14</f>
        <v>1</v>
      </c>
      <c r="J108" s="20">
        <f ca="1">J107*H108</f>
        <v>1.0132479858291239</v>
      </c>
      <c r="K108" s="20">
        <f t="shared" ref="K108:K110" ca="1" si="8">K107*I108</f>
        <v>1.0125495794478874</v>
      </c>
      <c r="L108" s="25">
        <f ca="1">F108*360/(C108-C107)</f>
        <v>0</v>
      </c>
      <c r="N108" s="25"/>
    </row>
    <row r="109" spans="2:20" x14ac:dyDescent="0.35">
      <c r="B109" t="s">
        <v>126</v>
      </c>
      <c r="C109" s="76">
        <v>44895</v>
      </c>
      <c r="E109" s="82">
        <f t="shared" ca="1" si="7"/>
        <v>0</v>
      </c>
      <c r="F109" s="82">
        <f t="shared" ca="1" si="7"/>
        <v>0</v>
      </c>
      <c r="G109" s="25"/>
      <c r="H109" s="152">
        <f ca="1">'[3]FIHI (PBC C1)'!W15</f>
        <v>1</v>
      </c>
      <c r="I109" s="152">
        <f ca="1">'[3]FIHI (PBC C1)'!X15</f>
        <v>1</v>
      </c>
      <c r="J109" s="20">
        <f t="shared" ref="J109:J110" ca="1" si="9">J108*H109</f>
        <v>1.0132479858291239</v>
      </c>
      <c r="K109" s="20">
        <f t="shared" ca="1" si="8"/>
        <v>1.0125495794478874</v>
      </c>
      <c r="L109" s="25">
        <f ca="1">F109*360/(C109-C108)</f>
        <v>0</v>
      </c>
      <c r="N109" s="25"/>
    </row>
    <row r="110" spans="2:20" x14ac:dyDescent="0.35">
      <c r="B110" t="s">
        <v>127</v>
      </c>
      <c r="C110" s="76">
        <v>44926</v>
      </c>
      <c r="E110" s="82">
        <f t="shared" ca="1" si="7"/>
        <v>0</v>
      </c>
      <c r="F110" s="82">
        <f t="shared" ca="1" si="7"/>
        <v>0</v>
      </c>
      <c r="G110" s="25"/>
      <c r="H110" s="152">
        <f ca="1">'[3]FIHI (PBC C1)'!W16</f>
        <v>1</v>
      </c>
      <c r="I110" s="152">
        <f ca="1">'[3]FIHI (PBC C1)'!X16</f>
        <v>1</v>
      </c>
      <c r="J110" s="20">
        <f t="shared" ca="1" si="9"/>
        <v>1.0132479858291239</v>
      </c>
      <c r="K110" s="20">
        <f t="shared" ca="1" si="8"/>
        <v>1.0125495794478874</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10">J110*H111</f>
        <v>1.0132479858291239</v>
      </c>
      <c r="K111" s="65">
        <f t="shared" ca="1" si="10"/>
        <v>1.0125495794478874</v>
      </c>
    </row>
    <row r="112" spans="2:20" ht="15" thickTop="1" x14ac:dyDescent="0.35">
      <c r="B112" t="s">
        <v>129</v>
      </c>
      <c r="C112" s="76">
        <v>44926</v>
      </c>
      <c r="E112" s="82">
        <f ca="1">ROUND(J112-1,4)</f>
        <v>1.32E-2</v>
      </c>
      <c r="F112" s="82">
        <f ca="1">ROUND(K112-1,4)</f>
        <v>1.2500000000000001E-2</v>
      </c>
      <c r="G112" s="62"/>
      <c r="H112" s="65">
        <v>1</v>
      </c>
      <c r="I112" s="65">
        <v>1</v>
      </c>
      <c r="J112" s="65">
        <f t="shared" ca="1" si="10"/>
        <v>1.0132479858291239</v>
      </c>
      <c r="K112" s="65">
        <f t="shared" ca="1" si="10"/>
        <v>1.0125495794478874</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3">
        <f ca="1">'[3]FIHI (PBC Q1)'!$H$49</f>
        <v>526464000</v>
      </c>
      <c r="E35" s="1" t="s">
        <v>48</v>
      </c>
    </row>
    <row r="36" spans="2:5" x14ac:dyDescent="0.35">
      <c r="B36" t="s">
        <v>70</v>
      </c>
      <c r="C36" s="83">
        <f ca="1">'[3]FIHI (PBC Q1)'!$H$50</f>
        <v>517486000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0">
        <f ca="1">'[3]FIHI (PBC Q1)'!$H$56</f>
        <v>2568000</v>
      </c>
      <c r="D60" s="66"/>
      <c r="E60" s="80">
        <f ca="1">'[3]FIHI (PBC Q1)'!$H$57</f>
        <v>522111000</v>
      </c>
      <c r="F60" s="80">
        <v>0</v>
      </c>
      <c r="G60" s="80">
        <f ca="1">'[3]FIHI (PBC Q1)'!$H$46</f>
        <v>1785000</v>
      </c>
    </row>
    <row r="61" spans="2:7" x14ac:dyDescent="0.35">
      <c r="B61" t="s">
        <v>79</v>
      </c>
      <c r="C61" s="80">
        <f ca="1">'[3]FIHI (PBC Q1)'!$H$48</f>
        <v>157000</v>
      </c>
      <c r="D61" s="66"/>
      <c r="E61" s="80">
        <v>0</v>
      </c>
      <c r="F61" s="80">
        <v>0</v>
      </c>
      <c r="G61" s="80">
        <f ca="1">'[3]FIHI (PBC Q1)'!$H$47</f>
        <v>8820000</v>
      </c>
    </row>
    <row r="64" spans="2:7" x14ac:dyDescent="0.35">
      <c r="B64" t="s">
        <v>88</v>
      </c>
      <c r="E64" s="1" t="s">
        <v>86</v>
      </c>
    </row>
    <row r="65" spans="2:5" x14ac:dyDescent="0.35">
      <c r="B65" t="s">
        <v>85</v>
      </c>
      <c r="C65" s="83">
        <f ca="1">'[5]Prime Summary'!$W$44</f>
        <v>87.562994939677097</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Summary'!W48</f>
        <v>0</v>
      </c>
    </row>
    <row r="71" spans="2:5" x14ac:dyDescent="0.35">
      <c r="B71" t="s">
        <v>91</v>
      </c>
      <c r="C71" s="83">
        <f ca="1">'[5]Prime Summary'!W49</f>
        <v>0</v>
      </c>
    </row>
    <row r="72" spans="2:5" x14ac:dyDescent="0.35">
      <c r="B72" t="s">
        <v>92</v>
      </c>
      <c r="C72" s="83">
        <f ca="1">'[5]Prime Summary'!W50</f>
        <v>0</v>
      </c>
    </row>
    <row r="73" spans="2:5" x14ac:dyDescent="0.35">
      <c r="B73" t="s">
        <v>93</v>
      </c>
      <c r="C73" s="83">
        <f ca="1">'[5]Prime Summary'!W51</f>
        <v>41.049571163422627</v>
      </c>
      <c r="E73" s="1" t="s">
        <v>103</v>
      </c>
    </row>
    <row r="74" spans="2:5" x14ac:dyDescent="0.35">
      <c r="B74" t="s">
        <v>94</v>
      </c>
      <c r="C74" s="83">
        <f ca="1">'[5]Prime Summary'!W52</f>
        <v>0</v>
      </c>
      <c r="E74" s="1" t="s">
        <v>104</v>
      </c>
    </row>
    <row r="75" spans="2:5" x14ac:dyDescent="0.35">
      <c r="B75" t="s">
        <v>95</v>
      </c>
      <c r="C75" s="83">
        <f ca="1">'[5]Prime Summary'!W53</f>
        <v>20.275859936826517</v>
      </c>
      <c r="E75" s="1" t="s">
        <v>105</v>
      </c>
    </row>
    <row r="76" spans="2:5" x14ac:dyDescent="0.35">
      <c r="B76" t="s">
        <v>96</v>
      </c>
      <c r="C76" s="83">
        <f ca="1">'[5]Prime Summary'!W54</f>
        <v>35.745492349272482</v>
      </c>
      <c r="E76" s="1" t="s">
        <v>106</v>
      </c>
    </row>
    <row r="77" spans="2:5" x14ac:dyDescent="0.35">
      <c r="B77" t="s">
        <v>97</v>
      </c>
      <c r="C77" s="83">
        <f ca="1">'[5]Prime Summary'!W55</f>
        <v>2.9290765504783738</v>
      </c>
    </row>
    <row r="78" spans="2:5" x14ac:dyDescent="0.35">
      <c r="B78" t="s">
        <v>98</v>
      </c>
      <c r="C78" s="83">
        <f ca="1">'[5]Prime Summary'!W56</f>
        <v>0</v>
      </c>
    </row>
    <row r="79" spans="2:5" x14ac:dyDescent="0.35">
      <c r="B79" t="s">
        <v>101</v>
      </c>
      <c r="C79" s="83">
        <f ca="1">'[5]Prime Summary'!W57</f>
        <v>0</v>
      </c>
    </row>
    <row r="80" spans="2:5" x14ac:dyDescent="0.35">
      <c r="B80" t="s">
        <v>99</v>
      </c>
      <c r="C80" s="83">
        <f ca="1">'[5]Prime Summary'!W58</f>
        <v>0</v>
      </c>
    </row>
    <row r="81" spans="2:20" x14ac:dyDescent="0.35">
      <c r="B81" t="s">
        <v>100</v>
      </c>
      <c r="C81" s="83">
        <f ca="1">'[5]Prime Summary'!W59</f>
        <v>0</v>
      </c>
    </row>
    <row r="82" spans="2:20" x14ac:dyDescent="0.35">
      <c r="B82" t="s">
        <v>102</v>
      </c>
      <c r="C82" s="83">
        <f ca="1">'[5]Prime Summary'!W60</f>
        <v>0</v>
      </c>
    </row>
    <row r="83" spans="2:20" x14ac:dyDescent="0.35">
      <c r="B83" t="s">
        <v>155</v>
      </c>
      <c r="C83" s="83">
        <f ca="1">'[5]Prime Summary'!W61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4.5999999999999999E-3</v>
      </c>
      <c r="F96" s="82">
        <f t="shared" ca="1" si="0"/>
        <v>4.3E-3</v>
      </c>
      <c r="G96" s="25"/>
      <c r="H96" s="152">
        <f ca="1">'[3]FIHI (PBC Q1)'!W5</f>
        <v>1.004602096575413</v>
      </c>
      <c r="I96" s="152">
        <f ca="1">'[3]FIHI (PBC Q1)'!X5</f>
        <v>1.004303646877416</v>
      </c>
      <c r="J96" s="20">
        <f ca="1">J95*H96</f>
        <v>1.004602096575413</v>
      </c>
      <c r="K96" s="20">
        <f t="shared" ref="K96:K107" ca="1" si="1">K95*I96</f>
        <v>1.004303646877416</v>
      </c>
      <c r="L96" s="25">
        <f ca="1">F96*360/31</f>
        <v>4.9935483870967745E-2</v>
      </c>
      <c r="N96" s="25"/>
      <c r="O96" s="19"/>
      <c r="P96" s="17"/>
      <c r="R96" s="17"/>
      <c r="S96" s="25"/>
      <c r="T96" s="18"/>
    </row>
    <row r="97" spans="2:20" x14ac:dyDescent="0.35">
      <c r="B97" t="s">
        <v>114</v>
      </c>
      <c r="C97" s="76">
        <v>44620</v>
      </c>
      <c r="E97" s="82">
        <f t="shared" ca="1" si="0"/>
        <v>4.1999999999999997E-3</v>
      </c>
      <c r="F97" s="82">
        <f t="shared" ca="1" si="0"/>
        <v>4.1000000000000003E-3</v>
      </c>
      <c r="G97" s="25"/>
      <c r="H97" s="152">
        <f ca="1">'[3]FIHI (PBC Q1)'!W6</f>
        <v>1.0042499801647393</v>
      </c>
      <c r="I97" s="152">
        <f ca="1">'[3]FIHI (PBC Q1)'!X6</f>
        <v>1.0041283795046503</v>
      </c>
      <c r="J97" s="20">
        <f t="shared" ref="J97:J99" ca="1" si="2">J96*H97</f>
        <v>1.0088716355593141</v>
      </c>
      <c r="K97" s="20">
        <f t="shared" ca="1" si="1"/>
        <v>1.0084497934696304</v>
      </c>
      <c r="L97" s="25">
        <f ca="1">F97*360/(C97-C96)</f>
        <v>5.271428571428572E-2</v>
      </c>
      <c r="N97" s="25"/>
      <c r="O97" s="19"/>
      <c r="P97" s="17"/>
      <c r="R97" s="17"/>
      <c r="S97" s="25"/>
      <c r="T97" s="18"/>
    </row>
    <row r="98" spans="2:20" x14ac:dyDescent="0.35">
      <c r="B98" t="s">
        <v>115</v>
      </c>
      <c r="C98" s="76">
        <v>44651</v>
      </c>
      <c r="E98" s="82">
        <f t="shared" ca="1" si="0"/>
        <v>4.8999999999999998E-3</v>
      </c>
      <c r="F98" s="82">
        <f t="shared" ca="1" si="0"/>
        <v>4.5999999999999999E-3</v>
      </c>
      <c r="G98" s="25"/>
      <c r="H98" s="152">
        <f ca="1">'[3]FIHI (PBC Q1)'!W7</f>
        <v>1.0048705287808126</v>
      </c>
      <c r="I98" s="152">
        <f ca="1">'[3]FIHI (PBC Q1)'!X7</f>
        <v>1.0045542369588483</v>
      </c>
      <c r="J98" s="20">
        <f t="shared" ca="1" si="2"/>
        <v>1.0137853738964513</v>
      </c>
      <c r="K98" s="20">
        <f t="shared" ca="1" si="1"/>
        <v>1.0130425127901928</v>
      </c>
      <c r="L98" s="25">
        <f ca="1">F98*360/(C98-C97)</f>
        <v>5.3419354838709673E-2</v>
      </c>
      <c r="N98" s="25"/>
      <c r="O98" s="19"/>
      <c r="P98" s="17"/>
      <c r="R98" s="17"/>
      <c r="S98" s="25"/>
      <c r="T98" s="18"/>
    </row>
    <row r="99" spans="2:20" ht="15" thickBot="1" x14ac:dyDescent="0.4">
      <c r="B99" t="s">
        <v>116</v>
      </c>
      <c r="C99" s="76">
        <v>44651</v>
      </c>
      <c r="E99" s="99">
        <f ca="1">ROUND((J99/J95)-1,4)</f>
        <v>1.38E-2</v>
      </c>
      <c r="F99" s="99">
        <f ca="1">ROUND((K99/K95)-1,4)</f>
        <v>1.2999999999999999E-2</v>
      </c>
      <c r="G99" s="25"/>
      <c r="H99" s="65">
        <v>1</v>
      </c>
      <c r="I99" s="65">
        <v>1</v>
      </c>
      <c r="J99" s="65">
        <f t="shared" ca="1" si="2"/>
        <v>1.0137853738964513</v>
      </c>
      <c r="K99" s="65">
        <f t="shared" ca="1" si="1"/>
        <v>1.0130425127901928</v>
      </c>
      <c r="L99" s="25"/>
      <c r="N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Q1)'!W8</f>
        <v>1</v>
      </c>
      <c r="I100" s="152">
        <f ca="1">'[3]FIHI (PBC Q1)'!X8</f>
        <v>1</v>
      </c>
      <c r="J100" s="20">
        <f ca="1">J99*H100</f>
        <v>1.0137853738964513</v>
      </c>
      <c r="K100" s="20">
        <f t="shared" ca="1" si="1"/>
        <v>1.0130425127901928</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Q1)'!W9</f>
        <v>1</v>
      </c>
      <c r="I101" s="152">
        <f ca="1">'[3]FIHI (PBC Q1)'!X9</f>
        <v>1</v>
      </c>
      <c r="J101" s="20">
        <f t="shared" ref="J101:J107" ca="1" si="4">J100*H101</f>
        <v>1.0137853738964513</v>
      </c>
      <c r="K101" s="20">
        <f t="shared" ca="1" si="1"/>
        <v>1.0130425127901928</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Q1)'!W10</f>
        <v>1</v>
      </c>
      <c r="I102" s="152">
        <f ca="1">'[3]FIHI (PBC Q1)'!X10</f>
        <v>1</v>
      </c>
      <c r="J102" s="20">
        <f t="shared" ca="1" si="4"/>
        <v>1.0137853738964513</v>
      </c>
      <c r="K102" s="20">
        <f t="shared" ca="1" si="1"/>
        <v>1.0130425127901928</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1.0137853738964513</v>
      </c>
      <c r="K103" s="65">
        <f t="shared" ca="1" si="1"/>
        <v>1.0130425127901928</v>
      </c>
      <c r="L103" s="25"/>
      <c r="N103" s="25"/>
      <c r="O103" s="19"/>
      <c r="R103" s="17"/>
      <c r="S103" s="25"/>
      <c r="T103" s="18"/>
    </row>
    <row r="104" spans="2:20" ht="15" thickTop="1" x14ac:dyDescent="0.35">
      <c r="B104" t="s">
        <v>121</v>
      </c>
      <c r="C104" s="76">
        <v>44773</v>
      </c>
      <c r="E104" s="98">
        <f t="shared" ref="E104:F106" ca="1" si="5">ROUND(H104-1,4)</f>
        <v>0</v>
      </c>
      <c r="F104" s="98">
        <f t="shared" ca="1" si="5"/>
        <v>0</v>
      </c>
      <c r="G104" s="25"/>
      <c r="H104" s="152">
        <f ca="1">'[3]FIHI (PBC Q1)'!W11</f>
        <v>1</v>
      </c>
      <c r="I104" s="152">
        <f ca="1">'[3]FIHI (PBC Q1)'!X11</f>
        <v>1</v>
      </c>
      <c r="J104" s="20">
        <f t="shared" ca="1" si="4"/>
        <v>1.0137853738964513</v>
      </c>
      <c r="K104" s="20">
        <f t="shared" ca="1" si="1"/>
        <v>1.0130425127901928</v>
      </c>
      <c r="L104" s="25">
        <f ca="1">F104*360/(C104-C103)</f>
        <v>0</v>
      </c>
      <c r="N104" s="25"/>
      <c r="O104" s="19"/>
      <c r="P104" s="17"/>
      <c r="R104" s="17"/>
      <c r="S104" s="25"/>
      <c r="T104" s="18"/>
    </row>
    <row r="105" spans="2:20" x14ac:dyDescent="0.35">
      <c r="B105" t="s">
        <v>122</v>
      </c>
      <c r="C105" s="76">
        <v>44804</v>
      </c>
      <c r="E105" s="82">
        <f t="shared" ca="1" si="5"/>
        <v>0</v>
      </c>
      <c r="F105" s="82">
        <f t="shared" ca="1" si="5"/>
        <v>0</v>
      </c>
      <c r="G105" s="25"/>
      <c r="H105" s="152">
        <f ca="1">'[3]FIHI (PBC Q1)'!W12</f>
        <v>1</v>
      </c>
      <c r="I105" s="152">
        <f ca="1">'[3]FIHI (PBC Q1)'!X12</f>
        <v>1</v>
      </c>
      <c r="J105" s="20">
        <f t="shared" ca="1" si="4"/>
        <v>1.0137853738964513</v>
      </c>
      <c r="K105" s="20">
        <f t="shared" ca="1" si="1"/>
        <v>1.0130425127901928</v>
      </c>
      <c r="L105" s="25">
        <f ca="1">F105*360/(C105-C104)</f>
        <v>0</v>
      </c>
      <c r="N105" s="25"/>
      <c r="O105" s="19"/>
      <c r="R105" s="17"/>
      <c r="S105" s="25"/>
      <c r="T105" s="18"/>
    </row>
    <row r="106" spans="2:20" x14ac:dyDescent="0.35">
      <c r="B106" t="s">
        <v>123</v>
      </c>
      <c r="C106" s="76">
        <v>44834</v>
      </c>
      <c r="E106" s="82">
        <f t="shared" ca="1" si="5"/>
        <v>0</v>
      </c>
      <c r="F106" s="82">
        <f t="shared" ca="1" si="5"/>
        <v>0</v>
      </c>
      <c r="G106" s="25"/>
      <c r="H106" s="152">
        <f ca="1">'[3]FIHI (PBC Q1)'!W13</f>
        <v>1</v>
      </c>
      <c r="I106" s="152">
        <f ca="1">'[3]FIHI (PBC Q1)'!X13</f>
        <v>1</v>
      </c>
      <c r="J106" s="20">
        <f t="shared" ca="1" si="4"/>
        <v>1.0137853738964513</v>
      </c>
      <c r="K106" s="20">
        <f t="shared" ca="1" si="1"/>
        <v>1.0130425127901928</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1.0137853738964513</v>
      </c>
      <c r="K107" s="65">
        <f t="shared" ca="1" si="1"/>
        <v>1.0130425127901928</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25"/>
      <c r="H108" s="152">
        <f ca="1">'[3]FIHI (PBC Q1)'!W14</f>
        <v>1</v>
      </c>
      <c r="I108" s="152">
        <f ca="1">'[3]FIHI (PBC Q1)'!X14</f>
        <v>1</v>
      </c>
      <c r="J108" s="20">
        <f ca="1">J107*H108</f>
        <v>1.0137853738964513</v>
      </c>
      <c r="K108" s="20">
        <f t="shared" ref="K108:K110" ca="1" si="7">K107*I108</f>
        <v>1.0130425127901928</v>
      </c>
      <c r="L108" s="25">
        <f ca="1">F108*360/(C108-C107)</f>
        <v>0</v>
      </c>
    </row>
    <row r="109" spans="2:20" x14ac:dyDescent="0.35">
      <c r="B109" t="s">
        <v>126</v>
      </c>
      <c r="C109" s="76">
        <v>44895</v>
      </c>
      <c r="E109" s="82">
        <f t="shared" ca="1" si="6"/>
        <v>0</v>
      </c>
      <c r="F109" s="82">
        <f t="shared" ca="1" si="6"/>
        <v>0</v>
      </c>
      <c r="G109" s="25"/>
      <c r="H109" s="152">
        <f ca="1">'[3]FIHI (PBC Q1)'!W15</f>
        <v>1</v>
      </c>
      <c r="I109" s="152">
        <f ca="1">'[3]FIHI (PBC Q1)'!X15</f>
        <v>1</v>
      </c>
      <c r="J109" s="20">
        <f t="shared" ref="J109:J110" ca="1" si="8">J108*H109</f>
        <v>1.0137853738964513</v>
      </c>
      <c r="K109" s="20">
        <f t="shared" ca="1" si="7"/>
        <v>1.0130425127901928</v>
      </c>
      <c r="L109" s="25">
        <f ca="1">F109*360/(C109-C108)</f>
        <v>0</v>
      </c>
    </row>
    <row r="110" spans="2:20" x14ac:dyDescent="0.35">
      <c r="B110" t="s">
        <v>127</v>
      </c>
      <c r="C110" s="76">
        <v>44926</v>
      </c>
      <c r="E110" s="82">
        <f t="shared" ca="1" si="6"/>
        <v>0</v>
      </c>
      <c r="F110" s="82">
        <f t="shared" ca="1" si="6"/>
        <v>0</v>
      </c>
      <c r="G110" s="25"/>
      <c r="H110" s="152">
        <f ca="1">'[3]FIHI (PBC Q1)'!W16</f>
        <v>1</v>
      </c>
      <c r="I110" s="152">
        <f ca="1">'[3]FIHI (PBC Q1)'!X16</f>
        <v>1</v>
      </c>
      <c r="J110" s="20">
        <f t="shared" ca="1" si="8"/>
        <v>1.0137853738964513</v>
      </c>
      <c r="K110" s="20">
        <f t="shared" ca="1" si="7"/>
        <v>1.0130425127901928</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9">J110*H111</f>
        <v>1.0137853738964513</v>
      </c>
      <c r="K111" s="65">
        <f t="shared" ca="1" si="9"/>
        <v>1.0130425127901928</v>
      </c>
      <c r="L111" s="21"/>
    </row>
    <row r="112" spans="2:20" ht="15" thickTop="1" x14ac:dyDescent="0.35">
      <c r="B112" t="s">
        <v>129</v>
      </c>
      <c r="C112" s="76">
        <v>44926</v>
      </c>
      <c r="E112" s="82">
        <f ca="1">ROUND(J112-1,4)</f>
        <v>1.38E-2</v>
      </c>
      <c r="F112" s="82">
        <f ca="1">ROUND(K112-1,4)</f>
        <v>1.2999999999999999E-2</v>
      </c>
      <c r="G112" s="62"/>
      <c r="H112" s="65">
        <v>1</v>
      </c>
      <c r="I112" s="65">
        <v>1</v>
      </c>
      <c r="J112" s="65">
        <f t="shared" ca="1" si="9"/>
        <v>1.0137853738964513</v>
      </c>
      <c r="K112" s="65">
        <f t="shared" ca="1" si="9"/>
        <v>1.0130425127901928</v>
      </c>
      <c r="L112" s="21"/>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396</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3">
        <f ca="1">'[3]FIHI (PBC MIG)'!$H$49</f>
        <v>383987000</v>
      </c>
      <c r="E35" s="1" t="s">
        <v>48</v>
      </c>
    </row>
    <row r="36" spans="2:5" x14ac:dyDescent="0.35">
      <c r="B36" t="s">
        <v>70</v>
      </c>
      <c r="C36" s="83">
        <f ca="1">'[3]FIHI (PBC MIG)'!$H$50</f>
        <v>381252000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9">
        <v>0</v>
      </c>
      <c r="E44" s="1" t="s">
        <v>60</v>
      </c>
    </row>
    <row r="45" spans="2:5" x14ac:dyDescent="0.35">
      <c r="B45" t="s">
        <v>63</v>
      </c>
      <c r="C45" s="79">
        <v>0</v>
      </c>
    </row>
    <row r="46" spans="2:5" x14ac:dyDescent="0.35">
      <c r="B46" t="s">
        <v>64</v>
      </c>
      <c r="C46" s="79">
        <v>0</v>
      </c>
      <c r="E46" s="1" t="s">
        <v>58</v>
      </c>
    </row>
    <row r="47" spans="2:5" x14ac:dyDescent="0.35">
      <c r="B47" t="s">
        <v>65</v>
      </c>
      <c r="C47" s="79">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0">
        <f ca="1">'[3]FIHI (PBC MIG)'!$H$56</f>
        <v>3361000</v>
      </c>
      <c r="D60" s="66"/>
      <c r="E60" s="80">
        <f ca="1">'[3]FIHI (PBC MIG)'!$H$57</f>
        <v>380322000</v>
      </c>
      <c r="F60" s="80">
        <v>0</v>
      </c>
      <c r="G60" s="80">
        <f ca="1">'[3]FIHI (PBC MIG)'!$H$46</f>
        <v>304000</v>
      </c>
      <c r="N60" s="24"/>
    </row>
    <row r="61" spans="2:14" x14ac:dyDescent="0.35">
      <c r="B61" t="s">
        <v>79</v>
      </c>
      <c r="C61" s="80">
        <f ca="1">'[3]FIHI (PBC MIG)'!$H$48</f>
        <v>27000</v>
      </c>
      <c r="D61" s="66"/>
      <c r="E61" s="80">
        <v>0</v>
      </c>
      <c r="F61" s="80">
        <v>0</v>
      </c>
      <c r="G61" s="80">
        <f ca="1">'[3]FIHI (PBC MIG)'!$H$47</f>
        <v>2708000</v>
      </c>
      <c r="N61" s="24"/>
    </row>
    <row r="64" spans="2:14" x14ac:dyDescent="0.35">
      <c r="B64" t="s">
        <v>88</v>
      </c>
      <c r="E64" s="1" t="s">
        <v>86</v>
      </c>
    </row>
    <row r="65" spans="2:5" x14ac:dyDescent="0.35">
      <c r="B65" t="s">
        <v>85</v>
      </c>
      <c r="C65" s="83">
        <f ca="1">'[5]Prime Summary'!$V$44</f>
        <v>99.999999999999986</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3">
        <f ca="1">'[5]Prime Summary'!V48</f>
        <v>0</v>
      </c>
    </row>
    <row r="71" spans="2:5" x14ac:dyDescent="0.35">
      <c r="B71" t="s">
        <v>91</v>
      </c>
      <c r="C71" s="83">
        <f ca="1">'[5]Prime Summary'!V49</f>
        <v>0</v>
      </c>
    </row>
    <row r="72" spans="2:5" x14ac:dyDescent="0.35">
      <c r="B72" t="s">
        <v>92</v>
      </c>
      <c r="C72" s="83">
        <f ca="1">'[5]Prime Summary'!V50</f>
        <v>0</v>
      </c>
    </row>
    <row r="73" spans="2:5" x14ac:dyDescent="0.35">
      <c r="B73" t="s">
        <v>93</v>
      </c>
      <c r="C73" s="83">
        <f ca="1">'[5]Prime Summary'!V51</f>
        <v>41.051123213082889</v>
      </c>
      <c r="E73" s="1" t="s">
        <v>103</v>
      </c>
    </row>
    <row r="74" spans="2:5" x14ac:dyDescent="0.35">
      <c r="B74" t="s">
        <v>94</v>
      </c>
      <c r="C74" s="83">
        <f ca="1">'[5]Prime Summary'!V52</f>
        <v>0</v>
      </c>
      <c r="E74" s="1" t="s">
        <v>104</v>
      </c>
    </row>
    <row r="75" spans="2:5" x14ac:dyDescent="0.35">
      <c r="B75" t="s">
        <v>95</v>
      </c>
      <c r="C75" s="83">
        <f ca="1">'[5]Prime Summary'!V53</f>
        <v>50.19574215632484</v>
      </c>
      <c r="E75" s="1" t="s">
        <v>105</v>
      </c>
    </row>
    <row r="76" spans="2:5" x14ac:dyDescent="0.35">
      <c r="B76" t="s">
        <v>96</v>
      </c>
      <c r="C76" s="83">
        <f ca="1">'[5]Prime Summary'!V54</f>
        <v>8.6998922024921104</v>
      </c>
      <c r="E76" s="1" t="s">
        <v>106</v>
      </c>
    </row>
    <row r="77" spans="2:5" x14ac:dyDescent="0.35">
      <c r="B77" t="s">
        <v>97</v>
      </c>
      <c r="C77" s="83">
        <f ca="1">'[5]Prime Summary'!V55</f>
        <v>0</v>
      </c>
    </row>
    <row r="78" spans="2:5" x14ac:dyDescent="0.35">
      <c r="B78" t="s">
        <v>98</v>
      </c>
      <c r="C78" s="83">
        <f ca="1">'[5]Prime Summary'!V56</f>
        <v>0</v>
      </c>
    </row>
    <row r="79" spans="2:5" x14ac:dyDescent="0.35">
      <c r="B79" t="s">
        <v>101</v>
      </c>
      <c r="C79" s="83">
        <f ca="1">'[5]Prime Summary'!V57</f>
        <v>0</v>
      </c>
    </row>
    <row r="80" spans="2:5" x14ac:dyDescent="0.35">
      <c r="B80" t="s">
        <v>99</v>
      </c>
      <c r="C80" s="83">
        <f ca="1">'[5]Prime Summary'!V58</f>
        <v>0</v>
      </c>
    </row>
    <row r="81" spans="2:20" x14ac:dyDescent="0.35">
      <c r="B81" t="s">
        <v>100</v>
      </c>
      <c r="C81" s="83">
        <f ca="1">'[5]Prime Summary'!V59</f>
        <v>0</v>
      </c>
    </row>
    <row r="82" spans="2:20" x14ac:dyDescent="0.35">
      <c r="B82" t="s">
        <v>102</v>
      </c>
      <c r="C82" s="83">
        <f ca="1">'[5]Prime Summary'!V60</f>
        <v>0</v>
      </c>
    </row>
    <row r="83" spans="2:20" x14ac:dyDescent="0.35">
      <c r="B83" t="s">
        <v>155</v>
      </c>
      <c r="C83" s="83">
        <f ca="1">'[5]Prime Summary'!V61</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6">
        <v>44592</v>
      </c>
      <c r="E96" s="82">
        <f t="shared" ref="E96:F98" ca="1" si="0">ROUND(H96-1,4)</f>
        <v>4.4999999999999997E-3</v>
      </c>
      <c r="F96" s="82">
        <f t="shared" ca="1" si="0"/>
        <v>4.3E-3</v>
      </c>
      <c r="G96" s="25"/>
      <c r="H96" s="152">
        <f ca="1">'[3]FIHI (PBC MIG)'!W5</f>
        <v>1.0045390221583694</v>
      </c>
      <c r="I96" s="152">
        <f ca="1">'[3]FIHI (PBC MIG)'!X5</f>
        <v>1.0042787757082301</v>
      </c>
      <c r="J96" s="20">
        <f ca="1">J95*H96</f>
        <v>1.0045390221583694</v>
      </c>
      <c r="K96" s="20">
        <f t="shared" ref="K96:K107" ca="1" si="1">K95*I96</f>
        <v>1.0042787757082301</v>
      </c>
      <c r="L96" s="25">
        <f ca="1">F96*360/31</f>
        <v>4.9935483870967745E-2</v>
      </c>
      <c r="N96" s="25"/>
      <c r="O96" s="19"/>
      <c r="P96" s="17"/>
      <c r="R96" s="17"/>
      <c r="S96" s="25"/>
      <c r="T96" s="18"/>
    </row>
    <row r="97" spans="2:20" x14ac:dyDescent="0.35">
      <c r="B97" t="s">
        <v>114</v>
      </c>
      <c r="C97" s="76">
        <v>44620</v>
      </c>
      <c r="E97" s="82">
        <f t="shared" ca="1" si="0"/>
        <v>4.1999999999999997E-3</v>
      </c>
      <c r="F97" s="82">
        <f t="shared" ca="1" si="0"/>
        <v>4.0000000000000001E-3</v>
      </c>
      <c r="G97" s="25"/>
      <c r="H97" s="152">
        <f ca="1">'[3]FIHI (PBC MIG)'!W6</f>
        <v>1.0042097980209121</v>
      </c>
      <c r="I97" s="152">
        <f ca="1">'[3]FIHI (PBC MIG)'!X6</f>
        <v>1.003980754580327</v>
      </c>
      <c r="J97" s="20">
        <f t="shared" ref="J97:J99" ca="1" si="2">J96*H97</f>
        <v>1.0087679285457807</v>
      </c>
      <c r="K97" s="20">
        <f t="shared" ca="1" si="1"/>
        <v>1.0082765630445558</v>
      </c>
      <c r="L97" s="25">
        <f ca="1">F97*360/(C97-C96)</f>
        <v>5.1428571428571428E-2</v>
      </c>
      <c r="N97" s="25"/>
      <c r="O97" s="19"/>
      <c r="P97" s="17"/>
      <c r="R97" s="17"/>
      <c r="S97" s="25"/>
      <c r="T97" s="18"/>
    </row>
    <row r="98" spans="2:20" x14ac:dyDescent="0.35">
      <c r="B98" t="s">
        <v>115</v>
      </c>
      <c r="C98" s="76">
        <v>44651</v>
      </c>
      <c r="E98" s="82">
        <f t="shared" ca="1" si="0"/>
        <v>4.7999999999999996E-3</v>
      </c>
      <c r="F98" s="82">
        <f t="shared" ca="1" si="0"/>
        <v>4.4999999999999997E-3</v>
      </c>
      <c r="G98" s="25"/>
      <c r="H98" s="152">
        <f ca="1">'[3]FIHI (PBC MIG)'!W7</f>
        <v>1.0048135243153733</v>
      </c>
      <c r="I98" s="152">
        <f ca="1">'[3]FIHI (PBC MIG)'!X7</f>
        <v>1.0045403049285104</v>
      </c>
      <c r="J98" s="20">
        <f t="shared" ca="1" si="2"/>
        <v>1.0136236574984046</v>
      </c>
      <c r="K98" s="20">
        <f t="shared" ca="1" si="1"/>
        <v>1.0128544460930486</v>
      </c>
      <c r="L98" s="25">
        <f ca="1">F98*360/(C98-C97)</f>
        <v>5.2258064516129028E-2</v>
      </c>
      <c r="N98" s="25"/>
      <c r="O98" s="19"/>
      <c r="P98" s="17"/>
      <c r="R98" s="17"/>
      <c r="S98" s="25"/>
      <c r="T98" s="18"/>
    </row>
    <row r="99" spans="2:20" ht="15" thickBot="1" x14ac:dyDescent="0.4">
      <c r="B99" t="s">
        <v>116</v>
      </c>
      <c r="C99" s="76">
        <v>44651</v>
      </c>
      <c r="E99" s="99">
        <f ca="1">ROUND((J99/J95)-1,4)</f>
        <v>1.3599999999999999E-2</v>
      </c>
      <c r="F99" s="99">
        <f ca="1">ROUND((K99/K95)-1,4)</f>
        <v>1.29E-2</v>
      </c>
      <c r="G99" s="25"/>
      <c r="H99" s="65">
        <v>1</v>
      </c>
      <c r="I99" s="65">
        <v>1</v>
      </c>
      <c r="J99" s="65">
        <f t="shared" ca="1" si="2"/>
        <v>1.0136236574984046</v>
      </c>
      <c r="K99" s="65">
        <f t="shared" ca="1" si="1"/>
        <v>1.0128544460930486</v>
      </c>
      <c r="L99" s="25"/>
      <c r="N99" s="25"/>
      <c r="O99" s="19"/>
      <c r="R99" s="17"/>
      <c r="S99" s="25"/>
      <c r="T99" s="18"/>
    </row>
    <row r="100" spans="2:20" ht="15" thickTop="1" x14ac:dyDescent="0.35">
      <c r="B100" t="s">
        <v>117</v>
      </c>
      <c r="C100" s="76">
        <v>44681</v>
      </c>
      <c r="E100" s="98">
        <f t="shared" ref="E100:F102" ca="1" si="3">ROUND(H100-1,4)</f>
        <v>0</v>
      </c>
      <c r="F100" s="98">
        <f t="shared" ca="1" si="3"/>
        <v>0</v>
      </c>
      <c r="G100" s="25"/>
      <c r="H100" s="152">
        <f ca="1">'[3]FIHI (PBC MIG)'!W8</f>
        <v>1</v>
      </c>
      <c r="I100" s="152">
        <f ca="1">'[3]FIHI (PBC MIG)'!X8</f>
        <v>1</v>
      </c>
      <c r="J100" s="20">
        <f ca="1">J99*H100</f>
        <v>1.0136236574984046</v>
      </c>
      <c r="K100" s="20">
        <f t="shared" ca="1" si="1"/>
        <v>1.0128544460930486</v>
      </c>
      <c r="L100" s="25">
        <f ca="1">F100*360/(C100-C99)</f>
        <v>0</v>
      </c>
      <c r="N100" s="25"/>
      <c r="O100" s="19"/>
      <c r="R100" s="17"/>
      <c r="S100" s="25"/>
      <c r="T100" s="18"/>
    </row>
    <row r="101" spans="2:20" x14ac:dyDescent="0.35">
      <c r="B101" t="s">
        <v>118</v>
      </c>
      <c r="C101" s="76">
        <v>44712</v>
      </c>
      <c r="E101" s="82">
        <f t="shared" ca="1" si="3"/>
        <v>0</v>
      </c>
      <c r="F101" s="82">
        <f t="shared" ca="1" si="3"/>
        <v>0</v>
      </c>
      <c r="G101" s="25"/>
      <c r="H101" s="152">
        <f ca="1">'[3]FIHI (PBC MIG)'!W9</f>
        <v>1</v>
      </c>
      <c r="I101" s="152">
        <f ca="1">'[3]FIHI (PBC MIG)'!X9</f>
        <v>1</v>
      </c>
      <c r="J101" s="20">
        <f t="shared" ref="J101:J107" ca="1" si="4">J100*H101</f>
        <v>1.0136236574984046</v>
      </c>
      <c r="K101" s="20">
        <f t="shared" ca="1" si="1"/>
        <v>1.0128544460930486</v>
      </c>
      <c r="L101" s="25">
        <f ca="1">F101*360/(C101-C100)</f>
        <v>0</v>
      </c>
      <c r="N101" s="25"/>
      <c r="O101" s="19"/>
      <c r="P101" s="17"/>
      <c r="R101" s="17"/>
      <c r="S101" s="25"/>
      <c r="T101" s="18"/>
    </row>
    <row r="102" spans="2:20" x14ac:dyDescent="0.35">
      <c r="B102" t="s">
        <v>119</v>
      </c>
      <c r="C102" s="76">
        <v>44742</v>
      </c>
      <c r="E102" s="82">
        <f t="shared" ca="1" si="3"/>
        <v>0</v>
      </c>
      <c r="F102" s="82">
        <f t="shared" ca="1" si="3"/>
        <v>0</v>
      </c>
      <c r="G102" s="25"/>
      <c r="H102" s="152">
        <f ca="1">'[3]FIHI (PBC MIG)'!W10</f>
        <v>1</v>
      </c>
      <c r="I102" s="152">
        <f ca="1">'[3]FIHI (PBC MIG)'!X10</f>
        <v>1</v>
      </c>
      <c r="J102" s="20">
        <f t="shared" ca="1" si="4"/>
        <v>1.0136236574984046</v>
      </c>
      <c r="K102" s="20">
        <f t="shared" ca="1" si="1"/>
        <v>1.0128544460930486</v>
      </c>
      <c r="L102" s="25">
        <f ca="1">F102*360/(C102-C101)</f>
        <v>0</v>
      </c>
      <c r="N102" s="25"/>
      <c r="O102" s="19"/>
      <c r="R102" s="17"/>
      <c r="S102" s="25"/>
      <c r="T102" s="18"/>
    </row>
    <row r="103" spans="2:20" ht="15" thickBot="1" x14ac:dyDescent="0.4">
      <c r="B103" t="s">
        <v>120</v>
      </c>
      <c r="C103" s="76">
        <v>44742</v>
      </c>
      <c r="E103" s="99">
        <f ca="1">ROUND((J103/J99)-1,4)</f>
        <v>0</v>
      </c>
      <c r="F103" s="99">
        <f ca="1">ROUND((K103/K99)-1,4)</f>
        <v>0</v>
      </c>
      <c r="G103" s="25"/>
      <c r="H103" s="65">
        <v>1</v>
      </c>
      <c r="I103" s="65">
        <v>1</v>
      </c>
      <c r="J103" s="65">
        <f t="shared" ca="1" si="4"/>
        <v>1.0136236574984046</v>
      </c>
      <c r="K103" s="65">
        <f t="shared" ca="1" si="1"/>
        <v>1.0128544460930486</v>
      </c>
      <c r="L103" s="25"/>
      <c r="N103" s="25"/>
      <c r="O103" s="19"/>
      <c r="R103" s="17"/>
      <c r="S103" s="25"/>
      <c r="T103" s="18"/>
    </row>
    <row r="104" spans="2:20" ht="15" thickTop="1" x14ac:dyDescent="0.35">
      <c r="B104" t="s">
        <v>121</v>
      </c>
      <c r="C104" s="76">
        <v>44773</v>
      </c>
      <c r="E104" s="98">
        <f t="shared" ref="E104:F106" ca="1" si="5">ROUND(H104-1,4)</f>
        <v>0</v>
      </c>
      <c r="F104" s="98">
        <f t="shared" ca="1" si="5"/>
        <v>0</v>
      </c>
      <c r="G104" s="25"/>
      <c r="H104" s="152">
        <f ca="1">'[3]FIHI (PBC MIG)'!W11</f>
        <v>1</v>
      </c>
      <c r="I104" s="152">
        <f ca="1">'[3]FIHI (PBC MIG)'!X11</f>
        <v>1</v>
      </c>
      <c r="J104" s="20">
        <f t="shared" ca="1" si="4"/>
        <v>1.0136236574984046</v>
      </c>
      <c r="K104" s="20">
        <f t="shared" ca="1" si="1"/>
        <v>1.0128544460930486</v>
      </c>
      <c r="L104" s="25">
        <f ca="1">F104*360/(C104-C103)</f>
        <v>0</v>
      </c>
      <c r="N104" s="25"/>
      <c r="O104" s="19"/>
      <c r="P104" s="17"/>
      <c r="R104" s="17"/>
      <c r="S104" s="25"/>
      <c r="T104" s="18"/>
    </row>
    <row r="105" spans="2:20" x14ac:dyDescent="0.35">
      <c r="B105" t="s">
        <v>122</v>
      </c>
      <c r="C105" s="76">
        <v>44804</v>
      </c>
      <c r="E105" s="82">
        <f t="shared" ca="1" si="5"/>
        <v>0</v>
      </c>
      <c r="F105" s="82">
        <f t="shared" ca="1" si="5"/>
        <v>0</v>
      </c>
      <c r="G105" s="25"/>
      <c r="H105" s="152">
        <f ca="1">'[3]FIHI (PBC MIG)'!W12</f>
        <v>1</v>
      </c>
      <c r="I105" s="152">
        <f ca="1">'[3]FIHI (PBC MIG)'!X12</f>
        <v>1</v>
      </c>
      <c r="J105" s="20">
        <f t="shared" ca="1" si="4"/>
        <v>1.0136236574984046</v>
      </c>
      <c r="K105" s="20">
        <f t="shared" ca="1" si="1"/>
        <v>1.0128544460930486</v>
      </c>
      <c r="L105" s="25">
        <f ca="1">F105*360/(C105-C104)</f>
        <v>0</v>
      </c>
      <c r="N105" s="25"/>
      <c r="O105" s="19"/>
      <c r="R105" s="17"/>
      <c r="S105" s="25"/>
      <c r="T105" s="18"/>
    </row>
    <row r="106" spans="2:20" x14ac:dyDescent="0.35">
      <c r="B106" t="s">
        <v>123</v>
      </c>
      <c r="C106" s="76">
        <v>44834</v>
      </c>
      <c r="E106" s="82">
        <f t="shared" ca="1" si="5"/>
        <v>0</v>
      </c>
      <c r="F106" s="82">
        <f t="shared" ca="1" si="5"/>
        <v>0</v>
      </c>
      <c r="G106" s="25"/>
      <c r="H106" s="152">
        <f ca="1">'[3]FIHI (PBC MIG)'!W13</f>
        <v>1</v>
      </c>
      <c r="I106" s="152">
        <f ca="1">'[3]FIHI (PBC MIG)'!X13</f>
        <v>1</v>
      </c>
      <c r="J106" s="20">
        <f t="shared" ca="1" si="4"/>
        <v>1.0136236574984046</v>
      </c>
      <c r="K106" s="20">
        <f t="shared" ca="1" si="1"/>
        <v>1.0128544460930486</v>
      </c>
      <c r="L106" s="25">
        <f ca="1">F106*360/(C106-C105)</f>
        <v>0</v>
      </c>
      <c r="N106" s="25"/>
      <c r="O106" s="19"/>
      <c r="R106" s="17"/>
      <c r="S106" s="25"/>
      <c r="T106" s="18"/>
    </row>
    <row r="107" spans="2:20" ht="15" thickBot="1" x14ac:dyDescent="0.4">
      <c r="B107" t="s">
        <v>124</v>
      </c>
      <c r="C107" s="76">
        <v>44834</v>
      </c>
      <c r="E107" s="99">
        <f ca="1">ROUND((J107/J103)-1,4)</f>
        <v>0</v>
      </c>
      <c r="F107" s="99">
        <f ca="1">ROUND((K107/K103)-1,4)</f>
        <v>0</v>
      </c>
      <c r="G107" s="25"/>
      <c r="H107" s="65">
        <v>1</v>
      </c>
      <c r="I107" s="65">
        <v>1</v>
      </c>
      <c r="J107" s="65">
        <f t="shared" ca="1" si="4"/>
        <v>1.0136236574984046</v>
      </c>
      <c r="K107" s="65">
        <f t="shared" ca="1" si="1"/>
        <v>1.0128544460930486</v>
      </c>
      <c r="L107" s="25"/>
      <c r="N107" s="25"/>
      <c r="O107" s="19"/>
      <c r="P107" s="17"/>
      <c r="R107" s="17"/>
      <c r="S107" s="25"/>
      <c r="T107" s="18"/>
    </row>
    <row r="108" spans="2:20" ht="15" thickTop="1" x14ac:dyDescent="0.35">
      <c r="B108" t="s">
        <v>125</v>
      </c>
      <c r="C108" s="76">
        <v>44865</v>
      </c>
      <c r="E108" s="98">
        <f t="shared" ref="E108:F110" ca="1" si="6">ROUND(H108-1,4)</f>
        <v>0</v>
      </c>
      <c r="F108" s="98">
        <f t="shared" ca="1" si="6"/>
        <v>0</v>
      </c>
      <c r="G108" s="25"/>
      <c r="H108" s="152">
        <f ca="1">'[3]FIHI (PBC MIG)'!W14</f>
        <v>1</v>
      </c>
      <c r="I108" s="152">
        <f ca="1">'[3]FIHI (PBC MIG)'!X14</f>
        <v>1</v>
      </c>
      <c r="J108" s="20">
        <f ca="1">J107*H108</f>
        <v>1.0136236574984046</v>
      </c>
      <c r="K108" s="20">
        <f t="shared" ref="K108:K110" ca="1" si="7">K107*I108</f>
        <v>1.0128544460930486</v>
      </c>
      <c r="L108" s="25">
        <f ca="1">F108*360/(C108-C107)</f>
        <v>0</v>
      </c>
    </row>
    <row r="109" spans="2:20" x14ac:dyDescent="0.35">
      <c r="B109" t="s">
        <v>126</v>
      </c>
      <c r="C109" s="76">
        <v>44895</v>
      </c>
      <c r="E109" s="82">
        <f t="shared" ca="1" si="6"/>
        <v>0</v>
      </c>
      <c r="F109" s="82">
        <f t="shared" ca="1" si="6"/>
        <v>0</v>
      </c>
      <c r="G109" s="25"/>
      <c r="H109" s="152">
        <f ca="1">'[3]FIHI (PBC MIG)'!W15</f>
        <v>1</v>
      </c>
      <c r="I109" s="152">
        <f ca="1">'[3]FIHI (PBC MIG)'!X15</f>
        <v>1</v>
      </c>
      <c r="J109" s="20">
        <f t="shared" ref="J109:J110" ca="1" si="8">J108*H109</f>
        <v>1.0136236574984046</v>
      </c>
      <c r="K109" s="20">
        <f t="shared" ca="1" si="7"/>
        <v>1.0128544460930486</v>
      </c>
      <c r="L109" s="25">
        <f ca="1">F109*360/(C109-C108)</f>
        <v>0</v>
      </c>
    </row>
    <row r="110" spans="2:20" x14ac:dyDescent="0.35">
      <c r="B110" t="s">
        <v>127</v>
      </c>
      <c r="C110" s="76">
        <v>44926</v>
      </c>
      <c r="E110" s="82">
        <f t="shared" ca="1" si="6"/>
        <v>0</v>
      </c>
      <c r="F110" s="82">
        <f t="shared" ca="1" si="6"/>
        <v>0</v>
      </c>
      <c r="G110" s="25"/>
      <c r="H110" s="152">
        <f ca="1">'[3]FIHI (PBC MIG)'!W16</f>
        <v>1</v>
      </c>
      <c r="I110" s="152">
        <f ca="1">'[3]FIHI (PBC MIG)'!X16</f>
        <v>1</v>
      </c>
      <c r="J110" s="20">
        <f t="shared" ca="1" si="8"/>
        <v>1.0136236574984046</v>
      </c>
      <c r="K110" s="20">
        <f t="shared" ca="1" si="7"/>
        <v>1.0128544460930486</v>
      </c>
      <c r="L110" s="25">
        <f ca="1">F110*360/(C110-C109)</f>
        <v>0</v>
      </c>
    </row>
    <row r="111" spans="2:20" ht="15" thickBot="1" x14ac:dyDescent="0.4">
      <c r="B111" t="s">
        <v>128</v>
      </c>
      <c r="C111" s="76">
        <v>44926</v>
      </c>
      <c r="E111" s="99">
        <f ca="1">ROUND((J111/J107)-1,4)</f>
        <v>0</v>
      </c>
      <c r="F111" s="99">
        <f ca="1">ROUND((K111/K107)-1,4)</f>
        <v>0</v>
      </c>
      <c r="G111" s="62"/>
      <c r="H111" s="65">
        <v>1</v>
      </c>
      <c r="I111" s="65">
        <v>1</v>
      </c>
      <c r="J111" s="65">
        <f t="shared" ref="J111:K112" ca="1" si="9">J110*H111</f>
        <v>1.0136236574984046</v>
      </c>
      <c r="K111" s="65">
        <f t="shared" ca="1" si="9"/>
        <v>1.0128544460930486</v>
      </c>
    </row>
    <row r="112" spans="2:20" ht="15" thickTop="1" x14ac:dyDescent="0.35">
      <c r="B112" t="s">
        <v>129</v>
      </c>
      <c r="C112" s="76">
        <v>44926</v>
      </c>
      <c r="E112" s="82">
        <f ca="1">ROUND(J112-1,4)</f>
        <v>1.3599999999999999E-2</v>
      </c>
      <c r="F112" s="82">
        <f ca="1">ROUND(K112-1,4)</f>
        <v>1.29E-2</v>
      </c>
      <c r="G112" s="62"/>
      <c r="H112" s="65">
        <v>1</v>
      </c>
      <c r="I112" s="65">
        <v>1</v>
      </c>
      <c r="J112" s="65">
        <f t="shared" ca="1" si="9"/>
        <v>1.0136236574984046</v>
      </c>
      <c r="K112" s="65">
        <f t="shared" ca="1" si="9"/>
        <v>1.0128544460930486</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2023-04-11T14:45:41Z</dcterms:modified>
</cp:coreProperties>
</file>