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C5A19D98-CCC9-408F-AF01-3C96F1B764FD}" xr6:coauthVersionLast="47" xr6:coauthVersionMax="47" xr10:uidLastSave="{00000000-0000-0000-0000-000000000000}"/>
  <bookViews>
    <workbookView xWindow="-103" yWindow="-103" windowWidth="33120" windowHeight="18000" tabRatio="92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1b - Prv Fnd Prime 2YIG" sheetId="46" r:id="rId12"/>
    <sheet name="Section 1b - Prv Fnd Prime A1" sheetId="47" r:id="rId13"/>
    <sheet name="Section 1b - Prv Fnd MMT T" sheetId="52"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MIG" sheetId="24" r:id="rId22"/>
    <sheet name="Sec 3 Item D-E Prime MIG" sheetId="25" r:id="rId23"/>
    <sheet name="Sec 3 Item A-C Prime Q1" sheetId="22" r:id="rId24"/>
    <sheet name="Sec 3 Item D-E Prime Q1" sheetId="23" r:id="rId25"/>
    <sheet name="Sec 3 Item A-C Prime QX" sheetId="29" r:id="rId26"/>
    <sheet name="Sec 3 Item D-E Prime QX" sheetId="30" r:id="rId27"/>
    <sheet name="Sec 3 Item A-C Prime Q364" sheetId="32" r:id="rId28"/>
    <sheet name="Sec 3 Item D-E Prime Q364" sheetId="33" r:id="rId29"/>
    <sheet name="Sec 3 Item A-C Prime 2YIG" sheetId="48" r:id="rId30"/>
    <sheet name="Sec 3 Item D-E Prime 2YIG" sheetId="49" r:id="rId31"/>
    <sheet name="Sec 3 Item A-C Prime A1" sheetId="50" r:id="rId32"/>
    <sheet name="Sec 3 Item D-E Prime A1" sheetId="51" r:id="rId33"/>
  </sheets>
  <externalReferences>
    <externalReference r:id="rId34"/>
    <externalReference r:id="rId35"/>
    <externalReference r:id="rId36"/>
    <externalReference r:id="rId37"/>
    <externalReference r:id="rId38"/>
    <externalReference r:id="rId39"/>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0" i="2" l="1"/>
  <c r="Y50" i="2"/>
  <c r="C52" i="2"/>
  <c r="C51" i="2"/>
  <c r="C42" i="2"/>
  <c r="C53" i="2"/>
  <c r="D53" i="2" l="1"/>
  <c r="C51" i="46" l="1"/>
  <c r="T17" i="2" l="1"/>
  <c r="T16" i="2"/>
  <c r="T15" i="2"/>
  <c r="T14" i="2"/>
  <c r="T13" i="2"/>
  <c r="T12" i="2"/>
  <c r="T11" i="2"/>
  <c r="T10" i="2"/>
  <c r="C54" i="2" l="1"/>
  <c r="D54" i="2" s="1"/>
  <c r="D52" i="2"/>
  <c r="D51" i="2"/>
  <c r="C50" i="2"/>
  <c r="D50" i="2" s="1"/>
  <c r="C49" i="2"/>
  <c r="D49" i="2" s="1"/>
  <c r="C48" i="2"/>
  <c r="D46" i="2"/>
  <c r="D45" i="2"/>
  <c r="D48" i="2" l="1"/>
  <c r="C37" i="2"/>
  <c r="C38" i="2" s="1"/>
  <c r="D38" i="2" s="1"/>
  <c r="D42" i="2"/>
  <c r="G61" i="52" s="1"/>
  <c r="D41" i="2"/>
  <c r="G60" i="52" s="1"/>
  <c r="C40" i="2"/>
  <c r="C47" i="2" s="1"/>
  <c r="D47" i="2" s="1"/>
  <c r="C39" i="2"/>
  <c r="D39" i="2" l="1"/>
  <c r="C60" i="52" s="1"/>
  <c r="C44" i="2"/>
  <c r="D44" i="2" s="1"/>
  <c r="E61" i="52" s="1"/>
  <c r="D37" i="2"/>
  <c r="C43" i="52" s="1"/>
  <c r="D40" i="2"/>
  <c r="E60" i="52" s="1"/>
  <c r="C44" i="52"/>
  <c r="F61" i="52"/>
  <c r="F60" i="52"/>
  <c r="K95" i="52"/>
  <c r="J95" i="52"/>
  <c r="I110" i="52"/>
  <c r="F110" i="52" s="1"/>
  <c r="H110" i="52"/>
  <c r="E110" i="52" s="1"/>
  <c r="Z49" i="2"/>
  <c r="I109" i="52" s="1"/>
  <c r="F109" i="52" s="1"/>
  <c r="Y49" i="2"/>
  <c r="H109" i="52" s="1"/>
  <c r="E109" i="52" s="1"/>
  <c r="Z48" i="2"/>
  <c r="I108" i="52" s="1"/>
  <c r="F108" i="52" s="1"/>
  <c r="Y48" i="2"/>
  <c r="H108" i="52" s="1"/>
  <c r="E108" i="52" s="1"/>
  <c r="E111" i="52" s="1"/>
  <c r="Z47" i="2"/>
  <c r="I106" i="52" s="1"/>
  <c r="F106" i="52" s="1"/>
  <c r="Y47" i="2"/>
  <c r="H106" i="52" s="1"/>
  <c r="E106" i="52" s="1"/>
  <c r="Z46" i="2"/>
  <c r="I105" i="52" s="1"/>
  <c r="F105" i="52" s="1"/>
  <c r="Y46" i="2"/>
  <c r="H105" i="52" s="1"/>
  <c r="E105" i="52" s="1"/>
  <c r="Z45" i="2"/>
  <c r="I104" i="52" s="1"/>
  <c r="F104" i="52" s="1"/>
  <c r="Y45" i="2"/>
  <c r="H104" i="52" s="1"/>
  <c r="E104" i="52" s="1"/>
  <c r="Z44" i="2"/>
  <c r="I102" i="52" s="1"/>
  <c r="F102" i="52" s="1"/>
  <c r="Y44" i="2"/>
  <c r="H102" i="52" s="1"/>
  <c r="E102" i="52" s="1"/>
  <c r="Z43" i="2"/>
  <c r="I101" i="52" s="1"/>
  <c r="F101" i="52" s="1"/>
  <c r="Y43" i="2"/>
  <c r="H101" i="52" s="1"/>
  <c r="E101" i="52" s="1"/>
  <c r="Z42" i="2"/>
  <c r="I100" i="52" s="1"/>
  <c r="F100" i="52" s="1"/>
  <c r="F103" i="52" s="1"/>
  <c r="Y42" i="2"/>
  <c r="H100" i="52" s="1"/>
  <c r="E100" i="52" s="1"/>
  <c r="Z41" i="2"/>
  <c r="I98" i="52" s="1"/>
  <c r="F98" i="52" s="1"/>
  <c r="Y41" i="2"/>
  <c r="H98" i="52" s="1"/>
  <c r="E98" i="52" s="1"/>
  <c r="Z40" i="2"/>
  <c r="I97" i="52" s="1"/>
  <c r="F97" i="52" s="1"/>
  <c r="Y40" i="2"/>
  <c r="H97" i="52" s="1"/>
  <c r="E97" i="52" s="1"/>
  <c r="Z39" i="2"/>
  <c r="I96" i="52" s="1"/>
  <c r="Y39" i="2"/>
  <c r="H96" i="52" s="1"/>
  <c r="E96" i="52" s="1"/>
  <c r="E103" i="52" l="1"/>
  <c r="F107" i="52"/>
  <c r="E99" i="52"/>
  <c r="F111" i="52"/>
  <c r="E107" i="52"/>
  <c r="E112" i="52" s="1"/>
  <c r="K96" i="52"/>
  <c r="K97" i="52" s="1"/>
  <c r="K98" i="52" s="1"/>
  <c r="K99" i="52" s="1"/>
  <c r="F96" i="52"/>
  <c r="F99" i="52" s="1"/>
  <c r="F112" i="52" s="1"/>
  <c r="J96" i="52"/>
  <c r="J97" i="52" s="1"/>
  <c r="J98" i="52" s="1"/>
  <c r="J99" i="52" s="1"/>
  <c r="K100" i="52" l="1"/>
  <c r="K101" i="52" s="1"/>
  <c r="K102" i="52" s="1"/>
  <c r="K103" i="52" s="1"/>
  <c r="K104" i="52" s="1"/>
  <c r="K105" i="52" s="1"/>
  <c r="K106" i="52" s="1"/>
  <c r="K107" i="52" s="1"/>
  <c r="J100" i="52"/>
  <c r="J101" i="52" s="1"/>
  <c r="J102" i="52" s="1"/>
  <c r="J103" i="52" s="1"/>
  <c r="K108" i="52" l="1"/>
  <c r="K109" i="52" s="1"/>
  <c r="K110" i="52" s="1"/>
  <c r="K111" i="52" s="1"/>
  <c r="J104" i="52"/>
  <c r="J105" i="52" s="1"/>
  <c r="J106" i="52" s="1"/>
  <c r="J107" i="52" s="1"/>
  <c r="J108" i="52" l="1"/>
  <c r="J109" i="52" s="1"/>
  <c r="J110" i="52" s="1"/>
  <c r="J111" i="52" s="1"/>
  <c r="K112" i="52"/>
  <c r="J112" i="52" l="1"/>
  <c r="Y18" i="2" l="1"/>
  <c r="AF18" i="2" s="1"/>
  <c r="X18" i="2"/>
  <c r="AD18" i="2" s="1"/>
  <c r="L18" i="2"/>
  <c r="Z18" i="2" s="1"/>
  <c r="AG18" i="2" s="1"/>
  <c r="K18" i="2"/>
  <c r="J18" i="2"/>
  <c r="AA18" i="2" s="1"/>
  <c r="AK18" i="2" s="1"/>
  <c r="I18" i="2"/>
  <c r="R18" i="2" l="1"/>
  <c r="S18" i="2" s="1"/>
  <c r="W18" i="2" s="1"/>
  <c r="AB18" i="2" s="1"/>
  <c r="H18" i="2"/>
  <c r="C43" i="2" l="1"/>
  <c r="D43" i="2" s="1"/>
  <c r="C61" i="52" s="1"/>
  <c r="M18" i="2"/>
  <c r="O18" i="2" s="1"/>
  <c r="N18" i="2"/>
  <c r="P18" i="2" l="1"/>
  <c r="M22" i="2"/>
  <c r="C45" i="52"/>
  <c r="O22" i="2" l="1"/>
  <c r="C35" i="52" s="1"/>
  <c r="N22" i="2"/>
  <c r="P22" i="2" s="1"/>
  <c r="C36" i="52" s="1"/>
  <c r="F56" i="51"/>
  <c r="E56" i="51"/>
  <c r="D56" i="51"/>
  <c r="F56" i="49"/>
  <c r="E56" i="49"/>
  <c r="D56" i="49"/>
  <c r="F60" i="47"/>
  <c r="F61" i="47"/>
  <c r="E61" i="47"/>
  <c r="K95" i="47"/>
  <c r="J95" i="47"/>
  <c r="X50" i="2"/>
  <c r="I110" i="47" s="1"/>
  <c r="F110" i="47" s="1"/>
  <c r="W50" i="2"/>
  <c r="H110" i="47" s="1"/>
  <c r="E110" i="47" s="1"/>
  <c r="X49" i="2"/>
  <c r="I109" i="47" s="1"/>
  <c r="W49" i="2"/>
  <c r="H109" i="47" s="1"/>
  <c r="E109" i="47" s="1"/>
  <c r="X48" i="2"/>
  <c r="I108" i="47" s="1"/>
  <c r="F108" i="47" s="1"/>
  <c r="W48" i="2"/>
  <c r="H108" i="47" s="1"/>
  <c r="E108" i="47" s="1"/>
  <c r="X47" i="2"/>
  <c r="I106" i="47" s="1"/>
  <c r="F106" i="47" s="1"/>
  <c r="W47" i="2"/>
  <c r="H106" i="47" s="1"/>
  <c r="E106" i="47" s="1"/>
  <c r="X46" i="2"/>
  <c r="I105" i="47" s="1"/>
  <c r="L105" i="47" s="1"/>
  <c r="W46" i="2"/>
  <c r="H105" i="47" s="1"/>
  <c r="E105" i="47" s="1"/>
  <c r="X45" i="2"/>
  <c r="I104" i="47" s="1"/>
  <c r="W45" i="2"/>
  <c r="H104" i="47" s="1"/>
  <c r="E104" i="47" s="1"/>
  <c r="X44" i="2"/>
  <c r="I102" i="47" s="1"/>
  <c r="L102" i="47" s="1"/>
  <c r="W44" i="2"/>
  <c r="H102" i="47" s="1"/>
  <c r="E102" i="47" s="1"/>
  <c r="X43" i="2"/>
  <c r="I101" i="47" s="1"/>
  <c r="F101" i="47" s="1"/>
  <c r="W43" i="2"/>
  <c r="H101" i="47" s="1"/>
  <c r="E101" i="47" s="1"/>
  <c r="X42" i="2"/>
  <c r="I100" i="47" s="1"/>
  <c r="L100" i="47" s="1"/>
  <c r="W42" i="2"/>
  <c r="H100" i="47" s="1"/>
  <c r="E100" i="47" s="1"/>
  <c r="X41" i="2"/>
  <c r="I98" i="47" s="1"/>
  <c r="W41" i="2"/>
  <c r="H98" i="47" s="1"/>
  <c r="E98" i="47" s="1"/>
  <c r="X40" i="2"/>
  <c r="I97" i="47" s="1"/>
  <c r="L97" i="47" s="1"/>
  <c r="W40" i="2"/>
  <c r="H97" i="47" s="1"/>
  <c r="E97" i="47" s="1"/>
  <c r="X39" i="2"/>
  <c r="I96" i="47" s="1"/>
  <c r="F96" i="47" s="1"/>
  <c r="W39" i="2"/>
  <c r="H96" i="47" s="1"/>
  <c r="E96" i="47" s="1"/>
  <c r="V50" i="2"/>
  <c r="I110" i="46" s="1"/>
  <c r="U50" i="2"/>
  <c r="H110" i="46" s="1"/>
  <c r="E110" i="46" s="1"/>
  <c r="V49" i="2"/>
  <c r="I109" i="46" s="1"/>
  <c r="U49" i="2"/>
  <c r="H109" i="46" s="1"/>
  <c r="E109" i="46" s="1"/>
  <c r="V48" i="2"/>
  <c r="I108" i="46" s="1"/>
  <c r="U48" i="2"/>
  <c r="H108" i="46" s="1"/>
  <c r="E108" i="46" s="1"/>
  <c r="V47" i="2"/>
  <c r="I106" i="46" s="1"/>
  <c r="F106" i="46" s="1"/>
  <c r="U47" i="2"/>
  <c r="H106" i="46" s="1"/>
  <c r="E106" i="46" s="1"/>
  <c r="V46" i="2"/>
  <c r="I105" i="46" s="1"/>
  <c r="U46" i="2"/>
  <c r="H105" i="46" s="1"/>
  <c r="E105" i="46" s="1"/>
  <c r="V45" i="2"/>
  <c r="I104" i="46" s="1"/>
  <c r="L104" i="46" s="1"/>
  <c r="U45" i="2"/>
  <c r="H104" i="46" s="1"/>
  <c r="E104" i="46" s="1"/>
  <c r="V44" i="2"/>
  <c r="I102" i="46" s="1"/>
  <c r="U44" i="2"/>
  <c r="H102" i="46" s="1"/>
  <c r="E102" i="46" s="1"/>
  <c r="V43" i="2"/>
  <c r="I101" i="46" s="1"/>
  <c r="F101" i="46" s="1"/>
  <c r="U43" i="2"/>
  <c r="H101" i="46" s="1"/>
  <c r="E101" i="46" s="1"/>
  <c r="V42" i="2"/>
  <c r="I100" i="46" s="1"/>
  <c r="U42" i="2"/>
  <c r="H100" i="46" s="1"/>
  <c r="E100" i="46" s="1"/>
  <c r="V41" i="2"/>
  <c r="I98" i="46" s="1"/>
  <c r="U41" i="2"/>
  <c r="H98" i="46" s="1"/>
  <c r="E98" i="46" s="1"/>
  <c r="V40" i="2"/>
  <c r="I97" i="46" s="1"/>
  <c r="U40" i="2"/>
  <c r="H97" i="46" s="1"/>
  <c r="E97" i="46" s="1"/>
  <c r="V39" i="2"/>
  <c r="I96" i="46" s="1"/>
  <c r="F96" i="46" s="1"/>
  <c r="U39" i="2"/>
  <c r="H96" i="46" s="1"/>
  <c r="F61" i="46"/>
  <c r="F60" i="46"/>
  <c r="E61" i="46"/>
  <c r="O54" i="2"/>
  <c r="C65" i="47" s="1"/>
  <c r="N54" i="2"/>
  <c r="C65" i="46" s="1"/>
  <c r="M54" i="2"/>
  <c r="L54" i="2"/>
  <c r="K54" i="2"/>
  <c r="J54" i="2"/>
  <c r="I54" i="2"/>
  <c r="H54" i="2"/>
  <c r="K95" i="46"/>
  <c r="J95" i="46"/>
  <c r="O72" i="2"/>
  <c r="D10" i="51" s="1"/>
  <c r="O71" i="2"/>
  <c r="D9" i="51" s="1"/>
  <c r="O69" i="2"/>
  <c r="C83" i="47" s="1"/>
  <c r="O68" i="2"/>
  <c r="C82" i="47" s="1"/>
  <c r="O67" i="2"/>
  <c r="C81" i="47" s="1"/>
  <c r="O66" i="2"/>
  <c r="C80" i="47" s="1"/>
  <c r="O65" i="2"/>
  <c r="C79" i="47" s="1"/>
  <c r="O64" i="2"/>
  <c r="C78" i="47" s="1"/>
  <c r="O63" i="2"/>
  <c r="C77" i="47" s="1"/>
  <c r="O62" i="2"/>
  <c r="C76" i="47" s="1"/>
  <c r="O61" i="2"/>
  <c r="C75" i="47" s="1"/>
  <c r="O60" i="2"/>
  <c r="C74" i="47" s="1"/>
  <c r="O59" i="2"/>
  <c r="C73" i="47" s="1"/>
  <c r="O58" i="2"/>
  <c r="C72" i="47" s="1"/>
  <c r="O57" i="2"/>
  <c r="C71" i="47" s="1"/>
  <c r="O56" i="2"/>
  <c r="C70" i="47" s="1"/>
  <c r="N72" i="2"/>
  <c r="D10" i="49" s="1"/>
  <c r="N71" i="2"/>
  <c r="D9" i="49" s="1"/>
  <c r="N69" i="2"/>
  <c r="C83" i="46" s="1"/>
  <c r="N68" i="2"/>
  <c r="C82" i="46" s="1"/>
  <c r="N67" i="2"/>
  <c r="C81" i="46" s="1"/>
  <c r="N66" i="2"/>
  <c r="C80" i="46" s="1"/>
  <c r="N65" i="2"/>
  <c r="C79" i="46" s="1"/>
  <c r="N64" i="2"/>
  <c r="C78" i="46" s="1"/>
  <c r="N63" i="2"/>
  <c r="C77" i="46" s="1"/>
  <c r="N62" i="2"/>
  <c r="C76" i="46" s="1"/>
  <c r="N61" i="2"/>
  <c r="C75" i="46" s="1"/>
  <c r="N60" i="2"/>
  <c r="C74" i="46" s="1"/>
  <c r="N59" i="2"/>
  <c r="C73" i="46" s="1"/>
  <c r="N58" i="2"/>
  <c r="C72" i="46" s="1"/>
  <c r="N57" i="2"/>
  <c r="C71" i="46" s="1"/>
  <c r="N56" i="2"/>
  <c r="C70" i="46" s="1"/>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L110" i="47" l="1"/>
  <c r="F108" i="46"/>
  <c r="L108" i="46"/>
  <c r="L102" i="46"/>
  <c r="F102" i="46"/>
  <c r="F97" i="46"/>
  <c r="L97" i="46"/>
  <c r="L98" i="46"/>
  <c r="F98" i="46"/>
  <c r="L109" i="46"/>
  <c r="F109" i="46"/>
  <c r="L98" i="47"/>
  <c r="F98" i="47"/>
  <c r="L104" i="47"/>
  <c r="F104" i="47"/>
  <c r="L109" i="47"/>
  <c r="F109" i="47"/>
  <c r="L100" i="46"/>
  <c r="F100" i="46"/>
  <c r="F105" i="46"/>
  <c r="L105" i="46"/>
  <c r="F110" i="46"/>
  <c r="L110" i="46"/>
  <c r="J96" i="46"/>
  <c r="J97" i="46" s="1"/>
  <c r="J98" i="46" s="1"/>
  <c r="J99" i="46" s="1"/>
  <c r="J100" i="46" s="1"/>
  <c r="J101" i="46" s="1"/>
  <c r="J102" i="46" s="1"/>
  <c r="J103" i="46" s="1"/>
  <c r="E96" i="46"/>
  <c r="J96" i="47"/>
  <c r="J97" i="47" s="1"/>
  <c r="J98" i="47" s="1"/>
  <c r="J99" i="47" s="1"/>
  <c r="K96" i="47"/>
  <c r="K97" i="47" s="1"/>
  <c r="K98" i="47" s="1"/>
  <c r="K99" i="47" s="1"/>
  <c r="K100" i="47" s="1"/>
  <c r="K101" i="47" s="1"/>
  <c r="K102" i="47" s="1"/>
  <c r="K103" i="47" s="1"/>
  <c r="K96" i="46"/>
  <c r="K97" i="46" s="1"/>
  <c r="K98" i="46" s="1"/>
  <c r="K99" i="46" s="1"/>
  <c r="K100" i="46" s="1"/>
  <c r="K101" i="46" s="1"/>
  <c r="K102" i="46" s="1"/>
  <c r="K103" i="46" s="1"/>
  <c r="F100" i="47"/>
  <c r="F105" i="47"/>
  <c r="J100" i="47"/>
  <c r="J101" i="47" s="1"/>
  <c r="J102" i="47" s="1"/>
  <c r="J103" i="47" s="1"/>
  <c r="E99" i="47"/>
  <c r="L96" i="47"/>
  <c r="L101" i="47"/>
  <c r="L106" i="47"/>
  <c r="F97" i="47"/>
  <c r="F102" i="47"/>
  <c r="L108" i="47"/>
  <c r="F104" i="46"/>
  <c r="L96" i="46"/>
  <c r="L101" i="46"/>
  <c r="L106" i="46"/>
  <c r="F99" i="47" l="1"/>
  <c r="E99" i="46"/>
  <c r="F99" i="46"/>
  <c r="K104" i="47"/>
  <c r="K105" i="47" s="1"/>
  <c r="K106" i="47" s="1"/>
  <c r="K107" i="47" s="1"/>
  <c r="F103" i="47"/>
  <c r="J104" i="47"/>
  <c r="J105" i="47" s="1"/>
  <c r="J106" i="47" s="1"/>
  <c r="J107" i="47" s="1"/>
  <c r="E103" i="47"/>
  <c r="J104" i="46"/>
  <c r="J105" i="46" s="1"/>
  <c r="J106" i="46" s="1"/>
  <c r="J107" i="46" s="1"/>
  <c r="E103" i="46"/>
  <c r="K104" i="46"/>
  <c r="K105" i="46" s="1"/>
  <c r="K106" i="46" s="1"/>
  <c r="K107" i="46" s="1"/>
  <c r="F103" i="46"/>
  <c r="J108" i="47" l="1"/>
  <c r="J109" i="47" s="1"/>
  <c r="J110" i="47" s="1"/>
  <c r="J111" i="47" s="1"/>
  <c r="E107" i="47"/>
  <c r="K108" i="47"/>
  <c r="K109" i="47" s="1"/>
  <c r="K110" i="47" s="1"/>
  <c r="K111" i="47" s="1"/>
  <c r="F107" i="47"/>
  <c r="F107" i="46"/>
  <c r="K108" i="46"/>
  <c r="K109" i="46" s="1"/>
  <c r="K110" i="46" s="1"/>
  <c r="K111" i="46" s="1"/>
  <c r="E107" i="46"/>
  <c r="J108" i="46"/>
  <c r="J109" i="46" s="1"/>
  <c r="J110" i="46" s="1"/>
  <c r="J111" i="46" s="1"/>
  <c r="K112" i="47" l="1"/>
  <c r="F112" i="47" s="1"/>
  <c r="F111" i="47"/>
  <c r="J112" i="47"/>
  <c r="E112" i="47" s="1"/>
  <c r="E111" i="47"/>
  <c r="K112" i="46"/>
  <c r="F112" i="46" s="1"/>
  <c r="F111" i="46"/>
  <c r="J112" i="46"/>
  <c r="E112" i="46" s="1"/>
  <c r="E111" i="46"/>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C61" i="46" s="1"/>
  <c r="L17" i="2"/>
  <c r="Z17" i="2" s="1"/>
  <c r="AG17" i="2" s="1"/>
  <c r="C61" i="47" s="1"/>
  <c r="K17" i="2" l="1"/>
  <c r="K16" i="2"/>
  <c r="J17" i="2" l="1"/>
  <c r="AA17" i="2" s="1"/>
  <c r="AK17" i="2" s="1"/>
  <c r="G61" i="47" s="1"/>
  <c r="U17" i="2"/>
  <c r="Y17" i="2" s="1"/>
  <c r="AF17" i="2" s="1"/>
  <c r="G60" i="47" s="1"/>
  <c r="I17" i="2"/>
  <c r="I16" i="2"/>
  <c r="J16" i="2"/>
  <c r="AA16" i="2" s="1"/>
  <c r="AK16" i="2" s="1"/>
  <c r="G61" i="46" s="1"/>
  <c r="U16" i="2"/>
  <c r="Y16" i="2" s="1"/>
  <c r="AF16" i="2" s="1"/>
  <c r="G60" i="46" s="1"/>
  <c r="H16" i="2"/>
  <c r="R17" i="2" l="1"/>
  <c r="S17" i="2" s="1"/>
  <c r="W17" i="2" s="1"/>
  <c r="AB17" i="2" s="1"/>
  <c r="C60" i="47" s="1"/>
  <c r="AN17" i="2"/>
  <c r="AQ17" i="2" s="1"/>
  <c r="E36" i="50" s="1"/>
  <c r="AM17" i="2"/>
  <c r="AP17" i="2" s="1"/>
  <c r="D36" i="50" s="1"/>
  <c r="AO17" i="2"/>
  <c r="AR17" i="2" s="1"/>
  <c r="F36" i="50" s="1"/>
  <c r="R16" i="2"/>
  <c r="S16" i="2" s="1"/>
  <c r="W16" i="2" s="1"/>
  <c r="AB16" i="2" s="1"/>
  <c r="C60" i="46" s="1"/>
  <c r="AM16" i="2"/>
  <c r="AP16" i="2" s="1"/>
  <c r="D36" i="48" s="1"/>
  <c r="M16" i="2"/>
  <c r="O16" i="2" s="1"/>
  <c r="C35" i="46" s="1"/>
  <c r="N16" i="2"/>
  <c r="P16" i="2" s="1"/>
  <c r="C36" i="46" s="1"/>
  <c r="Q16" i="2"/>
  <c r="X16" i="2" s="1"/>
  <c r="AD16" i="2" s="1"/>
  <c r="E60" i="46" s="1"/>
  <c r="AN16" i="2"/>
  <c r="AQ16" i="2" s="1"/>
  <c r="E36" i="48" s="1"/>
  <c r="AO16" i="2"/>
  <c r="AR16" i="2" s="1"/>
  <c r="F36" i="48" s="1"/>
  <c r="H17" i="2" l="1"/>
  <c r="N17" i="2" l="1"/>
  <c r="P17" i="2" s="1"/>
  <c r="C36" i="47" s="1"/>
  <c r="M17" i="2"/>
  <c r="O17" i="2" s="1"/>
  <c r="C35" i="47" s="1"/>
  <c r="Q17" i="2"/>
  <c r="X17" i="2" s="1"/>
  <c r="AD17" i="2" s="1"/>
  <c r="E60" i="47"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S50" i="2"/>
  <c r="H110" i="28" s="1"/>
  <c r="E110" i="28" s="1"/>
  <c r="T49" i="2"/>
  <c r="I109" i="28" s="1"/>
  <c r="S49" i="2"/>
  <c r="H109" i="28" s="1"/>
  <c r="E109" i="28" s="1"/>
  <c r="T48" i="2"/>
  <c r="I108" i="28" s="1"/>
  <c r="S48" i="2"/>
  <c r="H108" i="28" s="1"/>
  <c r="E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Q50" i="2"/>
  <c r="H110" i="31" s="1"/>
  <c r="E110" i="31" s="1"/>
  <c r="R49" i="2"/>
  <c r="I109" i="31" s="1"/>
  <c r="Q49" i="2"/>
  <c r="H109" i="31" s="1"/>
  <c r="E109" i="31" s="1"/>
  <c r="R48" i="2"/>
  <c r="I108" i="31" s="1"/>
  <c r="Q48" i="2"/>
  <c r="H108" i="31" s="1"/>
  <c r="E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O50" i="2"/>
  <c r="H110" i="14" s="1"/>
  <c r="E110" i="14" s="1"/>
  <c r="P49" i="2"/>
  <c r="I109" i="14" s="1"/>
  <c r="O49" i="2"/>
  <c r="H109" i="14" s="1"/>
  <c r="E109" i="14" s="1"/>
  <c r="P48" i="2"/>
  <c r="I108" i="14" s="1"/>
  <c r="O48" i="2"/>
  <c r="H108" i="14" s="1"/>
  <c r="E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M50" i="2"/>
  <c r="H110" i="15" s="1"/>
  <c r="E110" i="15" s="1"/>
  <c r="N49" i="2"/>
  <c r="I109" i="15" s="1"/>
  <c r="M49" i="2"/>
  <c r="H109" i="15" s="1"/>
  <c r="E109" i="15" s="1"/>
  <c r="N48" i="2"/>
  <c r="I108" i="15" s="1"/>
  <c r="M48" i="2"/>
  <c r="H108" i="15" s="1"/>
  <c r="E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K50" i="2"/>
  <c r="H110" i="9" s="1"/>
  <c r="E110" i="9" s="1"/>
  <c r="L49" i="2"/>
  <c r="I109" i="9" s="1"/>
  <c r="K49" i="2"/>
  <c r="H109" i="9" s="1"/>
  <c r="E109" i="9" s="1"/>
  <c r="L48" i="2"/>
  <c r="I108" i="9" s="1"/>
  <c r="K48" i="2"/>
  <c r="H108" i="9" s="1"/>
  <c r="E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I50" i="2"/>
  <c r="H110" i="8" s="1"/>
  <c r="E110" i="8" s="1"/>
  <c r="J49" i="2"/>
  <c r="I109" i="8" s="1"/>
  <c r="I49" i="2"/>
  <c r="H109" i="8" s="1"/>
  <c r="E109" i="8" s="1"/>
  <c r="J48" i="2"/>
  <c r="I108" i="8" s="1"/>
  <c r="I48" i="2"/>
  <c r="H108" i="8" s="1"/>
  <c r="E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G50" i="2"/>
  <c r="H110" i="5" s="1"/>
  <c r="E110" i="5" s="1"/>
  <c r="H49" i="2"/>
  <c r="I109" i="5" s="1"/>
  <c r="G49" i="2"/>
  <c r="H109" i="5" s="1"/>
  <c r="E109" i="5" s="1"/>
  <c r="H48" i="2"/>
  <c r="I108" i="5" s="1"/>
  <c r="G48" i="2"/>
  <c r="H108" i="5" s="1"/>
  <c r="E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108" i="15" l="1"/>
  <c r="L108" i="15"/>
  <c r="F108" i="31"/>
  <c r="L108" i="31"/>
  <c r="F108" i="5"/>
  <c r="L108" i="5"/>
  <c r="F108" i="9"/>
  <c r="L108" i="9"/>
  <c r="F108" i="14"/>
  <c r="L108" i="14"/>
  <c r="F108" i="28"/>
  <c r="L108" i="28"/>
  <c r="F109" i="5"/>
  <c r="L109" i="5"/>
  <c r="F109" i="28"/>
  <c r="L109" i="28"/>
  <c r="F109" i="9"/>
  <c r="L109" i="9"/>
  <c r="F109" i="14"/>
  <c r="L109" i="14"/>
  <c r="F110" i="9"/>
  <c r="L110" i="9"/>
  <c r="F110" i="5"/>
  <c r="L110" i="5"/>
  <c r="F110" i="14"/>
  <c r="L110" i="14"/>
  <c r="F110" i="28"/>
  <c r="L110" i="28"/>
  <c r="F108" i="8"/>
  <c r="L108" i="8"/>
  <c r="F109" i="31"/>
  <c r="L109" i="31"/>
  <c r="F109" i="15"/>
  <c r="L109" i="15"/>
  <c r="F110" i="8"/>
  <c r="L110" i="8"/>
  <c r="F110" i="15"/>
  <c r="L110" i="15"/>
  <c r="F110" i="31"/>
  <c r="L110" i="31"/>
  <c r="F109" i="8"/>
  <c r="L109" i="8"/>
  <c r="F106" i="28"/>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9" i="2" l="1"/>
  <c r="AN9" i="2"/>
  <c r="AM9" i="2"/>
  <c r="E106" i="5" l="1"/>
  <c r="E105" i="5"/>
  <c r="E104" i="5"/>
  <c r="L102" i="5"/>
  <c r="L101" i="5"/>
  <c r="L100" i="5"/>
  <c r="F105" i="5" l="1"/>
  <c r="L105" i="5"/>
  <c r="F106" i="5"/>
  <c r="L106" i="5"/>
  <c r="F104" i="5"/>
  <c r="L104" i="5"/>
  <c r="F102" i="8"/>
  <c r="F101" i="8"/>
  <c r="F102" i="9"/>
  <c r="F101" i="9"/>
  <c r="F100" i="9"/>
  <c r="E102" i="9"/>
  <c r="E101" i="9"/>
  <c r="E100" i="9"/>
  <c r="E102" i="8"/>
  <c r="E101" i="8"/>
  <c r="F100" i="8"/>
  <c r="E100" i="8"/>
  <c r="U21" i="2" l="1"/>
  <c r="T21" i="2"/>
  <c r="S21" i="2"/>
  <c r="Q21" i="2"/>
  <c r="P21" i="2"/>
  <c r="D15" i="2" s="1"/>
  <c r="O21" i="2"/>
  <c r="C15" i="2" s="1"/>
  <c r="L21" i="2"/>
  <c r="J21" i="2"/>
  <c r="H21" i="2"/>
  <c r="L96" i="28" l="1"/>
  <c r="F98" i="8"/>
  <c r="F97" i="8"/>
  <c r="F96" i="8"/>
  <c r="L96" i="8" l="1"/>
  <c r="L97" i="8"/>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E111" i="5" s="1"/>
  <c r="K112" i="5" l="1"/>
  <c r="F112" i="5" s="1"/>
  <c r="F111" i="5"/>
  <c r="J112" i="5"/>
  <c r="E112" i="5" s="1"/>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E107" i="8"/>
  <c r="K108" i="14"/>
  <c r="K109" i="14" s="1"/>
  <c r="K110" i="14" s="1"/>
  <c r="K111"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12" i="14" l="1"/>
  <c r="F112" i="14" s="1"/>
  <c r="F111" i="14"/>
  <c r="J112" i="8"/>
  <c r="E112" i="8" s="1"/>
  <c r="E111" i="8"/>
  <c r="K108" i="15"/>
  <c r="K109" i="15" s="1"/>
  <c r="K110" i="15" s="1"/>
  <c r="K111" i="15" s="1"/>
  <c r="K108" i="8"/>
  <c r="K109" i="8" s="1"/>
  <c r="K110" i="8" s="1"/>
  <c r="K111" i="8" s="1"/>
  <c r="F107" i="8"/>
  <c r="K108" i="9"/>
  <c r="K109" i="9" s="1"/>
  <c r="K110" i="9" s="1"/>
  <c r="K111" i="9" s="1"/>
  <c r="F107" i="9"/>
  <c r="K108" i="28"/>
  <c r="K109" i="28" s="1"/>
  <c r="K110" i="28" s="1"/>
  <c r="K111" i="28" s="1"/>
  <c r="F107" i="28"/>
  <c r="J108" i="28"/>
  <c r="J109" i="28" s="1"/>
  <c r="J110" i="28" s="1"/>
  <c r="J111" i="28" s="1"/>
  <c r="E107" i="28"/>
  <c r="K108" i="31"/>
  <c r="K109" i="31" s="1"/>
  <c r="K110" i="31" s="1"/>
  <c r="K111" i="31" s="1"/>
  <c r="F107" i="31"/>
  <c r="J108" i="15"/>
  <c r="J109" i="15" s="1"/>
  <c r="J110" i="15" s="1"/>
  <c r="J111" i="15" s="1"/>
  <c r="E107" i="15"/>
  <c r="J104" i="9"/>
  <c r="J105" i="9" s="1"/>
  <c r="J106" i="9" s="1"/>
  <c r="J107" i="9" s="1"/>
  <c r="E103" i="9"/>
  <c r="J104" i="31"/>
  <c r="J105" i="31" s="1"/>
  <c r="J106" i="31" s="1"/>
  <c r="J107" i="31" s="1"/>
  <c r="J104" i="14"/>
  <c r="J105" i="14" s="1"/>
  <c r="J106" i="14" s="1"/>
  <c r="J107" i="14" s="1"/>
  <c r="K112" i="31" l="1"/>
  <c r="F112" i="31" s="1"/>
  <c r="F111" i="31"/>
  <c r="K112" i="8"/>
  <c r="F112" i="8" s="1"/>
  <c r="F111" i="8"/>
  <c r="K112" i="9"/>
  <c r="F112" i="9" s="1"/>
  <c r="F111" i="9"/>
  <c r="J112" i="28"/>
  <c r="E112" i="28" s="1"/>
  <c r="E111" i="28"/>
  <c r="J112" i="15"/>
  <c r="E112" i="15" s="1"/>
  <c r="E111" i="15"/>
  <c r="K112" i="28"/>
  <c r="F112" i="28" s="1"/>
  <c r="F111" i="28"/>
  <c r="K112" i="15"/>
  <c r="F112" i="15" s="1"/>
  <c r="F111" i="15"/>
  <c r="J108" i="9"/>
  <c r="J109" i="9" s="1"/>
  <c r="J110" i="9" s="1"/>
  <c r="J111" i="9" s="1"/>
  <c r="E107" i="9"/>
  <c r="J108" i="31"/>
  <c r="J109" i="31" s="1"/>
  <c r="J110" i="31" s="1"/>
  <c r="J111" i="31" s="1"/>
  <c r="E107" i="31"/>
  <c r="J108" i="14"/>
  <c r="J109" i="14" s="1"/>
  <c r="J110" i="14" s="1"/>
  <c r="J111" i="14" s="1"/>
  <c r="E107" i="14"/>
  <c r="J112" i="9" l="1"/>
  <c r="E112" i="9" s="1"/>
  <c r="E111" i="9"/>
  <c r="J112" i="14"/>
  <c r="E112" i="14" s="1"/>
  <c r="E111" i="14"/>
  <c r="J112" i="31"/>
  <c r="E112" i="31" s="1"/>
  <c r="E11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Martin St. Pierre</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 ref="C51" authorId="1" shapeId="0" xr:uid="{C8051A3C-FA17-49F0-907A-24E958140D49}">
      <text>
        <r>
          <rPr>
            <b/>
            <sz val="9"/>
            <color indexed="81"/>
            <rFont val="Tahoma"/>
            <family val="2"/>
          </rPr>
          <t>Martin St. Pierre:</t>
        </r>
        <r>
          <rPr>
            <sz val="9"/>
            <color indexed="81"/>
            <rFont val="Tahoma"/>
            <family val="2"/>
          </rPr>
          <t xml:space="preserve">
Subtracted Cash posted as it's not considered a "borrowing"</t>
        </r>
      </text>
    </comment>
  </commentList>
</comments>
</file>

<file path=xl/sharedStrings.xml><?xml version="1.0" encoding="utf-8"?>
<sst xmlns="http://schemas.openxmlformats.org/spreadsheetml/2006/main" count="4240" uniqueCount="481">
  <si>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</si>
  <si>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</si>
  <si>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</si>
  <si>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</si>
  <si>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</si>
  <si>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</si>
  <si>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</si>
  <si>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</si>
  <si>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</si>
  <si>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</si>
  <si>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</si>
  <si>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</si>
  <si>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</si>
  <si>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</si>
  <si>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</si>
  <si>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</si>
  <si>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</si>
  <si>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</si>
  <si>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</si>
  <si>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</si>
  <si>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</si>
  <si>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</si>
  <si>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</si>
  <si>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</si>
  <si>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</si>
  <si>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</si>
  <si>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</si>
  <si>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</si>
  <si>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</si>
  <si>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</si>
  <si>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</si>
  <si>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</si>
  <si>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</si>
  <si>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</si>
  <si>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</si>
  <si>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</si>
  <si>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</si>
  <si>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</si>
  <si>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</si>
  <si>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</si>
  <si>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</si>
  <si>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</si>
  <si>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</si>
  <si>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</si>
  <si>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</si>
  <si>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</si>
  <si>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</si>
  <si>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</si>
  <si>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</si>
  <si>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</si>
  <si>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</si>
  <si>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</si>
  <si>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</si>
  <si>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</si>
  <si>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</si>
  <si>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</si>
  <si>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</si>
  <si>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</si>
  <si>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</si>
  <si>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</si>
  <si>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</si>
  <si>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</si>
  <si>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</si>
  <si>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</si>
  <si>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</si>
  <si>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</si>
  <si>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</si>
  <si>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</si>
  <si>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</si>
  <si>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</si>
  <si>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</si>
  <si>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</si>
  <si>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</si>
  <si>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</si>
  <si>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</si>
  <si>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</si>
  <si>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</si>
  <si>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</si>
  <si>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</si>
  <si>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</si>
  <si>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</si>
  <si>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</si>
  <si>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</si>
  <si>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</si>
  <si>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</si>
  <si>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</si>
  <si>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</si>
  <si>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</si>
  <si>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</si>
  <si>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</si>
  <si>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</si>
  <si>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</si>
  <si>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</si>
  <si>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</si>
  <si>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</si>
  <si>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</si>
  <si>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</si>
  <si>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</si>
  <si>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</si>
  <si>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</si>
  <si>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</si>
  <si>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</si>
  <si>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</si>
  <si>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</si>
  <si>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</si>
  <si>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</si>
  <si>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</si>
  <si>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</si>
  <si>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</si>
  <si>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</si>
  <si>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</si>
  <si>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</si>
  <si>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</si>
  <si>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</si>
  <si>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</si>
  <si>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</si>
  <si>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</si>
  <si>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</si>
  <si>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</si>
  <si>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</si>
  <si>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</si>
  <si>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</si>
  <si>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</si>
  <si>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</si>
  <si>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</si>
  <si>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</si>
  <si>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</si>
  <si>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</si>
  <si>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</si>
  <si>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</si>
  <si>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</si>
  <si>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</si>
  <si>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</si>
  <si>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</si>
  <si>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</si>
  <si>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</si>
  <si>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</si>
  <si>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</si>
  <si>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</si>
  <si>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</si>
  <si>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</si>
  <si>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</si>
  <si>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</si>
  <si>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</si>
  <si>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</si>
  <si>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</si>
  <si>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</si>
  <si>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</si>
  <si>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</si>
  <si>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</si>
  <si>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</si>
  <si>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</si>
  <si>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</si>
  <si>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</si>
  <si>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</si>
  <si>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</si>
  <si>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</si>
  <si>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</si>
  <si>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</si>
  <si>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</si>
  <si>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</si>
  <si>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</si>
  <si>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</si>
  <si>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</si>
  <si>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</si>
  <si>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</si>
  <si>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</si>
  <si>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</si>
  <si>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</si>
  <si>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</si>
  <si>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</si>
  <si>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</si>
  <si>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</si>
  <si>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</si>
  <si>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</si>
  <si>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</si>
  <si>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</si>
  <si>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</si>
  <si>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</si>
  <si>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</si>
  <si>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</si>
  <si>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</si>
  <si>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</si>
  <si>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</si>
  <si>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</si>
  <si>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</si>
  <si>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</si>
  <si>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</si>
  <si>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</si>
  <si>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</si>
  <si>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</si>
  <si>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</si>
  <si>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</si>
  <si>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</si>
  <si>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</si>
  <si>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</si>
  <si>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</si>
  <si>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</si>
  <si>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</si>
  <si>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</si>
  <si>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</si>
  <si>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</si>
  <si>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</si>
  <si>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</si>
  <si>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</si>
  <si>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</si>
  <si>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</si>
  <si>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</si>
  <si>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</si>
  <si>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</si>
  <si>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</si>
  <si>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</si>
  <si>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</si>
  <si>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</si>
  <si>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</si>
  <si>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</si>
  <si>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</si>
  <si>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</si>
  <si>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</si>
  <si>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</si>
  <si>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</si>
  <si>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</si>
  <si>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</si>
  <si>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</si>
  <si>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</si>
  <si>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</si>
  <si>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</si>
  <si>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</si>
  <si>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</si>
  <si>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</si>
  <si>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</si>
  <si>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</si>
  <si>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</si>
  <si>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</si>
  <si>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</si>
  <si>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</si>
  <si>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</si>
  <si>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</si>
  <si>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</si>
  <si>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</si>
  <si>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</si>
  <si>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</si>
  <si>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</si>
  <si>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</si>
  <si>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</si>
  <si>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</si>
  <si>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</si>
  <si>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</si>
  <si>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</si>
  <si>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</si>
  <si>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</si>
  <si>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</si>
  <si>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</si>
  <si>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</si>
  <si>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</si>
  <si>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</si>
  <si>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</si>
  <si>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</si>
  <si>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</si>
  <si>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</si>
  <si>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</si>
  <si>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</si>
  <si>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</si>
  <si>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</si>
  <si>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</si>
  <si>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</si>
  <si>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</si>
  <si>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</si>
  <si>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</si>
  <si>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</si>
  <si>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</si>
  <si>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</si>
  <si>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</si>
  <si>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</si>
  <si>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</si>
  <si>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</si>
  <si>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</si>
  <si>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</si>
  <si>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</si>
  <si>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</si>
  <si>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</si>
  <si>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</si>
  <si>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</si>
  <si>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</si>
  <si>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</si>
  <si>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</si>
  <si>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</si>
  <si>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</si>
  <si>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</si>
  <si>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</si>
  <si>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</si>
  <si>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</si>
  <si>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</si>
  <si>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</si>
  <si>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</si>
  <si>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</si>
  <si>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</si>
  <si>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</si>
  <si>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</si>
  <si>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</si>
  <si>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</si>
  <si>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</si>
  <si>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</si>
  <si>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</si>
  <si>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</si>
  <si>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</si>
  <si>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</si>
  <si>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</si>
  <si>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</si>
  <si>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</si>
  <si>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</si>
  <si>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</si>
  <si>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</si>
  <si>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</si>
  <si>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</si>
  <si>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</si>
  <si>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</si>
  <si>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</si>
  <si>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</si>
  <si>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</si>
  <si>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</si>
  <si>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</si>
  <si>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</si>
  <si>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</si>
  <si>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</si>
  <si>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</si>
  <si>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</si>
  <si>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</si>
  <si>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</si>
  <si>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</si>
  <si>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</si>
  <si>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</si>
  <si>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</si>
  <si>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</si>
  <si>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</si>
  <si>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</si>
  <si>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</si>
  <si>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</si>
  <si>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</si>
  <si>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</si>
  <si>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</si>
  <si>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</si>
  <si>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</si>
  <si>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</si>
  <si>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</si>
  <si>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</si>
  <si>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</si>
  <si>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</si>
  <si>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</si>
  <si>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</si>
  <si>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</si>
  <si>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</si>
  <si>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</si>
  <si>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</si>
  <si>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</si>
  <si>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</si>
  <si>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</si>
  <si>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</si>
  <si>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</si>
  <si>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</si>
  <si>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</si>
  <si>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</si>
  <si>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</si>
  <si>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</si>
  <si>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</si>
  <si>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</si>
  <si>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</si>
  <si>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</si>
  <si>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</si>
  <si>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</si>
  <si>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</si>
  <si>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</si>
  <si>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</si>
  <si>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</si>
  <si>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</si>
  <si>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</si>
  <si>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</si>
  <si>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</si>
  <si>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</si>
  <si>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</si>
  <si>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</si>
  <si>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</si>
  <si>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</si>
  <si>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</si>
  <si>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</si>
  <si>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</si>
  <si>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</si>
  <si>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</si>
  <si>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</si>
  <si>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</si>
  <si>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</si>
  <si>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</si>
  <si>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</si>
  <si>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</si>
  <si>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</si>
  <si>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</si>
  <si>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</si>
  <si>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</si>
  <si>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</si>
  <si>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</si>
  <si>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</si>
  <si>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</si>
  <si>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</si>
  <si>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</si>
  <si>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</si>
  <si>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</si>
  <si>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</si>
  <si>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</si>
  <si>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</si>
  <si>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</si>
  <si>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</si>
  <si>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</si>
  <si>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</si>
  <si>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</si>
  <si>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</si>
  <si>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</si>
  <si>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</si>
  <si>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</si>
  <si>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</si>
  <si>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</si>
  <si>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</si>
  <si>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</si>
  <si>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</si>
  <si>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</si>
  <si>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</si>
  <si>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</si>
  <si>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</si>
  <si>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</si>
  <si>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</si>
  <si>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</si>
  <si>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</si>
  <si>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</si>
  <si>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</si>
  <si>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</si>
  <si>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</si>
  <si>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</si>
  <si>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</si>
  <si>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</si>
  <si>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</si>
  <si>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</si>
  <si>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</si>
  <si>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</si>
  <si>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</si>
  <si>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</si>
  <si>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</si>
  <si>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</si>
  <si>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</si>
  <si>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</si>
  <si>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</si>
  <si>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</si>
  <si>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</si>
  <si>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</si>
  <si>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</si>
  <si>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</si>
  <si>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Lucid Prime Fund LLC (Series A1)</t>
  </si>
  <si>
    <t>Lucid Prime Fund LLC (Series 2YIG)</t>
  </si>
  <si>
    <t>MM Term Income Master Fund LLC</t>
  </si>
  <si>
    <t>(n) Other</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</si>
  <si>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</si>
  <si>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</si>
  <si>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</si>
  <si>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</si>
  <si>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</si>
  <si>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</si>
  <si>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</si>
  <si>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</si>
  <si>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</si>
  <si>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</si>
  <si>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</si>
  <si>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</si>
  <si>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</si>
  <si>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</si>
  <si>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</si>
  <si>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</si>
  <si>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</si>
  <si>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</si>
  <si>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</si>
  <si>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</si>
  <si>
    <t>NWM</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</si>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</sst>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 numFmtId="171" formatCode="0.0000000000000%"/>
    <numFmt numFmtId="172" formatCode="0.0%"/>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6">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168" fontId="0" fillId="3" borderId="1" xfId="2" applyNumberFormat="1" applyFont="1" applyFill="1" applyBorder="1" applyAlignment="1"/>
    <xf numFmtId="171" fontId="0" fillId="0" borderId="0" xfId="0" applyNumberFormat="1"/>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0" fontId="0" fillId="3" borderId="4" xfId="0" applyFill="1" applyBorder="1" applyAlignment="1">
      <alignment vertical="center" wrapText="1"/>
    </xf>
    <xf numFmtId="172" fontId="0" fillId="11" borderId="0" xfId="3" applyNumberFormat="1" applyFont="1" applyFill="1" applyBorder="1"/>
    <xf numFmtId="172" fontId="0" fillId="11" borderId="19" xfId="3" applyNumberFormat="1" applyFont="1" applyFill="1" applyBorder="1"/>
    <xf numFmtId="10" fontId="0" fillId="2" borderId="17" xfId="0" applyNumberForma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0" fillId="0" borderId="5" xfId="0" applyBorder="1" applyAlignment="1">
      <alignment vertical="center" wrapText="1"/>
    </xf>
    <xf numFmtId="0" fontId="0" fillId="0" borderId="6" xfId="0"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Form%20PF%20Data.xlsx" TargetMode="External"/><Relationship Id="rId1" Type="http://schemas.openxmlformats.org/officeDocument/2006/relationships/externalLinkPath" Target="/Mandates/Funds/Fund%20Reporting/Form%20PF%20working%20files/2024/01.15.24/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Form%20PF%20Data.xlsx" TargetMode="External"/><Relationship Id="rId1" Type="http://schemas.openxmlformats.org/officeDocument/2006/relationships/externalLinkPath" Target="/Mandates/Funds/Fund%20Reporting/Form%20PF%20working%20files/2024/01.15.24/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andates/Funds/Fund%20Reporting/Form%20PF%20working%20files/2024/01.15.24/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Investor%20Log.xlsx" TargetMode="External"/><Relationship Id="rId1" Type="http://schemas.openxmlformats.org/officeDocument/2006/relationships/externalLinkPath" Target="/Mandates/Funds/Fund%20Reporting/Form%20PF%20working%20files/2024/01.15.24/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Investor%20Log.xlsx" TargetMode="External"/><Relationship Id="rId1" Type="http://schemas.openxmlformats.org/officeDocument/2006/relationships/externalLinkPath" Target="/Mandates/Funds/Fund%20Reporting/Form%20PF%20working%20files/2024/01.15.24/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1.0048796608661217</v>
          </cell>
          <cell r="AB14">
            <v>1.004696035643649</v>
          </cell>
        </row>
        <row r="15">
          <cell r="AA15">
            <v>1.0046755640719571</v>
          </cell>
          <cell r="AB15">
            <v>1.0045459410265754</v>
          </cell>
        </row>
        <row r="16">
          <cell r="AA16">
            <v>1.0048510480570376</v>
          </cell>
          <cell r="AB16">
            <v>1.0046976750025989</v>
          </cell>
        </row>
        <row r="37">
          <cell r="G37">
            <v>0</v>
          </cell>
        </row>
        <row r="38">
          <cell r="G38">
            <v>276774.88</v>
          </cell>
        </row>
        <row r="39">
          <cell r="G39">
            <v>35605.600000000006</v>
          </cell>
        </row>
        <row r="41">
          <cell r="G41">
            <v>72014483.863000005</v>
          </cell>
        </row>
        <row r="42">
          <cell r="G42">
            <v>731203.74999999988</v>
          </cell>
        </row>
        <row r="43">
          <cell r="G43">
            <v>0</v>
          </cell>
        </row>
        <row r="46">
          <cell r="G46">
            <v>997680</v>
          </cell>
        </row>
        <row r="50">
          <cell r="D50">
            <v>44957</v>
          </cell>
          <cell r="E50">
            <v>44985</v>
          </cell>
          <cell r="F50">
            <v>45016</v>
          </cell>
          <cell r="G50">
            <v>45046</v>
          </cell>
          <cell r="H50">
            <v>45077</v>
          </cell>
          <cell r="I50">
            <v>45107</v>
          </cell>
          <cell r="J50">
            <v>45138</v>
          </cell>
          <cell r="K50">
            <v>45169</v>
          </cell>
          <cell r="L50"/>
          <cell r="M50"/>
          <cell r="N50"/>
          <cell r="O50"/>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L51"/>
          <cell r="M51"/>
          <cell r="N51"/>
          <cell r="O51"/>
          <cell r="P51">
            <v>60355164.41300001</v>
          </cell>
          <cell r="Q51">
            <v>65537718.552999996</v>
          </cell>
          <cell r="R51">
            <v>71760376.113000005</v>
          </cell>
          <cell r="S51">
            <v>72014483.863000005</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1.0052736821294548</v>
          </cell>
          <cell r="AB14">
            <v>1.0050182895826429</v>
          </cell>
        </row>
        <row r="15">
          <cell r="AA15">
            <v>1.0050870486770438</v>
          </cell>
          <cell r="AB15">
            <v>1.0048591709956716</v>
          </cell>
        </row>
        <row r="16">
          <cell r="AA16">
            <v>1.0052471092299018</v>
          </cell>
          <cell r="AB16">
            <v>1.0050355757989273</v>
          </cell>
        </row>
        <row r="50">
          <cell r="G50">
            <v>2061898.23</v>
          </cell>
        </row>
        <row r="51">
          <cell r="G51">
            <v>2359199.98769888</v>
          </cell>
        </row>
        <row r="52">
          <cell r="G52">
            <v>84647.08</v>
          </cell>
        </row>
        <row r="54">
          <cell r="G54">
            <v>701824961.16040003</v>
          </cell>
        </row>
        <row r="55">
          <cell r="G55">
            <v>53943264.18</v>
          </cell>
        </row>
        <row r="56">
          <cell r="G56">
            <v>0</v>
          </cell>
        </row>
        <row r="59">
          <cell r="G59">
            <v>14287686.550000001</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585401403.45639992</v>
          </cell>
          <cell r="E64">
            <v>821003754.10629988</v>
          </cell>
          <cell r="F64">
            <v>658646153.14629996</v>
          </cell>
          <cell r="G64">
            <v>666602133.50750005</v>
          </cell>
          <cell r="H64">
            <v>668441160.60449994</v>
          </cell>
          <cell r="I64">
            <v>576011289.8944999</v>
          </cell>
          <cell r="J64">
            <v>603531754.79449999</v>
          </cell>
          <cell r="K64">
            <v>651290926.27450001</v>
          </cell>
          <cell r="L64"/>
          <cell r="M64"/>
          <cell r="N64"/>
          <cell r="O64"/>
          <cell r="P64">
            <v>719185723.35450006</v>
          </cell>
          <cell r="Q64">
            <v>674523341.37449992</v>
          </cell>
          <cell r="R64">
            <v>911148032.9467001</v>
          </cell>
          <cell r="S64">
            <v>701824961.16040003</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1.0052805863945715</v>
          </cell>
          <cell r="AB14">
            <v>1.0050182903858684</v>
          </cell>
        </row>
        <row r="15">
          <cell r="AA15">
            <v>1.0050789719084978</v>
          </cell>
          <cell r="AB15">
            <v>1.0048591721799822</v>
          </cell>
        </row>
        <row r="16">
          <cell r="AA16">
            <v>1.0052554103310338</v>
          </cell>
          <cell r="AB16">
            <v>1.0050355767363355</v>
          </cell>
        </row>
        <row r="50">
          <cell r="G50">
            <v>341143.37</v>
          </cell>
        </row>
        <row r="51">
          <cell r="G51">
            <v>246107.61171340343</v>
          </cell>
        </row>
        <row r="52">
          <cell r="G52">
            <v>15024.26</v>
          </cell>
        </row>
        <row r="54">
          <cell r="G54">
            <v>113336952.16</v>
          </cell>
        </row>
        <row r="55">
          <cell r="G55">
            <v>4652352.1899999995</v>
          </cell>
        </row>
        <row r="56">
          <cell r="G56">
            <v>0</v>
          </cell>
        </row>
        <row r="59">
          <cell r="G59">
            <v>2696088.19</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73454473.289999992</v>
          </cell>
          <cell r="E64">
            <v>73740400.260000005</v>
          </cell>
          <cell r="F64">
            <v>74068143.079999998</v>
          </cell>
          <cell r="G64">
            <v>74396280.659999996</v>
          </cell>
          <cell r="H64">
            <v>74749336.129999995</v>
          </cell>
          <cell r="I64">
            <v>75099265.550000012</v>
          </cell>
          <cell r="J64">
            <v>110567946.48</v>
          </cell>
          <cell r="K64">
            <v>111123893.59999999</v>
          </cell>
          <cell r="L64"/>
          <cell r="M64"/>
          <cell r="N64"/>
          <cell r="O64"/>
          <cell r="P64">
            <v>111663420.59</v>
          </cell>
          <cell r="Q64">
            <v>112223780.06</v>
          </cell>
          <cell r="R64">
            <v>112769094.73</v>
          </cell>
          <cell r="S64">
            <v>113336952.16</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1.0053957652244869</v>
          </cell>
          <cell r="AB14">
            <v>1.005104369394096</v>
          </cell>
        </row>
        <row r="15">
          <cell r="AA15">
            <v>1.0051874806658325</v>
          </cell>
          <cell r="AB15">
            <v>1.0049425332723092</v>
          </cell>
        </row>
        <row r="16">
          <cell r="AA16">
            <v>1.0053553831806037</v>
          </cell>
          <cell r="AB16">
            <v>1.0051217253258593</v>
          </cell>
        </row>
        <row r="50">
          <cell r="G50">
            <v>285266.23</v>
          </cell>
        </row>
        <row r="51">
          <cell r="G51">
            <v>1044265.3896000029</v>
          </cell>
        </row>
        <row r="52">
          <cell r="G52">
            <v>77145.149999999994</v>
          </cell>
        </row>
        <row r="54">
          <cell r="G54">
            <v>535235384.55419999</v>
          </cell>
        </row>
        <row r="55">
          <cell r="G55">
            <v>16913995.890000001</v>
          </cell>
        </row>
        <row r="56">
          <cell r="G56">
            <v>0</v>
          </cell>
        </row>
        <row r="59">
          <cell r="G59">
            <v>7958780.9299999997</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205259909.23000002</v>
          </cell>
          <cell r="E64">
            <v>267821862.81</v>
          </cell>
          <cell r="F64">
            <v>381251752.48990005</v>
          </cell>
          <cell r="G64">
            <v>397155169.31989998</v>
          </cell>
          <cell r="H64">
            <v>400348607.24989998</v>
          </cell>
          <cell r="I64">
            <v>501553825.13000005</v>
          </cell>
          <cell r="J64">
            <v>502368488.42999995</v>
          </cell>
          <cell r="K64">
            <v>518577446.41000003</v>
          </cell>
          <cell r="L64"/>
          <cell r="M64"/>
          <cell r="N64"/>
          <cell r="O64"/>
          <cell r="P64">
            <v>539780277.7342</v>
          </cell>
          <cell r="Q64">
            <v>542550196.08419991</v>
          </cell>
          <cell r="R64">
            <v>578912911.94419992</v>
          </cell>
          <cell r="S64">
            <v>535235384.55419999</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1.0055173194851161</v>
          </cell>
          <cell r="AB14">
            <v>1.0051946295843466</v>
          </cell>
        </row>
        <row r="15">
          <cell r="AA15">
            <v>1.0054141882156882</v>
          </cell>
          <cell r="AB15">
            <v>1.0050730185775676</v>
          </cell>
        </row>
        <row r="16">
          <cell r="AA16">
            <v>1.0055738564490968</v>
          </cell>
          <cell r="AB16">
            <v>1.0052156597569071</v>
          </cell>
        </row>
        <row r="50">
          <cell r="G50">
            <v>20553.59</v>
          </cell>
        </row>
        <row r="51">
          <cell r="G51">
            <v>3247371.1834000014</v>
          </cell>
        </row>
        <row r="52">
          <cell r="G52">
            <v>356821.19</v>
          </cell>
        </row>
        <row r="54">
          <cell r="G54">
            <v>506866974.61000001</v>
          </cell>
        </row>
        <row r="55">
          <cell r="G55">
            <v>9536558.3800000008</v>
          </cell>
        </row>
        <row r="56">
          <cell r="G56">
            <v>0</v>
          </cell>
        </row>
        <row r="59">
          <cell r="G59">
            <v>5040111.01</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346797128.33180004</v>
          </cell>
          <cell r="E64">
            <v>408398848.56179994</v>
          </cell>
          <cell r="F64">
            <v>517486453.11180001</v>
          </cell>
          <cell r="G64">
            <v>322706941.29999995</v>
          </cell>
          <cell r="H64">
            <v>324277050.03999996</v>
          </cell>
          <cell r="I64">
            <v>365858609.21000004</v>
          </cell>
          <cell r="J64">
            <v>450398299.22999996</v>
          </cell>
          <cell r="K64">
            <v>452740419.60000002</v>
          </cell>
          <cell r="L64"/>
          <cell r="M64"/>
          <cell r="N64"/>
          <cell r="O64"/>
          <cell r="P64">
            <v>455006987.62999994</v>
          </cell>
          <cell r="Q64">
            <v>461610619.82999998</v>
          </cell>
          <cell r="R64">
            <v>463952379.07999998</v>
          </cell>
          <cell r="S64">
            <v>506866974.61000001</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1.0057348267018311</v>
          </cell>
          <cell r="AB14">
            <v>1.0054072435422599</v>
          </cell>
        </row>
        <row r="15">
          <cell r="AA15">
            <v>1.0055667033827946</v>
          </cell>
          <cell r="AB15">
            <v>1.0052804896781355</v>
          </cell>
        </row>
        <row r="16">
          <cell r="AA16">
            <v>1.0057490332507155</v>
          </cell>
          <cell r="AB16">
            <v>1.0054278442509188</v>
          </cell>
        </row>
        <row r="50">
          <cell r="G50">
            <v>29784.639999999999</v>
          </cell>
        </row>
        <row r="51">
          <cell r="G51">
            <v>4046630.3014663816</v>
          </cell>
        </row>
        <row r="52">
          <cell r="G52">
            <v>131581.81</v>
          </cell>
        </row>
        <row r="54">
          <cell r="G54">
            <v>208642968.84380004</v>
          </cell>
        </row>
        <row r="55">
          <cell r="G55">
            <v>1540437.6600000001</v>
          </cell>
        </row>
        <row r="56">
          <cell r="G56">
            <v>0</v>
          </cell>
        </row>
        <row r="59">
          <cell r="G59">
            <v>0</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208106866.00509998</v>
          </cell>
          <cell r="E64">
            <v>215519422.47510001</v>
          </cell>
          <cell r="F64">
            <v>216547503.7051</v>
          </cell>
          <cell r="G64">
            <v>216902272.7651</v>
          </cell>
          <cell r="H64">
            <v>222530493.56510001</v>
          </cell>
          <cell r="I64">
            <v>223625189.35509998</v>
          </cell>
          <cell r="J64">
            <v>208841253.9786</v>
          </cell>
          <cell r="K64">
            <v>209972041.02859998</v>
          </cell>
          <cell r="L64"/>
          <cell r="M64"/>
          <cell r="N64"/>
          <cell r="O64"/>
          <cell r="P64">
            <v>211066351.05859998</v>
          </cell>
          <cell r="Q64">
            <v>206426567.69379994</v>
          </cell>
          <cell r="R64">
            <v>207516601.05379999</v>
          </cell>
          <cell r="S64">
            <v>208642968.84380004</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1.0059045206587487</v>
          </cell>
          <cell r="AB14">
            <v>1.0056493406389659</v>
          </cell>
        </row>
        <row r="15">
          <cell r="AA15">
            <v>1.0057582724911522</v>
          </cell>
          <cell r="AB15">
            <v>1.0055057346905198</v>
          </cell>
        </row>
        <row r="16">
          <cell r="AA16">
            <v>1.0060047257163602</v>
          </cell>
          <cell r="AB16">
            <v>1.00565810682877</v>
          </cell>
        </row>
        <row r="50">
          <cell r="G50">
            <v>89353.93</v>
          </cell>
        </row>
        <row r="51">
          <cell r="G51">
            <v>15603536.138916098</v>
          </cell>
        </row>
        <row r="52">
          <cell r="G52">
            <v>295076.02</v>
          </cell>
        </row>
        <row r="54">
          <cell r="G54">
            <v>443192301.38999999</v>
          </cell>
        </row>
        <row r="55">
          <cell r="G55">
            <v>1593282.1800000002</v>
          </cell>
        </row>
        <row r="56">
          <cell r="G56">
            <v>340000</v>
          </cell>
        </row>
        <row r="59">
          <cell r="G59">
            <v>0</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142650912.78</v>
          </cell>
          <cell r="E64">
            <v>143295771.40000001</v>
          </cell>
          <cell r="F64">
            <v>174287408.47999999</v>
          </cell>
          <cell r="G64">
            <v>230819178.77000001</v>
          </cell>
          <cell r="H64">
            <v>232047899.25999999</v>
          </cell>
          <cell r="I64">
            <v>233236983.63999999</v>
          </cell>
          <cell r="J64">
            <v>433026999.14999998</v>
          </cell>
          <cell r="K64">
            <v>435450305.25999999</v>
          </cell>
          <cell r="L64"/>
          <cell r="M64"/>
          <cell r="N64"/>
          <cell r="O64"/>
          <cell r="P64">
            <v>437795440.14999992</v>
          </cell>
          <cell r="Q64">
            <v>438285695.84999996</v>
          </cell>
          <cell r="R64">
            <v>440698780.60999995</v>
          </cell>
          <cell r="S64">
            <v>443192301.38999999</v>
          </cell>
        </row>
      </sheetData>
      <sheetData sheetId="6">
        <row r="5">
          <cell r="AA5">
            <v>1.0053213240871204</v>
          </cell>
          <cell r="AB5">
            <v>1.0070213105336421</v>
          </cell>
        </row>
        <row r="6">
          <cell r="AA6">
            <v>1.0049020234959551</v>
          </cell>
          <cell r="AB6">
            <v>0.99409127781659157</v>
          </cell>
        </row>
        <row r="7">
          <cell r="AA7">
            <v>1.0055371199665477</v>
          </cell>
          <cell r="AB7">
            <v>1.0173027892290709</v>
          </cell>
        </row>
        <row r="8">
          <cell r="AA8">
            <v>1.0054210653097395</v>
          </cell>
          <cell r="AB8">
            <v>1.0045182036214486</v>
          </cell>
        </row>
        <row r="9">
          <cell r="AA9">
            <v>1.0055033472548733</v>
          </cell>
          <cell r="AB9">
            <v>0.99969542479083995</v>
          </cell>
        </row>
        <row r="10">
          <cell r="AA10">
            <v>1.0054937057862283</v>
          </cell>
          <cell r="AB10">
            <v>0.99981964888664554</v>
          </cell>
        </row>
        <row r="11">
          <cell r="AA11">
            <v>1.0059678384828972</v>
          </cell>
          <cell r="AB11">
            <v>1.0051376170334843</v>
          </cell>
        </row>
        <row r="12">
          <cell r="AA12">
            <v>1.0059443064897549</v>
          </cell>
          <cell r="AB12">
            <v>1.005408194966837</v>
          </cell>
        </row>
        <row r="13">
          <cell r="AA13">
            <v>1.0058600948292657</v>
          </cell>
          <cell r="AB13">
            <v>1.0058707157892735</v>
          </cell>
        </row>
        <row r="14">
          <cell r="AA14">
            <v>1.0061963750564695</v>
          </cell>
          <cell r="AB14">
            <v>1.0043511376335286</v>
          </cell>
        </row>
        <row r="15">
          <cell r="AA15">
            <v>1.0059708277156254</v>
          </cell>
          <cell r="AB15">
            <v>1.0073280530582969</v>
          </cell>
        </row>
        <row r="16">
          <cell r="AA16">
            <v>1.0062418396980355</v>
          </cell>
          <cell r="AB16">
            <v>1.0068227604307327</v>
          </cell>
        </row>
        <row r="50">
          <cell r="G50">
            <v>0</v>
          </cell>
        </row>
        <row r="51">
          <cell r="G51">
            <v>1495499.8800000001</v>
          </cell>
        </row>
        <row r="52">
          <cell r="G52">
            <v>58324.039999999994</v>
          </cell>
        </row>
        <row r="54">
          <cell r="G54">
            <v>87419352.609999999</v>
          </cell>
        </row>
        <row r="55">
          <cell r="G55">
            <v>2737049.48</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M63"/>
          <cell r="N63"/>
          <cell r="O63"/>
          <cell r="P63"/>
          <cell r="Q63">
            <v>45230</v>
          </cell>
          <cell r="R63">
            <v>45260</v>
          </cell>
          <cell r="S63">
            <v>45291</v>
          </cell>
          <cell r="T63"/>
          <cell r="U63"/>
          <cell r="V63"/>
          <cell r="W63"/>
        </row>
        <row r="64">
          <cell r="D64">
            <v>87664603.939999998</v>
          </cell>
          <cell r="E64">
            <v>87146618.150000006</v>
          </cell>
          <cell r="F64">
            <v>86274535.780000001</v>
          </cell>
          <cell r="G64">
            <v>86664341.700000003</v>
          </cell>
          <cell r="H64">
            <v>86637945.890000001</v>
          </cell>
          <cell r="I64">
            <v>86622320.640000001</v>
          </cell>
          <cell r="J64">
            <v>87067352.950000003</v>
          </cell>
          <cell r="K64">
            <v>87538230.170000002</v>
          </cell>
          <cell r="L64">
            <v>85821886.469999999</v>
          </cell>
          <cell r="M64"/>
          <cell r="N64"/>
          <cell r="O64"/>
          <cell r="P64"/>
          <cell r="Q64">
            <v>86195309.310000002</v>
          </cell>
          <cell r="R64">
            <v>86826953.109999999</v>
          </cell>
          <cell r="S64">
            <v>87419352.609999999</v>
          </cell>
          <cell r="T64"/>
          <cell r="U64"/>
          <cell r="V64"/>
          <cell r="W64"/>
        </row>
      </sheetData>
      <sheetData sheetId="7">
        <row r="5">
          <cell r="AA5">
            <v>1.0059800393619636</v>
          </cell>
          <cell r="AB5">
            <v>1.0054500764788987</v>
          </cell>
        </row>
        <row r="6">
          <cell r="AA6">
            <v>1.005363172118144</v>
          </cell>
          <cell r="AB6">
            <v>1.0048955821239258</v>
          </cell>
        </row>
        <row r="7">
          <cell r="AA7">
            <v>1.0058610674492614</v>
          </cell>
          <cell r="AB7">
            <v>1.0053945026635662</v>
          </cell>
        </row>
        <row r="8">
          <cell r="AA8">
            <v>1.00600340917126</v>
          </cell>
          <cell r="AB8">
            <v>1.0055402749333333</v>
          </cell>
        </row>
        <row r="9">
          <cell r="AA9">
            <v>1.0061329693173264</v>
          </cell>
          <cell r="AB9">
            <v>1.0056934078883244</v>
          </cell>
        </row>
        <row r="10">
          <cell r="AA10">
            <v>1.0059000008791099</v>
          </cell>
          <cell r="AB10">
            <v>1.0055031460452279</v>
          </cell>
        </row>
        <row r="11">
          <cell r="AA11">
            <v>1.006420270667659</v>
          </cell>
          <cell r="AB11">
            <v>1.0060207765333333</v>
          </cell>
        </row>
        <row r="12">
          <cell r="AA12">
            <v>1.0063843499504412</v>
          </cell>
          <cell r="AB12">
            <v>1.0059847445239456</v>
          </cell>
        </row>
        <row r="13">
          <cell r="AA13">
            <v>1.0061500326695783</v>
          </cell>
          <cell r="AB13">
            <v>1.0057613003251262</v>
          </cell>
        </row>
        <row r="14">
          <cell r="AA14">
            <v>1.0065489403544743</v>
          </cell>
          <cell r="AB14">
            <v>1.006147182928119</v>
          </cell>
        </row>
        <row r="15">
          <cell r="AA15">
            <v>1.0062911543063011</v>
          </cell>
          <cell r="AB15">
            <v>1.0059125413175862</v>
          </cell>
        </row>
        <row r="16">
          <cell r="AA16">
            <v>1.0064671229685225</v>
          </cell>
          <cell r="AB16">
            <v>1.0060714188170432</v>
          </cell>
        </row>
        <row r="50">
          <cell r="G50">
            <v>0</v>
          </cell>
        </row>
        <row r="51">
          <cell r="G51">
            <v>0</v>
          </cell>
        </row>
        <row r="52">
          <cell r="G52">
            <v>97926.360000000015</v>
          </cell>
        </row>
        <row r="54">
          <cell r="G54">
            <v>76383216.170000002</v>
          </cell>
        </row>
        <row r="55">
          <cell r="G55">
            <v>7106433.0300000003</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M63"/>
          <cell r="N63"/>
          <cell r="O63"/>
          <cell r="P63"/>
          <cell r="Q63">
            <v>45230</v>
          </cell>
          <cell r="R63">
            <v>45260</v>
          </cell>
          <cell r="S63">
            <v>45291</v>
          </cell>
          <cell r="T63"/>
          <cell r="U63"/>
          <cell r="V63"/>
          <cell r="W63"/>
        </row>
        <row r="64">
          <cell r="D64">
            <v>75422015.329999998</v>
          </cell>
          <cell r="E64">
            <v>75791250</v>
          </cell>
          <cell r="F64">
            <v>76200106.099999994</v>
          </cell>
          <cell r="G64">
            <v>75415520.620000005</v>
          </cell>
          <cell r="H64">
            <v>75844891.939999998</v>
          </cell>
          <cell r="I64">
            <v>75000000</v>
          </cell>
          <cell r="J64">
            <v>75451558.239999995</v>
          </cell>
          <cell r="K64">
            <v>75903116.540000007</v>
          </cell>
          <cell r="L64">
            <v>76340417.189999998</v>
          </cell>
          <cell r="M64"/>
          <cell r="N64"/>
          <cell r="O64"/>
          <cell r="P64"/>
          <cell r="Q64">
            <v>75476005.329999998</v>
          </cell>
          <cell r="R64">
            <v>75922260.329999998</v>
          </cell>
          <cell r="S64">
            <v>76383216.170000002</v>
          </cell>
          <cell r="T64"/>
          <cell r="U64"/>
          <cell r="V64"/>
          <cell r="W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1.6839094909235528</v>
          </cell>
          <cell r="AB16">
            <v>1.2610401812995577</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cell r="F38">
            <v>112285693.73139906</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45">
          <cell r="Q145">
            <v>-2226400.433333334</v>
          </cell>
        </row>
        <row r="146">
          <cell r="Q146">
            <v>-748470.02499999991</v>
          </cell>
        </row>
        <row r="148">
          <cell r="Q148">
            <v>-3284405.7295229174</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36.860357300482342</v>
          </cell>
        </row>
        <row r="44">
          <cell r="R44">
            <v>100</v>
          </cell>
        </row>
        <row r="45">
          <cell r="R45">
            <v>3</v>
          </cell>
        </row>
        <row r="48">
          <cell r="R48">
            <v>0</v>
          </cell>
        </row>
        <row r="49">
          <cell r="R49">
            <v>0</v>
          </cell>
        </row>
        <row r="50">
          <cell r="R50">
            <v>0</v>
          </cell>
        </row>
        <row r="51">
          <cell r="R51">
            <v>28.818251810956536</v>
          </cell>
        </row>
        <row r="52">
          <cell r="R52">
            <v>0</v>
          </cell>
        </row>
        <row r="53">
          <cell r="R53">
            <v>0</v>
          </cell>
        </row>
        <row r="54">
          <cell r="R54">
            <v>71.032884047763289</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26.005211072378444</v>
          </cell>
          <cell r="S46">
            <v>54.075774971297349</v>
          </cell>
          <cell r="T46">
            <v>80</v>
          </cell>
          <cell r="U46">
            <v>100</v>
          </cell>
          <cell r="V46">
            <v>53.58482257126056</v>
          </cell>
          <cell r="W46">
            <v>29.959619427512358</v>
          </cell>
          <cell r="X46">
            <v>60.023562073184145</v>
          </cell>
          <cell r="Y46">
            <v>52.671519797857613</v>
          </cell>
        </row>
        <row r="47">
          <cell r="R47">
            <v>79.701289876477446</v>
          </cell>
          <cell r="S47">
            <v>99.999999999999986</v>
          </cell>
          <cell r="T47">
            <v>100</v>
          </cell>
          <cell r="U47">
            <v>100</v>
          </cell>
          <cell r="V47">
            <v>99.960360260864164</v>
          </cell>
          <cell r="W47">
            <v>93.201681938998433</v>
          </cell>
          <cell r="X47">
            <v>100</v>
          </cell>
          <cell r="Y47">
            <v>99.896506802219804</v>
          </cell>
        </row>
        <row r="48">
          <cell r="R48">
            <v>7</v>
          </cell>
          <cell r="S48">
            <v>3</v>
          </cell>
          <cell r="T48">
            <v>2</v>
          </cell>
          <cell r="U48">
            <v>1</v>
          </cell>
          <cell r="V48">
            <v>3</v>
          </cell>
          <cell r="W48">
            <v>5</v>
          </cell>
          <cell r="X48">
            <v>4</v>
          </cell>
          <cell r="Y48">
            <v>4</v>
          </cell>
        </row>
        <row r="51">
          <cell r="R51">
            <v>0</v>
          </cell>
          <cell r="S51">
            <v>0</v>
          </cell>
          <cell r="T51">
            <v>0</v>
          </cell>
          <cell r="U51">
            <v>0</v>
          </cell>
          <cell r="V51">
            <v>0</v>
          </cell>
          <cell r="W51">
            <v>0</v>
          </cell>
          <cell r="X51">
            <v>0.36299444781743212</v>
          </cell>
          <cell r="Y51">
            <v>0.7688417918367193</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19.324514558862777</v>
          </cell>
          <cell r="S54">
            <v>82.778415614236494</v>
          </cell>
          <cell r="T54">
            <v>20</v>
          </cell>
          <cell r="U54">
            <v>0</v>
          </cell>
          <cell r="V54">
            <v>53.912701730350442</v>
          </cell>
          <cell r="W54">
            <v>50.282227939174909</v>
          </cell>
          <cell r="X54">
            <v>18.293908330070984</v>
          </cell>
          <cell r="Y54">
            <v>18.690177393260843</v>
          </cell>
        </row>
        <row r="55">
          <cell r="R55">
            <v>0</v>
          </cell>
          <cell r="S55">
            <v>0</v>
          </cell>
          <cell r="T55">
            <v>0</v>
          </cell>
          <cell r="U55">
            <v>0</v>
          </cell>
          <cell r="V55">
            <v>0</v>
          </cell>
          <cell r="W55">
            <v>0</v>
          </cell>
          <cell r="X55">
            <v>0</v>
          </cell>
          <cell r="Y55">
            <v>0</v>
          </cell>
        </row>
        <row r="56">
          <cell r="R56">
            <v>38.004927256604113</v>
          </cell>
          <cell r="S56">
            <v>0</v>
          </cell>
          <cell r="T56">
            <v>0</v>
          </cell>
          <cell r="U56">
            <v>0</v>
          </cell>
          <cell r="V56">
            <v>33.961441829766187</v>
          </cell>
          <cell r="W56">
            <v>0</v>
          </cell>
          <cell r="X56">
            <v>0</v>
          </cell>
          <cell r="Y56">
            <v>0</v>
          </cell>
        </row>
        <row r="57">
          <cell r="R57">
            <v>28.201561743593317</v>
          </cell>
          <cell r="S57">
            <v>17.221584385763492</v>
          </cell>
          <cell r="T57">
            <v>0</v>
          </cell>
          <cell r="U57">
            <v>100</v>
          </cell>
          <cell r="V57">
            <v>12.086216700747531</v>
          </cell>
          <cell r="W57">
            <v>47.511867779153746</v>
          </cell>
          <cell r="X57">
            <v>72.184695054366415</v>
          </cell>
          <cell r="Y57">
            <v>80.437487617122244</v>
          </cell>
        </row>
        <row r="58">
          <cell r="R58">
            <v>0</v>
          </cell>
          <cell r="S58">
            <v>0</v>
          </cell>
          <cell r="T58">
            <v>0</v>
          </cell>
          <cell r="U58">
            <v>0</v>
          </cell>
          <cell r="V58">
            <v>0</v>
          </cell>
          <cell r="W58">
            <v>2.2059042816713452</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14.287995976978024</v>
          </cell>
          <cell r="S61">
            <v>0</v>
          </cell>
          <cell r="T61">
            <v>80</v>
          </cell>
          <cell r="U61">
            <v>0</v>
          </cell>
          <cell r="V61">
            <v>0</v>
          </cell>
          <cell r="W61">
            <v>0</v>
          </cell>
          <cell r="X61">
            <v>9.158402167745173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tabSelected="1" workbookViewId="0"/>
  </sheetViews>
  <sheetFormatPr defaultRowHeight="14.6" x14ac:dyDescent="0.4"/>
  <sheetData>
    <row r="2" spans="2:7" x14ac:dyDescent="0.4">
      <c r="B2" t="s">
        <v>363</v>
      </c>
    </row>
    <row r="3" spans="2:7" x14ac:dyDescent="0.4">
      <c r="B3" t="s">
        <v>364</v>
      </c>
      <c r="F3" t="s">
        <v>389</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385</v>
      </c>
    </row>
    <row r="13" spans="2:7" x14ac:dyDescent="0.4">
      <c r="G13" t="s">
        <v>386</v>
      </c>
    </row>
    <row r="14" spans="2:7" x14ac:dyDescent="0.4">
      <c r="B14" t="s">
        <v>374</v>
      </c>
    </row>
    <row r="16" spans="2:7" x14ac:dyDescent="0.4">
      <c r="B16" t="s">
        <v>383</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384</v>
      </c>
      <c r="D19" s="26"/>
      <c r="E19" s="26"/>
      <c r="F19" s="26"/>
      <c r="G19" s="26"/>
      <c r="H19" s="26"/>
      <c r="I19" s="26"/>
      <c r="J19" s="26"/>
      <c r="K19" s="26"/>
      <c r="L19" s="26"/>
    </row>
    <row r="21" spans="2:12" x14ac:dyDescent="0.4">
      <c r="B21" t="s">
        <v>387</v>
      </c>
    </row>
    <row r="22" spans="2:12" x14ac:dyDescent="0.4">
      <c r="C22" t="s">
        <v>388</v>
      </c>
    </row>
    <row r="23" spans="2:12" x14ac:dyDescent="0.4">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85" zoomScaleNormal="85" workbookViewId="0">
      <selection activeCell="G12" sqref="G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400</v>
      </c>
      <c r="B1" s="7" t="s">
        <v>34</v>
      </c>
    </row>
    <row r="2" spans="1:3" x14ac:dyDescent="0.4">
      <c r="B2" s="1" t="s">
        <v>50</v>
      </c>
    </row>
    <row r="4" spans="1:3" x14ac:dyDescent="0.4">
      <c r="B4" s="5" t="s">
        <v>51</v>
      </c>
    </row>
    <row r="5" spans="1:3" x14ac:dyDescent="0.4">
      <c r="B5" s="5"/>
    </row>
    <row r="6" spans="1:3" x14ac:dyDescent="0.4">
      <c r="B6" s="10" t="s">
        <v>66</v>
      </c>
      <c r="C6" s="37" t="s">
        <v>399</v>
      </c>
    </row>
    <row r="7" spans="1:3" x14ac:dyDescent="0.4">
      <c r="B7" s="10" t="s">
        <v>35</v>
      </c>
      <c r="C7" s="37" t="s">
        <v>400</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C'!O14</f>
        <v>212821000</v>
      </c>
      <c r="E35" s="1" t="s">
        <v>48</v>
      </c>
    </row>
    <row r="36" spans="2:5" x14ac:dyDescent="0.4">
      <c r="B36" t="s">
        <v>70</v>
      </c>
      <c r="C36" s="77">
        <f ca="1">'Items B &amp; C'!P14</f>
        <v>208643000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C'!AB14</f>
        <v>5587000</v>
      </c>
      <c r="D60" s="66"/>
      <c r="E60" s="79">
        <f ca="1">'Items B &amp; C'!AD14</f>
        <v>207204000</v>
      </c>
      <c r="F60" s="79">
        <f>'Items B &amp; C'!AE14</f>
        <v>0</v>
      </c>
      <c r="G60" s="79">
        <f ca="1">'Items B &amp; C'!AF14</f>
        <v>30000</v>
      </c>
      <c r="N60" s="24"/>
    </row>
    <row r="61" spans="2:14" x14ac:dyDescent="0.4">
      <c r="B61" t="s">
        <v>79</v>
      </c>
      <c r="C61" s="79">
        <f ca="1">'Items B &amp; C'!AG14</f>
        <v>132000</v>
      </c>
      <c r="D61" s="66"/>
      <c r="E61" s="79">
        <f>'Items B &amp; C'!AI14</f>
        <v>0</v>
      </c>
      <c r="F61" s="79">
        <f>'Items B &amp; C'!AJ14</f>
        <v>0</v>
      </c>
      <c r="G61" s="79">
        <f ca="1">'Items B &amp; C'!AK14</f>
        <v>4047000</v>
      </c>
      <c r="N61" s="24"/>
    </row>
    <row r="64" spans="2:14" x14ac:dyDescent="0.4">
      <c r="B64" t="s">
        <v>88</v>
      </c>
      <c r="E64" s="1" t="s">
        <v>86</v>
      </c>
    </row>
    <row r="65" spans="2:5" x14ac:dyDescent="0.4">
      <c r="B65" t="s">
        <v>85</v>
      </c>
      <c r="C65" s="81">
        <f ca="1">'Items B &amp; C'!L54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C'!L56</f>
        <v>1</v>
      </c>
    </row>
    <row r="71" spans="2:5" x14ac:dyDescent="0.4">
      <c r="B71" t="s">
        <v>91</v>
      </c>
      <c r="C71" s="81">
        <f ca="1">'Items B &amp; C'!L57</f>
        <v>0</v>
      </c>
    </row>
    <row r="72" spans="2:5" x14ac:dyDescent="0.4">
      <c r="B72" t="s">
        <v>92</v>
      </c>
      <c r="C72" s="81">
        <f ca="1">'Items B &amp; C'!L58</f>
        <v>0</v>
      </c>
    </row>
    <row r="73" spans="2:5" x14ac:dyDescent="0.4">
      <c r="B73" t="s">
        <v>93</v>
      </c>
      <c r="C73" s="81">
        <f ca="1">'Items B &amp; C'!L59</f>
        <v>19</v>
      </c>
      <c r="E73" s="1" t="s">
        <v>103</v>
      </c>
    </row>
    <row r="74" spans="2:5" x14ac:dyDescent="0.4">
      <c r="B74" t="s">
        <v>94</v>
      </c>
      <c r="C74" s="81">
        <f ca="1">'Items B &amp; C'!L60</f>
        <v>0</v>
      </c>
      <c r="E74" s="1" t="s">
        <v>104</v>
      </c>
    </row>
    <row r="75" spans="2:5" x14ac:dyDescent="0.4">
      <c r="B75" t="s">
        <v>95</v>
      </c>
      <c r="C75" s="81">
        <f ca="1">'Items B &amp; C'!L61</f>
        <v>0</v>
      </c>
      <c r="E75" s="1" t="s">
        <v>105</v>
      </c>
    </row>
    <row r="76" spans="2:5" x14ac:dyDescent="0.4">
      <c r="B76" t="s">
        <v>96</v>
      </c>
      <c r="C76" s="81">
        <f ca="1">'Items B &amp; C'!L62</f>
        <v>80</v>
      </c>
      <c r="E76" s="1" t="s">
        <v>106</v>
      </c>
    </row>
    <row r="77" spans="2:5" x14ac:dyDescent="0.4">
      <c r="B77" t="s">
        <v>97</v>
      </c>
      <c r="C77" s="81">
        <f ca="1">'Items B &amp; C'!L63</f>
        <v>0</v>
      </c>
    </row>
    <row r="78" spans="2:5" x14ac:dyDescent="0.4">
      <c r="B78" t="s">
        <v>98</v>
      </c>
      <c r="C78" s="81">
        <f ca="1">'Items B &amp; C'!L64</f>
        <v>0</v>
      </c>
    </row>
    <row r="79" spans="2:5" x14ac:dyDescent="0.4">
      <c r="B79" t="s">
        <v>101</v>
      </c>
      <c r="C79" s="81">
        <f ca="1">'Items B &amp; C'!L65</f>
        <v>0</v>
      </c>
    </row>
    <row r="80" spans="2:5" x14ac:dyDescent="0.4">
      <c r="B80" t="s">
        <v>99</v>
      </c>
      <c r="C80" s="81">
        <f ca="1">'Items B &amp; C'!L66</f>
        <v>0</v>
      </c>
    </row>
    <row r="81" spans="2:20" x14ac:dyDescent="0.4">
      <c r="B81" t="s">
        <v>100</v>
      </c>
      <c r="C81" s="81">
        <f ca="1">'Items B &amp; C'!L67</f>
        <v>0</v>
      </c>
    </row>
    <row r="82" spans="2:20" x14ac:dyDescent="0.4">
      <c r="B82" t="s">
        <v>102</v>
      </c>
      <c r="C82" s="81">
        <f ca="1">'Items B &amp; C'!L68</f>
        <v>0</v>
      </c>
    </row>
    <row r="83" spans="2:20" x14ac:dyDescent="0.4">
      <c r="B83" t="s">
        <v>155</v>
      </c>
      <c r="C83" s="81">
        <f ca="1">'Items B &amp; C'!L69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4.8999999999999998E-3</v>
      </c>
      <c r="F96" s="80">
        <f t="shared" ca="1" si="0"/>
        <v>4.4999999999999997E-3</v>
      </c>
      <c r="G96" s="25"/>
      <c r="H96" s="122">
        <f ca="1">'Items B &amp; C'!Q39</f>
        <v>1.0049043832310824</v>
      </c>
      <c r="I96" s="122">
        <f ca="1">'Items B &amp; C'!R39</f>
        <v>1.0045004575066026</v>
      </c>
      <c r="J96" s="20">
        <f ca="1">J95*H96</f>
        <v>1.0049043832310824</v>
      </c>
      <c r="K96" s="20">
        <f t="shared" ref="K96:K107" ca="1" si="1">K95*I96</f>
        <v>1.0045004575066026</v>
      </c>
      <c r="L96" s="25">
        <f ca="1">(I96-1)*360/31</f>
        <v>5.2263377496029627E-2</v>
      </c>
      <c r="N96" s="25"/>
      <c r="O96" s="19"/>
      <c r="P96" s="17"/>
      <c r="R96" s="17"/>
      <c r="S96" s="25"/>
      <c r="T96" s="18"/>
    </row>
    <row r="97" spans="2:20" x14ac:dyDescent="0.4">
      <c r="B97" t="s">
        <v>114</v>
      </c>
      <c r="C97" s="75">
        <v>44985</v>
      </c>
      <c r="E97" s="80">
        <f t="shared" ca="1" si="0"/>
        <v>4.5999999999999999E-3</v>
      </c>
      <c r="F97" s="80">
        <f t="shared" ca="1" si="0"/>
        <v>4.3E-3</v>
      </c>
      <c r="G97" s="25"/>
      <c r="H97" s="122">
        <f ca="1">'Items B &amp; C'!Q40</f>
        <v>1.0046164430129676</v>
      </c>
      <c r="I97" s="122">
        <f ca="1">'Items B &amp; C'!R40</f>
        <v>1.0043272560946201</v>
      </c>
      <c r="J97" s="20">
        <f t="shared" ref="J97:J99" ca="1" si="2">J96*H97</f>
        <v>1.0095434670497501</v>
      </c>
      <c r="K97" s="20">
        <f t="shared" ca="1" si="1"/>
        <v>1.0088471882333967</v>
      </c>
      <c r="L97" s="25">
        <f ca="1">(I97-1)*360/(C97-C96)</f>
        <v>5.5636149787973314E-2</v>
      </c>
      <c r="N97" s="25"/>
      <c r="O97" s="19"/>
      <c r="P97" s="17"/>
      <c r="R97" s="17"/>
      <c r="S97" s="25"/>
      <c r="T97" s="18"/>
    </row>
    <row r="98" spans="2:20" x14ac:dyDescent="0.4">
      <c r="B98" t="s">
        <v>115</v>
      </c>
      <c r="C98" s="75">
        <v>45016</v>
      </c>
      <c r="E98" s="80">
        <f t="shared" ca="1" si="0"/>
        <v>5.1999999999999998E-3</v>
      </c>
      <c r="F98" s="80">
        <f t="shared" ca="1" si="0"/>
        <v>4.7999999999999996E-3</v>
      </c>
      <c r="G98" s="25"/>
      <c r="H98" s="122">
        <f ca="1">'Items B &amp; C'!Q41</f>
        <v>1.0052019054644505</v>
      </c>
      <c r="I98" s="122">
        <f ca="1">'Items B &amp; C'!R41</f>
        <v>1.0047702486309267</v>
      </c>
      <c r="J98" s="20">
        <f t="shared" ca="1" si="2"/>
        <v>1.0147950167275965</v>
      </c>
      <c r="K98" s="20">
        <f t="shared" ca="1" si="1"/>
        <v>1.0136596401518814</v>
      </c>
      <c r="L98" s="25">
        <f ca="1">(I98-1)*360/(C98-C97)</f>
        <v>5.539643571398721E-2</v>
      </c>
      <c r="N98" s="25"/>
      <c r="O98" s="19"/>
      <c r="P98" s="17"/>
      <c r="R98" s="17"/>
      <c r="S98" s="25"/>
      <c r="T98" s="18"/>
    </row>
    <row r="99" spans="2:20" ht="15" thickBot="1" x14ac:dyDescent="0.45">
      <c r="B99" t="s">
        <v>116</v>
      </c>
      <c r="C99" s="75">
        <v>45016</v>
      </c>
      <c r="E99" s="94">
        <f ca="1">ROUND((J99/J95)-1,4)</f>
        <v>1.4800000000000001E-2</v>
      </c>
      <c r="F99" s="94">
        <f ca="1">ROUND((K99/K95)-1,4)</f>
        <v>1.37E-2</v>
      </c>
      <c r="G99" s="25"/>
      <c r="H99" s="65">
        <v>1</v>
      </c>
      <c r="I99" s="65">
        <v>1</v>
      </c>
      <c r="J99" s="65">
        <f t="shared" ca="1" si="2"/>
        <v>1.0147950167275965</v>
      </c>
      <c r="K99" s="65">
        <f t="shared" ca="1" si="1"/>
        <v>1.0136596401518814</v>
      </c>
      <c r="L99" s="25"/>
      <c r="N99" s="25"/>
      <c r="O99" s="19"/>
      <c r="R99" s="17"/>
      <c r="S99" s="25"/>
      <c r="T99" s="18"/>
    </row>
    <row r="100" spans="2:20" ht="15" thickTop="1" x14ac:dyDescent="0.4">
      <c r="B100" t="s">
        <v>117</v>
      </c>
      <c r="C100" s="75">
        <v>45046</v>
      </c>
      <c r="E100" s="80">
        <f t="shared" ref="E100:F102" ca="1" si="3">ROUND(H100-1,4)</f>
        <v>5.1000000000000004E-3</v>
      </c>
      <c r="F100" s="80">
        <f t="shared" ca="1" si="3"/>
        <v>4.7999999999999996E-3</v>
      </c>
      <c r="G100" s="25"/>
      <c r="H100" s="122">
        <f ca="1">'Items B &amp; C'!Q42</f>
        <v>1.005133570350875</v>
      </c>
      <c r="I100" s="122">
        <f ca="1">'Items B &amp; C'!R42</f>
        <v>1.0048062535394682</v>
      </c>
      <c r="J100" s="20">
        <f ca="1">J99*H100</f>
        <v>1.020004538337685</v>
      </c>
      <c r="K100" s="20">
        <f t="shared" ca="1" si="1"/>
        <v>1.0185315453851773</v>
      </c>
      <c r="L100" s="25">
        <f t="shared" ref="L100:L102" ca="1" si="4">(I100-1)*360/(C100-C99)</f>
        <v>5.7675042473618099E-2</v>
      </c>
      <c r="N100" s="25"/>
      <c r="O100" s="19"/>
      <c r="R100" s="17"/>
      <c r="S100" s="25"/>
      <c r="T100" s="18"/>
    </row>
    <row r="101" spans="2:20" x14ac:dyDescent="0.4">
      <c r="B101" t="s">
        <v>118</v>
      </c>
      <c r="C101" s="75">
        <v>45077</v>
      </c>
      <c r="E101" s="80">
        <f t="shared" ca="1" si="3"/>
        <v>5.4999999999999997E-3</v>
      </c>
      <c r="F101" s="80">
        <f t="shared" ca="1" si="3"/>
        <v>5.1000000000000004E-3</v>
      </c>
      <c r="G101" s="25"/>
      <c r="H101" s="122">
        <f ca="1">'Items B &amp; C'!Q43</f>
        <v>1.0054592190674756</v>
      </c>
      <c r="I101" s="122">
        <f ca="1">'Items B &amp; C'!R43</f>
        <v>1.0051092549531111</v>
      </c>
      <c r="J101" s="20">
        <f t="shared" ref="J101:J107" ca="1" si="5">J100*H101</f>
        <v>1.0255729665622897</v>
      </c>
      <c r="K101" s="20">
        <f t="shared" ca="1" si="1"/>
        <v>1.0237354827283365</v>
      </c>
      <c r="L101" s="25">
        <f t="shared" ca="1" si="4"/>
        <v>5.9333283326451457E-2</v>
      </c>
      <c r="N101" s="25"/>
      <c r="O101" s="19"/>
      <c r="P101" s="17"/>
      <c r="R101" s="17"/>
      <c r="S101" s="25"/>
      <c r="T101" s="18"/>
    </row>
    <row r="102" spans="2:20" x14ac:dyDescent="0.4">
      <c r="B102" t="s">
        <v>119</v>
      </c>
      <c r="C102" s="75">
        <v>45107</v>
      </c>
      <c r="E102" s="80">
        <f t="shared" ca="1" si="3"/>
        <v>5.3E-3</v>
      </c>
      <c r="F102" s="80">
        <f t="shared" ca="1" si="3"/>
        <v>4.8999999999999998E-3</v>
      </c>
      <c r="G102" s="25"/>
      <c r="H102" s="122">
        <f ca="1">'Items B &amp; C'!Q44</f>
        <v>1.0053242033410499</v>
      </c>
      <c r="I102" s="122">
        <f ca="1">'Items B &amp; C'!R44</f>
        <v>1.0049193068889668</v>
      </c>
      <c r="J102" s="20">
        <f t="shared" ca="1" si="5"/>
        <v>1.0310333255773512</v>
      </c>
      <c r="K102" s="20">
        <f t="shared" ca="1" si="1"/>
        <v>1.0287715517410017</v>
      </c>
      <c r="L102" s="25">
        <f t="shared" ca="1" si="4"/>
        <v>5.9031682667601615E-2</v>
      </c>
      <c r="N102" s="25"/>
      <c r="O102" s="19"/>
      <c r="R102" s="17"/>
      <c r="S102" s="25"/>
      <c r="T102" s="18"/>
    </row>
    <row r="103" spans="2:20" ht="15" thickBot="1" x14ac:dyDescent="0.45">
      <c r="B103" t="s">
        <v>120</v>
      </c>
      <c r="C103" s="75">
        <v>45107</v>
      </c>
      <c r="E103" s="94">
        <f ca="1">ROUND((J103/J99)-1,4)</f>
        <v>1.6E-2</v>
      </c>
      <c r="F103" s="94">
        <f ca="1">ROUND((K103/K99)-1,4)</f>
        <v>1.49E-2</v>
      </c>
      <c r="G103" s="25"/>
      <c r="H103" s="65">
        <v>1</v>
      </c>
      <c r="I103" s="65">
        <v>1</v>
      </c>
      <c r="J103" s="65">
        <f t="shared" ca="1" si="5"/>
        <v>1.0310333255773512</v>
      </c>
      <c r="K103" s="65">
        <f t="shared" ca="1" si="1"/>
        <v>1.0287715517410017</v>
      </c>
      <c r="L103" s="25"/>
      <c r="N103" s="25"/>
      <c r="O103" s="19"/>
      <c r="R103" s="17"/>
      <c r="S103" s="25"/>
      <c r="T103" s="18"/>
    </row>
    <row r="104" spans="2:20" ht="15" thickTop="1" x14ac:dyDescent="0.4">
      <c r="B104" t="s">
        <v>121</v>
      </c>
      <c r="C104" s="75">
        <v>45138</v>
      </c>
      <c r="E104" s="80">
        <f t="shared" ref="E104:F106" ca="1" si="6">ROUND(H104-1,4)</f>
        <v>5.4999999999999997E-3</v>
      </c>
      <c r="F104" s="80">
        <f t="shared" ca="1" si="6"/>
        <v>5.1999999999999998E-3</v>
      </c>
      <c r="G104" s="25"/>
      <c r="H104" s="122">
        <f ca="1">'Items B &amp; C'!Q45</f>
        <v>1.0055456677809336</v>
      </c>
      <c r="I104" s="122">
        <f ca="1">'Items B &amp; C'!R45</f>
        <v>1.0051947661345728</v>
      </c>
      <c r="J104" s="20">
        <f t="shared" ca="1" si="5"/>
        <v>1.0367510938720743</v>
      </c>
      <c r="K104" s="20">
        <f t="shared" ca="1" si="1"/>
        <v>1.0341157793581977</v>
      </c>
      <c r="L104" s="25">
        <f t="shared" ref="L104:L110" ca="1" si="7">(I104-1)*360/(C104-C103)</f>
        <v>6.0326316401490748E-2</v>
      </c>
      <c r="N104" s="25"/>
      <c r="O104" s="19"/>
      <c r="P104" s="17"/>
      <c r="R104" s="17"/>
      <c r="S104" s="25"/>
      <c r="T104" s="18"/>
    </row>
    <row r="105" spans="2:20" x14ac:dyDescent="0.4">
      <c r="B105" t="s">
        <v>122</v>
      </c>
      <c r="C105" s="75">
        <v>45169</v>
      </c>
      <c r="E105" s="80">
        <f t="shared" ca="1" si="6"/>
        <v>5.7000000000000002E-3</v>
      </c>
      <c r="F105" s="80">
        <f t="shared" ca="1" si="6"/>
        <v>5.4000000000000003E-3</v>
      </c>
      <c r="G105" s="25"/>
      <c r="H105" s="122">
        <f ca="1">'Items B &amp; C'!Q46</f>
        <v>1.0057031993860686</v>
      </c>
      <c r="I105" s="122">
        <f ca="1">'Items B &amp; C'!R46</f>
        <v>1.0054145769978753</v>
      </c>
      <c r="J105" s="20">
        <f t="shared" ca="1" si="5"/>
        <v>1.0426638920741513</v>
      </c>
      <c r="K105" s="20">
        <f t="shared" ca="1" si="1"/>
        <v>1.0397150788702505</v>
      </c>
      <c r="L105" s="25">
        <f t="shared" ca="1" si="7"/>
        <v>6.2878958685003331E-2</v>
      </c>
      <c r="N105" s="25"/>
      <c r="O105" s="19"/>
      <c r="R105" s="17"/>
      <c r="S105" s="25"/>
      <c r="T105" s="18"/>
    </row>
    <row r="106" spans="2:20" x14ac:dyDescent="0.4">
      <c r="B106" t="s">
        <v>123</v>
      </c>
      <c r="C106" s="75">
        <v>45199</v>
      </c>
      <c r="E106" s="80">
        <f t="shared" ca="1" si="6"/>
        <v>5.4999999999999997E-3</v>
      </c>
      <c r="F106" s="80">
        <f t="shared" ca="1" si="6"/>
        <v>5.1999999999999998E-3</v>
      </c>
      <c r="G106" s="25"/>
      <c r="H106" s="122">
        <f ca="1">'Items B &amp; C'!Q47</f>
        <v>1.0055399536656706</v>
      </c>
      <c r="I106" s="122">
        <f ca="1">'Items B &amp; C'!R47</f>
        <v>1.005211694017162</v>
      </c>
      <c r="J106" s="20">
        <f t="shared" ca="1" si="5"/>
        <v>1.04844020172511</v>
      </c>
      <c r="K106" s="20">
        <f t="shared" ca="1" si="1"/>
        <v>1.0451337557263518</v>
      </c>
      <c r="L106" s="25">
        <f t="shared" ca="1" si="7"/>
        <v>6.2540328205944462E-2</v>
      </c>
      <c r="N106" s="25"/>
      <c r="O106" s="19"/>
      <c r="R106" s="17"/>
      <c r="S106" s="25"/>
      <c r="T106" s="18"/>
    </row>
    <row r="107" spans="2:20" ht="15" thickBot="1" x14ac:dyDescent="0.45">
      <c r="B107" t="s">
        <v>124</v>
      </c>
      <c r="C107" s="75">
        <v>45199</v>
      </c>
      <c r="E107" s="94">
        <f ca="1">ROUND((J107/J103)-1,4)</f>
        <v>1.6899999999999998E-2</v>
      </c>
      <c r="F107" s="94">
        <f ca="1">ROUND((K107/K103)-1,4)</f>
        <v>1.5900000000000001E-2</v>
      </c>
      <c r="G107" s="25"/>
      <c r="H107" s="65">
        <v>1</v>
      </c>
      <c r="I107" s="65">
        <v>1</v>
      </c>
      <c r="J107" s="65">
        <f t="shared" ca="1" si="5"/>
        <v>1.04844020172511</v>
      </c>
      <c r="K107" s="65">
        <f t="shared" ca="1" si="1"/>
        <v>1.0451337557263518</v>
      </c>
      <c r="L107" s="25"/>
      <c r="N107" s="25"/>
      <c r="O107" s="19"/>
      <c r="P107" s="17"/>
      <c r="R107" s="17"/>
      <c r="S107" s="25"/>
      <c r="T107" s="18"/>
    </row>
    <row r="108" spans="2:20" ht="15" thickTop="1" x14ac:dyDescent="0.4">
      <c r="B108" t="s">
        <v>125</v>
      </c>
      <c r="C108" s="75">
        <v>45230</v>
      </c>
      <c r="E108" s="80">
        <f t="shared" ref="E108:E110" ca="1" si="8">ROUND(H108-1,4)</f>
        <v>5.7000000000000002E-3</v>
      </c>
      <c r="F108" s="80">
        <f t="shared" ref="F108:F110" ca="1" si="9">ROUND(I108-1,4)</f>
        <v>5.4000000000000003E-3</v>
      </c>
      <c r="G108" s="25"/>
      <c r="H108" s="122">
        <f ca="1">'Items B &amp; C'!Q48</f>
        <v>1.0057348267018311</v>
      </c>
      <c r="I108" s="122">
        <f ca="1">'Items B &amp; C'!R48</f>
        <v>1.0054072435422599</v>
      </c>
      <c r="J108" s="20">
        <f ca="1">J107*H108</f>
        <v>1.0544528245892364</v>
      </c>
      <c r="K108" s="20">
        <f t="shared" ref="K108:K110" ca="1" si="10">K107*I108</f>
        <v>1.050785048477801</v>
      </c>
      <c r="L108" s="25">
        <f t="shared" ca="1" si="7"/>
        <v>6.279379597463057E-2</v>
      </c>
    </row>
    <row r="109" spans="2:20" x14ac:dyDescent="0.4">
      <c r="B109" t="s">
        <v>126</v>
      </c>
      <c r="C109" s="75">
        <v>45260</v>
      </c>
      <c r="E109" s="80">
        <f t="shared" ca="1" si="8"/>
        <v>5.5999999999999999E-3</v>
      </c>
      <c r="F109" s="80">
        <f t="shared" ca="1" si="9"/>
        <v>5.3E-3</v>
      </c>
      <c r="G109" s="25"/>
      <c r="H109" s="122">
        <f ca="1">'Items B &amp; C'!Q49</f>
        <v>1.0055667033827946</v>
      </c>
      <c r="I109" s="122">
        <f ca="1">'Items B &amp; C'!R49</f>
        <v>1.0052804896781355</v>
      </c>
      <c r="J109" s="20">
        <f t="shared" ref="J109:J110" ca="1" si="11">J108*H109</f>
        <v>1.0603226506948746</v>
      </c>
      <c r="K109" s="20">
        <f t="shared" ca="1" si="10"/>
        <v>1.0563337080802271</v>
      </c>
      <c r="L109" s="25">
        <f t="shared" ca="1" si="7"/>
        <v>6.3365876137626564E-2</v>
      </c>
    </row>
    <row r="110" spans="2:20" x14ac:dyDescent="0.4">
      <c r="B110" t="s">
        <v>127</v>
      </c>
      <c r="C110" s="75">
        <v>45291</v>
      </c>
      <c r="E110" s="80">
        <f t="shared" ca="1" si="8"/>
        <v>5.7000000000000002E-3</v>
      </c>
      <c r="F110" s="80">
        <f t="shared" ca="1" si="9"/>
        <v>5.4000000000000003E-3</v>
      </c>
      <c r="G110" s="25"/>
      <c r="H110" s="122">
        <f ca="1">'Items B &amp; C'!Q50</f>
        <v>1.0057490332507155</v>
      </c>
      <c r="I110" s="122">
        <f ca="1">'Items B &amp; C'!R50</f>
        <v>1.0054278442509188</v>
      </c>
      <c r="J110" s="20">
        <f t="shared" ca="1" si="11"/>
        <v>1.0664184808702062</v>
      </c>
      <c r="K110" s="20">
        <f t="shared" ca="1" si="10"/>
        <v>1.062067322924682</v>
      </c>
      <c r="L110" s="25">
        <f t="shared" ca="1" si="7"/>
        <v>6.3033030010669941E-2</v>
      </c>
    </row>
    <row r="111" spans="2:20" ht="15" thickBot="1" x14ac:dyDescent="0.45">
      <c r="B111" t="s">
        <v>128</v>
      </c>
      <c r="C111" s="75">
        <v>45291</v>
      </c>
      <c r="E111" s="94">
        <f ca="1">ROUND((J111/J107)-1,4)</f>
        <v>1.7100000000000001E-2</v>
      </c>
      <c r="F111" s="94">
        <f ca="1">ROUND((K111/K107)-1,4)</f>
        <v>1.6199999999999999E-2</v>
      </c>
      <c r="G111" s="62"/>
      <c r="H111" s="65">
        <v>1</v>
      </c>
      <c r="I111" s="65">
        <v>1</v>
      </c>
      <c r="J111" s="65">
        <f t="shared" ref="J111:K112" ca="1" si="12">J110*H111</f>
        <v>1.0664184808702062</v>
      </c>
      <c r="K111" s="65">
        <f t="shared" ca="1" si="12"/>
        <v>1.062067322924682</v>
      </c>
    </row>
    <row r="112" spans="2:20" ht="15" thickTop="1" x14ac:dyDescent="0.4">
      <c r="B112" t="s">
        <v>129</v>
      </c>
      <c r="C112" s="75">
        <v>45291</v>
      </c>
      <c r="D112" s="67"/>
      <c r="E112" s="80">
        <f ca="1">ROUND(J112-1,4)</f>
        <v>6.6400000000000001E-2</v>
      </c>
      <c r="F112" s="80">
        <f ca="1">ROUND(K112-1,4)</f>
        <v>6.2100000000000002E-2</v>
      </c>
      <c r="G112" s="62"/>
      <c r="H112" s="65">
        <v>1</v>
      </c>
      <c r="I112" s="65">
        <v>1</v>
      </c>
      <c r="J112" s="65">
        <f t="shared" ca="1" si="12"/>
        <v>1.0664184808702062</v>
      </c>
      <c r="K112" s="65">
        <f t="shared" ca="1" si="12"/>
        <v>1.062067322924682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411</v>
      </c>
      <c r="B1" s="7" t="s">
        <v>34</v>
      </c>
    </row>
    <row r="2" spans="1:3" x14ac:dyDescent="0.4">
      <c r="B2" s="1" t="s">
        <v>50</v>
      </c>
    </row>
    <row r="4" spans="1:3" x14ac:dyDescent="0.4">
      <c r="B4" s="5" t="s">
        <v>51</v>
      </c>
    </row>
    <row r="5" spans="1:3" x14ac:dyDescent="0.4">
      <c r="B5" s="5"/>
    </row>
    <row r="6" spans="1:3" x14ac:dyDescent="0.4">
      <c r="B6" s="10" t="s">
        <v>66</v>
      </c>
      <c r="C6" s="37" t="s">
        <v>409</v>
      </c>
    </row>
    <row r="7" spans="1:3" x14ac:dyDescent="0.4">
      <c r="B7" s="10" t="s">
        <v>35</v>
      </c>
      <c r="C7" s="44" t="s">
        <v>411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C'!O15</f>
        <v>459091000</v>
      </c>
      <c r="E35" s="1" t="s">
        <v>48</v>
      </c>
    </row>
    <row r="36" spans="2:5" x14ac:dyDescent="0.4">
      <c r="B36" t="s">
        <v>70</v>
      </c>
      <c r="C36" s="77">
        <f ca="1">'Items B &amp; C'!P15</f>
        <v>443192000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C'!AB15</f>
        <v>17537000</v>
      </c>
      <c r="D60" s="66"/>
      <c r="E60" s="79">
        <f ca="1">'Items B &amp; C'!AD15</f>
        <v>441465000</v>
      </c>
      <c r="F60" s="79">
        <f>'Items B &amp; C'!AE15</f>
        <v>0</v>
      </c>
      <c r="G60" s="79">
        <f ca="1">'Items B &amp; C'!AF15</f>
        <v>89000</v>
      </c>
      <c r="N60" s="24"/>
    </row>
    <row r="61" spans="2:14" x14ac:dyDescent="0.4">
      <c r="B61" t="s">
        <v>79</v>
      </c>
      <c r="C61" s="79">
        <f ca="1">'Items B &amp; C'!AG15</f>
        <v>295000</v>
      </c>
      <c r="D61" s="66"/>
      <c r="E61" s="79">
        <f>'Items B &amp; C'!AI15</f>
        <v>0</v>
      </c>
      <c r="F61" s="79">
        <f>'Items B &amp; C'!AJ15</f>
        <v>0</v>
      </c>
      <c r="G61" s="79">
        <f ca="1">'Items B &amp; C'!AK15</f>
        <v>15604000</v>
      </c>
      <c r="N61" s="24"/>
    </row>
    <row r="64" spans="2:14" x14ac:dyDescent="0.4">
      <c r="B64" t="s">
        <v>88</v>
      </c>
      <c r="E64" s="1" t="s">
        <v>86</v>
      </c>
    </row>
    <row r="65" spans="2:5" x14ac:dyDescent="0.4">
      <c r="B65" t="s">
        <v>85</v>
      </c>
      <c r="C65" s="81">
        <f ca="1">'Items B &amp; C'!M54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C'!M56</f>
        <v>0</v>
      </c>
    </row>
    <row r="71" spans="2:5" x14ac:dyDescent="0.4">
      <c r="B71" t="s">
        <v>91</v>
      </c>
      <c r="C71" s="81">
        <f ca="1">'Items B &amp; C'!M57</f>
        <v>0</v>
      </c>
    </row>
    <row r="72" spans="2:5" x14ac:dyDescent="0.4">
      <c r="B72" t="s">
        <v>92</v>
      </c>
      <c r="C72" s="81">
        <f ca="1">'Items B &amp; C'!M58</f>
        <v>0</v>
      </c>
    </row>
    <row r="73" spans="2:5" x14ac:dyDescent="0.4">
      <c r="B73" t="s">
        <v>93</v>
      </c>
      <c r="C73" s="81">
        <f ca="1">'Items B &amp; C'!M59</f>
        <v>18</v>
      </c>
      <c r="E73" s="1" t="s">
        <v>103</v>
      </c>
    </row>
    <row r="74" spans="2:5" x14ac:dyDescent="0.4">
      <c r="B74" t="s">
        <v>94</v>
      </c>
      <c r="C74" s="81">
        <f ca="1">'Items B &amp; C'!M60</f>
        <v>0</v>
      </c>
      <c r="E74" s="1" t="s">
        <v>104</v>
      </c>
    </row>
    <row r="75" spans="2:5" x14ac:dyDescent="0.4">
      <c r="B75" t="s">
        <v>95</v>
      </c>
      <c r="C75" s="81">
        <f ca="1">'Items B &amp; C'!M61</f>
        <v>0</v>
      </c>
      <c r="E75" s="1" t="s">
        <v>105</v>
      </c>
    </row>
    <row r="76" spans="2:5" x14ac:dyDescent="0.4">
      <c r="B76" t="s">
        <v>96</v>
      </c>
      <c r="C76" s="81">
        <f ca="1">'Items B &amp; C'!M62</f>
        <v>72</v>
      </c>
      <c r="E76" s="1" t="s">
        <v>106</v>
      </c>
    </row>
    <row r="77" spans="2:5" x14ac:dyDescent="0.4">
      <c r="B77" t="s">
        <v>97</v>
      </c>
      <c r="C77" s="81">
        <f ca="1">'Items B &amp; C'!M63</f>
        <v>0</v>
      </c>
    </row>
    <row r="78" spans="2:5" x14ac:dyDescent="0.4">
      <c r="B78" t="s">
        <v>98</v>
      </c>
      <c r="C78" s="81">
        <f ca="1">'Items B &amp; C'!M64</f>
        <v>0</v>
      </c>
    </row>
    <row r="79" spans="2:5" x14ac:dyDescent="0.4">
      <c r="B79" t="s">
        <v>101</v>
      </c>
      <c r="C79" s="81">
        <f ca="1">'Items B &amp; C'!M65</f>
        <v>0</v>
      </c>
    </row>
    <row r="80" spans="2:5" x14ac:dyDescent="0.4">
      <c r="B80" t="s">
        <v>99</v>
      </c>
      <c r="C80" s="81">
        <f ca="1">'Items B &amp; C'!M66</f>
        <v>9</v>
      </c>
    </row>
    <row r="81" spans="2:20" x14ac:dyDescent="0.4">
      <c r="B81" t="s">
        <v>100</v>
      </c>
      <c r="C81" s="81">
        <f ca="1">'Items B &amp; C'!M67</f>
        <v>0</v>
      </c>
    </row>
    <row r="82" spans="2:20" x14ac:dyDescent="0.4">
      <c r="B82" t="s">
        <v>102</v>
      </c>
      <c r="C82" s="81">
        <f ca="1">'Items B &amp; C'!M68</f>
        <v>0</v>
      </c>
    </row>
    <row r="83" spans="2:20" x14ac:dyDescent="0.4">
      <c r="B83" t="s">
        <v>155</v>
      </c>
      <c r="C83" s="81">
        <f ca="1">'Items B &amp; C'!M69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5.1000000000000004E-3</v>
      </c>
      <c r="F96" s="80">
        <f t="shared" ca="1" si="0"/>
        <v>4.7000000000000002E-3</v>
      </c>
      <c r="G96" s="25"/>
      <c r="H96" s="122">
        <f ca="1">'Items B &amp; C'!S39</f>
        <v>1.0051104113803981</v>
      </c>
      <c r="I96" s="122">
        <f ca="1">'Items B &amp; C'!T39</f>
        <v>1.0047079025345407</v>
      </c>
      <c r="J96" s="20">
        <f ca="1">J95*H96</f>
        <v>1.0051104113803981</v>
      </c>
      <c r="K96" s="20">
        <f t="shared" ref="K96:K107" ca="1" si="1">K95*I96</f>
        <v>1.0047079025345407</v>
      </c>
      <c r="L96" s="25">
        <f ca="1">(I96-1)*360/31</f>
        <v>5.467241653014978E-2</v>
      </c>
      <c r="N96" s="25"/>
      <c r="O96" s="19"/>
      <c r="P96" s="17"/>
      <c r="R96" s="17"/>
      <c r="S96" s="25"/>
      <c r="T96" s="18"/>
    </row>
    <row r="97" spans="2:20" x14ac:dyDescent="0.4">
      <c r="B97" t="s">
        <v>114</v>
      </c>
      <c r="C97" s="75">
        <v>44985</v>
      </c>
      <c r="E97" s="80">
        <f t="shared" ca="1" si="0"/>
        <v>4.7000000000000002E-3</v>
      </c>
      <c r="F97" s="80">
        <f t="shared" ca="1" si="0"/>
        <v>4.4999999999999997E-3</v>
      </c>
      <c r="G97" s="25"/>
      <c r="H97" s="122">
        <f ca="1">'Items B &amp; C'!S40</f>
        <v>1.004687139002914</v>
      </c>
      <c r="I97" s="122">
        <f ca="1">'Items B &amp; C'!T40</f>
        <v>1.0045205362337537</v>
      </c>
      <c r="J97" s="20">
        <f t="shared" ref="J97:J99" ca="1" si="2">J96*H97</f>
        <v>1.0098215035918141</v>
      </c>
      <c r="K97" s="20">
        <f t="shared" ca="1" si="1"/>
        <v>1.0092497210122868</v>
      </c>
      <c r="L97" s="25">
        <f ca="1">(I97-1)*360/(C97-C96)</f>
        <v>5.812118014826189E-2</v>
      </c>
      <c r="N97" s="25"/>
      <c r="O97" s="19"/>
      <c r="P97" s="17"/>
      <c r="R97" s="17"/>
      <c r="S97" s="25"/>
      <c r="T97" s="18"/>
    </row>
    <row r="98" spans="2:20" x14ac:dyDescent="0.4">
      <c r="B98" t="s">
        <v>115</v>
      </c>
      <c r="C98" s="75">
        <v>45016</v>
      </c>
      <c r="E98" s="80">
        <f t="shared" ca="1" si="0"/>
        <v>5.3E-3</v>
      </c>
      <c r="F98" s="80">
        <f t="shared" ca="1" si="0"/>
        <v>5.0000000000000001E-3</v>
      </c>
      <c r="G98" s="25"/>
      <c r="H98" s="122">
        <f ca="1">'Items B &amp; C'!S41</f>
        <v>1.0052958456604526</v>
      </c>
      <c r="I98" s="122">
        <f ca="1">'Items B &amp; C'!T41</f>
        <v>1.0049823539350504</v>
      </c>
      <c r="J98" s="20">
        <f t="shared" ca="1" si="2"/>
        <v>1.0151693624194424</v>
      </c>
      <c r="K98" s="20">
        <f t="shared" ca="1" si="1"/>
        <v>1.014278160331221</v>
      </c>
      <c r="L98" s="25">
        <f ca="1">(I98-1)*360/(C98-C97)</f>
        <v>5.7859594084456498E-2</v>
      </c>
      <c r="N98" s="25"/>
      <c r="O98" s="19"/>
      <c r="P98" s="17"/>
      <c r="R98" s="17"/>
      <c r="S98" s="25"/>
      <c r="T98" s="18"/>
    </row>
    <row r="99" spans="2:20" ht="15" thickBot="1" x14ac:dyDescent="0.45">
      <c r="B99" t="s">
        <v>116</v>
      </c>
      <c r="C99" s="75">
        <v>45016</v>
      </c>
      <c r="E99" s="94">
        <f ca="1">ROUND((J99/J95)-1,4)</f>
        <v>1.52E-2</v>
      </c>
      <c r="F99" s="94">
        <f ca="1">ROUND((K99/K95)-1,4)</f>
        <v>1.43E-2</v>
      </c>
      <c r="G99" s="25"/>
      <c r="H99" s="65">
        <v>1</v>
      </c>
      <c r="I99" s="65">
        <v>1</v>
      </c>
      <c r="J99" s="65">
        <f t="shared" ca="1" si="2"/>
        <v>1.0151693624194424</v>
      </c>
      <c r="K99" s="65">
        <f t="shared" ca="1" si="1"/>
        <v>1.014278160331221</v>
      </c>
      <c r="L99" s="25"/>
      <c r="N99" s="25"/>
      <c r="O99" s="19"/>
      <c r="R99" s="17"/>
      <c r="S99" s="25"/>
      <c r="T99" s="18"/>
    </row>
    <row r="100" spans="2:20" ht="15" thickTop="1" x14ac:dyDescent="0.4">
      <c r="B100" t="s">
        <v>117</v>
      </c>
      <c r="C100" s="75">
        <v>45046</v>
      </c>
      <c r="E100" s="80">
        <f t="shared" ref="E100:F102" ca="1" si="3">ROUND(H100-1,4)</f>
        <v>5.4000000000000003E-3</v>
      </c>
      <c r="F100" s="80">
        <f t="shared" ca="1" si="3"/>
        <v>5.0000000000000001E-3</v>
      </c>
      <c r="G100" s="25"/>
      <c r="H100" s="122">
        <f ca="1">'Items B &amp; C'!S42</f>
        <v>1.0054318332127454</v>
      </c>
      <c r="I100" s="122">
        <f ca="1">'Items B &amp; C'!T42</f>
        <v>1.0050128814377579</v>
      </c>
      <c r="J100" s="20">
        <f ca="1">J99*H100</f>
        <v>1.0206835930787941</v>
      </c>
      <c r="K100" s="20">
        <f t="shared" ca="1" si="1"/>
        <v>1.0193626164938685</v>
      </c>
      <c r="L100" s="25">
        <f t="shared" ref="L100:L110" ca="1" si="4">(I100-1)*360/(C100-C99)</f>
        <v>6.0154577253094921E-2</v>
      </c>
      <c r="N100" s="25"/>
      <c r="O100" s="19"/>
      <c r="R100" s="17"/>
      <c r="S100" s="25"/>
      <c r="T100" s="18"/>
    </row>
    <row r="101" spans="2:20" x14ac:dyDescent="0.4">
      <c r="B101" t="s">
        <v>118</v>
      </c>
      <c r="C101" s="75">
        <v>45077</v>
      </c>
      <c r="E101" s="80">
        <f t="shared" ca="1" si="3"/>
        <v>5.7000000000000002E-3</v>
      </c>
      <c r="F101" s="80">
        <f t="shared" ca="1" si="3"/>
        <v>5.3E-3</v>
      </c>
      <c r="G101" s="25"/>
      <c r="H101" s="122">
        <f ca="1">'Items B &amp; C'!S43</f>
        <v>1.0056965176544155</v>
      </c>
      <c r="I101" s="122">
        <f ca="1">'Items B &amp; C'!T43</f>
        <v>1.0053233032737903</v>
      </c>
      <c r="J101" s="20">
        <f t="shared" ref="J101:J107" ca="1" si="5">J100*H101</f>
        <v>1.0264979351863397</v>
      </c>
      <c r="K101" s="20">
        <f t="shared" ca="1" si="1"/>
        <v>1.0247889928474296</v>
      </c>
      <c r="L101" s="25">
        <f t="shared" ca="1" si="4"/>
        <v>6.1819005760145068E-2</v>
      </c>
      <c r="N101" s="25"/>
      <c r="O101" s="19"/>
      <c r="P101" s="17"/>
      <c r="R101" s="17"/>
      <c r="S101" s="25"/>
      <c r="T101" s="18"/>
    </row>
    <row r="102" spans="2:20" x14ac:dyDescent="0.4">
      <c r="B102" t="s">
        <v>119</v>
      </c>
      <c r="C102" s="75">
        <v>45107</v>
      </c>
      <c r="E102" s="80">
        <f t="shared" ca="1" si="3"/>
        <v>5.4999999999999997E-3</v>
      </c>
      <c r="F102" s="80">
        <f t="shared" ca="1" si="3"/>
        <v>5.1000000000000004E-3</v>
      </c>
      <c r="G102" s="25"/>
      <c r="H102" s="122">
        <f ca="1">'Items B &amp; C'!S44</f>
        <v>1.0055110287005455</v>
      </c>
      <c r="I102" s="122">
        <f ca="1">'Items B &amp; C'!T44</f>
        <v>1.0051243057308079</v>
      </c>
      <c r="J102" s="20">
        <f t="shared" ca="1" si="5"/>
        <v>1.0321549947682023</v>
      </c>
      <c r="K102" s="20">
        <f t="shared" ca="1" si="1"/>
        <v>1.0300403249563466</v>
      </c>
      <c r="L102" s="25">
        <f t="shared" ca="1" si="4"/>
        <v>6.1491668769694918E-2</v>
      </c>
      <c r="N102" s="25"/>
      <c r="O102" s="19"/>
      <c r="R102" s="17"/>
      <c r="S102" s="25"/>
      <c r="T102" s="18"/>
    </row>
    <row r="103" spans="2:20" ht="15" thickBot="1" x14ac:dyDescent="0.45">
      <c r="B103" t="s">
        <v>120</v>
      </c>
      <c r="C103" s="75">
        <v>45107</v>
      </c>
      <c r="E103" s="94">
        <f ca="1">ROUND((J103/J99)-1,4)</f>
        <v>1.67E-2</v>
      </c>
      <c r="F103" s="94">
        <f ca="1">ROUND((K103/K99)-1,4)</f>
        <v>1.55E-2</v>
      </c>
      <c r="G103" s="25"/>
      <c r="H103" s="65">
        <v>1</v>
      </c>
      <c r="I103" s="65">
        <v>1</v>
      </c>
      <c r="J103" s="65">
        <f t="shared" ca="1" si="5"/>
        <v>1.0321549947682023</v>
      </c>
      <c r="K103" s="65">
        <f t="shared" ca="1" si="1"/>
        <v>1.0300403249563466</v>
      </c>
      <c r="L103" s="25"/>
      <c r="N103" s="25"/>
      <c r="O103" s="19"/>
      <c r="R103" s="17"/>
      <c r="S103" s="25"/>
      <c r="T103" s="18"/>
    </row>
    <row r="104" spans="2:20" ht="15" thickTop="1" x14ac:dyDescent="0.4">
      <c r="B104" t="s">
        <v>121</v>
      </c>
      <c r="C104" s="75">
        <v>45138</v>
      </c>
      <c r="E104" s="80">
        <f t="shared" ref="E104:F106" ca="1" si="6">ROUND(H104-1,4)</f>
        <v>5.7999999999999996E-3</v>
      </c>
      <c r="F104" s="80">
        <f t="shared" ca="1" si="6"/>
        <v>5.4999999999999997E-3</v>
      </c>
      <c r="G104" s="25"/>
      <c r="H104" s="122">
        <f ca="1">'Items B &amp; C'!S45</f>
        <v>1.0057694998184936</v>
      </c>
      <c r="I104" s="122">
        <f ca="1">'Items B &amp; C'!T45</f>
        <v>1.0054764105252243</v>
      </c>
      <c r="J104" s="20">
        <f t="shared" ca="1" si="5"/>
        <v>1.0381100128231746</v>
      </c>
      <c r="K104" s="20">
        <f t="shared" ca="1" si="1"/>
        <v>1.0356812486333429</v>
      </c>
      <c r="L104" s="25">
        <f t="shared" ca="1" si="4"/>
        <v>6.3597025454217623E-2</v>
      </c>
      <c r="N104" s="25"/>
      <c r="O104" s="19"/>
      <c r="P104" s="17"/>
      <c r="R104" s="17"/>
      <c r="S104" s="25"/>
      <c r="T104" s="18"/>
    </row>
    <row r="105" spans="2:20" x14ac:dyDescent="0.4">
      <c r="B105" t="s">
        <v>122</v>
      </c>
      <c r="C105" s="75">
        <v>45169</v>
      </c>
      <c r="E105" s="80">
        <f t="shared" ca="1" si="6"/>
        <v>5.7999999999999996E-3</v>
      </c>
      <c r="F105" s="80">
        <f t="shared" ca="1" si="6"/>
        <v>5.5999999999999999E-3</v>
      </c>
      <c r="G105" s="25"/>
      <c r="H105" s="122">
        <f ca="1">'Items B &amp; C'!S46</f>
        <v>1.0057726209245206</v>
      </c>
      <c r="I105" s="122">
        <f ca="1">'Items B &amp; C'!T46</f>
        <v>1.0055962009638124</v>
      </c>
      <c r="J105" s="20">
        <f t="shared" ca="1" si="5"/>
        <v>1.044102628405152</v>
      </c>
      <c r="K105" s="20">
        <f t="shared" ca="1" si="1"/>
        <v>1.0414771290351472</v>
      </c>
      <c r="L105" s="25">
        <f t="shared" ca="1" si="4"/>
        <v>6.4988140224918362E-2</v>
      </c>
      <c r="N105" s="25"/>
      <c r="O105" s="19"/>
      <c r="R105" s="17"/>
      <c r="S105" s="25"/>
      <c r="T105" s="18"/>
    </row>
    <row r="106" spans="2:20" x14ac:dyDescent="0.4">
      <c r="B106" t="s">
        <v>123</v>
      </c>
      <c r="C106" s="75">
        <v>45199</v>
      </c>
      <c r="E106" s="80">
        <f t="shared" ca="1" si="6"/>
        <v>5.5999999999999999E-3</v>
      </c>
      <c r="F106" s="80">
        <f t="shared" ca="1" si="6"/>
        <v>5.4000000000000003E-3</v>
      </c>
      <c r="G106" s="25"/>
      <c r="H106" s="122">
        <f ca="1">'Items B &amp; C'!S47</f>
        <v>1.0056066368069252</v>
      </c>
      <c r="I106" s="122">
        <f ca="1">'Items B &amp; C'!T47</f>
        <v>1.0053855396624414</v>
      </c>
      <c r="J106" s="20">
        <f t="shared" ca="1" si="5"/>
        <v>1.0499565326317757</v>
      </c>
      <c r="K106" s="20">
        <f t="shared" ca="1" si="1"/>
        <v>1.0470860454210915</v>
      </c>
      <c r="L106" s="25">
        <f t="shared" ca="1" si="4"/>
        <v>6.4626475949296491E-2</v>
      </c>
      <c r="N106" s="25"/>
      <c r="O106" s="19"/>
      <c r="R106" s="17"/>
      <c r="S106" s="25"/>
      <c r="T106" s="18"/>
    </row>
    <row r="107" spans="2:20" ht="15" thickBot="1" x14ac:dyDescent="0.45">
      <c r="B107" t="s">
        <v>124</v>
      </c>
      <c r="C107" s="75">
        <v>45199</v>
      </c>
      <c r="E107" s="94">
        <f ca="1">ROUND((J107/J103)-1,4)</f>
        <v>1.72E-2</v>
      </c>
      <c r="F107" s="94">
        <f ca="1">ROUND((K107/K103)-1,4)</f>
        <v>1.6500000000000001E-2</v>
      </c>
      <c r="G107" s="25"/>
      <c r="H107" s="65">
        <v>1</v>
      </c>
      <c r="I107" s="65">
        <v>1</v>
      </c>
      <c r="J107" s="65">
        <f t="shared" ca="1" si="5"/>
        <v>1.0499565326317757</v>
      </c>
      <c r="K107" s="65">
        <f t="shared" ca="1" si="1"/>
        <v>1.0470860454210915</v>
      </c>
      <c r="L107" s="25"/>
      <c r="N107" s="25"/>
      <c r="O107" s="19"/>
      <c r="P107" s="17"/>
      <c r="R107" s="17"/>
      <c r="S107" s="25"/>
      <c r="T107" s="18"/>
    </row>
    <row r="108" spans="2:20" ht="15" thickTop="1" x14ac:dyDescent="0.4">
      <c r="B108" t="s">
        <v>125</v>
      </c>
      <c r="C108" s="75">
        <v>45230</v>
      </c>
      <c r="E108" s="80">
        <f t="shared" ref="E108:E110" ca="1" si="7">ROUND(H108-1,4)</f>
        <v>5.8999999999999999E-3</v>
      </c>
      <c r="F108" s="80">
        <f t="shared" ref="F108:F110" ca="1" si="8">ROUND(I108-1,4)</f>
        <v>5.5999999999999999E-3</v>
      </c>
      <c r="G108" s="25"/>
      <c r="H108" s="122">
        <f ca="1">'Items B &amp; C'!S48</f>
        <v>1.0059045206587487</v>
      </c>
      <c r="I108" s="122">
        <f ca="1">'Items B &amp; C'!T48</f>
        <v>1.0056493406389659</v>
      </c>
      <c r="J108" s="20">
        <f ca="1">J107*H108</f>
        <v>1.0561560226694882</v>
      </c>
      <c r="K108" s="20">
        <f t="shared" ref="K108:K110" ca="1" si="9">K107*I108</f>
        <v>1.0530013911699829</v>
      </c>
      <c r="L108" s="25">
        <f t="shared" ca="1" si="4"/>
        <v>6.5605246129927033E-2</v>
      </c>
    </row>
    <row r="109" spans="2:20" x14ac:dyDescent="0.4">
      <c r="B109" t="s">
        <v>126</v>
      </c>
      <c r="C109" s="75">
        <v>45260</v>
      </c>
      <c r="E109" s="80">
        <f t="shared" ca="1" si="7"/>
        <v>5.7999999999999996E-3</v>
      </c>
      <c r="F109" s="80">
        <f t="shared" ca="1" si="8"/>
        <v>5.4999999999999997E-3</v>
      </c>
      <c r="G109" s="25"/>
      <c r="H109" s="122">
        <f ca="1">'Items B &amp; C'!S49</f>
        <v>1.0057582724911522</v>
      </c>
      <c r="I109" s="122">
        <f ca="1">'Items B &amp; C'!T49</f>
        <v>1.0055057346905198</v>
      </c>
      <c r="J109" s="20">
        <f t="shared" ref="J109:J110" ca="1" si="10">J108*H109</f>
        <v>1.0622376568411906</v>
      </c>
      <c r="K109" s="20">
        <f t="shared" ca="1" si="9"/>
        <v>1.0587989374585132</v>
      </c>
      <c r="L109" s="25">
        <f t="shared" ca="1" si="4"/>
        <v>6.6068816286238174E-2</v>
      </c>
    </row>
    <row r="110" spans="2:20" x14ac:dyDescent="0.4">
      <c r="B110" t="s">
        <v>127</v>
      </c>
      <c r="C110" s="75">
        <v>45291</v>
      </c>
      <c r="E110" s="80">
        <f t="shared" ca="1" si="7"/>
        <v>6.0000000000000001E-3</v>
      </c>
      <c r="F110" s="80">
        <f t="shared" ca="1" si="8"/>
        <v>5.7000000000000002E-3</v>
      </c>
      <c r="G110" s="25"/>
      <c r="H110" s="122">
        <f ca="1">'Items B &amp; C'!S50</f>
        <v>1.0060047257163602</v>
      </c>
      <c r="I110" s="122">
        <f ca="1">'Items B &amp; C'!T50</f>
        <v>1.00565810682877</v>
      </c>
      <c r="J110" s="20">
        <f t="shared" ca="1" si="10"/>
        <v>1.0686161026161112</v>
      </c>
      <c r="K110" s="20">
        <f t="shared" ca="1" si="9"/>
        <v>1.0647897349568416</v>
      </c>
      <c r="L110" s="25">
        <f t="shared" ca="1" si="4"/>
        <v>6.5707047043780567E-2</v>
      </c>
    </row>
    <row r="111" spans="2:20" ht="15" thickBot="1" x14ac:dyDescent="0.45">
      <c r="B111" t="s">
        <v>128</v>
      </c>
      <c r="C111" s="75">
        <v>45291</v>
      </c>
      <c r="E111" s="94">
        <f ca="1">ROUND((J111/J107)-1,4)</f>
        <v>1.78E-2</v>
      </c>
      <c r="F111" s="94">
        <f ca="1">ROUND((K111/K107)-1,4)</f>
        <v>1.6899999999999998E-2</v>
      </c>
      <c r="G111" s="62"/>
      <c r="H111" s="65">
        <v>1</v>
      </c>
      <c r="I111" s="65">
        <v>1</v>
      </c>
      <c r="J111" s="65">
        <f t="shared" ref="J111:K112" ca="1" si="11">J110*H111</f>
        <v>1.0686161026161112</v>
      </c>
      <c r="K111" s="65">
        <f t="shared" ca="1" si="11"/>
        <v>1.0647897349568416</v>
      </c>
    </row>
    <row r="112" spans="2:20" ht="15" thickTop="1" x14ac:dyDescent="0.4">
      <c r="B112" t="s">
        <v>129</v>
      </c>
      <c r="C112" s="75">
        <v>45291</v>
      </c>
      <c r="D112" s="67"/>
      <c r="E112" s="80">
        <f ca="1">ROUND(J112-1,4)</f>
        <v>6.8599999999999994E-2</v>
      </c>
      <c r="F112" s="80">
        <f ca="1">ROUND(K112-1,4)</f>
        <v>6.4799999999999996E-2</v>
      </c>
      <c r="G112" s="62"/>
      <c r="H112" s="65">
        <v>1</v>
      </c>
      <c r="I112" s="65">
        <v>1</v>
      </c>
      <c r="J112" s="65">
        <f t="shared" ca="1" si="11"/>
        <v>1.0686161026161112</v>
      </c>
      <c r="K112" s="65">
        <f t="shared" ca="1" si="11"/>
        <v>1.0647897349568416</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B405-B0EF-4872-9B0D-AF28E6094F17}">
  <sheetPr codeName="Sheet27"/>
  <dimension ref="A1:T122"/>
  <sheetViews>
    <sheetView topLeftCell="A63" zoomScale="85" zoomScaleNormal="85" workbookViewId="0">
      <selection activeCell="G115" sqref="G115"/>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424</v>
      </c>
      <c r="B1" s="7" t="s">
        <v>34</v>
      </c>
    </row>
    <row r="2" spans="1:3" x14ac:dyDescent="0.4">
      <c r="B2" s="1" t="s">
        <v>50</v>
      </c>
    </row>
    <row r="4" spans="1:3" x14ac:dyDescent="0.4">
      <c r="B4" s="5" t="s">
        <v>51</v>
      </c>
    </row>
    <row r="5" spans="1:3" x14ac:dyDescent="0.4">
      <c r="B5" s="5"/>
    </row>
    <row r="6" spans="1:3" x14ac:dyDescent="0.4">
      <c r="B6" s="10" t="s">
        <v>66</v>
      </c>
      <c r="C6" s="37" t="s">
        <v>455</v>
      </c>
    </row>
    <row r="7" spans="1:3" x14ac:dyDescent="0.4">
      <c r="B7" s="10" t="s">
        <v>35</v>
      </c>
      <c r="C7" s="44" t="s">
        <v>424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C'!O16</f>
        <v>88973000</v>
      </c>
      <c r="E35" s="1" t="s">
        <v>48</v>
      </c>
    </row>
    <row r="36" spans="2:5" x14ac:dyDescent="0.4">
      <c r="B36" t="s">
        <v>70</v>
      </c>
      <c r="C36" s="77">
        <f ca="1">'Items B &amp; C'!P16</f>
        <v>87419000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152</v>
      </c>
    </row>
    <row r="51" spans="2:14" x14ac:dyDescent="0.4">
      <c r="B51" t="s">
        <v>73</v>
      </c>
      <c r="C51" s="143">
        <f>87000000*2</f>
        <v>174000000</v>
      </c>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C'!AB16</f>
        <v>4233000</v>
      </c>
      <c r="D60" s="66"/>
      <c r="E60" s="79">
        <f ca="1">'Items B &amp; C'!AD16</f>
        <v>84741000</v>
      </c>
      <c r="F60" s="79">
        <f>'Items B &amp; C'!AE16</f>
        <v>0</v>
      </c>
      <c r="G60" s="79">
        <f ca="1">'Items B &amp; C'!AF16</f>
        <v>0</v>
      </c>
      <c r="N60" s="24"/>
    </row>
    <row r="61" spans="2:14" x14ac:dyDescent="0.4">
      <c r="B61" t="s">
        <v>79</v>
      </c>
      <c r="C61" s="79">
        <f ca="1">'Items B &amp; C'!AG16</f>
        <v>58000</v>
      </c>
      <c r="D61" s="66"/>
      <c r="E61" s="79">
        <f>'Items B &amp; C'!AI16</f>
        <v>0</v>
      </c>
      <c r="F61" s="79">
        <f>'Items B &amp; C'!AJ16</f>
        <v>0</v>
      </c>
      <c r="G61" s="79">
        <f ca="1">'Items B &amp; C'!AK16</f>
        <v>1495000</v>
      </c>
      <c r="N61" s="24"/>
    </row>
    <row r="64" spans="2:14" x14ac:dyDescent="0.4">
      <c r="B64" t="s">
        <v>88</v>
      </c>
      <c r="E64" s="1" t="s">
        <v>86</v>
      </c>
    </row>
    <row r="65" spans="2:5" x14ac:dyDescent="0.4">
      <c r="B65" t="s">
        <v>85</v>
      </c>
      <c r="C65" s="81">
        <f ca="1">'Items B &amp; C'!N54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C'!N56</f>
        <v>0</v>
      </c>
    </row>
    <row r="71" spans="2:5" x14ac:dyDescent="0.4">
      <c r="B71" t="s">
        <v>91</v>
      </c>
      <c r="C71" s="81">
        <f ca="1">'Items B &amp; C'!N57</f>
        <v>0</v>
      </c>
    </row>
    <row r="72" spans="2:5" x14ac:dyDescent="0.4">
      <c r="B72" t="s">
        <v>92</v>
      </c>
      <c r="C72" s="81">
        <f ca="1">'Items B &amp; C'!N58</f>
        <v>0</v>
      </c>
    </row>
    <row r="73" spans="2:5" x14ac:dyDescent="0.4">
      <c r="B73" t="s">
        <v>93</v>
      </c>
      <c r="C73" s="81">
        <f ca="1">'Items B &amp; C'!N59</f>
        <v>83</v>
      </c>
      <c r="E73" s="1" t="s">
        <v>103</v>
      </c>
    </row>
    <row r="74" spans="2:5" x14ac:dyDescent="0.4">
      <c r="B74" t="s">
        <v>94</v>
      </c>
      <c r="C74" s="81">
        <f ca="1">'Items B &amp; C'!N60</f>
        <v>0</v>
      </c>
      <c r="E74" s="1" t="s">
        <v>104</v>
      </c>
    </row>
    <row r="75" spans="2:5" x14ac:dyDescent="0.4">
      <c r="B75" t="s">
        <v>95</v>
      </c>
      <c r="C75" s="81">
        <f ca="1">'Items B &amp; C'!N61</f>
        <v>0</v>
      </c>
      <c r="E75" s="1" t="s">
        <v>105</v>
      </c>
    </row>
    <row r="76" spans="2:5" x14ac:dyDescent="0.4">
      <c r="B76" t="s">
        <v>96</v>
      </c>
      <c r="C76" s="81">
        <f ca="1">'Items B &amp; C'!N62</f>
        <v>17</v>
      </c>
      <c r="E76" s="1" t="s">
        <v>106</v>
      </c>
    </row>
    <row r="77" spans="2:5" x14ac:dyDescent="0.4">
      <c r="B77" t="s">
        <v>97</v>
      </c>
      <c r="C77" s="81">
        <f ca="1">'Items B &amp; C'!N63</f>
        <v>0</v>
      </c>
    </row>
    <row r="78" spans="2:5" x14ac:dyDescent="0.4">
      <c r="B78" t="s">
        <v>98</v>
      </c>
      <c r="C78" s="81">
        <f ca="1">'Items B &amp; C'!N64</f>
        <v>0</v>
      </c>
    </row>
    <row r="79" spans="2:5" x14ac:dyDescent="0.4">
      <c r="B79" t="s">
        <v>101</v>
      </c>
      <c r="C79" s="81">
        <f ca="1">'Items B &amp; C'!N65</f>
        <v>0</v>
      </c>
    </row>
    <row r="80" spans="2:5" x14ac:dyDescent="0.4">
      <c r="B80" t="s">
        <v>99</v>
      </c>
      <c r="C80" s="81">
        <f ca="1">'Items B &amp; C'!N66</f>
        <v>0</v>
      </c>
    </row>
    <row r="81" spans="2:20" x14ac:dyDescent="0.4">
      <c r="B81" t="s">
        <v>100</v>
      </c>
      <c r="C81" s="81">
        <f ca="1">'Items B &amp; C'!N67</f>
        <v>0</v>
      </c>
    </row>
    <row r="82" spans="2:20" x14ac:dyDescent="0.4">
      <c r="B82" t="s">
        <v>102</v>
      </c>
      <c r="C82" s="81">
        <f ca="1">'Items B &amp; C'!N68</f>
        <v>0</v>
      </c>
    </row>
    <row r="83" spans="2:20" x14ac:dyDescent="0.4">
      <c r="B83" t="s">
        <v>155</v>
      </c>
      <c r="C83" s="81">
        <f ca="1">'Items B &amp; C'!N69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5.3E-3</v>
      </c>
      <c r="F96" s="80">
        <f t="shared" ca="1" si="0"/>
        <v>7.0000000000000001E-3</v>
      </c>
      <c r="G96" s="25"/>
      <c r="H96" s="122">
        <f ca="1">'Items B &amp; C'!U39</f>
        <v>1.0053213240871204</v>
      </c>
      <c r="I96" s="122">
        <f ca="1">'Items B &amp; C'!V39</f>
        <v>1.0070213105336421</v>
      </c>
      <c r="J96" s="20">
        <f ca="1">J95*H96</f>
        <v>1.0053213240871204</v>
      </c>
      <c r="K96" s="20">
        <f t="shared" ref="K96:K110" ca="1" si="1">K95*I96</f>
        <v>1.0070213105336421</v>
      </c>
      <c r="L96" s="25">
        <f ca="1">(I96-1)*360/31</f>
        <v>8.1537799745520903E-2</v>
      </c>
      <c r="N96" s="25"/>
      <c r="O96" s="19"/>
      <c r="P96" s="17"/>
      <c r="R96" s="17"/>
      <c r="S96" s="25"/>
      <c r="T96" s="18"/>
    </row>
    <row r="97" spans="2:20" x14ac:dyDescent="0.4">
      <c r="B97" t="s">
        <v>114</v>
      </c>
      <c r="C97" s="75">
        <v>44985</v>
      </c>
      <c r="E97" s="80">
        <f t="shared" ca="1" si="0"/>
        <v>4.8999999999999998E-3</v>
      </c>
      <c r="F97" s="80">
        <f t="shared" ca="1" si="0"/>
        <v>-5.8999999999999999E-3</v>
      </c>
      <c r="G97" s="25"/>
      <c r="H97" s="122">
        <f ca="1">'Items B &amp; C'!U40</f>
        <v>1.0049020234959551</v>
      </c>
      <c r="I97" s="122">
        <f ca="1">'Items B &amp; C'!V40</f>
        <v>0.99409127781659157</v>
      </c>
      <c r="J97" s="20">
        <f t="shared" ref="J97:J99" ca="1" si="2">J96*H97</f>
        <v>1.0102494328387801</v>
      </c>
      <c r="K97" s="20">
        <f t="shared" ca="1" si="1"/>
        <v>1.0010711013769269</v>
      </c>
      <c r="L97" s="25">
        <f ca="1">(I97-1)*360/(C97-C96)</f>
        <v>-7.5969285215251273E-2</v>
      </c>
      <c r="N97" s="25"/>
      <c r="O97" s="19"/>
      <c r="P97" s="17"/>
      <c r="R97" s="17"/>
      <c r="S97" s="25"/>
      <c r="T97" s="18"/>
    </row>
    <row r="98" spans="2:20" x14ac:dyDescent="0.4">
      <c r="B98" t="s">
        <v>115</v>
      </c>
      <c r="C98" s="75">
        <v>45016</v>
      </c>
      <c r="E98" s="80">
        <f t="shared" ca="1" si="0"/>
        <v>5.4999999999999997E-3</v>
      </c>
      <c r="F98" s="80">
        <f t="shared" ca="1" si="0"/>
        <v>1.7299999999999999E-2</v>
      </c>
      <c r="G98" s="25"/>
      <c r="H98" s="122">
        <f ca="1">'Items B &amp; C'!U41</f>
        <v>1.0055371199665477</v>
      </c>
      <c r="I98" s="122">
        <f ca="1">'Items B &amp; C'!V41</f>
        <v>1.0173027892290709</v>
      </c>
      <c r="J98" s="20">
        <f t="shared" ca="1" si="2"/>
        <v>1.0158433051445452</v>
      </c>
      <c r="K98" s="20">
        <f t="shared" ca="1" si="1"/>
        <v>1.0183924236473658</v>
      </c>
      <c r="L98" s="25">
        <f ca="1">(I98-1)*360/(C98-C97)</f>
        <v>0.20093561685372674</v>
      </c>
      <c r="N98" s="25"/>
      <c r="O98" s="19"/>
      <c r="P98" s="17"/>
      <c r="R98" s="17"/>
      <c r="S98" s="25"/>
      <c r="T98" s="18"/>
    </row>
    <row r="99" spans="2:20" ht="15" thickBot="1" x14ac:dyDescent="0.45">
      <c r="B99" t="s">
        <v>116</v>
      </c>
      <c r="C99" s="75">
        <v>45016</v>
      </c>
      <c r="E99" s="94">
        <f ca="1">ROUND((J99/J95)-1,4)</f>
        <v>1.5800000000000002E-2</v>
      </c>
      <c r="F99" s="94">
        <f ca="1">ROUND((K99/K95)-1,4)</f>
        <v>1.84E-2</v>
      </c>
      <c r="G99" s="25"/>
      <c r="H99" s="65">
        <v>1</v>
      </c>
      <c r="I99" s="65">
        <v>1</v>
      </c>
      <c r="J99" s="65">
        <f t="shared" ca="1" si="2"/>
        <v>1.0158433051445452</v>
      </c>
      <c r="K99" s="65">
        <f t="shared" ca="1" si="1"/>
        <v>1.0183924236473658</v>
      </c>
      <c r="L99" s="25"/>
      <c r="N99" s="25"/>
      <c r="O99" s="19"/>
      <c r="R99" s="17"/>
      <c r="S99" s="25"/>
      <c r="T99" s="18"/>
    </row>
    <row r="100" spans="2:20" ht="15" thickTop="1" x14ac:dyDescent="0.4">
      <c r="B100" t="s">
        <v>117</v>
      </c>
      <c r="C100" s="75">
        <v>45046</v>
      </c>
      <c r="E100" s="80">
        <f t="shared" ref="E100:F102" ca="1" si="3">ROUND(H100-1,4)</f>
        <v>5.4000000000000003E-3</v>
      </c>
      <c r="F100" s="80">
        <f t="shared" ca="1" si="3"/>
        <v>4.4999999999999997E-3</v>
      </c>
      <c r="G100" s="25"/>
      <c r="H100" s="122">
        <f ca="1">'Items B &amp; C'!U42</f>
        <v>1.0054210653097395</v>
      </c>
      <c r="I100" s="122">
        <f ca="1">'Items B &amp; C'!V42</f>
        <v>1.0045182036214486</v>
      </c>
      <c r="J100" s="20">
        <f ca="1">J99*H100</f>
        <v>1.0213502580461955</v>
      </c>
      <c r="K100" s="20">
        <f t="shared" ca="1" si="1"/>
        <v>1.0229937279839452</v>
      </c>
      <c r="L100" s="25">
        <f t="shared" ref="L100:L110" ca="1" si="4">(I100-1)*360/(C100-C99)</f>
        <v>5.4218443457383358E-2</v>
      </c>
      <c r="N100" s="25"/>
      <c r="O100" s="19"/>
      <c r="R100" s="17"/>
      <c r="S100" s="25"/>
      <c r="T100" s="18"/>
    </row>
    <row r="101" spans="2:20" x14ac:dyDescent="0.4">
      <c r="B101" t="s">
        <v>118</v>
      </c>
      <c r="C101" s="75">
        <v>45077</v>
      </c>
      <c r="E101" s="80">
        <f t="shared" ca="1" si="3"/>
        <v>5.4999999999999997E-3</v>
      </c>
      <c r="F101" s="80">
        <f t="shared" ca="1" si="3"/>
        <v>-2.9999999999999997E-4</v>
      </c>
      <c r="G101" s="25"/>
      <c r="H101" s="122">
        <f ca="1">'Items B &amp; C'!U43</f>
        <v>1.0055033472548733</v>
      </c>
      <c r="I101" s="122">
        <f ca="1">'Items B &amp; C'!V43</f>
        <v>0.99969542479083995</v>
      </c>
      <c r="J101" s="20">
        <f t="shared" ref="J101:J107" ca="1" si="5">J100*H101</f>
        <v>1.0269711031850781</v>
      </c>
      <c r="K101" s="20">
        <f t="shared" ca="1" si="1"/>
        <v>1.0226821494552751</v>
      </c>
      <c r="L101" s="25">
        <f t="shared" ca="1" si="4"/>
        <v>-3.5370024289554398E-3</v>
      </c>
      <c r="N101" s="25"/>
      <c r="O101" s="19"/>
      <c r="P101" s="17"/>
      <c r="R101" s="17"/>
      <c r="S101" s="25"/>
      <c r="T101" s="18"/>
    </row>
    <row r="102" spans="2:20" x14ac:dyDescent="0.4">
      <c r="B102" t="s">
        <v>119</v>
      </c>
      <c r="C102" s="75">
        <v>45107</v>
      </c>
      <c r="E102" s="80">
        <f t="shared" ca="1" si="3"/>
        <v>5.4999999999999997E-3</v>
      </c>
      <c r="F102" s="80">
        <f t="shared" ca="1" si="3"/>
        <v>-2.0000000000000001E-4</v>
      </c>
      <c r="G102" s="25"/>
      <c r="H102" s="122">
        <f ca="1">'Items B &amp; C'!U44</f>
        <v>1.0054937057862283</v>
      </c>
      <c r="I102" s="122">
        <f ca="1">'Items B &amp; C'!V44</f>
        <v>0.99981964888664554</v>
      </c>
      <c r="J102" s="20">
        <f t="shared" ca="1" si="5"/>
        <v>1.0326129802769353</v>
      </c>
      <c r="K102" s="20">
        <f t="shared" ca="1" si="1"/>
        <v>1.0224977075910131</v>
      </c>
      <c r="L102" s="25">
        <f t="shared" ca="1" si="4"/>
        <v>-2.1642133602535196E-3</v>
      </c>
      <c r="N102" s="25"/>
      <c r="O102" s="19"/>
      <c r="R102" s="17"/>
      <c r="S102" s="25"/>
      <c r="T102" s="18"/>
    </row>
    <row r="103" spans="2:20" ht="15" thickBot="1" x14ac:dyDescent="0.45">
      <c r="B103" t="s">
        <v>120</v>
      </c>
      <c r="C103" s="75">
        <v>45107</v>
      </c>
      <c r="E103" s="94">
        <f ca="1">ROUND((J103/J99)-1,4)</f>
        <v>1.6500000000000001E-2</v>
      </c>
      <c r="F103" s="94">
        <f ca="1">ROUND((K103/K99)-1,4)</f>
        <v>4.0000000000000001E-3</v>
      </c>
      <c r="G103" s="25"/>
      <c r="H103" s="65">
        <v>1</v>
      </c>
      <c r="I103" s="65">
        <v>1</v>
      </c>
      <c r="J103" s="65">
        <f t="shared" ca="1" si="5"/>
        <v>1.0326129802769353</v>
      </c>
      <c r="K103" s="65">
        <f t="shared" ca="1" si="1"/>
        <v>1.0224977075910131</v>
      </c>
      <c r="L103" s="25"/>
      <c r="N103" s="25"/>
      <c r="O103" s="19"/>
      <c r="R103" s="17"/>
      <c r="S103" s="25"/>
      <c r="T103" s="18"/>
    </row>
    <row r="104" spans="2:20" ht="15" thickTop="1" x14ac:dyDescent="0.4">
      <c r="B104" t="s">
        <v>121</v>
      </c>
      <c r="C104" s="75">
        <v>45138</v>
      </c>
      <c r="E104" s="80">
        <f t="shared" ref="E104:F106" ca="1" si="6">ROUND(H104-1,4)</f>
        <v>6.0000000000000001E-3</v>
      </c>
      <c r="F104" s="80">
        <f t="shared" ca="1" si="6"/>
        <v>5.1000000000000004E-3</v>
      </c>
      <c r="G104" s="25"/>
      <c r="H104" s="122">
        <f ca="1">'Items B &amp; C'!U45</f>
        <v>1.0059678384828972</v>
      </c>
      <c r="I104" s="122">
        <f ca="1">'Items B &amp; C'!V45</f>
        <v>1.0051376170334843</v>
      </c>
      <c r="J104" s="20">
        <f t="shared" ca="1" si="5"/>
        <v>1.0387754477585711</v>
      </c>
      <c r="K104" s="20">
        <f t="shared" ca="1" si="1"/>
        <v>1.0277509092302313</v>
      </c>
      <c r="L104" s="25">
        <f t="shared" ca="1" si="4"/>
        <v>5.9662649421107466E-2</v>
      </c>
      <c r="N104" s="25"/>
      <c r="O104" s="19"/>
      <c r="P104" s="17"/>
      <c r="R104" s="17"/>
      <c r="S104" s="25"/>
      <c r="T104" s="18"/>
    </row>
    <row r="105" spans="2:20" x14ac:dyDescent="0.4">
      <c r="B105" t="s">
        <v>122</v>
      </c>
      <c r="C105" s="75">
        <v>45169</v>
      </c>
      <c r="E105" s="80">
        <f t="shared" ca="1" si="6"/>
        <v>5.8999999999999999E-3</v>
      </c>
      <c r="F105" s="80">
        <f t="shared" ca="1" si="6"/>
        <v>5.4000000000000003E-3</v>
      </c>
      <c r="G105" s="25"/>
      <c r="H105" s="122">
        <f ca="1">'Items B &amp; C'!U46</f>
        <v>1.0059443064897549</v>
      </c>
      <c r="I105" s="122">
        <f ca="1">'Items B &amp; C'!V46</f>
        <v>1.005408194966837</v>
      </c>
      <c r="J105" s="20">
        <f t="shared" ca="1" si="5"/>
        <v>1.0449502473940804</v>
      </c>
      <c r="K105" s="20">
        <f t="shared" ca="1" si="1"/>
        <v>1.0333091865246924</v>
      </c>
      <c r="L105" s="25">
        <f t="shared" ca="1" si="4"/>
        <v>6.2804844776171348E-2</v>
      </c>
      <c r="N105" s="25"/>
      <c r="O105" s="19"/>
      <c r="R105" s="17"/>
      <c r="S105" s="25"/>
      <c r="T105" s="18"/>
    </row>
    <row r="106" spans="2:20" x14ac:dyDescent="0.4">
      <c r="B106" t="s">
        <v>123</v>
      </c>
      <c r="C106" s="75">
        <v>45199</v>
      </c>
      <c r="E106" s="80">
        <f t="shared" ca="1" si="6"/>
        <v>5.8999999999999999E-3</v>
      </c>
      <c r="F106" s="80">
        <f t="shared" ca="1" si="6"/>
        <v>5.8999999999999999E-3</v>
      </c>
      <c r="G106" s="25"/>
      <c r="H106" s="122">
        <f ca="1">'Items B &amp; C'!U47</f>
        <v>1.0058600948292657</v>
      </c>
      <c r="I106" s="122">
        <f ca="1">'Items B &amp; C'!V47</f>
        <v>1.0058707157892735</v>
      </c>
      <c r="J106" s="20">
        <f t="shared" ca="1" si="5"/>
        <v>1.0510737549356743</v>
      </c>
      <c r="K106" s="20">
        <f t="shared" ca="1" si="1"/>
        <v>1.0393754510812243</v>
      </c>
      <c r="L106" s="25">
        <f t="shared" ca="1" si="4"/>
        <v>7.0448589471281409E-2</v>
      </c>
      <c r="N106" s="25"/>
      <c r="O106" s="19"/>
      <c r="R106" s="17"/>
      <c r="S106" s="25"/>
      <c r="T106" s="18"/>
    </row>
    <row r="107" spans="2:20" ht="15" thickBot="1" x14ac:dyDescent="0.45">
      <c r="B107" t="s">
        <v>124</v>
      </c>
      <c r="C107" s="75">
        <v>45199</v>
      </c>
      <c r="E107" s="94">
        <f ca="1">ROUND((J107/J103)-1,4)</f>
        <v>1.7899999999999999E-2</v>
      </c>
      <c r="F107" s="94">
        <f ca="1">ROUND((K107/K103)-1,4)</f>
        <v>1.6500000000000001E-2</v>
      </c>
      <c r="G107" s="25"/>
      <c r="H107" s="65">
        <v>1</v>
      </c>
      <c r="I107" s="65">
        <v>1</v>
      </c>
      <c r="J107" s="65">
        <f t="shared" ca="1" si="5"/>
        <v>1.0510737549356743</v>
      </c>
      <c r="K107" s="65">
        <f t="shared" ca="1" si="1"/>
        <v>1.0393754510812243</v>
      </c>
      <c r="L107" s="25"/>
      <c r="N107" s="25"/>
      <c r="O107" s="19"/>
      <c r="P107" s="17"/>
      <c r="R107" s="17"/>
      <c r="S107" s="25"/>
      <c r="T107" s="18"/>
    </row>
    <row r="108" spans="2:20" ht="15" thickTop="1" x14ac:dyDescent="0.4">
      <c r="B108" t="s">
        <v>125</v>
      </c>
      <c r="C108" s="75">
        <v>45230</v>
      </c>
      <c r="E108" s="80">
        <f t="shared" ref="E108:E110" ca="1" si="7">ROUND(H108-1,4)</f>
        <v>6.1999999999999998E-3</v>
      </c>
      <c r="F108" s="80">
        <f t="shared" ref="F108:F110" ca="1" si="8">ROUND(I108-1,4)</f>
        <v>4.4000000000000003E-3</v>
      </c>
      <c r="G108" s="25"/>
      <c r="H108" s="122">
        <f ca="1">'Items B &amp; C'!U48</f>
        <v>1.0061963750564695</v>
      </c>
      <c r="I108" s="122">
        <f ca="1">'Items B &amp; C'!V48</f>
        <v>1.0043511376335286</v>
      </c>
      <c r="J108" s="20">
        <f ca="1">J107*H108</f>
        <v>1.0575866021332676</v>
      </c>
      <c r="K108" s="20">
        <f t="shared" ca="1" si="1"/>
        <v>1.0438979167217897</v>
      </c>
      <c r="L108" s="25">
        <f t="shared" ca="1" si="4"/>
        <v>5.0529340260331755E-2</v>
      </c>
    </row>
    <row r="109" spans="2:20" x14ac:dyDescent="0.4">
      <c r="B109" t="s">
        <v>126</v>
      </c>
      <c r="C109" s="75">
        <v>45260</v>
      </c>
      <c r="E109" s="80">
        <f t="shared" ca="1" si="7"/>
        <v>6.0000000000000001E-3</v>
      </c>
      <c r="F109" s="80">
        <f t="shared" ca="1" si="8"/>
        <v>7.3000000000000001E-3</v>
      </c>
      <c r="G109" s="25"/>
      <c r="H109" s="122">
        <f ca="1">'Items B &amp; C'!U49</f>
        <v>1.0059708277156254</v>
      </c>
      <c r="I109" s="122">
        <f ca="1">'Items B &amp; C'!V49</f>
        <v>1.0073280530582969</v>
      </c>
      <c r="J109" s="20">
        <f t="shared" ref="J109:K112" ca="1" si="9">J108*H109</f>
        <v>1.0639012695289589</v>
      </c>
      <c r="K109" s="20">
        <f t="shared" ca="1" si="1"/>
        <v>1.0515476560429724</v>
      </c>
      <c r="L109" s="25">
        <f t="shared" ca="1" si="4"/>
        <v>8.793663669956242E-2</v>
      </c>
    </row>
    <row r="110" spans="2:20" x14ac:dyDescent="0.4">
      <c r="B110" t="s">
        <v>127</v>
      </c>
      <c r="C110" s="75">
        <v>45291</v>
      </c>
      <c r="E110" s="80">
        <f t="shared" ca="1" si="7"/>
        <v>6.1999999999999998E-3</v>
      </c>
      <c r="F110" s="80">
        <f t="shared" ca="1" si="8"/>
        <v>6.7999999999999996E-3</v>
      </c>
      <c r="G110" s="25"/>
      <c r="H110" s="122">
        <f ca="1">'Items B &amp; C'!U50</f>
        <v>1.0062418396980355</v>
      </c>
      <c r="I110" s="122">
        <f ca="1">'Items B &amp; C'!V50</f>
        <v>1.0068227604307327</v>
      </c>
      <c r="J110" s="20">
        <f t="shared" ca="1" si="9"/>
        <v>1.0705419707078951</v>
      </c>
      <c r="K110" s="20">
        <f t="shared" ca="1" si="1"/>
        <v>1.058722113781652</v>
      </c>
      <c r="L110" s="25">
        <f t="shared" ca="1" si="4"/>
        <v>7.9232056614960508E-2</v>
      </c>
    </row>
    <row r="111" spans="2:20" ht="15" thickBot="1" x14ac:dyDescent="0.45">
      <c r="B111" t="s">
        <v>128</v>
      </c>
      <c r="C111" s="75">
        <v>45291</v>
      </c>
      <c r="E111" s="94">
        <f ca="1">ROUND((J111/J107)-1,4)</f>
        <v>1.8499999999999999E-2</v>
      </c>
      <c r="F111" s="94">
        <f ca="1">ROUND((K111/K107)-1,4)</f>
        <v>1.8599999999999998E-2</v>
      </c>
      <c r="G111" s="62"/>
      <c r="H111" s="65">
        <v>1</v>
      </c>
      <c r="I111" s="65">
        <v>1</v>
      </c>
      <c r="J111" s="65">
        <f t="shared" ca="1" si="9"/>
        <v>1.0705419707078951</v>
      </c>
      <c r="K111" s="65">
        <f t="shared" ca="1" si="9"/>
        <v>1.058722113781652</v>
      </c>
    </row>
    <row r="112" spans="2:20" ht="15" thickTop="1" x14ac:dyDescent="0.4">
      <c r="B112" t="s">
        <v>129</v>
      </c>
      <c r="C112" s="75">
        <v>45291</v>
      </c>
      <c r="D112" s="67"/>
      <c r="E112" s="80">
        <f ca="1">ROUND(J112-1,4)</f>
        <v>7.0499999999999993E-2</v>
      </c>
      <c r="F112" s="80">
        <f ca="1">ROUND(K112-1,4)</f>
        <v>5.8700000000000002E-2</v>
      </c>
      <c r="G112" s="62"/>
      <c r="H112" s="65">
        <v>1</v>
      </c>
      <c r="I112" s="65">
        <v>1</v>
      </c>
      <c r="J112" s="65">
        <f t="shared" ca="1" si="9"/>
        <v>1.0705419707078951</v>
      </c>
      <c r="K112" s="65">
        <f t="shared" ca="1" si="9"/>
        <v>1.058722113781652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EA52-A4FB-487C-BC71-F9D7E95D95CF}">
  <sheetPr codeName="Sheet2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423</v>
      </c>
      <c r="B1" s="7" t="s">
        <v>34</v>
      </c>
    </row>
    <row r="2" spans="1:3" x14ac:dyDescent="0.4">
      <c r="B2" s="1" t="s">
        <v>50</v>
      </c>
    </row>
    <row r="4" spans="1:3" x14ac:dyDescent="0.4">
      <c r="B4" s="5" t="s">
        <v>51</v>
      </c>
    </row>
    <row r="5" spans="1:3" x14ac:dyDescent="0.4">
      <c r="B5" s="5"/>
    </row>
    <row r="6" spans="1:3" x14ac:dyDescent="0.4">
      <c r="B6" s="10" t="s">
        <v>66</v>
      </c>
      <c r="C6" s="37" t="s">
        <v>454</v>
      </c>
    </row>
    <row r="7" spans="1:3" x14ac:dyDescent="0.4">
      <c r="B7" s="10" t="s">
        <v>35</v>
      </c>
      <c r="C7" s="44" t="s">
        <v>423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C'!O17</f>
        <v>76481000</v>
      </c>
      <c r="E35" s="1" t="s">
        <v>48</v>
      </c>
    </row>
    <row r="36" spans="2:5" x14ac:dyDescent="0.4">
      <c r="B36" t="s">
        <v>70</v>
      </c>
      <c r="C36" s="77">
        <f ca="1">'Items B &amp; C'!P17</f>
        <v>76383000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C'!AB17</f>
        <v>7106000</v>
      </c>
      <c r="D60" s="66"/>
      <c r="E60" s="79">
        <f ca="1">'Items B &amp; C'!AD17</f>
        <v>69375000</v>
      </c>
      <c r="F60" s="79">
        <f>'Items B &amp; C'!AE17</f>
        <v>0</v>
      </c>
      <c r="G60" s="79">
        <f ca="1">'Items B &amp; C'!AF17</f>
        <v>0</v>
      </c>
      <c r="N60" s="24"/>
    </row>
    <row r="61" spans="2:14" x14ac:dyDescent="0.4">
      <c r="B61" t="s">
        <v>79</v>
      </c>
      <c r="C61" s="79">
        <f ca="1">'Items B &amp; C'!AG17</f>
        <v>98000</v>
      </c>
      <c r="D61" s="66"/>
      <c r="E61" s="79">
        <f>'Items B &amp; C'!AI17</f>
        <v>0</v>
      </c>
      <c r="F61" s="79">
        <f>'Items B &amp; C'!AJ17</f>
        <v>0</v>
      </c>
      <c r="G61" s="79">
        <f ca="1">'Items B &amp; C'!AK17</f>
        <v>0</v>
      </c>
      <c r="N61" s="24"/>
    </row>
    <row r="64" spans="2:14" x14ac:dyDescent="0.4">
      <c r="B64" t="s">
        <v>88</v>
      </c>
      <c r="E64" s="1" t="s">
        <v>86</v>
      </c>
    </row>
    <row r="65" spans="2:5" x14ac:dyDescent="0.4">
      <c r="B65" t="s">
        <v>85</v>
      </c>
      <c r="C65" s="81">
        <f ca="1">'Items B &amp; C'!O54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C'!O56</f>
        <v>0</v>
      </c>
    </row>
    <row r="71" spans="2:5" x14ac:dyDescent="0.4">
      <c r="B71" t="s">
        <v>91</v>
      </c>
      <c r="C71" s="81">
        <f ca="1">'Items B &amp; C'!O57</f>
        <v>0</v>
      </c>
    </row>
    <row r="72" spans="2:5" x14ac:dyDescent="0.4">
      <c r="B72" t="s">
        <v>92</v>
      </c>
      <c r="C72" s="81">
        <f ca="1">'Items B &amp; C'!O58</f>
        <v>0</v>
      </c>
    </row>
    <row r="73" spans="2:5" x14ac:dyDescent="0.4">
      <c r="B73" t="s">
        <v>93</v>
      </c>
      <c r="C73" s="81">
        <f ca="1">'Items B &amp; C'!O59</f>
        <v>20</v>
      </c>
      <c r="E73" s="1" t="s">
        <v>103</v>
      </c>
    </row>
    <row r="74" spans="2:5" x14ac:dyDescent="0.4">
      <c r="B74" t="s">
        <v>94</v>
      </c>
      <c r="C74" s="81">
        <f ca="1">'Items B &amp; C'!O60</f>
        <v>0</v>
      </c>
      <c r="E74" s="1" t="s">
        <v>104</v>
      </c>
    </row>
    <row r="75" spans="2:5" x14ac:dyDescent="0.4">
      <c r="B75" t="s">
        <v>95</v>
      </c>
      <c r="C75" s="81">
        <f ca="1">'Items B &amp; C'!O61</f>
        <v>0</v>
      </c>
      <c r="E75" s="1" t="s">
        <v>105</v>
      </c>
    </row>
    <row r="76" spans="2:5" x14ac:dyDescent="0.4">
      <c r="B76" t="s">
        <v>96</v>
      </c>
      <c r="C76" s="81">
        <f ca="1">'Items B &amp; C'!O62</f>
        <v>0</v>
      </c>
      <c r="E76" s="1" t="s">
        <v>106</v>
      </c>
    </row>
    <row r="77" spans="2:5" x14ac:dyDescent="0.4">
      <c r="B77" t="s">
        <v>97</v>
      </c>
      <c r="C77" s="81">
        <f ca="1">'Items B &amp; C'!O63</f>
        <v>0</v>
      </c>
    </row>
    <row r="78" spans="2:5" x14ac:dyDescent="0.4">
      <c r="B78" t="s">
        <v>98</v>
      </c>
      <c r="C78" s="81">
        <f ca="1">'Items B &amp; C'!O64</f>
        <v>0</v>
      </c>
    </row>
    <row r="79" spans="2:5" x14ac:dyDescent="0.4">
      <c r="B79" t="s">
        <v>101</v>
      </c>
      <c r="C79" s="81">
        <f ca="1">'Items B &amp; C'!O65</f>
        <v>0</v>
      </c>
    </row>
    <row r="80" spans="2:5" x14ac:dyDescent="0.4">
      <c r="B80" t="s">
        <v>99</v>
      </c>
      <c r="C80" s="81">
        <f ca="1">'Items B &amp; C'!O66</f>
        <v>80</v>
      </c>
    </row>
    <row r="81" spans="2:20" x14ac:dyDescent="0.4">
      <c r="B81" t="s">
        <v>100</v>
      </c>
      <c r="C81" s="81">
        <f ca="1">'Items B &amp; C'!O67</f>
        <v>0</v>
      </c>
    </row>
    <row r="82" spans="2:20" x14ac:dyDescent="0.4">
      <c r="B82" t="s">
        <v>102</v>
      </c>
      <c r="C82" s="81">
        <f ca="1">'Items B &amp; C'!O68</f>
        <v>0</v>
      </c>
    </row>
    <row r="83" spans="2:20" x14ac:dyDescent="0.4">
      <c r="B83" t="s">
        <v>155</v>
      </c>
      <c r="C83" s="81">
        <f ca="1">'Items B &amp; C'!O69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6.0000000000000001E-3</v>
      </c>
      <c r="F96" s="80">
        <f t="shared" ca="1" si="0"/>
        <v>5.4999999999999997E-3</v>
      </c>
      <c r="G96" s="25"/>
      <c r="H96" s="122">
        <f ca="1">'Items B &amp; C'!W39</f>
        <v>1.0059800393619636</v>
      </c>
      <c r="I96" s="122">
        <f ca="1">'Items B &amp; C'!X39</f>
        <v>1.0054500764788987</v>
      </c>
      <c r="J96" s="20">
        <f ca="1">J95*H96</f>
        <v>1.0059800393619636</v>
      </c>
      <c r="K96" s="20">
        <f t="shared" ref="K96:K110" ca="1" si="1">K95*I96</f>
        <v>1.0054500764788987</v>
      </c>
      <c r="L96" s="25">
        <f ca="1">(I96-1)*360/31</f>
        <v>6.3291210722694863E-2</v>
      </c>
      <c r="N96" s="25"/>
      <c r="O96" s="19"/>
      <c r="P96" s="17"/>
      <c r="R96" s="17"/>
      <c r="S96" s="25"/>
      <c r="T96" s="18"/>
    </row>
    <row r="97" spans="2:20" x14ac:dyDescent="0.4">
      <c r="B97" t="s">
        <v>114</v>
      </c>
      <c r="C97" s="75">
        <v>44985</v>
      </c>
      <c r="E97" s="80">
        <f t="shared" ca="1" si="0"/>
        <v>5.4000000000000003E-3</v>
      </c>
      <c r="F97" s="80">
        <f t="shared" ca="1" si="0"/>
        <v>4.8999999999999998E-3</v>
      </c>
      <c r="G97" s="25"/>
      <c r="H97" s="122">
        <f ca="1">'Items B &amp; C'!W40</f>
        <v>1.005363172118144</v>
      </c>
      <c r="I97" s="122">
        <f ca="1">'Items B &amp; C'!X40</f>
        <v>1.0048955821239258</v>
      </c>
      <c r="J97" s="20">
        <f t="shared" ref="J97:J99" ca="1" si="2">J96*H97</f>
        <v>1.011375283460479</v>
      </c>
      <c r="K97" s="20">
        <f t="shared" ca="1" si="1"/>
        <v>1.0103723398998086</v>
      </c>
      <c r="L97" s="25">
        <f ca="1">(I97-1)*360/(C97-C96)</f>
        <v>6.2943198736189157E-2</v>
      </c>
      <c r="N97" s="25"/>
      <c r="O97" s="19"/>
      <c r="P97" s="17"/>
      <c r="R97" s="17"/>
      <c r="S97" s="25"/>
      <c r="T97" s="18"/>
    </row>
    <row r="98" spans="2:20" x14ac:dyDescent="0.4">
      <c r="B98" t="s">
        <v>115</v>
      </c>
      <c r="C98" s="75">
        <v>45016</v>
      </c>
      <c r="E98" s="80">
        <f t="shared" ca="1" si="0"/>
        <v>5.8999999999999999E-3</v>
      </c>
      <c r="F98" s="80">
        <f t="shared" ca="1" si="0"/>
        <v>5.4000000000000003E-3</v>
      </c>
      <c r="G98" s="25"/>
      <c r="H98" s="122">
        <f ca="1">'Items B &amp; C'!W41</f>
        <v>1.0058610674492614</v>
      </c>
      <c r="I98" s="122">
        <f ca="1">'Items B &amp; C'!X41</f>
        <v>1.0053945026635662</v>
      </c>
      <c r="J98" s="20">
        <f t="shared" ca="1" si="2"/>
        <v>1.0173030222133568</v>
      </c>
      <c r="K98" s="20">
        <f t="shared" ca="1" si="1"/>
        <v>1.0158227961785917</v>
      </c>
      <c r="L98" s="25">
        <f ca="1">(I98-1)*360/(C98-C97)</f>
        <v>6.2645837383349709E-2</v>
      </c>
      <c r="N98" s="25"/>
      <c r="O98" s="19"/>
      <c r="P98" s="17"/>
      <c r="R98" s="17"/>
      <c r="S98" s="25"/>
      <c r="T98" s="18"/>
    </row>
    <row r="99" spans="2:20" ht="15" thickBot="1" x14ac:dyDescent="0.45">
      <c r="B99" t="s">
        <v>116</v>
      </c>
      <c r="C99" s="75">
        <v>45016</v>
      </c>
      <c r="E99" s="94">
        <f ca="1">ROUND((J99/J95)-1,4)</f>
        <v>1.7299999999999999E-2</v>
      </c>
      <c r="F99" s="94">
        <f ca="1">ROUND((K99/K95)-1,4)</f>
        <v>1.5800000000000002E-2</v>
      </c>
      <c r="G99" s="25"/>
      <c r="H99" s="65">
        <v>1</v>
      </c>
      <c r="I99" s="65">
        <v>1</v>
      </c>
      <c r="J99" s="65">
        <f t="shared" ca="1" si="2"/>
        <v>1.0173030222133568</v>
      </c>
      <c r="K99" s="65">
        <f t="shared" ca="1" si="1"/>
        <v>1.0158227961785917</v>
      </c>
      <c r="L99" s="25"/>
      <c r="N99" s="25"/>
      <c r="O99" s="19"/>
      <c r="R99" s="17"/>
      <c r="S99" s="25"/>
      <c r="T99" s="18"/>
    </row>
    <row r="100" spans="2:20" ht="15" thickTop="1" x14ac:dyDescent="0.4">
      <c r="B100" t="s">
        <v>117</v>
      </c>
      <c r="C100" s="75">
        <v>45046</v>
      </c>
      <c r="E100" s="80">
        <f t="shared" ref="E100:F102" ca="1" si="3">ROUND(H100-1,4)</f>
        <v>6.0000000000000001E-3</v>
      </c>
      <c r="F100" s="80">
        <f t="shared" ca="1" si="3"/>
        <v>5.4999999999999997E-3</v>
      </c>
      <c r="G100" s="25"/>
      <c r="H100" s="122">
        <f ca="1">'Items B &amp; C'!W42</f>
        <v>1.00600340917126</v>
      </c>
      <c r="I100" s="122">
        <f ca="1">'Items B &amp; C'!X42</f>
        <v>1.0055402749333333</v>
      </c>
      <c r="J100" s="20">
        <f ca="1">J99*H100</f>
        <v>1.0234103085068629</v>
      </c>
      <c r="K100" s="20">
        <f t="shared" ca="1" si="1"/>
        <v>1.0214507337529686</v>
      </c>
      <c r="L100" s="25">
        <f t="shared" ref="L100:L110" ca="1" si="4">(I100-1)*360/(C100-C99)</f>
        <v>6.6483299199999735E-2</v>
      </c>
      <c r="N100" s="25"/>
      <c r="O100" s="19"/>
      <c r="R100" s="17"/>
      <c r="S100" s="25"/>
      <c r="T100" s="18"/>
    </row>
    <row r="101" spans="2:20" x14ac:dyDescent="0.4">
      <c r="B101" t="s">
        <v>118</v>
      </c>
      <c r="C101" s="75">
        <v>45077</v>
      </c>
      <c r="E101" s="80">
        <f t="shared" ca="1" si="3"/>
        <v>6.1000000000000004E-3</v>
      </c>
      <c r="F101" s="80">
        <f t="shared" ca="1" si="3"/>
        <v>5.7000000000000002E-3</v>
      </c>
      <c r="G101" s="25"/>
      <c r="H101" s="122">
        <f ca="1">'Items B &amp; C'!W43</f>
        <v>1.0061329693173264</v>
      </c>
      <c r="I101" s="122">
        <f ca="1">'Items B &amp; C'!X43</f>
        <v>1.0056934078883244</v>
      </c>
      <c r="J101" s="20">
        <f t="shared" ref="J101:J107" ca="1" si="5">J100*H101</f>
        <v>1.029686852527971</v>
      </c>
      <c r="K101" s="20">
        <f t="shared" ca="1" si="1"/>
        <v>1.0272662694180525</v>
      </c>
      <c r="L101" s="25">
        <f t="shared" ca="1" si="4"/>
        <v>6.6116994832154302E-2</v>
      </c>
      <c r="N101" s="25"/>
      <c r="O101" s="19"/>
      <c r="P101" s="17"/>
      <c r="R101" s="17"/>
      <c r="S101" s="25"/>
      <c r="T101" s="18"/>
    </row>
    <row r="102" spans="2:20" x14ac:dyDescent="0.4">
      <c r="B102" t="s">
        <v>119</v>
      </c>
      <c r="C102" s="75">
        <v>45107</v>
      </c>
      <c r="E102" s="80">
        <f t="shared" ca="1" si="3"/>
        <v>5.8999999999999999E-3</v>
      </c>
      <c r="F102" s="80">
        <f t="shared" ca="1" si="3"/>
        <v>5.4999999999999997E-3</v>
      </c>
      <c r="G102" s="25"/>
      <c r="H102" s="122">
        <f ca="1">'Items B &amp; C'!W44</f>
        <v>1.0059000008791099</v>
      </c>
      <c r="I102" s="122">
        <f ca="1">'Items B &amp; C'!X44</f>
        <v>1.0055031460452279</v>
      </c>
      <c r="J102" s="20">
        <f t="shared" ca="1" si="5"/>
        <v>1.0357620058630939</v>
      </c>
      <c r="K102" s="20">
        <f t="shared" ca="1" si="1"/>
        <v>1.0329194657259966</v>
      </c>
      <c r="L102" s="25">
        <f t="shared" ca="1" si="4"/>
        <v>6.6037752542735362E-2</v>
      </c>
      <c r="N102" s="25"/>
      <c r="O102" s="19"/>
      <c r="R102" s="17"/>
      <c r="S102" s="25"/>
      <c r="T102" s="18"/>
    </row>
    <row r="103" spans="2:20" ht="15" thickBot="1" x14ac:dyDescent="0.45">
      <c r="B103" t="s">
        <v>120</v>
      </c>
      <c r="C103" s="75">
        <v>45107</v>
      </c>
      <c r="E103" s="94">
        <f ca="1">ROUND((J103/J99)-1,4)</f>
        <v>1.8100000000000002E-2</v>
      </c>
      <c r="F103" s="94">
        <f ca="1">ROUND((K103/K99)-1,4)</f>
        <v>1.6799999999999999E-2</v>
      </c>
      <c r="G103" s="25"/>
      <c r="H103" s="65">
        <v>1</v>
      </c>
      <c r="I103" s="65">
        <v>1</v>
      </c>
      <c r="J103" s="65">
        <f t="shared" ca="1" si="5"/>
        <v>1.0357620058630939</v>
      </c>
      <c r="K103" s="65">
        <f t="shared" ca="1" si="1"/>
        <v>1.0329194657259966</v>
      </c>
      <c r="L103" s="25"/>
      <c r="N103" s="25"/>
      <c r="O103" s="19"/>
      <c r="R103" s="17"/>
      <c r="S103" s="25"/>
      <c r="T103" s="18"/>
    </row>
    <row r="104" spans="2:20" ht="15" thickTop="1" x14ac:dyDescent="0.4">
      <c r="B104" t="s">
        <v>121</v>
      </c>
      <c r="C104" s="75">
        <v>45138</v>
      </c>
      <c r="E104" s="80">
        <f t="shared" ref="E104:F106" ca="1" si="6">ROUND(H104-1,4)</f>
        <v>6.4000000000000003E-3</v>
      </c>
      <c r="F104" s="80">
        <f t="shared" ca="1" si="6"/>
        <v>6.0000000000000001E-3</v>
      </c>
      <c r="G104" s="25"/>
      <c r="H104" s="122">
        <f ca="1">'Items B &amp; C'!W45</f>
        <v>1.006420270667659</v>
      </c>
      <c r="I104" s="122">
        <f ca="1">'Items B &amp; C'!X45</f>
        <v>1.0060207765333333</v>
      </c>
      <c r="J104" s="20">
        <f t="shared" ca="1" si="5"/>
        <v>1.0424118782880123</v>
      </c>
      <c r="K104" s="20">
        <f t="shared" ca="1" si="1"/>
        <v>1.0391384430060628</v>
      </c>
      <c r="L104" s="25">
        <f t="shared" ca="1" si="4"/>
        <v>6.9918695225806377E-2</v>
      </c>
      <c r="N104" s="25"/>
      <c r="O104" s="19"/>
      <c r="P104" s="17"/>
      <c r="R104" s="17"/>
      <c r="S104" s="25"/>
      <c r="T104" s="18"/>
    </row>
    <row r="105" spans="2:20" x14ac:dyDescent="0.4">
      <c r="B105" t="s">
        <v>122</v>
      </c>
      <c r="C105" s="75">
        <v>45169</v>
      </c>
      <c r="E105" s="80">
        <f t="shared" ca="1" si="6"/>
        <v>6.4000000000000003E-3</v>
      </c>
      <c r="F105" s="80">
        <f t="shared" ca="1" si="6"/>
        <v>6.0000000000000001E-3</v>
      </c>
      <c r="G105" s="25"/>
      <c r="H105" s="122">
        <f ca="1">'Items B &amp; C'!W46</f>
        <v>1.0063843499504412</v>
      </c>
      <c r="I105" s="122">
        <f ca="1">'Items B &amp; C'!X46</f>
        <v>1.0059847445239456</v>
      </c>
      <c r="J105" s="20">
        <f t="shared" ca="1" si="5"/>
        <v>1.0490670005114997</v>
      </c>
      <c r="K105" s="20">
        <f t="shared" ca="1" si="1"/>
        <v>1.0453574211124648</v>
      </c>
      <c r="L105" s="25">
        <f t="shared" ca="1" si="4"/>
        <v>6.9500258987755303E-2</v>
      </c>
      <c r="N105" s="25"/>
      <c r="O105" s="19"/>
      <c r="R105" s="17"/>
      <c r="S105" s="25"/>
      <c r="T105" s="18"/>
    </row>
    <row r="106" spans="2:20" x14ac:dyDescent="0.4">
      <c r="B106" t="s">
        <v>123</v>
      </c>
      <c r="C106" s="75">
        <v>45199</v>
      </c>
      <c r="E106" s="80">
        <f t="shared" ca="1" si="6"/>
        <v>6.1999999999999998E-3</v>
      </c>
      <c r="F106" s="80">
        <f t="shared" ca="1" si="6"/>
        <v>5.7999999999999996E-3</v>
      </c>
      <c r="G106" s="25"/>
      <c r="H106" s="122">
        <f ca="1">'Items B &amp; C'!W47</f>
        <v>1.0061500326695783</v>
      </c>
      <c r="I106" s="122">
        <f ca="1">'Items B &amp; C'!X47</f>
        <v>1.0057613003251262</v>
      </c>
      <c r="J106" s="20">
        <f t="shared" ca="1" si="5"/>
        <v>1.0555187968372219</v>
      </c>
      <c r="K106" s="20">
        <f t="shared" ca="1" si="1"/>
        <v>1.0513800391625931</v>
      </c>
      <c r="L106" s="25">
        <f t="shared" ca="1" si="4"/>
        <v>6.9135603901514742E-2</v>
      </c>
      <c r="N106" s="25"/>
      <c r="O106" s="19"/>
      <c r="R106" s="17"/>
      <c r="S106" s="25"/>
      <c r="T106" s="18"/>
    </row>
    <row r="107" spans="2:20" ht="15" thickBot="1" x14ac:dyDescent="0.45">
      <c r="B107" t="s">
        <v>124</v>
      </c>
      <c r="C107" s="75">
        <v>45199</v>
      </c>
      <c r="E107" s="94">
        <f ca="1">ROUND((J107/J103)-1,4)</f>
        <v>1.9099999999999999E-2</v>
      </c>
      <c r="F107" s="94">
        <f ca="1">ROUND((K107/K103)-1,4)</f>
        <v>1.7899999999999999E-2</v>
      </c>
      <c r="G107" s="25"/>
      <c r="H107" s="65">
        <v>1</v>
      </c>
      <c r="I107" s="65">
        <v>1</v>
      </c>
      <c r="J107" s="65">
        <f t="shared" ca="1" si="5"/>
        <v>1.0555187968372219</v>
      </c>
      <c r="K107" s="65">
        <f t="shared" ca="1" si="1"/>
        <v>1.0513800391625931</v>
      </c>
      <c r="L107" s="25"/>
      <c r="N107" s="25"/>
      <c r="O107" s="19"/>
      <c r="P107" s="17"/>
      <c r="R107" s="17"/>
      <c r="S107" s="25"/>
      <c r="T107" s="18"/>
    </row>
    <row r="108" spans="2:20" ht="15" thickTop="1" x14ac:dyDescent="0.4">
      <c r="B108" t="s">
        <v>125</v>
      </c>
      <c r="C108" s="75">
        <v>45230</v>
      </c>
      <c r="E108" s="80">
        <f t="shared" ref="E108:F110" ca="1" si="7">ROUND(H108-1,4)</f>
        <v>6.4999999999999997E-3</v>
      </c>
      <c r="F108" s="80">
        <f t="shared" ca="1" si="7"/>
        <v>6.1000000000000004E-3</v>
      </c>
      <c r="G108" s="25"/>
      <c r="H108" s="122">
        <f ca="1">'Items B &amp; C'!W48</f>
        <v>1.0065489403544743</v>
      </c>
      <c r="I108" s="122">
        <f ca="1">'Items B &amp; C'!X48</f>
        <v>1.006147182928119</v>
      </c>
      <c r="J108" s="20">
        <f ca="1">J107*H108</f>
        <v>1.0624313264807355</v>
      </c>
      <c r="K108" s="20">
        <f t="shared" ca="1" si="1"/>
        <v>1.0578430645902985</v>
      </c>
      <c r="L108" s="25">
        <f t="shared" ca="1" si="4"/>
        <v>7.1386640455575481E-2</v>
      </c>
    </row>
    <row r="109" spans="2:20" x14ac:dyDescent="0.4">
      <c r="B109" t="s">
        <v>126</v>
      </c>
      <c r="C109" s="75">
        <v>45260</v>
      </c>
      <c r="E109" s="80">
        <f t="shared" ca="1" si="7"/>
        <v>6.3E-3</v>
      </c>
      <c r="F109" s="80">
        <f t="shared" ca="1" si="7"/>
        <v>5.8999999999999999E-3</v>
      </c>
      <c r="G109" s="25"/>
      <c r="H109" s="122">
        <f ca="1">'Items B &amp; C'!W49</f>
        <v>1.0062911543063011</v>
      </c>
      <c r="I109" s="122">
        <f ca="1">'Items B &amp; C'!X49</f>
        <v>1.0059125413175862</v>
      </c>
      <c r="J109" s="20">
        <f t="shared" ref="J109:K112" ca="1" si="8">J108*H109</f>
        <v>1.069115245895474</v>
      </c>
      <c r="K109" s="20">
        <f t="shared" ca="1" si="1"/>
        <v>1.0640976054172107</v>
      </c>
      <c r="L109" s="25">
        <f t="shared" ca="1" si="4"/>
        <v>7.0950495811034742E-2</v>
      </c>
    </row>
    <row r="110" spans="2:20" x14ac:dyDescent="0.4">
      <c r="B110" t="s">
        <v>127</v>
      </c>
      <c r="C110" s="75">
        <v>45291</v>
      </c>
      <c r="E110" s="80">
        <f t="shared" ca="1" si="7"/>
        <v>6.4999999999999997E-3</v>
      </c>
      <c r="F110" s="80">
        <f t="shared" ca="1" si="7"/>
        <v>6.1000000000000004E-3</v>
      </c>
      <c r="G110" s="25"/>
      <c r="H110" s="122">
        <f ca="1">'Items B &amp; C'!W50</f>
        <v>1.0064671229685225</v>
      </c>
      <c r="I110" s="122">
        <f ca="1">'Items B &amp; C'!X50</f>
        <v>1.0060714188170432</v>
      </c>
      <c r="J110" s="20">
        <f t="shared" ca="1" si="8"/>
        <v>1.0760293456582022</v>
      </c>
      <c r="K110" s="20">
        <f t="shared" ca="1" si="1"/>
        <v>1.0705581876419112</v>
      </c>
      <c r="L110" s="25">
        <f t="shared" ca="1" si="4"/>
        <v>7.0506799165663034E-2</v>
      </c>
    </row>
    <row r="111" spans="2:20" ht="15" thickBot="1" x14ac:dyDescent="0.45">
      <c r="B111" t="s">
        <v>128</v>
      </c>
      <c r="C111" s="75">
        <v>45291</v>
      </c>
      <c r="E111" s="94">
        <f ca="1">ROUND((J111/J107)-1,4)</f>
        <v>1.9400000000000001E-2</v>
      </c>
      <c r="F111" s="94">
        <f ca="1">ROUND((K111/K107)-1,4)</f>
        <v>1.8200000000000001E-2</v>
      </c>
      <c r="G111" s="62"/>
      <c r="H111" s="65">
        <v>1</v>
      </c>
      <c r="I111" s="65">
        <v>1</v>
      </c>
      <c r="J111" s="65">
        <f t="shared" ca="1" si="8"/>
        <v>1.0760293456582022</v>
      </c>
      <c r="K111" s="65">
        <f t="shared" ca="1" si="8"/>
        <v>1.0705581876419112</v>
      </c>
    </row>
    <row r="112" spans="2:20" ht="15" thickTop="1" x14ac:dyDescent="0.4">
      <c r="B112" t="s">
        <v>129</v>
      </c>
      <c r="C112" s="75">
        <v>45291</v>
      </c>
      <c r="D112" s="67"/>
      <c r="E112" s="80">
        <f ca="1">ROUND(J112-1,4)</f>
        <v>7.5999999999999998E-2</v>
      </c>
      <c r="F112" s="80">
        <f ca="1">ROUND(K112-1,4)</f>
        <v>7.0599999999999996E-2</v>
      </c>
      <c r="G112" s="62"/>
      <c r="H112" s="65">
        <v>1</v>
      </c>
      <c r="I112" s="65">
        <v>1</v>
      </c>
      <c r="J112" s="65">
        <f t="shared" ca="1" si="8"/>
        <v>1.0760293456582022</v>
      </c>
      <c r="K112" s="65">
        <f t="shared" ca="1" si="8"/>
        <v>1.0705581876419112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8ADF-4D8C-413D-A9A0-BAD5B304FAE3}">
  <sheetPr codeName="Sheet29"/>
  <dimension ref="A1:N122"/>
  <sheetViews>
    <sheetView topLeftCell="A87" zoomScale="85" zoomScaleNormal="85" workbookViewId="0">
      <selection activeCell="C125" sqref="C125"/>
    </sheetView>
  </sheetViews>
  <sheetFormatPr defaultRowHeight="14.6" x14ac:dyDescent="0.4"/>
  <cols>
    <col min="1" max="1" width="14.84375" bestFit="1" customWidth="1"/>
    <col min="2" max="2" width="68.3828125" customWidth="1"/>
    <col min="3" max="3" width="44.69140625" customWidth="1"/>
    <col min="4" max="4" width="1.3046875" customWidth="1"/>
    <col min="5" max="5" width="23.843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412</v>
      </c>
      <c r="B1" s="7" t="s">
        <v>34</v>
      </c>
    </row>
    <row r="2" spans="1:3" x14ac:dyDescent="0.4">
      <c r="B2" s="1" t="s">
        <v>50</v>
      </c>
    </row>
    <row r="4" spans="1:3" x14ac:dyDescent="0.4">
      <c r="B4" s="5" t="s">
        <v>51</v>
      </c>
    </row>
    <row r="5" spans="1:3" x14ac:dyDescent="0.4">
      <c r="B5" s="5"/>
    </row>
    <row r="6" spans="1:3" x14ac:dyDescent="0.4">
      <c r="B6" s="10" t="s">
        <v>66</v>
      </c>
      <c r="C6" s="37" t="s">
        <v>456</v>
      </c>
    </row>
    <row r="7" spans="1:3" x14ac:dyDescent="0.4">
      <c r="B7" s="10" t="s">
        <v>35</v>
      </c>
      <c r="C7" s="37" t="s">
        <v>412</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1">
        <f ca="1">'Items B &amp; C'!O22</f>
        <v>1393641000</v>
      </c>
      <c r="E35" s="1" t="s">
        <v>48</v>
      </c>
    </row>
    <row r="36" spans="2:5" x14ac:dyDescent="0.4">
      <c r="B36" t="s">
        <v>70</v>
      </c>
      <c r="C36" s="81">
        <f ca="1">'Items B &amp; C'!P22</f>
        <v>356125000</v>
      </c>
      <c r="E36" s="1" t="s">
        <v>55</v>
      </c>
    </row>
    <row r="37" spans="2:5" x14ac:dyDescent="0.4">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81">
        <f ca="1">'Items B &amp; C'!D37</f>
        <v>1036864000</v>
      </c>
      <c r="E43" s="1" t="s">
        <v>59</v>
      </c>
    </row>
    <row r="44" spans="2:5" x14ac:dyDescent="0.4">
      <c r="B44" t="s">
        <v>62</v>
      </c>
      <c r="C44" s="143">
        <f ca="1">'Items B &amp; C'!D38*100</f>
        <v>61</v>
      </c>
      <c r="E44" s="1" t="s">
        <v>60</v>
      </c>
    </row>
    <row r="45" spans="2:5" x14ac:dyDescent="0.4">
      <c r="B45" t="s">
        <v>63</v>
      </c>
      <c r="C45" s="143">
        <f ca="1">100-C44</f>
        <v>39</v>
      </c>
    </row>
    <row r="46" spans="2:5" x14ac:dyDescent="0.4">
      <c r="B46" t="s">
        <v>64</v>
      </c>
      <c r="C46" s="143">
        <v>0</v>
      </c>
      <c r="E46" s="1" t="s">
        <v>58</v>
      </c>
    </row>
    <row r="47" spans="2:5" x14ac:dyDescent="0.4">
      <c r="B47" t="s">
        <v>65</v>
      </c>
      <c r="C47" s="143">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c r="F56" s="64"/>
      <c r="G56" s="64"/>
    </row>
    <row r="57" spans="2:14" x14ac:dyDescent="0.4">
      <c r="B57" t="s">
        <v>77</v>
      </c>
      <c r="E57" s="15"/>
      <c r="F57" s="64"/>
    </row>
    <row r="59" spans="2:14" x14ac:dyDescent="0.4">
      <c r="C59" t="s">
        <v>80</v>
      </c>
      <c r="E59" t="s">
        <v>81</v>
      </c>
      <c r="F59" t="s">
        <v>82</v>
      </c>
      <c r="G59" t="s">
        <v>83</v>
      </c>
    </row>
    <row r="60" spans="2:14" x14ac:dyDescent="0.4">
      <c r="B60" t="s">
        <v>78</v>
      </c>
      <c r="C60" s="79">
        <f ca="1">'Items B &amp; C'!D39</f>
        <v>4142000</v>
      </c>
      <c r="D60" s="66"/>
      <c r="E60" s="79">
        <f ca="1">'Items B &amp; C'!D40</f>
        <v>1037517000</v>
      </c>
      <c r="F60" s="79">
        <f>'Items B &amp; C'!AE18</f>
        <v>0</v>
      </c>
      <c r="G60" s="79">
        <f ca="1">'Items B &amp; C'!D41</f>
        <v>0</v>
      </c>
      <c r="H60" s="63"/>
      <c r="N60" s="24"/>
    </row>
    <row r="61" spans="2:14" x14ac:dyDescent="0.4">
      <c r="B61" t="s">
        <v>79</v>
      </c>
      <c r="C61" s="79">
        <f ca="1">'Items B &amp; C'!D43</f>
        <v>1148000</v>
      </c>
      <c r="D61" s="66"/>
      <c r="E61" s="79">
        <f ca="1">'Items B &amp; C'!D44</f>
        <v>1036864000</v>
      </c>
      <c r="F61" s="79">
        <f>'Items B &amp; C'!AJ18</f>
        <v>0</v>
      </c>
      <c r="G61" s="79">
        <f ca="1">'Items B &amp; C'!D42</f>
        <v>3284000</v>
      </c>
      <c r="H61" s="63"/>
      <c r="N61" s="24"/>
    </row>
    <row r="62" spans="2:14" x14ac:dyDescent="0.4">
      <c r="C62" s="15"/>
      <c r="H62" s="64"/>
    </row>
    <row r="63" spans="2:14" x14ac:dyDescent="0.4">
      <c r="C63" s="15"/>
    </row>
    <row r="64" spans="2:14" x14ac:dyDescent="0.4">
      <c r="B64" t="s">
        <v>88</v>
      </c>
      <c r="C64" s="15"/>
      <c r="E64" s="1" t="s">
        <v>86</v>
      </c>
    </row>
    <row r="65" spans="2:5" x14ac:dyDescent="0.4">
      <c r="B65" t="s">
        <v>85</v>
      </c>
      <c r="C65" s="81">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v>100</v>
      </c>
    </row>
    <row r="71" spans="2:5" x14ac:dyDescent="0.4">
      <c r="B71" t="s">
        <v>91</v>
      </c>
      <c r="C71" s="81">
        <v>0</v>
      </c>
    </row>
    <row r="72" spans="2:5" x14ac:dyDescent="0.4">
      <c r="B72" t="s">
        <v>92</v>
      </c>
      <c r="C72" s="81">
        <v>0</v>
      </c>
    </row>
    <row r="73" spans="2:5" x14ac:dyDescent="0.4">
      <c r="B73" t="s">
        <v>93</v>
      </c>
      <c r="C73" s="81">
        <v>0</v>
      </c>
      <c r="E73" s="1" t="s">
        <v>103</v>
      </c>
    </row>
    <row r="74" spans="2:5" x14ac:dyDescent="0.4">
      <c r="B74" t="s">
        <v>94</v>
      </c>
      <c r="C74" s="81">
        <v>0</v>
      </c>
      <c r="E74" s="1" t="s">
        <v>104</v>
      </c>
    </row>
    <row r="75" spans="2:5" x14ac:dyDescent="0.4">
      <c r="B75" t="s">
        <v>95</v>
      </c>
      <c r="C75" s="81">
        <v>0</v>
      </c>
      <c r="E75" s="1" t="s">
        <v>105</v>
      </c>
    </row>
    <row r="76" spans="2:5" x14ac:dyDescent="0.4">
      <c r="B76" t="s">
        <v>96</v>
      </c>
      <c r="C76" s="81">
        <v>0</v>
      </c>
      <c r="E76" s="1" t="s">
        <v>106</v>
      </c>
    </row>
    <row r="77" spans="2:5" x14ac:dyDescent="0.4">
      <c r="B77" t="s">
        <v>97</v>
      </c>
      <c r="C77" s="81">
        <v>0</v>
      </c>
    </row>
    <row r="78" spans="2:5" x14ac:dyDescent="0.4">
      <c r="B78" t="s">
        <v>98</v>
      </c>
      <c r="C78" s="81">
        <v>0</v>
      </c>
    </row>
    <row r="79" spans="2:5" x14ac:dyDescent="0.4">
      <c r="B79" t="s">
        <v>101</v>
      </c>
      <c r="C79" s="81">
        <v>0</v>
      </c>
    </row>
    <row r="80" spans="2:5" x14ac:dyDescent="0.4">
      <c r="B80" t="s">
        <v>99</v>
      </c>
      <c r="C80" s="81">
        <v>0</v>
      </c>
    </row>
    <row r="81" spans="2:11" x14ac:dyDescent="0.4">
      <c r="B81" t="s">
        <v>100</v>
      </c>
      <c r="C81" s="81">
        <v>0</v>
      </c>
    </row>
    <row r="82" spans="2:11" x14ac:dyDescent="0.4">
      <c r="B82" t="s">
        <v>102</v>
      </c>
      <c r="C82" s="81">
        <v>0</v>
      </c>
    </row>
    <row r="83" spans="2:11" x14ac:dyDescent="0.4">
      <c r="B83" t="s">
        <v>457</v>
      </c>
      <c r="C83" s="81">
        <v>0</v>
      </c>
    </row>
    <row r="85" spans="2:11" s="3" customFormat="1" ht="15" thickBot="1" x14ac:dyDescent="0.45"/>
    <row r="86" spans="2:11" ht="15" thickTop="1" x14ac:dyDescent="0.4"/>
    <row r="87" spans="2:11" ht="18.45" x14ac:dyDescent="0.5">
      <c r="B87" s="7" t="s">
        <v>107</v>
      </c>
    </row>
    <row r="89" spans="2:11" x14ac:dyDescent="0.4">
      <c r="B89" t="s">
        <v>108</v>
      </c>
    </row>
    <row r="90" spans="2:11" x14ac:dyDescent="0.4">
      <c r="B90" t="s">
        <v>109</v>
      </c>
    </row>
    <row r="91" spans="2:11" x14ac:dyDescent="0.4">
      <c r="B91" t="s">
        <v>110</v>
      </c>
    </row>
    <row r="92" spans="2:11" x14ac:dyDescent="0.4">
      <c r="B92" t="s">
        <v>111</v>
      </c>
    </row>
    <row r="93" spans="2:11" x14ac:dyDescent="0.4">
      <c r="B93" t="s">
        <v>112</v>
      </c>
    </row>
    <row r="94" spans="2:11" x14ac:dyDescent="0.4">
      <c r="H94" t="s">
        <v>348</v>
      </c>
      <c r="I94" s="23" t="s">
        <v>347</v>
      </c>
      <c r="J94" s="23" t="s">
        <v>350</v>
      </c>
      <c r="K94" s="23" t="s">
        <v>349</v>
      </c>
    </row>
    <row r="95" spans="2:11" x14ac:dyDescent="0.4">
      <c r="C95" s="13" t="s">
        <v>130</v>
      </c>
      <c r="D95" s="67"/>
      <c r="E95" s="12" t="s">
        <v>131</v>
      </c>
      <c r="F95" s="12" t="s">
        <v>132</v>
      </c>
      <c r="G95" s="22"/>
      <c r="H95" s="65">
        <v>1</v>
      </c>
      <c r="I95" s="65">
        <v>1</v>
      </c>
      <c r="J95" s="65">
        <f>H95</f>
        <v>1</v>
      </c>
      <c r="K95" s="65">
        <f>I95</f>
        <v>1</v>
      </c>
    </row>
    <row r="96" spans="2:11" x14ac:dyDescent="0.4">
      <c r="B96" t="s">
        <v>113</v>
      </c>
      <c r="C96" s="75">
        <v>44957</v>
      </c>
      <c r="D96" s="67"/>
      <c r="E96" s="80">
        <f t="shared" ref="E96:F98" ca="1" si="0">ROUND(H96-1,4)</f>
        <v>0.59399999999999997</v>
      </c>
      <c r="F96" s="80">
        <f t="shared" ca="1" si="0"/>
        <v>0.2114</v>
      </c>
      <c r="G96" s="22"/>
      <c r="H96" s="122">
        <f ca="1">'Items B &amp; C'!Y39</f>
        <v>1.59401204572334</v>
      </c>
      <c r="I96" s="122">
        <f ca="1">'Items B &amp; C'!Z39</f>
        <v>1.2113538022298411</v>
      </c>
      <c r="J96" s="20">
        <f ca="1">J95*H96</f>
        <v>1.59401204572334</v>
      </c>
      <c r="K96" s="20">
        <f t="shared" ref="K96:K110" ca="1" si="1">K95*I96</f>
        <v>1.2113538022298411</v>
      </c>
    </row>
    <row r="97" spans="2:11" x14ac:dyDescent="0.4">
      <c r="B97" t="s">
        <v>114</v>
      </c>
      <c r="C97" s="75">
        <v>44985</v>
      </c>
      <c r="D97" s="67"/>
      <c r="E97" s="80">
        <f t="shared" ca="1" si="0"/>
        <v>0.51649999999999996</v>
      </c>
      <c r="F97" s="80">
        <f t="shared" ca="1" si="0"/>
        <v>0.18820000000000001</v>
      </c>
      <c r="G97" s="22"/>
      <c r="H97" s="122">
        <f ca="1">'Items B &amp; C'!Y40</f>
        <v>1.5164663278964976</v>
      </c>
      <c r="I97" s="122">
        <f ca="1">'Items B &amp; C'!Z40</f>
        <v>1.1881834759520493</v>
      </c>
      <c r="J97" s="20">
        <f t="shared" ref="J97:J99" ca="1" si="2">J96*H97</f>
        <v>2.4172655936008574</v>
      </c>
      <c r="K97" s="20">
        <f t="shared" ca="1" si="1"/>
        <v>1.439310571341184</v>
      </c>
    </row>
    <row r="98" spans="2:11" x14ac:dyDescent="0.4">
      <c r="B98" t="s">
        <v>115</v>
      </c>
      <c r="C98" s="75">
        <v>45016</v>
      </c>
      <c r="D98" s="67"/>
      <c r="E98" s="80">
        <f t="shared" ca="1" si="0"/>
        <v>0.40920000000000001</v>
      </c>
      <c r="F98" s="80">
        <f t="shared" ca="1" si="0"/>
        <v>2.1100000000000001E-2</v>
      </c>
      <c r="G98" s="22"/>
      <c r="H98" s="122">
        <f ca="1">'Items B &amp; C'!Y41</f>
        <v>1.4092158877764069</v>
      </c>
      <c r="I98" s="122">
        <f ca="1">'Items B &amp; C'!Z41</f>
        <v>1.0211331397657379</v>
      </c>
      <c r="J98" s="20">
        <f t="shared" ca="1" si="2"/>
        <v>3.4064490794775955</v>
      </c>
      <c r="K98" s="20">
        <f t="shared" ca="1" si="1"/>
        <v>1.4697277228116414</v>
      </c>
    </row>
    <row r="99" spans="2:11" ht="15" thickBot="1" x14ac:dyDescent="0.45">
      <c r="B99" t="s">
        <v>116</v>
      </c>
      <c r="C99" s="75">
        <v>45016</v>
      </c>
      <c r="D99" s="67"/>
      <c r="E99" s="158">
        <f ca="1">SUM(E96:E98)</f>
        <v>1.5197000000000001</v>
      </c>
      <c r="F99" s="158">
        <f ca="1">SUM(F96:F98)</f>
        <v>0.42070000000000002</v>
      </c>
      <c r="G99" s="22"/>
      <c r="H99" s="65">
        <v>1</v>
      </c>
      <c r="I99" s="65">
        <v>1</v>
      </c>
      <c r="J99" s="65">
        <f t="shared" ca="1" si="2"/>
        <v>3.4064490794775955</v>
      </c>
      <c r="K99" s="65">
        <f t="shared" ca="1" si="1"/>
        <v>1.4697277228116414</v>
      </c>
    </row>
    <row r="100" spans="2:11" ht="15" thickTop="1" x14ac:dyDescent="0.4">
      <c r="B100" t="s">
        <v>117</v>
      </c>
      <c r="C100" s="75">
        <v>45046</v>
      </c>
      <c r="D100" s="67"/>
      <c r="E100" s="80">
        <f t="shared" ref="E100:F102" ca="1" si="3">ROUND(H100-1,4)</f>
        <v>0.41799999999999998</v>
      </c>
      <c r="F100" s="80">
        <f t="shared" ca="1" si="3"/>
        <v>1.8700000000000001E-2</v>
      </c>
      <c r="G100" s="22"/>
      <c r="H100" s="122">
        <f ca="1">'Items B &amp; C'!Y42</f>
        <v>1.4179677385949665</v>
      </c>
      <c r="I100" s="122">
        <f ca="1">'Items B &amp; C'!Z42</f>
        <v>1.0187416825067754</v>
      </c>
      <c r="J100" s="20">
        <f ca="1">J99*H100</f>
        <v>4.8302348978657514</v>
      </c>
      <c r="K100" s="20">
        <f t="shared" ca="1" si="1"/>
        <v>1.4972728931639834</v>
      </c>
    </row>
    <row r="101" spans="2:11" x14ac:dyDescent="0.4">
      <c r="B101" t="s">
        <v>118</v>
      </c>
      <c r="C101" s="75">
        <v>45077</v>
      </c>
      <c r="D101" s="67"/>
      <c r="E101" s="80">
        <f t="shared" ca="1" si="3"/>
        <v>0.57430000000000003</v>
      </c>
      <c r="F101" s="80">
        <f t="shared" ca="1" si="3"/>
        <v>0.1779</v>
      </c>
      <c r="G101" s="22"/>
      <c r="H101" s="122">
        <f ca="1">'Items B &amp; C'!Y43</f>
        <v>1.5743471865312038</v>
      </c>
      <c r="I101" s="122">
        <f ca="1">'Items B &amp; C'!Z43</f>
        <v>1.1778786932834571</v>
      </c>
      <c r="J101" s="20">
        <f t="shared" ref="J101:J107" ca="1" si="4">J100*H101</f>
        <v>7.6044667217397821</v>
      </c>
      <c r="K101" s="20">
        <f t="shared" ca="1" si="1"/>
        <v>1.7636058388887339</v>
      </c>
    </row>
    <row r="102" spans="2:11" x14ac:dyDescent="0.4">
      <c r="B102" t="s">
        <v>119</v>
      </c>
      <c r="C102" s="75">
        <v>45107</v>
      </c>
      <c r="D102" s="67"/>
      <c r="E102" s="80">
        <f t="shared" ca="1" si="3"/>
        <v>0.62729999999999997</v>
      </c>
      <c r="F102" s="80">
        <f t="shared" ca="1" si="3"/>
        <v>0.2238</v>
      </c>
      <c r="G102" s="22"/>
      <c r="H102" s="122">
        <f ca="1">'Items B &amp; C'!Y44</f>
        <v>1.6272644528494469</v>
      </c>
      <c r="I102" s="122">
        <f ca="1">'Items B &amp; C'!Z44</f>
        <v>1.2238439955377221</v>
      </c>
      <c r="J102" s="20">
        <f t="shared" ca="1" si="4"/>
        <v>12.374478379163714</v>
      </c>
      <c r="K102" s="20">
        <f t="shared" ca="1" si="1"/>
        <v>2.1583784164192443</v>
      </c>
    </row>
    <row r="103" spans="2:11" ht="15" thickBot="1" x14ac:dyDescent="0.45">
      <c r="B103" t="s">
        <v>120</v>
      </c>
      <c r="C103" s="75">
        <v>45107</v>
      </c>
      <c r="D103" s="67"/>
      <c r="E103" s="158">
        <f ca="1">SUM(E100:E102)</f>
        <v>1.6195999999999999</v>
      </c>
      <c r="F103" s="158">
        <f ca="1">SUM(F100:F102)</f>
        <v>0.4204</v>
      </c>
      <c r="G103" s="22"/>
      <c r="H103" s="65">
        <v>1</v>
      </c>
      <c r="I103" s="65">
        <v>1</v>
      </c>
      <c r="J103" s="65">
        <f t="shared" ca="1" si="4"/>
        <v>12.374478379163714</v>
      </c>
      <c r="K103" s="65">
        <f t="shared" ca="1" si="1"/>
        <v>2.1583784164192443</v>
      </c>
    </row>
    <row r="104" spans="2:11" ht="15" thickTop="1" x14ac:dyDescent="0.4">
      <c r="B104" t="s">
        <v>121</v>
      </c>
      <c r="C104" s="75">
        <v>45138</v>
      </c>
      <c r="D104" s="67"/>
      <c r="E104" s="80">
        <f t="shared" ref="E104:F106" ca="1" si="5">ROUND(H104-1,4)</f>
        <v>0.69350000000000001</v>
      </c>
      <c r="F104" s="80">
        <f t="shared" ca="1" si="5"/>
        <v>0.28060000000000002</v>
      </c>
      <c r="G104" s="22"/>
      <c r="H104" s="122">
        <f ca="1">'Items B &amp; C'!Y45</f>
        <v>1.6935482772232238</v>
      </c>
      <c r="I104" s="122">
        <f ca="1">'Items B &amp; C'!Z45</f>
        <v>1.2806485938692467</v>
      </c>
      <c r="J104" s="20">
        <f t="shared" ca="1" si="4"/>
        <v>20.956776540568736</v>
      </c>
      <c r="K104" s="20">
        <f t="shared" ca="1" si="1"/>
        <v>2.7641242840250366</v>
      </c>
    </row>
    <row r="105" spans="2:11" x14ac:dyDescent="0.4">
      <c r="B105" t="s">
        <v>122</v>
      </c>
      <c r="C105" s="75">
        <v>45169</v>
      </c>
      <c r="D105" s="67"/>
      <c r="E105" s="80">
        <f t="shared" ca="1" si="5"/>
        <v>0.67749999999999999</v>
      </c>
      <c r="F105" s="80">
        <f t="shared" ca="1" si="5"/>
        <v>0.2772</v>
      </c>
      <c r="G105" s="22"/>
      <c r="H105" s="122">
        <f ca="1">'Items B &amp; C'!Y46</f>
        <v>1.6774664256150504</v>
      </c>
      <c r="I105" s="122">
        <f ca="1">'Items B &amp; C'!Z46</f>
        <v>1.2772125744338874</v>
      </c>
      <c r="J105" s="20">
        <f t="shared" ca="1" si="4"/>
        <v>35.154289035921181</v>
      </c>
      <c r="K105" s="20">
        <f t="shared" ca="1" si="1"/>
        <v>3.5303742928548427</v>
      </c>
    </row>
    <row r="106" spans="2:11" x14ac:dyDescent="0.4">
      <c r="B106" t="s">
        <v>123</v>
      </c>
      <c r="C106" s="75">
        <v>45199</v>
      </c>
      <c r="D106" s="67"/>
      <c r="E106" s="80">
        <f t="shared" ca="1" si="5"/>
        <v>0.66549999999999998</v>
      </c>
      <c r="F106" s="80">
        <f t="shared" ca="1" si="5"/>
        <v>0.25380000000000003</v>
      </c>
      <c r="G106" s="22"/>
      <c r="H106" s="122">
        <f ca="1">'Items B &amp; C'!Y47</f>
        <v>1.6655228235409294</v>
      </c>
      <c r="I106" s="122">
        <f ca="1">'Items B &amp; C'!Z47</f>
        <v>1.2537772779901259</v>
      </c>
      <c r="J106" s="20">
        <f t="shared" ca="1" si="4"/>
        <v>58.550270734681384</v>
      </c>
      <c r="K106" s="20">
        <f t="shared" ca="1" si="1"/>
        <v>4.4263030711818603</v>
      </c>
    </row>
    <row r="107" spans="2:11" ht="15" thickBot="1" x14ac:dyDescent="0.45">
      <c r="B107" t="s">
        <v>124</v>
      </c>
      <c r="C107" s="75">
        <v>45199</v>
      </c>
      <c r="D107" s="67"/>
      <c r="E107" s="158">
        <f ca="1">SUM(E104:E106)</f>
        <v>2.0365000000000002</v>
      </c>
      <c r="F107" s="158">
        <f ca="1">SUM(F104:F106)</f>
        <v>0.8116000000000001</v>
      </c>
      <c r="G107" s="22"/>
      <c r="H107" s="65">
        <v>1</v>
      </c>
      <c r="I107" s="65">
        <v>1</v>
      </c>
      <c r="J107" s="65">
        <f t="shared" ca="1" si="4"/>
        <v>58.550270734681384</v>
      </c>
      <c r="K107" s="65">
        <f t="shared" ca="1" si="1"/>
        <v>4.4263030711818603</v>
      </c>
    </row>
    <row r="108" spans="2:11" ht="15" thickTop="1" x14ac:dyDescent="0.4">
      <c r="B108" t="s">
        <v>125</v>
      </c>
      <c r="C108" s="75">
        <v>45230</v>
      </c>
      <c r="D108" s="67"/>
      <c r="E108" s="80">
        <f t="shared" ref="E108:F110" ca="1" si="6">ROUND(H108-1,4)</f>
        <v>0.68359999999999999</v>
      </c>
      <c r="F108" s="80">
        <f t="shared" ca="1" si="6"/>
        <v>0.24460000000000001</v>
      </c>
      <c r="G108" s="22"/>
      <c r="H108" s="122">
        <f ca="1">'Items B &amp; C'!Y48</f>
        <v>1.6836141798027588</v>
      </c>
      <c r="I108" s="122">
        <f ca="1">'Items B &amp; C'!Z48</f>
        <v>1.2446457386732594</v>
      </c>
      <c r="J108" s="20">
        <f ca="1">J107*H108</f>
        <v>98.576066040200075</v>
      </c>
      <c r="K108" s="20">
        <f t="shared" ca="1" si="1"/>
        <v>5.5091792556228638</v>
      </c>
    </row>
    <row r="109" spans="2:11" x14ac:dyDescent="0.4">
      <c r="B109" t="s">
        <v>126</v>
      </c>
      <c r="C109" s="75">
        <v>45260</v>
      </c>
      <c r="D109" s="67"/>
      <c r="E109" s="80">
        <f t="shared" ca="1" si="6"/>
        <v>0.68300000000000005</v>
      </c>
      <c r="F109" s="80">
        <f t="shared" ca="1" si="6"/>
        <v>0.2392</v>
      </c>
      <c r="G109" s="22"/>
      <c r="H109" s="122">
        <f ca="1">'Items B &amp; C'!Y49</f>
        <v>1.6829961833033322</v>
      </c>
      <c r="I109" s="122">
        <f ca="1">'Items B &amp; C'!Z49</f>
        <v>1.2391706188996914</v>
      </c>
      <c r="J109" s="20">
        <f t="shared" ref="J109:K112" ca="1" si="7">J108*H109</f>
        <v>165.90314291071394</v>
      </c>
      <c r="K109" s="20">
        <f t="shared" ca="1" si="1"/>
        <v>6.8268130678195256</v>
      </c>
    </row>
    <row r="110" spans="2:11" x14ac:dyDescent="0.4">
      <c r="B110" t="s">
        <v>127</v>
      </c>
      <c r="C110" s="75">
        <v>45291</v>
      </c>
      <c r="D110" s="67"/>
      <c r="E110" s="80">
        <f t="shared" ca="1" si="6"/>
        <v>0.68389999999999995</v>
      </c>
      <c r="F110" s="80">
        <f t="shared" ca="1" si="6"/>
        <v>0.26100000000000001</v>
      </c>
      <c r="H110" s="122">
        <f ca="1">'Items B &amp; C'!Y50</f>
        <v>1.6839094909235528</v>
      </c>
      <c r="I110" s="122">
        <f ca="1">'Items B &amp; C'!Z50</f>
        <v>1.2610401812995577</v>
      </c>
      <c r="J110" s="20">
        <f t="shared" ca="1" si="7"/>
        <v>279.36587692139773</v>
      </c>
      <c r="K110" s="20">
        <f t="shared" ca="1" si="1"/>
        <v>8.6088855887413249</v>
      </c>
    </row>
    <row r="111" spans="2:11" ht="15" thickBot="1" x14ac:dyDescent="0.45">
      <c r="B111" t="s">
        <v>128</v>
      </c>
      <c r="C111" s="75">
        <v>45291</v>
      </c>
      <c r="D111" s="67"/>
      <c r="E111" s="158">
        <f ca="1">SUM(E108:E110)</f>
        <v>2.0505</v>
      </c>
      <c r="F111" s="158">
        <f ca="1">SUM(F108:F110)</f>
        <v>0.74480000000000002</v>
      </c>
      <c r="H111" s="65">
        <v>1</v>
      </c>
      <c r="I111" s="65">
        <v>1</v>
      </c>
      <c r="J111" s="65">
        <f t="shared" ca="1" si="7"/>
        <v>279.36587692139773</v>
      </c>
      <c r="K111" s="65">
        <f t="shared" ca="1" si="7"/>
        <v>8.6088855887413249</v>
      </c>
    </row>
    <row r="112" spans="2:11" ht="15" thickTop="1" x14ac:dyDescent="0.4">
      <c r="B112" t="s">
        <v>129</v>
      </c>
      <c r="C112" s="75">
        <v>45291</v>
      </c>
      <c r="D112" s="67"/>
      <c r="E112" s="80">
        <f ca="1">SUM(E99,E103,E107,E111)</f>
        <v>7.2263000000000002</v>
      </c>
      <c r="F112" s="80">
        <f ca="1">SUM(F99,F103,F107,F111)</f>
        <v>2.3975</v>
      </c>
      <c r="H112" s="65">
        <v>1</v>
      </c>
      <c r="I112" s="65">
        <v>1</v>
      </c>
      <c r="J112" s="65">
        <f t="shared" ca="1" si="7"/>
        <v>279.36587692139773</v>
      </c>
      <c r="K112" s="65">
        <f t="shared" ca="1" si="7"/>
        <v>8.6088855887413249</v>
      </c>
    </row>
    <row r="113" spans="4:8" x14ac:dyDescent="0.4">
      <c r="D113" s="67"/>
    </row>
    <row r="114" spans="4:8" x14ac:dyDescent="0.4">
      <c r="D114" s="67"/>
      <c r="E114" s="17"/>
      <c r="H114" s="1" t="s">
        <v>133</v>
      </c>
    </row>
    <row r="115" spans="4:8" x14ac:dyDescent="0.4">
      <c r="E115" s="17"/>
      <c r="H115" s="1" t="s">
        <v>134</v>
      </c>
    </row>
    <row r="116" spans="4:8" x14ac:dyDescent="0.4">
      <c r="E116" s="17"/>
      <c r="H116" s="1" t="s">
        <v>135</v>
      </c>
    </row>
    <row r="117" spans="4:8" x14ac:dyDescent="0.4">
      <c r="E117" s="17"/>
      <c r="H117" s="1"/>
    </row>
    <row r="118" spans="4:8" x14ac:dyDescent="0.4">
      <c r="E118" s="144"/>
      <c r="H118" s="1" t="s">
        <v>136</v>
      </c>
    </row>
    <row r="119" spans="4:8" x14ac:dyDescent="0.4">
      <c r="H119" s="1" t="s">
        <v>137</v>
      </c>
    </row>
    <row r="120" spans="4:8" x14ac:dyDescent="0.4">
      <c r="H120" s="1" t="s">
        <v>138</v>
      </c>
    </row>
    <row r="121" spans="4:8" x14ac:dyDescent="0.4">
      <c r="H121" s="1" t="s">
        <v>139</v>
      </c>
    </row>
    <row r="122" spans="4:8" x14ac:dyDescent="0.4">
      <c r="H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26" zoomScale="98" zoomScaleNormal="98" workbookViewId="0">
      <selection activeCell="H51" sqref="H51"/>
    </sheetView>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69">
        <f ca="1">'Items B &amp; C'!AP9</f>
        <v>65538000</v>
      </c>
      <c r="E36" s="69">
        <f ca="1">'Items B &amp; C'!AQ9</f>
        <v>71760000</v>
      </c>
      <c r="F36" s="69">
        <f ca="1">'Items B &amp; C'!AR9</f>
        <v>72014000</v>
      </c>
      <c r="G36" s="64"/>
    </row>
    <row r="37" spans="2:8" ht="29.15" x14ac:dyDescent="0.4">
      <c r="C37" s="10" t="s">
        <v>195</v>
      </c>
      <c r="D37" s="41" t="s">
        <v>382</v>
      </c>
      <c r="E37" s="41" t="s">
        <v>382</v>
      </c>
      <c r="F37" s="41" t="s">
        <v>382</v>
      </c>
    </row>
    <row r="38" spans="2:8" ht="29.15" x14ac:dyDescent="0.4">
      <c r="C38" s="10" t="s">
        <v>196</v>
      </c>
      <c r="D38" s="41" t="s">
        <v>382</v>
      </c>
      <c r="E38" s="41" t="s">
        <v>382</v>
      </c>
      <c r="F38" s="41" t="s">
        <v>382</v>
      </c>
    </row>
    <row r="39" spans="2:8" x14ac:dyDescent="0.4">
      <c r="C39" s="10" t="s">
        <v>197</v>
      </c>
      <c r="D39" s="70">
        <v>11</v>
      </c>
      <c r="E39" s="70">
        <v>9</v>
      </c>
      <c r="F39" s="70">
        <v>15</v>
      </c>
      <c r="G39" s="85" t="s">
        <v>401</v>
      </c>
    </row>
    <row r="40" spans="2:8" x14ac:dyDescent="0.4">
      <c r="C40" s="10" t="s">
        <v>198</v>
      </c>
      <c r="D40" s="70">
        <v>11</v>
      </c>
      <c r="E40" s="70">
        <v>9</v>
      </c>
      <c r="F40" s="70">
        <v>15</v>
      </c>
      <c r="G40" s="85" t="s">
        <v>401</v>
      </c>
    </row>
    <row r="41" spans="2:8" x14ac:dyDescent="0.4">
      <c r="C41" s="10" t="s">
        <v>199</v>
      </c>
      <c r="D41" s="70">
        <v>5.5599999999999997E-2</v>
      </c>
      <c r="E41" s="70">
        <v>5.5399999999999998E-2</v>
      </c>
      <c r="F41" s="70">
        <v>5.6500000000000002E-2</v>
      </c>
      <c r="G41" s="85" t="s">
        <v>402</v>
      </c>
    </row>
    <row r="42" spans="2:8" x14ac:dyDescent="0.4">
      <c r="C42" s="10" t="s">
        <v>200</v>
      </c>
      <c r="D42" s="95">
        <v>19680736.219999999</v>
      </c>
      <c r="E42" s="95">
        <v>25914847.530000001</v>
      </c>
      <c r="F42" s="95">
        <v>16957370.75</v>
      </c>
      <c r="G42" s="85" t="s">
        <v>403</v>
      </c>
    </row>
    <row r="43" spans="2:8" x14ac:dyDescent="0.4">
      <c r="C43" s="10" t="s">
        <v>201</v>
      </c>
      <c r="D43" s="95">
        <v>19680736.219999999</v>
      </c>
      <c r="E43" s="95">
        <v>25914847.530000001</v>
      </c>
      <c r="F43" s="95">
        <v>16957370.75</v>
      </c>
      <c r="G43" s="85" t="s">
        <v>404</v>
      </c>
    </row>
    <row r="44" spans="2:8" x14ac:dyDescent="0.4">
      <c r="C44" s="10" t="s">
        <v>202</v>
      </c>
      <c r="D44" s="70">
        <v>0</v>
      </c>
      <c r="E44" s="70">
        <v>0</v>
      </c>
      <c r="F44" s="70">
        <v>0</v>
      </c>
      <c r="G44" s="85"/>
      <c r="H44" t="s">
        <v>410</v>
      </c>
    </row>
    <row r="48" spans="2:8" x14ac:dyDescent="0.4">
      <c r="B48" s="29" t="s">
        <v>204</v>
      </c>
    </row>
    <row r="49" spans="2:8" x14ac:dyDescent="0.4">
      <c r="B49" s="29"/>
    </row>
    <row r="50" spans="2:8" ht="29.15" x14ac:dyDescent="0.4">
      <c r="B50">
        <v>56</v>
      </c>
      <c r="C50" s="10" t="s">
        <v>208</v>
      </c>
      <c r="D50" s="41" t="s">
        <v>153</v>
      </c>
      <c r="E50" s="85" t="s">
        <v>405</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C'!G71</f>
        <v>36.860357300482342</v>
      </c>
      <c r="E9" s="34"/>
      <c r="F9" s="34"/>
      <c r="G9" s="34"/>
      <c r="H9" s="34"/>
    </row>
    <row r="10" spans="1:8" x14ac:dyDescent="0.4">
      <c r="B10" s="34"/>
      <c r="C10" s="36" t="s">
        <v>226</v>
      </c>
      <c r="D10" s="109">
        <f ca="1">'Items B &amp; C'!G72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4" workbookViewId="0">
      <selection activeCell="F46" sqref="F46"/>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C'!AP10</f>
        <v>674523000</v>
      </c>
      <c r="E36" s="69">
        <f ca="1">'Items B &amp; C'!AQ10</f>
        <v>911148000</v>
      </c>
      <c r="F36" s="69">
        <f ca="1">'Items B &amp; C'!AR10</f>
        <v>701825000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15</v>
      </c>
      <c r="E39" s="70">
        <v>12</v>
      </c>
      <c r="F39" s="70">
        <v>17</v>
      </c>
      <c r="G39" s="85" t="s">
        <v>401</v>
      </c>
    </row>
    <row r="40" spans="2:9" x14ac:dyDescent="0.4">
      <c r="C40" s="10" t="s">
        <v>198</v>
      </c>
      <c r="D40" s="70">
        <v>15</v>
      </c>
      <c r="E40" s="70">
        <v>12</v>
      </c>
      <c r="F40" s="70">
        <v>17</v>
      </c>
      <c r="G40" s="85" t="s">
        <v>401</v>
      </c>
    </row>
    <row r="41" spans="2:9" x14ac:dyDescent="0.4">
      <c r="C41" s="10" t="s">
        <v>199</v>
      </c>
      <c r="D41" s="70">
        <v>6.0999999999999999E-2</v>
      </c>
      <c r="E41" s="70">
        <v>6.0400000000000002E-2</v>
      </c>
      <c r="F41" s="70">
        <v>6.0900000000000003E-2</v>
      </c>
      <c r="G41" s="85" t="s">
        <v>402</v>
      </c>
    </row>
    <row r="42" spans="2:9" x14ac:dyDescent="0.4">
      <c r="C42" s="10" t="s">
        <v>200</v>
      </c>
      <c r="D42" s="95">
        <v>64198668.789999999</v>
      </c>
      <c r="E42" s="95">
        <v>147640678.59999999</v>
      </c>
      <c r="F42" s="95">
        <v>85000567.180000007</v>
      </c>
      <c r="G42" s="85" t="s">
        <v>403</v>
      </c>
    </row>
    <row r="43" spans="2:9" x14ac:dyDescent="0.4">
      <c r="C43" s="10" t="s">
        <v>201</v>
      </c>
      <c r="D43" s="95">
        <v>64198668.789999999</v>
      </c>
      <c r="E43" s="95">
        <v>147640678.59999999</v>
      </c>
      <c r="F43" s="95">
        <v>99265539.050000012</v>
      </c>
      <c r="G43" s="85" t="s">
        <v>404</v>
      </c>
    </row>
    <row r="44" spans="2:9" x14ac:dyDescent="0.4">
      <c r="C44" s="10" t="s">
        <v>202</v>
      </c>
      <c r="D44" s="70">
        <v>0</v>
      </c>
      <c r="E44" s="70">
        <v>0</v>
      </c>
      <c r="F44" s="70">
        <v>0</v>
      </c>
      <c r="H44" s="84" t="s">
        <v>410</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C'!H71</f>
        <v>26.005211072378444</v>
      </c>
      <c r="E9" s="34"/>
      <c r="F9" s="34"/>
      <c r="G9" s="34"/>
      <c r="H9" s="34"/>
    </row>
    <row r="10" spans="1:8" x14ac:dyDescent="0.4">
      <c r="B10" s="34"/>
      <c r="C10" s="36" t="s">
        <v>226</v>
      </c>
      <c r="D10" s="109">
        <f ca="1">'Items B &amp; C'!H72</f>
        <v>7</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08" t="s">
        <v>425</v>
      </c>
      <c r="D2" s="108" t="s">
        <v>426</v>
      </c>
      <c r="G2" s="108" t="s">
        <v>427</v>
      </c>
      <c r="H2" s="108"/>
    </row>
    <row r="3" spans="3:8" ht="15" thickTop="1" x14ac:dyDescent="0.4">
      <c r="C3" t="s">
        <v>354</v>
      </c>
      <c r="D3" t="s">
        <v>151</v>
      </c>
      <c r="G3" t="s">
        <v>21</v>
      </c>
      <c r="H3" t="s">
        <v>428</v>
      </c>
    </row>
    <row r="4" spans="3:8" x14ac:dyDescent="0.4">
      <c r="C4" t="s">
        <v>355</v>
      </c>
      <c r="D4" t="s">
        <v>157</v>
      </c>
      <c r="G4" t="s">
        <v>22</v>
      </c>
      <c r="H4" t="s">
        <v>429</v>
      </c>
    </row>
    <row r="5" spans="3:8" x14ac:dyDescent="0.4">
      <c r="C5" t="s">
        <v>356</v>
      </c>
      <c r="D5" t="s">
        <v>391</v>
      </c>
      <c r="G5" t="s">
        <v>23</v>
      </c>
      <c r="H5" t="s">
        <v>431</v>
      </c>
    </row>
    <row r="6" spans="3:8" x14ac:dyDescent="0.4">
      <c r="C6" t="s">
        <v>357</v>
      </c>
      <c r="D6" t="s">
        <v>393</v>
      </c>
      <c r="G6" t="s">
        <v>24</v>
      </c>
      <c r="H6" t="s">
        <v>432</v>
      </c>
    </row>
    <row r="7" spans="3:8" x14ac:dyDescent="0.4">
      <c r="C7" t="s">
        <v>359</v>
      </c>
      <c r="D7" t="s">
        <v>392</v>
      </c>
      <c r="G7" t="s">
        <v>25</v>
      </c>
      <c r="H7" t="s">
        <v>433</v>
      </c>
    </row>
    <row r="8" spans="3:8" x14ac:dyDescent="0.4">
      <c r="C8" t="s">
        <v>408</v>
      </c>
      <c r="D8" t="s">
        <v>411</v>
      </c>
      <c r="G8" t="s">
        <v>26</v>
      </c>
      <c r="H8" t="s">
        <v>434</v>
      </c>
    </row>
    <row r="9" spans="3:8" x14ac:dyDescent="0.4">
      <c r="C9" t="s">
        <v>398</v>
      </c>
      <c r="D9" t="s">
        <v>400</v>
      </c>
      <c r="G9" t="s">
        <v>27</v>
      </c>
      <c r="H9" t="s">
        <v>430</v>
      </c>
    </row>
    <row r="10" spans="3:8" x14ac:dyDescent="0.4">
      <c r="C10" t="s">
        <v>413</v>
      </c>
      <c r="D10" t="s">
        <v>423</v>
      </c>
      <c r="G10" t="s">
        <v>30</v>
      </c>
    </row>
    <row r="11" spans="3:8" x14ac:dyDescent="0.4">
      <c r="C11" t="s">
        <v>414</v>
      </c>
      <c r="D11" t="s">
        <v>424</v>
      </c>
    </row>
    <row r="12" spans="3:8" x14ac:dyDescent="0.4">
      <c r="C12" t="s">
        <v>435</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26" workbookViewId="0">
      <selection activeCell="G51" sqref="G51"/>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C'!AP11</f>
        <v>112224000</v>
      </c>
      <c r="E36" s="69">
        <f ca="1">'Items B &amp; C'!AQ11</f>
        <v>112769000</v>
      </c>
      <c r="F36" s="69">
        <f ca="1">'Items B &amp; C'!AR11</f>
        <v>113337000</v>
      </c>
      <c r="G36" s="64"/>
      <c r="H36" s="64"/>
      <c r="I36" s="64"/>
    </row>
    <row r="37" spans="2:9" ht="29.15" x14ac:dyDescent="0.4">
      <c r="C37" s="10" t="s">
        <v>195</v>
      </c>
      <c r="D37" s="44" t="s">
        <v>382</v>
      </c>
      <c r="E37" s="44" t="s">
        <v>382</v>
      </c>
      <c r="F37" s="44" t="s">
        <v>382</v>
      </c>
    </row>
    <row r="38" spans="2:9" ht="29.15" x14ac:dyDescent="0.4">
      <c r="C38" s="10" t="s">
        <v>196</v>
      </c>
      <c r="D38" s="44" t="s">
        <v>382</v>
      </c>
      <c r="E38" s="44" t="s">
        <v>382</v>
      </c>
      <c r="F38" s="44" t="s">
        <v>382</v>
      </c>
    </row>
    <row r="39" spans="2:9" x14ac:dyDescent="0.4">
      <c r="C39" s="10" t="s">
        <v>197</v>
      </c>
      <c r="D39" s="70">
        <v>15</v>
      </c>
      <c r="E39" s="70">
        <v>12</v>
      </c>
      <c r="F39" s="70">
        <v>18</v>
      </c>
      <c r="G39" s="85" t="s">
        <v>401</v>
      </c>
    </row>
    <row r="40" spans="2:9" x14ac:dyDescent="0.4">
      <c r="C40" s="10" t="s">
        <v>198</v>
      </c>
      <c r="D40" s="70">
        <v>15</v>
      </c>
      <c r="E40" s="70">
        <v>12</v>
      </c>
      <c r="F40" s="70">
        <v>18</v>
      </c>
      <c r="G40" s="85" t="s">
        <v>401</v>
      </c>
    </row>
    <row r="41" spans="2:9" x14ac:dyDescent="0.4">
      <c r="C41" s="10" t="s">
        <v>199</v>
      </c>
      <c r="D41" s="70">
        <v>6.0999999999999999E-2</v>
      </c>
      <c r="E41" s="70">
        <v>6.0400000000000002E-2</v>
      </c>
      <c r="F41" s="70">
        <v>6.13E-2</v>
      </c>
      <c r="G41" s="85" t="s">
        <v>402</v>
      </c>
    </row>
    <row r="42" spans="2:9" x14ac:dyDescent="0.4">
      <c r="C42" s="10" t="s">
        <v>200</v>
      </c>
      <c r="D42" s="70">
        <v>10891357.09</v>
      </c>
      <c r="E42" s="70">
        <v>18270977.609999999</v>
      </c>
      <c r="F42" s="70">
        <v>8464700.0800000001</v>
      </c>
      <c r="G42" s="85" t="s">
        <v>403</v>
      </c>
    </row>
    <row r="43" spans="2:9" x14ac:dyDescent="0.4">
      <c r="C43" s="10" t="s">
        <v>201</v>
      </c>
      <c r="D43" s="70">
        <v>10891357.09</v>
      </c>
      <c r="E43" s="70">
        <v>18270977.609999999</v>
      </c>
      <c r="F43" s="70">
        <v>11156502.01</v>
      </c>
      <c r="G43" s="85"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C'!I71</f>
        <v>100</v>
      </c>
      <c r="E9" s="34"/>
      <c r="F9" s="34"/>
      <c r="G9" s="34"/>
      <c r="H9" s="34"/>
    </row>
    <row r="10" spans="1:8" x14ac:dyDescent="0.4">
      <c r="B10" s="34"/>
      <c r="C10" s="36" t="s">
        <v>226</v>
      </c>
      <c r="D10" s="109">
        <f ca="1">'Items B &amp; C'!I72</f>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24" workbookViewId="0">
      <selection activeCell="H48" sqref="H48"/>
    </sheetView>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392</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392</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C'!AP12</f>
        <v>542550000</v>
      </c>
      <c r="E36" s="69">
        <f ca="1">'Items B &amp; C'!AQ12</f>
        <v>578913000</v>
      </c>
      <c r="F36" s="69">
        <f ca="1">'Items B &amp; C'!AR12</f>
        <v>535235000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15</v>
      </c>
      <c r="E39" s="70">
        <v>12</v>
      </c>
      <c r="F39" s="70">
        <v>19</v>
      </c>
      <c r="G39" s="86" t="s">
        <v>401</v>
      </c>
    </row>
    <row r="40" spans="2:9" x14ac:dyDescent="0.4">
      <c r="C40" s="10" t="s">
        <v>198</v>
      </c>
      <c r="D40" s="70">
        <v>15</v>
      </c>
      <c r="E40" s="70">
        <v>12</v>
      </c>
      <c r="F40" s="70">
        <v>19</v>
      </c>
      <c r="G40" s="86" t="s">
        <v>401</v>
      </c>
    </row>
    <row r="41" spans="2:9" x14ac:dyDescent="0.4">
      <c r="C41" s="10" t="s">
        <v>199</v>
      </c>
      <c r="D41" s="70">
        <v>6.2600000000000003E-2</v>
      </c>
      <c r="E41" s="70">
        <v>6.1400000000000003E-2</v>
      </c>
      <c r="F41" s="70">
        <v>6.2600000000000003E-2</v>
      </c>
      <c r="G41" s="86" t="s">
        <v>402</v>
      </c>
    </row>
    <row r="42" spans="2:9" x14ac:dyDescent="0.4">
      <c r="C42" s="10" t="s">
        <v>200</v>
      </c>
      <c r="D42" s="70">
        <v>33170816.140000001</v>
      </c>
      <c r="E42" s="70">
        <v>81804506.480000004</v>
      </c>
      <c r="F42" s="70">
        <v>31387810.960000001</v>
      </c>
      <c r="G42" s="86" t="s">
        <v>403</v>
      </c>
    </row>
    <row r="43" spans="2:9" x14ac:dyDescent="0.4">
      <c r="C43" s="10" t="s">
        <v>201</v>
      </c>
      <c r="D43" s="70">
        <v>35067816.140000001</v>
      </c>
      <c r="E43" s="70">
        <v>81804506.480000004</v>
      </c>
      <c r="F43" s="70">
        <v>39333938.960000001</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392</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C'!J71</f>
        <v>53.58482257126056</v>
      </c>
      <c r="E9" s="34"/>
      <c r="F9" s="34"/>
      <c r="G9" s="34"/>
      <c r="H9" s="34"/>
    </row>
    <row r="10" spans="1:8" x14ac:dyDescent="0.4">
      <c r="B10" s="34"/>
      <c r="C10" s="36" t="s">
        <v>226</v>
      </c>
      <c r="D10" s="109">
        <f ca="1">'Items B &amp; C'!J72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24" workbookViewId="0">
      <selection activeCell="F48" sqref="F48"/>
    </sheetView>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C'!AP13</f>
        <v>461611000</v>
      </c>
      <c r="E36" s="69">
        <f ca="1">'Items B &amp; C'!AQ13</f>
        <v>463952000</v>
      </c>
      <c r="F36" s="69">
        <f ca="1">'Items B &amp; C'!AR13</f>
        <v>506867000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70</v>
      </c>
      <c r="E39" s="70">
        <v>44</v>
      </c>
      <c r="F39" s="70">
        <v>19</v>
      </c>
      <c r="G39" s="86" t="s">
        <v>401</v>
      </c>
    </row>
    <row r="40" spans="2:9" x14ac:dyDescent="0.4">
      <c r="C40" s="10" t="s">
        <v>198</v>
      </c>
      <c r="D40" s="70">
        <v>70</v>
      </c>
      <c r="E40" s="70">
        <v>44</v>
      </c>
      <c r="F40" s="70">
        <v>19</v>
      </c>
      <c r="G40" s="86" t="s">
        <v>401</v>
      </c>
    </row>
    <row r="41" spans="2:9" x14ac:dyDescent="0.4">
      <c r="C41" s="10" t="s">
        <v>199</v>
      </c>
      <c r="D41" s="70">
        <v>6.4699999999999994E-2</v>
      </c>
      <c r="E41" s="70">
        <v>6.4199999999999993E-2</v>
      </c>
      <c r="F41" s="70">
        <v>6.4799999999999996E-2</v>
      </c>
      <c r="G41" s="86" t="s">
        <v>402</v>
      </c>
    </row>
    <row r="42" spans="2:9" x14ac:dyDescent="0.4">
      <c r="C42" s="10" t="s">
        <v>200</v>
      </c>
      <c r="D42" s="95">
        <v>25473139.609999999</v>
      </c>
      <c r="E42" s="95">
        <v>45115849.960000001</v>
      </c>
      <c r="F42" s="95">
        <v>14925689.939999999</v>
      </c>
      <c r="G42" s="86" t="s">
        <v>403</v>
      </c>
    </row>
    <row r="43" spans="2:9" x14ac:dyDescent="0.4">
      <c r="C43" s="10" t="s">
        <v>201</v>
      </c>
      <c r="D43" s="95">
        <v>25473139.609999999</v>
      </c>
      <c r="E43" s="95">
        <v>45115849.960000001</v>
      </c>
      <c r="F43" s="95">
        <v>19957788.140000001</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C'!K71</f>
        <v>29.959619427512358</v>
      </c>
      <c r="E9" s="34"/>
      <c r="F9" s="34"/>
      <c r="G9" s="34"/>
      <c r="H9" s="34"/>
    </row>
    <row r="10" spans="1:8" x14ac:dyDescent="0.4">
      <c r="B10" s="34"/>
      <c r="C10" s="36" t="s">
        <v>226</v>
      </c>
      <c r="D10" s="109">
        <f ca="1">'Items B &amp; C'!K72</f>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24" workbookViewId="0">
      <selection activeCell="F50" sqref="F50"/>
    </sheetView>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400</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399</v>
      </c>
    </row>
    <row r="18" spans="2:4" x14ac:dyDescent="0.4">
      <c r="C18" t="s">
        <v>181</v>
      </c>
      <c r="D18" s="44" t="s">
        <v>400</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C'!AP14</f>
        <v>206427000</v>
      </c>
      <c r="E36" s="69">
        <f ca="1">'Items B &amp; C'!AQ14</f>
        <v>207517000</v>
      </c>
      <c r="F36" s="69">
        <f ca="1">'Items B &amp; C'!AR14</f>
        <v>208643000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66</v>
      </c>
      <c r="E39" s="70">
        <v>45</v>
      </c>
      <c r="F39" s="70">
        <v>20</v>
      </c>
      <c r="G39" s="86" t="s">
        <v>401</v>
      </c>
    </row>
    <row r="40" spans="2:9" x14ac:dyDescent="0.4">
      <c r="C40" s="10" t="s">
        <v>198</v>
      </c>
      <c r="D40" s="70">
        <v>66</v>
      </c>
      <c r="E40" s="70">
        <v>45</v>
      </c>
      <c r="F40" s="70">
        <v>20</v>
      </c>
      <c r="G40" s="86" t="s">
        <v>401</v>
      </c>
    </row>
    <row r="41" spans="2:9" x14ac:dyDescent="0.4">
      <c r="C41" s="10" t="s">
        <v>199</v>
      </c>
      <c r="D41" s="70">
        <v>6.5600000000000006E-2</v>
      </c>
      <c r="E41" s="70">
        <v>6.59E-2</v>
      </c>
      <c r="F41" s="70">
        <v>6.6199999999999995E-2</v>
      </c>
      <c r="G41" s="86" t="s">
        <v>402</v>
      </c>
    </row>
    <row r="42" spans="2:9" x14ac:dyDescent="0.4">
      <c r="C42" s="10" t="s">
        <v>200</v>
      </c>
      <c r="D42" s="70">
        <v>5252187.54</v>
      </c>
      <c r="E42" s="70">
        <v>3251488.95</v>
      </c>
      <c r="F42" s="70">
        <v>1608884.49</v>
      </c>
      <c r="G42" s="86" t="s">
        <v>403</v>
      </c>
    </row>
    <row r="43" spans="2:9" x14ac:dyDescent="0.4">
      <c r="C43" s="10" t="s">
        <v>201</v>
      </c>
      <c r="D43" s="70">
        <v>5252187.54</v>
      </c>
      <c r="E43" s="70">
        <v>3251488.95</v>
      </c>
      <c r="F43" s="70">
        <v>1608884.49</v>
      </c>
      <c r="G43" s="86" t="s">
        <v>404</v>
      </c>
    </row>
    <row r="44" spans="2:9" x14ac:dyDescent="0.4">
      <c r="C44" s="10" t="s">
        <v>202</v>
      </c>
      <c r="D44" s="70">
        <v>0</v>
      </c>
      <c r="E44" s="70">
        <v>0</v>
      </c>
      <c r="F44" s="70">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400</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C'!L71</f>
        <v>52.671519797857613</v>
      </c>
      <c r="E9" s="34"/>
      <c r="F9" s="34"/>
      <c r="G9" s="34"/>
      <c r="H9" s="34"/>
    </row>
    <row r="10" spans="1:8" x14ac:dyDescent="0.4">
      <c r="B10" s="34"/>
      <c r="C10" s="36" t="s">
        <v>226</v>
      </c>
      <c r="D10" s="109">
        <f ca="1">'Items B &amp; C'!L72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4">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4">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4">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4">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4">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4">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4">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26" workbookViewId="0">
      <selection activeCell="D51" sqref="D51"/>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409</v>
      </c>
    </row>
    <row r="18" spans="2:4" x14ac:dyDescent="0.4">
      <c r="C18" t="s">
        <v>181</v>
      </c>
      <c r="D18" s="44" t="s">
        <v>411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C'!AP15</f>
        <v>438286000</v>
      </c>
      <c r="E36" s="69">
        <f ca="1">'Items B &amp; C'!AQ15</f>
        <v>440699000</v>
      </c>
      <c r="F36" s="69">
        <f ca="1">'Items B &amp; C'!AR15</f>
        <v>443192000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166</v>
      </c>
      <c r="E39" s="70">
        <v>157</v>
      </c>
      <c r="F39" s="70">
        <v>139</v>
      </c>
      <c r="G39" s="86" t="s">
        <v>401</v>
      </c>
    </row>
    <row r="40" spans="2:9" x14ac:dyDescent="0.4">
      <c r="C40" s="10" t="s">
        <v>198</v>
      </c>
      <c r="D40" s="70">
        <v>166</v>
      </c>
      <c r="E40" s="70">
        <v>157</v>
      </c>
      <c r="F40" s="70">
        <v>139</v>
      </c>
      <c r="G40" s="86" t="s">
        <v>401</v>
      </c>
    </row>
    <row r="41" spans="2:9" x14ac:dyDescent="0.4">
      <c r="C41" s="10" t="s">
        <v>199</v>
      </c>
      <c r="D41" s="70">
        <v>6.83E-2</v>
      </c>
      <c r="E41" s="70">
        <v>6.7799999999999999E-2</v>
      </c>
      <c r="F41" s="70">
        <v>6.8699999999999997E-2</v>
      </c>
      <c r="G41" s="86" t="s">
        <v>402</v>
      </c>
    </row>
    <row r="42" spans="2:9" x14ac:dyDescent="0.4">
      <c r="C42" s="10" t="s">
        <v>200</v>
      </c>
      <c r="D42" s="70">
        <v>3894933.47</v>
      </c>
      <c r="E42" s="70">
        <v>26203941.469999999</v>
      </c>
      <c r="F42" s="70">
        <v>1777673.61</v>
      </c>
      <c r="G42" s="86" t="s">
        <v>403</v>
      </c>
    </row>
    <row r="43" spans="2:9" x14ac:dyDescent="0.4">
      <c r="C43" s="10" t="s">
        <v>201</v>
      </c>
      <c r="D43" s="70">
        <v>7904933.4700000007</v>
      </c>
      <c r="E43" s="70">
        <v>26203941.469999999</v>
      </c>
      <c r="F43" s="70">
        <v>1777673.61</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C'!M71</f>
        <v>60.023562073184145</v>
      </c>
      <c r="E9" s="34"/>
      <c r="F9" s="34"/>
      <c r="G9" s="34"/>
      <c r="H9" s="34"/>
    </row>
    <row r="10" spans="1:8" x14ac:dyDescent="0.4">
      <c r="B10" s="34"/>
      <c r="C10" s="36" t="s">
        <v>226</v>
      </c>
      <c r="D10" s="109">
        <f ca="1">'Items B &amp; C'!M72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election activeCell="F32" sqref="F32"/>
    </sheetView>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4" t="s">
        <v>145</v>
      </c>
    </row>
    <row r="31" spans="2:3" x14ac:dyDescent="0.4">
      <c r="B31" t="s">
        <v>14</v>
      </c>
      <c r="C31" s="37" t="s">
        <v>146</v>
      </c>
    </row>
    <row r="32" spans="2:3" x14ac:dyDescent="0.4">
      <c r="B32" t="s">
        <v>12</v>
      </c>
      <c r="C32" s="75">
        <v>45301</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01C-ECCF-45D7-B37A-2E1A4CADB6F5}">
  <sheetPr codeName="Sheet30"/>
  <dimension ref="A1:I69"/>
  <sheetViews>
    <sheetView topLeftCell="A24" workbookViewId="0">
      <selection activeCell="H48" sqref="H48"/>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424</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455</v>
      </c>
    </row>
    <row r="18" spans="2:4" x14ac:dyDescent="0.4">
      <c r="C18" t="s">
        <v>181</v>
      </c>
      <c r="D18" s="44" t="s">
        <v>424</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C'!AP16</f>
        <v>86195000</v>
      </c>
      <c r="E36" s="69">
        <f ca="1">'Items B &amp; C'!AQ16</f>
        <v>86827000</v>
      </c>
      <c r="F36" s="69">
        <f ca="1">'Items B &amp; C'!AR16</f>
        <v>87419000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311</v>
      </c>
      <c r="E39" s="70">
        <v>282</v>
      </c>
      <c r="F39" s="70">
        <v>254</v>
      </c>
      <c r="G39" s="86" t="s">
        <v>401</v>
      </c>
    </row>
    <row r="40" spans="2:9" x14ac:dyDescent="0.4">
      <c r="C40" s="10" t="s">
        <v>198</v>
      </c>
      <c r="D40" s="70">
        <v>311</v>
      </c>
      <c r="E40" s="70">
        <v>282</v>
      </c>
      <c r="F40" s="70">
        <v>254</v>
      </c>
      <c r="G40" s="86" t="s">
        <v>401</v>
      </c>
    </row>
    <row r="41" spans="2:9" x14ac:dyDescent="0.4">
      <c r="C41" s="10" t="s">
        <v>199</v>
      </c>
      <c r="D41" s="70">
        <v>7.1599999999999997E-2</v>
      </c>
      <c r="E41" s="70">
        <v>7.1499999999999994E-2</v>
      </c>
      <c r="F41" s="70">
        <v>7.1499999999999994E-2</v>
      </c>
      <c r="G41" s="86" t="s">
        <v>402</v>
      </c>
    </row>
    <row r="42" spans="2:9" x14ac:dyDescent="0.4">
      <c r="C42" s="10" t="s">
        <v>200</v>
      </c>
      <c r="D42" s="70">
        <v>3165532.67</v>
      </c>
      <c r="E42" s="70">
        <v>3312274.39</v>
      </c>
      <c r="F42" s="70">
        <v>2005511.21</v>
      </c>
      <c r="G42" s="86" t="s">
        <v>403</v>
      </c>
    </row>
    <row r="43" spans="2:9" x14ac:dyDescent="0.4">
      <c r="C43" s="10" t="s">
        <v>201</v>
      </c>
      <c r="D43" s="70">
        <v>3165532.67</v>
      </c>
      <c r="E43" s="70">
        <v>3312274.39</v>
      </c>
      <c r="F43" s="70">
        <v>2005511.21</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6FA8-186D-41D4-A7F5-68FB97233C71}">
  <sheetPr codeName="Sheet31"/>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424</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C'!N71</f>
        <v>54.075774971297349</v>
      </c>
      <c r="E9" s="34"/>
      <c r="F9" s="34"/>
      <c r="G9" s="34"/>
      <c r="H9" s="34"/>
    </row>
    <row r="10" spans="1:8" x14ac:dyDescent="0.4">
      <c r="B10" s="34"/>
      <c r="C10" s="36" t="s">
        <v>226</v>
      </c>
      <c r="D10" s="109">
        <f ca="1">'Items B &amp; C'!N72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559A-34B2-4518-AFC6-67E92365D45D}">
  <sheetPr codeName="Sheet32"/>
  <dimension ref="A1:I69"/>
  <sheetViews>
    <sheetView topLeftCell="A21" workbookViewId="0">
      <selection activeCell="C51" sqref="C51"/>
    </sheetView>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454</v>
      </c>
    </row>
    <row r="18" spans="2:4" x14ac:dyDescent="0.4">
      <c r="C18" t="s">
        <v>181</v>
      </c>
      <c r="D18" s="44" t="s">
        <v>423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 ca="1">'Items B &amp; C'!AP17</f>
        <v>75476000</v>
      </c>
      <c r="E36" s="69">
        <f ca="1">'Items B &amp; C'!AQ17</f>
        <v>75922000</v>
      </c>
      <c r="F36" s="69">
        <f ca="1">'Items B &amp; C'!AR17</f>
        <v>76383000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181</v>
      </c>
      <c r="E39" s="70">
        <v>153</v>
      </c>
      <c r="F39" s="70">
        <v>124</v>
      </c>
      <c r="G39" s="86" t="s">
        <v>401</v>
      </c>
    </row>
    <row r="40" spans="2:9" x14ac:dyDescent="0.4">
      <c r="C40" s="10" t="s">
        <v>198</v>
      </c>
      <c r="D40" s="70">
        <v>181</v>
      </c>
      <c r="E40" s="70">
        <v>153</v>
      </c>
      <c r="F40" s="70">
        <v>124</v>
      </c>
      <c r="G40" s="86" t="s">
        <v>401</v>
      </c>
    </row>
    <row r="41" spans="2:9" x14ac:dyDescent="0.4">
      <c r="C41" s="10" t="s">
        <v>199</v>
      </c>
      <c r="D41" s="70">
        <v>7.5999999999999998E-2</v>
      </c>
      <c r="E41" s="70">
        <v>7.5999999999999998E-2</v>
      </c>
      <c r="F41" s="70">
        <v>7.5200000000000003E-2</v>
      </c>
      <c r="G41" s="86" t="s">
        <v>402</v>
      </c>
    </row>
    <row r="42" spans="2:9" x14ac:dyDescent="0.4">
      <c r="C42" s="10" t="s">
        <v>200</v>
      </c>
      <c r="D42" s="70">
        <v>5695318.46</v>
      </c>
      <c r="E42" s="70">
        <v>5719075.9400000004</v>
      </c>
      <c r="F42" s="70">
        <v>7106433.0300000003</v>
      </c>
      <c r="G42" s="86" t="s">
        <v>403</v>
      </c>
    </row>
    <row r="43" spans="2:9" x14ac:dyDescent="0.4">
      <c r="C43" s="10" t="s">
        <v>201</v>
      </c>
      <c r="D43" s="70">
        <v>5695318.46</v>
      </c>
      <c r="E43" s="70">
        <v>5719075.9400000004</v>
      </c>
      <c r="F43" s="70">
        <v>7106433.0300000003</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4E59-0FEB-40CD-83FE-FE3648902949}">
  <sheetPr codeName="Sheet3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 ca="1">'Items B &amp; C'!O71</f>
        <v>80</v>
      </c>
      <c r="E9" s="34"/>
      <c r="F9" s="34"/>
      <c r="G9" s="34"/>
      <c r="H9" s="34"/>
    </row>
    <row r="10" spans="1:8" x14ac:dyDescent="0.4">
      <c r="B10" s="34"/>
      <c r="C10" s="36" t="s">
        <v>226</v>
      </c>
      <c r="D10" s="109">
        <f ca="1">'Items B &amp; C'!O72</f>
        <v>2</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topLeftCell="E9" zoomScale="85" zoomScaleNormal="85" workbookViewId="0">
      <selection activeCell="Z51" sqref="Z51"/>
    </sheetView>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4.15234375" customWidth="1"/>
    <col min="11" max="11" width="15.15234375" customWidth="1"/>
    <col min="12" max="12" width="16.3046875" customWidth="1"/>
    <col min="13" max="13" width="16.15234375" bestFit="1" customWidth="1"/>
    <col min="14" max="14" width="21.3828125" bestFit="1" customWidth="1"/>
    <col min="15" max="15" width="16.84375" customWidth="1"/>
    <col min="16" max="16" width="14.84375" customWidth="1"/>
    <col min="17" max="17" width="15.69140625" bestFit="1" customWidth="1"/>
    <col min="18" max="18" width="16.84375" customWidth="1"/>
    <col min="19" max="19" width="19.69140625" bestFit="1" customWidth="1"/>
    <col min="20" max="20" width="16.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ht="15" thickBot="1" x14ac:dyDescent="0.45">
      <c r="AM3" s="113" t="s">
        <v>436</v>
      </c>
      <c r="AN3" s="26"/>
      <c r="AO3" s="26"/>
    </row>
    <row r="4" spans="2:45" ht="15" thickBot="1" x14ac:dyDescent="0.45">
      <c r="B4" t="s">
        <v>19</v>
      </c>
      <c r="P4" s="130" t="s">
        <v>449</v>
      </c>
      <c r="Q4" s="131"/>
      <c r="R4" s="132"/>
      <c r="AM4" s="112">
        <v>45230</v>
      </c>
      <c r="AN4" s="112">
        <v>45260</v>
      </c>
      <c r="AO4" s="112">
        <v>45291</v>
      </c>
    </row>
    <row r="5" spans="2:45" x14ac:dyDescent="0.4">
      <c r="B5" s="1" t="s">
        <v>20</v>
      </c>
    </row>
    <row r="6" spans="2:45" x14ac:dyDescent="0.4">
      <c r="AB6" t="s">
        <v>361</v>
      </c>
      <c r="AD6" t="s">
        <v>361</v>
      </c>
      <c r="AF6" t="s">
        <v>361</v>
      </c>
      <c r="AG6" t="s">
        <v>361</v>
      </c>
      <c r="AI6" t="s">
        <v>361</v>
      </c>
      <c r="AK6" t="s">
        <v>361</v>
      </c>
      <c r="AM6" s="114"/>
      <c r="AP6" s="114" t="s">
        <v>361</v>
      </c>
      <c r="AQ6" t="s">
        <v>361</v>
      </c>
      <c r="AR6" t="s">
        <v>361</v>
      </c>
    </row>
    <row r="7" spans="2:45" x14ac:dyDescent="0.4">
      <c r="H7" s="64"/>
      <c r="I7" s="64"/>
      <c r="M7" s="162" t="s">
        <v>418</v>
      </c>
      <c r="N7" s="163"/>
      <c r="O7" s="162" t="s">
        <v>361</v>
      </c>
      <c r="P7" s="163"/>
      <c r="W7" s="16" t="s">
        <v>78</v>
      </c>
      <c r="X7" s="16" t="s">
        <v>78</v>
      </c>
      <c r="Y7" s="16" t="s">
        <v>78</v>
      </c>
      <c r="Z7" s="16" t="s">
        <v>372</v>
      </c>
      <c r="AA7" s="16" t="s">
        <v>372</v>
      </c>
      <c r="AB7" s="16" t="s">
        <v>78</v>
      </c>
      <c r="AC7" s="16"/>
      <c r="AD7" s="16" t="s">
        <v>78</v>
      </c>
      <c r="AE7" s="16"/>
      <c r="AF7" s="16" t="s">
        <v>78</v>
      </c>
      <c r="AG7" s="16" t="s">
        <v>372</v>
      </c>
      <c r="AI7" s="16" t="s">
        <v>372</v>
      </c>
      <c r="AJ7" s="16"/>
      <c r="AK7" s="16" t="s">
        <v>372</v>
      </c>
      <c r="AM7" s="114" t="s">
        <v>352</v>
      </c>
      <c r="AN7" t="s">
        <v>352</v>
      </c>
      <c r="AO7" t="s">
        <v>352</v>
      </c>
      <c r="AP7" s="114" t="s">
        <v>352</v>
      </c>
      <c r="AQ7" t="s">
        <v>352</v>
      </c>
      <c r="AR7" t="s">
        <v>352</v>
      </c>
    </row>
    <row r="8" spans="2:45" ht="15" thickBot="1" x14ac:dyDescent="0.45">
      <c r="C8" s="9" t="s">
        <v>29</v>
      </c>
      <c r="D8" s="9" t="s">
        <v>28</v>
      </c>
      <c r="G8" s="3" t="s">
        <v>419</v>
      </c>
      <c r="H8" s="3" t="s">
        <v>352</v>
      </c>
      <c r="I8" s="3" t="s">
        <v>415</v>
      </c>
      <c r="J8" s="3" t="s">
        <v>416</v>
      </c>
      <c r="K8" s="3" t="s">
        <v>417</v>
      </c>
      <c r="L8" s="91" t="s">
        <v>353</v>
      </c>
      <c r="M8" s="91" t="s">
        <v>29</v>
      </c>
      <c r="N8" s="91" t="s">
        <v>360</v>
      </c>
      <c r="O8" s="91" t="s">
        <v>29</v>
      </c>
      <c r="P8" s="91" t="s">
        <v>360</v>
      </c>
      <c r="Q8" s="100" t="s">
        <v>370</v>
      </c>
      <c r="R8" s="100" t="s">
        <v>367</v>
      </c>
      <c r="S8" s="100" t="s">
        <v>371</v>
      </c>
      <c r="T8" s="3" t="s">
        <v>368</v>
      </c>
      <c r="U8" s="3" t="s">
        <v>369</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420</v>
      </c>
      <c r="AN8" s="101" t="s">
        <v>421</v>
      </c>
      <c r="AO8" s="101" t="s">
        <v>422</v>
      </c>
      <c r="AP8" s="115" t="s">
        <v>420</v>
      </c>
      <c r="AQ8" s="101" t="s">
        <v>421</v>
      </c>
      <c r="AR8" s="101" t="s">
        <v>422</v>
      </c>
      <c r="AS8" s="3"/>
    </row>
    <row r="9" spans="2:45" ht="15" thickTop="1" x14ac:dyDescent="0.4">
      <c r="B9" s="8" t="s">
        <v>21</v>
      </c>
      <c r="C9" s="76">
        <v>0</v>
      </c>
      <c r="D9" s="76">
        <v>0</v>
      </c>
      <c r="G9" s="4" t="s">
        <v>354</v>
      </c>
      <c r="H9" s="102">
        <f ca="1">[2]USG!G41</f>
        <v>72014483.863000005</v>
      </c>
      <c r="I9" s="102">
        <f ca="1">[2]USG!G42</f>
        <v>731203.74999999988</v>
      </c>
      <c r="J9" s="102">
        <f ca="1">[2]USG!G38</f>
        <v>276774.88</v>
      </c>
      <c r="K9" s="102">
        <f ca="1">[2]USG!G43</f>
        <v>0</v>
      </c>
      <c r="L9" s="102">
        <f ca="1">[2]USG!G39</f>
        <v>35605.600000000006</v>
      </c>
      <c r="M9" s="103">
        <f ca="1">H9+J9+L9</f>
        <v>72326864.342999995</v>
      </c>
      <c r="N9" s="103">
        <f ca="1">H9</f>
        <v>72014483.863000005</v>
      </c>
      <c r="O9" s="104">
        <f ca="1">ROUND(M9,-3)</f>
        <v>72327000</v>
      </c>
      <c r="P9" s="104">
        <f ca="1">ROUND(N9,-3)</f>
        <v>72014000</v>
      </c>
      <c r="Q9" s="103">
        <f ca="1">H9-SUM(S9,T9,U9)+L9</f>
        <v>70321205.713</v>
      </c>
      <c r="R9" s="104">
        <f ca="1">I9+J9+U9+K9</f>
        <v>1007978.6299999999</v>
      </c>
      <c r="S9" s="104">
        <f ca="1">R9-U9-J9</f>
        <v>731203.74999999988</v>
      </c>
      <c r="T9" s="105">
        <f ca="1">[2]USG!G46</f>
        <v>997680</v>
      </c>
      <c r="U9" s="106">
        <f ca="1">[2]USG!G37</f>
        <v>0</v>
      </c>
      <c r="V9" s="4"/>
      <c r="W9" s="107">
        <f ca="1">SUM(S9:T9,J9)</f>
        <v>2005658.63</v>
      </c>
      <c r="X9" s="107">
        <f t="shared" ref="X9:X11" ca="1" si="0">Q9</f>
        <v>70321205.713</v>
      </c>
      <c r="Y9" s="107">
        <f ca="1">U9</f>
        <v>0</v>
      </c>
      <c r="Z9" s="107">
        <f ca="1">L9</f>
        <v>35605.600000000006</v>
      </c>
      <c r="AA9" s="107">
        <f ca="1">J9</f>
        <v>276774.88</v>
      </c>
      <c r="AB9" s="107">
        <f t="shared" ref="AB9:AB11" ca="1" si="1">ROUND(W9,-3)</f>
        <v>2006000</v>
      </c>
      <c r="AC9" s="107"/>
      <c r="AD9" s="107">
        <f t="shared" ref="AD9:AD11" ca="1" si="2">ROUND(X9,-3)</f>
        <v>70321000</v>
      </c>
      <c r="AE9" s="107"/>
      <c r="AF9" s="107">
        <f t="shared" ref="AF9:AF11" ca="1" si="3">ROUND(Y9,-3)</f>
        <v>0</v>
      </c>
      <c r="AG9" s="107">
        <f t="shared" ref="AG9:AG11" ca="1" si="4">ROUND(Z9,-3)</f>
        <v>36000</v>
      </c>
      <c r="AH9" s="4"/>
      <c r="AI9" s="103">
        <v>0</v>
      </c>
      <c r="AJ9" s="103"/>
      <c r="AK9" s="104">
        <f ca="1">ROUND(AA9,-3)</f>
        <v>277000</v>
      </c>
      <c r="AL9" s="4"/>
      <c r="AM9" s="119">
        <f ca="1">_xlfn.XLOOKUP(AM4,[2]USG!$D$50:$S$50,[2]USG!$D$51:$S$51)</f>
        <v>65537718.552999996</v>
      </c>
      <c r="AN9" s="102">
        <f ca="1">_xlfn.XLOOKUP(AN4,[2]USG!$D$50:$S$50,[2]USG!$D$51:$S$51)</f>
        <v>71760376.113000005</v>
      </c>
      <c r="AO9" s="102">
        <f ca="1">_xlfn.XLOOKUP(AO4,[2]USG!$D$50:$S$50,[2]USG!$D$51:$S$51)</f>
        <v>72014483.863000005</v>
      </c>
      <c r="AP9" s="116">
        <f ca="1">ROUND(AM9,-3)</f>
        <v>65538000</v>
      </c>
      <c r="AQ9" s="104">
        <f t="shared" ref="AQ9:AQ11" ca="1" si="5">ROUND(AN9,-3)</f>
        <v>71760000</v>
      </c>
      <c r="AR9" s="104">
        <f t="shared" ref="AR9:AR11" ca="1" si="6">ROUND(AO9,-3)</f>
        <v>72014000</v>
      </c>
      <c r="AS9" s="4" t="s">
        <v>354</v>
      </c>
    </row>
    <row r="10" spans="2:45" x14ac:dyDescent="0.4">
      <c r="B10" s="8" t="s">
        <v>22</v>
      </c>
      <c r="C10" s="76">
        <f ca="1">O20</f>
        <v>2609104000</v>
      </c>
      <c r="D10" s="76">
        <f ca="1">P20</f>
        <v>2581113000</v>
      </c>
      <c r="G10" t="s">
        <v>355</v>
      </c>
      <c r="H10" s="89">
        <f ca="1">'[3]FIHI (PBC M)'!G54</f>
        <v>701824961.16040003</v>
      </c>
      <c r="I10" s="89">
        <f ca="1">'[3]FIHI (PBC M)'!G55</f>
        <v>53943264.18</v>
      </c>
      <c r="J10" s="89">
        <f ca="1">'[3]FIHI (PBC M)'!G51</f>
        <v>2359199.98769888</v>
      </c>
      <c r="K10" s="89">
        <f ca="1">'[3]FIHI (PBC M)'!G56</f>
        <v>0</v>
      </c>
      <c r="L10" s="89">
        <f ca="1">'[3]FIHI (PBC M)'!G52</f>
        <v>84647.08</v>
      </c>
      <c r="M10" s="14">
        <f t="shared" ref="M10:M19" ca="1" si="7">H10+J10+L10</f>
        <v>704268808.22809899</v>
      </c>
      <c r="N10" s="14">
        <f t="shared" ref="N10:N19" ca="1" si="8">H10</f>
        <v>701824961.16040003</v>
      </c>
      <c r="O10" s="63">
        <f t="shared" ref="O10:O11" ca="1" si="9">ROUND(M10,-3)</f>
        <v>704269000</v>
      </c>
      <c r="P10" s="63">
        <f t="shared" ref="P10:P11" ca="1" si="10">ROUND(N10,-3)</f>
        <v>701825000</v>
      </c>
      <c r="Q10" s="14">
        <f t="shared" ref="Q10:Q11" ca="1" si="11">H10-SUM(S10,T10,U10)+L10</f>
        <v>631616759.28040004</v>
      </c>
      <c r="R10" s="63">
        <f t="shared" ref="R10:R19" ca="1" si="12">I10+J10+U10+K10</f>
        <v>58364362.397698879</v>
      </c>
      <c r="S10" s="63">
        <f t="shared" ref="S10:S11" ca="1" si="13">R10-U10-J10</f>
        <v>53943264.18</v>
      </c>
      <c r="T10" s="96">
        <f ca="1">'[3]FIHI (PBC M)'!G59</f>
        <v>14287686.550000001</v>
      </c>
      <c r="U10" s="97">
        <f ca="1">'[3]FIHI (PBC M)'!G50</f>
        <v>2061898.23</v>
      </c>
      <c r="W10" s="64">
        <f t="shared" ref="W10:W19" ca="1" si="14">SUM(S10:T10,J10)</f>
        <v>70590150.717698887</v>
      </c>
      <c r="X10" s="64">
        <f t="shared" ca="1" si="0"/>
        <v>631616759.28040004</v>
      </c>
      <c r="Y10" s="64">
        <f t="shared" ref="Y10:Y11" ca="1" si="15">U10</f>
        <v>2061898.23</v>
      </c>
      <c r="Z10" s="64">
        <f t="shared" ref="Z10:Z19" ca="1" si="16">L10</f>
        <v>84647.08</v>
      </c>
      <c r="AA10" s="64">
        <f t="shared" ref="AA10:AA19" ca="1" si="17">J10</f>
        <v>2359199.98769888</v>
      </c>
      <c r="AB10" s="64">
        <f t="shared" ca="1" si="1"/>
        <v>70590000</v>
      </c>
      <c r="AC10" s="64"/>
      <c r="AD10" s="64">
        <f ca="1">ROUND(X10,-3)</f>
        <v>631617000</v>
      </c>
      <c r="AE10" s="64"/>
      <c r="AF10" s="64">
        <f t="shared" ca="1" si="3"/>
        <v>2062000</v>
      </c>
      <c r="AG10" s="64">
        <f ca="1">ROUND(Z10,-3)</f>
        <v>85000</v>
      </c>
      <c r="AI10" s="14">
        <v>0</v>
      </c>
      <c r="AJ10" s="14"/>
      <c r="AK10" s="63">
        <f t="shared" ref="AK10:AK19" ca="1" si="18">ROUND(AA10,-3)</f>
        <v>2359000</v>
      </c>
      <c r="AM10" s="120">
        <f ca="1">_xlfn.XLOOKUP(AM$4,'[3]FIHI (PBC M)'!D63:S63,'[3]FIHI (PBC M)'!D64:S64)</f>
        <v>674523341.37449992</v>
      </c>
      <c r="AN10" s="89">
        <f ca="1">_xlfn.XLOOKUP(AN$4,'[3]FIHI (PBC M)'!$D$63:$S$63,'[3]FIHI (PBC M)'!$D$64:$S$64)</f>
        <v>911148032.9467001</v>
      </c>
      <c r="AO10" s="89">
        <f ca="1">_xlfn.XLOOKUP(AO$4,'[3]FIHI (PBC M)'!$D$63:$S$63,'[3]FIHI (PBC M)'!$D$64:$S$64)</f>
        <v>701824961.16040003</v>
      </c>
      <c r="AP10" s="117">
        <f t="shared" ref="AP10:AP11" ca="1" si="19">ROUND(AM10,-3)</f>
        <v>674523000</v>
      </c>
      <c r="AQ10" s="63">
        <f t="shared" ca="1" si="5"/>
        <v>911148000</v>
      </c>
      <c r="AR10" s="63">
        <f t="shared" ca="1" si="6"/>
        <v>701825000</v>
      </c>
      <c r="AS10" t="s">
        <v>355</v>
      </c>
    </row>
    <row r="11" spans="2:45" x14ac:dyDescent="0.4">
      <c r="B11" s="8" t="s">
        <v>23</v>
      </c>
      <c r="C11" s="76">
        <v>0</v>
      </c>
      <c r="D11" s="76">
        <v>0</v>
      </c>
      <c r="G11" t="s">
        <v>356</v>
      </c>
      <c r="H11" s="89">
        <f ca="1">'[3]FIHI (PBC C1)'!G54</f>
        <v>113336952.16</v>
      </c>
      <c r="I11" s="89">
        <f ca="1">'[3]FIHI (PBC C1)'!G55</f>
        <v>4652352.1899999995</v>
      </c>
      <c r="J11" s="89">
        <f ca="1">'[3]FIHI (PBC C1)'!G51</f>
        <v>246107.61171340343</v>
      </c>
      <c r="K11" s="89">
        <f ca="1">'[3]FIHI (PBC C1)'!G56</f>
        <v>0</v>
      </c>
      <c r="L11" s="89">
        <f ca="1">'[3]FIHI (PBC C1)'!G52</f>
        <v>15024.26</v>
      </c>
      <c r="M11" s="14">
        <f t="shared" ca="1" si="7"/>
        <v>113598084.03171341</v>
      </c>
      <c r="N11" s="14">
        <f t="shared" ca="1" si="8"/>
        <v>113336952.16</v>
      </c>
      <c r="O11" s="63">
        <f t="shared" ca="1" si="9"/>
        <v>113598000</v>
      </c>
      <c r="P11" s="63">
        <f t="shared" ca="1" si="10"/>
        <v>113337000</v>
      </c>
      <c r="Q11" s="14">
        <f t="shared" ca="1" si="11"/>
        <v>105662392.67</v>
      </c>
      <c r="R11" s="63">
        <f t="shared" ca="1" si="12"/>
        <v>5239603.1717134034</v>
      </c>
      <c r="S11" s="63">
        <f t="shared" ca="1" si="13"/>
        <v>4652352.1899999995</v>
      </c>
      <c r="T11" s="96">
        <f ca="1">'[3]FIHI (PBC C1)'!G59</f>
        <v>2696088.19</v>
      </c>
      <c r="U11" s="97">
        <f ca="1">'[3]FIHI (PBC C1)'!G50</f>
        <v>341143.37</v>
      </c>
      <c r="W11" s="64">
        <f t="shared" ca="1" si="14"/>
        <v>7594547.9917134028</v>
      </c>
      <c r="X11" s="64">
        <f t="shared" ca="1" si="0"/>
        <v>105662392.67</v>
      </c>
      <c r="Y11" s="64">
        <f t="shared" ca="1" si="15"/>
        <v>341143.37</v>
      </c>
      <c r="Z11" s="64">
        <f t="shared" ca="1" si="16"/>
        <v>15024.26</v>
      </c>
      <c r="AA11" s="64">
        <f t="shared" ca="1" si="17"/>
        <v>246107.61171340343</v>
      </c>
      <c r="AB11" s="64">
        <f t="shared" ca="1" si="1"/>
        <v>7595000</v>
      </c>
      <c r="AC11" s="64"/>
      <c r="AD11" s="64">
        <f t="shared" ca="1" si="2"/>
        <v>105662000</v>
      </c>
      <c r="AE11" s="64"/>
      <c r="AF11" s="64">
        <f t="shared" ca="1" si="3"/>
        <v>341000</v>
      </c>
      <c r="AG11" s="64">
        <f t="shared" ca="1" si="4"/>
        <v>15000</v>
      </c>
      <c r="AI11" s="14">
        <v>0</v>
      </c>
      <c r="AJ11" s="14"/>
      <c r="AK11" s="63">
        <f t="shared" ca="1" si="18"/>
        <v>246000</v>
      </c>
      <c r="AM11" s="120">
        <f ca="1">_xlfn.XLOOKUP(AM$4,'[3]FIHI (PBC C1)'!$D$63:$S$63,'[3]FIHI (PBC C1)'!$D$64:$S$64)</f>
        <v>112223780.06</v>
      </c>
      <c r="AN11" s="89">
        <f ca="1">_xlfn.XLOOKUP(AN$4,'[3]FIHI (PBC C1)'!$D$63:$S$63,'[3]FIHI (PBC C1)'!$D$64:$S$64)</f>
        <v>112769094.73</v>
      </c>
      <c r="AO11" s="89">
        <f ca="1">_xlfn.XLOOKUP(AO$4,'[3]FIHI (PBC C1)'!$D$63:$S$63,'[3]FIHI (PBC C1)'!$D$64:$S$64)</f>
        <v>113336952.16</v>
      </c>
      <c r="AP11" s="117">
        <f t="shared" ca="1" si="19"/>
        <v>112224000</v>
      </c>
      <c r="AQ11" s="63">
        <f t="shared" ca="1" si="5"/>
        <v>112769000</v>
      </c>
      <c r="AR11" s="63">
        <f t="shared" ca="1" si="6"/>
        <v>113337000</v>
      </c>
      <c r="AS11" t="s">
        <v>356</v>
      </c>
    </row>
    <row r="12" spans="2:45" x14ac:dyDescent="0.4">
      <c r="B12" s="8" t="s">
        <v>24</v>
      </c>
      <c r="C12" s="76">
        <v>0</v>
      </c>
      <c r="D12" s="76">
        <v>0</v>
      </c>
      <c r="G12" t="s">
        <v>359</v>
      </c>
      <c r="H12" s="89">
        <f ca="1">'[3]FIHI (PBC MIG)'!G54</f>
        <v>535235384.55419999</v>
      </c>
      <c r="I12" s="89">
        <f ca="1">'[3]FIHI (PBC MIG)'!G55</f>
        <v>16913995.890000001</v>
      </c>
      <c r="J12" s="89">
        <f ca="1">'[3]FIHI (PBC MIG)'!G51</f>
        <v>1044265.3896000029</v>
      </c>
      <c r="K12" s="89">
        <f ca="1">'[3]FIHI (PBC MIG)'!G56</f>
        <v>0</v>
      </c>
      <c r="L12" s="89">
        <f ca="1">'[3]FIHI (PBC MIG)'!G52</f>
        <v>77145.149999999994</v>
      </c>
      <c r="M12" s="14">
        <f ca="1">H12+J12+L12</f>
        <v>536356795.09379995</v>
      </c>
      <c r="N12" s="14">
        <f ca="1">H12</f>
        <v>535235384.55419999</v>
      </c>
      <c r="O12" s="63">
        <f t="shared" ref="O12:P15" ca="1" si="20">ROUND(M12,-3)</f>
        <v>536357000</v>
      </c>
      <c r="P12" s="63">
        <f t="shared" ca="1" si="20"/>
        <v>535235000</v>
      </c>
      <c r="Q12" s="14">
        <f ca="1">H12-SUM(S12,T12,U12)+L12</f>
        <v>510154486.65419996</v>
      </c>
      <c r="R12" s="63">
        <f ca="1">I12+J12+U12+K12</f>
        <v>18243527.509600002</v>
      </c>
      <c r="S12" s="63">
        <f ca="1">R12-U12-J12</f>
        <v>16913995.890000001</v>
      </c>
      <c r="T12" s="96">
        <f ca="1">'[3]FIHI (PBC MIG)'!G59</f>
        <v>7958780.9299999997</v>
      </c>
      <c r="U12" s="97">
        <f ca="1">'[3]FIHI (PBC MIG)'!G50</f>
        <v>285266.23</v>
      </c>
      <c r="W12" s="64">
        <f ca="1">SUM(S12:T12,J12)</f>
        <v>25917042.209600002</v>
      </c>
      <c r="X12" s="64">
        <f ca="1">Q12</f>
        <v>510154486.65419996</v>
      </c>
      <c r="Y12" s="64">
        <f ca="1">U12</f>
        <v>285266.23</v>
      </c>
      <c r="Z12" s="64">
        <f ca="1">L12</f>
        <v>77145.149999999994</v>
      </c>
      <c r="AA12" s="64">
        <f ca="1">J12</f>
        <v>1044265.3896000029</v>
      </c>
      <c r="AB12" s="64">
        <f ca="1">ROUND(W12,-3)</f>
        <v>25917000</v>
      </c>
      <c r="AC12" s="64"/>
      <c r="AD12" s="64">
        <f ca="1">ROUND(X12,-3)</f>
        <v>510154000</v>
      </c>
      <c r="AE12" s="64"/>
      <c r="AF12" s="64">
        <f t="shared" ref="AF12:AG14" ca="1" si="21">ROUND(Y12,-3)</f>
        <v>285000</v>
      </c>
      <c r="AG12" s="64">
        <f t="shared" ca="1" si="21"/>
        <v>77000</v>
      </c>
      <c r="AI12" s="14">
        <v>0</v>
      </c>
      <c r="AJ12" s="14"/>
      <c r="AK12" s="63">
        <f ca="1">ROUND(AA12,-3)</f>
        <v>1044000</v>
      </c>
      <c r="AM12" s="120">
        <f ca="1">_xlfn.XLOOKUP(AM$4,'[3]FIHI (PBC MIG)'!$D$63:$S$63,'[3]FIHI (PBC MIG)'!$D$64:$S$64)</f>
        <v>542550196.08419991</v>
      </c>
      <c r="AN12" s="89">
        <f ca="1">_xlfn.XLOOKUP(AN$4,'[3]FIHI (PBC MIG)'!$D$63:$S$63,'[3]FIHI (PBC MIG)'!$D$64:$S$64)</f>
        <v>578912911.94419992</v>
      </c>
      <c r="AO12" s="89">
        <f ca="1">_xlfn.XLOOKUP(AO$4,'[3]FIHI (PBC MIG)'!$D$63:$S$63,'[3]FIHI (PBC MIG)'!$D$64:$S$64)</f>
        <v>535235384.55419999</v>
      </c>
      <c r="AP12" s="117">
        <f t="shared" ref="AP12:AR15" ca="1" si="22">ROUND(AM12,-3)</f>
        <v>542550000</v>
      </c>
      <c r="AQ12" s="63">
        <f t="shared" ca="1" si="22"/>
        <v>578913000</v>
      </c>
      <c r="AR12" s="63">
        <f t="shared" ca="1" si="22"/>
        <v>535235000</v>
      </c>
      <c r="AS12" t="s">
        <v>359</v>
      </c>
    </row>
    <row r="13" spans="2:45" x14ac:dyDescent="0.4">
      <c r="B13" s="8" t="s">
        <v>25</v>
      </c>
      <c r="C13" s="76">
        <v>0</v>
      </c>
      <c r="D13" s="76">
        <v>0</v>
      </c>
      <c r="G13" t="s">
        <v>357</v>
      </c>
      <c r="H13" s="89">
        <f ca="1">'[3]FIHI (PBC Q1)'!G54</f>
        <v>506866974.61000001</v>
      </c>
      <c r="I13" s="89">
        <f ca="1">'[3]FIHI (PBC Q1)'!G55</f>
        <v>9536558.3800000008</v>
      </c>
      <c r="J13" s="89">
        <f ca="1">'[3]FIHI (PBC Q1)'!G51</f>
        <v>3247371.1834000014</v>
      </c>
      <c r="K13" s="89">
        <f ca="1">'[3]FIHI (PBC Q1)'!G56</f>
        <v>0</v>
      </c>
      <c r="L13" s="89">
        <f ca="1">'[3]FIHI (PBC Q1)'!G52</f>
        <v>356821.19</v>
      </c>
      <c r="M13" s="14">
        <f ca="1">H13+J13+L13</f>
        <v>510471166.98339999</v>
      </c>
      <c r="N13" s="14">
        <f ca="1">H13</f>
        <v>506866974.61000001</v>
      </c>
      <c r="O13" s="63">
        <f t="shared" ca="1" si="20"/>
        <v>510471000</v>
      </c>
      <c r="P13" s="63">
        <f t="shared" ca="1" si="20"/>
        <v>506867000</v>
      </c>
      <c r="Q13" s="14">
        <f ca="1">H13-SUM(S13,T13,U13)+L13</f>
        <v>492626572.81999999</v>
      </c>
      <c r="R13" s="63">
        <f ca="1">I13+J13+U13+K13</f>
        <v>12804483.153400002</v>
      </c>
      <c r="S13" s="63">
        <f ca="1">R13-U13-J13</f>
        <v>9536558.3800000008</v>
      </c>
      <c r="T13" s="96">
        <f ca="1">'[3]FIHI (PBC Q1)'!G59</f>
        <v>5040111.01</v>
      </c>
      <c r="U13" s="97">
        <f ca="1">'[3]FIHI (PBC Q1)'!G50</f>
        <v>20553.59</v>
      </c>
      <c r="V13" s="15"/>
      <c r="W13" s="64">
        <f ca="1">SUM(S13:T13,J13)</f>
        <v>17824040.573400002</v>
      </c>
      <c r="X13" s="64">
        <f ca="1">Q13</f>
        <v>492626572.81999999</v>
      </c>
      <c r="Y13" s="64">
        <f ca="1">U13</f>
        <v>20553.59</v>
      </c>
      <c r="Z13" s="64">
        <f ca="1">L13</f>
        <v>356821.19</v>
      </c>
      <c r="AA13" s="64">
        <f ca="1">J13</f>
        <v>3247371.1834000014</v>
      </c>
      <c r="AB13" s="64">
        <f ca="1">ROUND(W13,-3)</f>
        <v>17824000</v>
      </c>
      <c r="AC13" s="64"/>
      <c r="AD13" s="64">
        <f ca="1">ROUND(X13,-3)</f>
        <v>492627000</v>
      </c>
      <c r="AE13" s="64"/>
      <c r="AF13" s="64">
        <f t="shared" ca="1" si="21"/>
        <v>21000</v>
      </c>
      <c r="AG13" s="64">
        <f t="shared" ca="1" si="21"/>
        <v>357000</v>
      </c>
      <c r="AI13" s="14">
        <v>0</v>
      </c>
      <c r="AJ13" s="14"/>
      <c r="AK13" s="63">
        <f ca="1">ROUND(AA13,-3)</f>
        <v>3247000</v>
      </c>
      <c r="AM13" s="120">
        <f ca="1">_xlfn.XLOOKUP(AM$4,'[3]FIHI (PBC Q1)'!$D$63:$S$63,'[3]FIHI (PBC Q1)'!$D$64:$S$64)</f>
        <v>461610619.82999998</v>
      </c>
      <c r="AN13" s="89">
        <f ca="1">_xlfn.XLOOKUP(AN$4,'[3]FIHI (PBC Q1)'!$D$63:$S$63,'[3]FIHI (PBC Q1)'!$D$64:$S$64)</f>
        <v>463952379.07999998</v>
      </c>
      <c r="AO13" s="89">
        <f ca="1">_xlfn.XLOOKUP(AO$4,'[3]FIHI (PBC Q1)'!$D$63:$S$63,'[3]FIHI (PBC Q1)'!$D$64:$S$64)</f>
        <v>506866974.61000001</v>
      </c>
      <c r="AP13" s="117">
        <f t="shared" ca="1" si="22"/>
        <v>461611000</v>
      </c>
      <c r="AQ13" s="63">
        <f t="shared" ca="1" si="22"/>
        <v>463952000</v>
      </c>
      <c r="AR13" s="63">
        <f t="shared" ca="1" si="22"/>
        <v>506867000</v>
      </c>
      <c r="AS13" t="s">
        <v>357</v>
      </c>
    </row>
    <row r="14" spans="2:45" x14ac:dyDescent="0.4">
      <c r="B14" s="8" t="s">
        <v>26</v>
      </c>
      <c r="C14" s="76">
        <v>0</v>
      </c>
      <c r="D14" s="76">
        <v>0</v>
      </c>
      <c r="G14" t="s">
        <v>398</v>
      </c>
      <c r="H14" s="89">
        <f ca="1">'[3]FIHI (PBC QX)'!G54</f>
        <v>208642968.84380004</v>
      </c>
      <c r="I14" s="89">
        <f ca="1">'[3]FIHI (PBC QX)'!G55</f>
        <v>1540437.6600000001</v>
      </c>
      <c r="J14" s="89">
        <f ca="1">'[3]FIHI (PBC QX)'!G51</f>
        <v>4046630.3014663816</v>
      </c>
      <c r="K14" s="89">
        <f ca="1">'[3]FIHI (PBC QX)'!G56</f>
        <v>0</v>
      </c>
      <c r="L14" s="89">
        <f ca="1">'[3]FIHI (PBC QX)'!G52</f>
        <v>131581.81</v>
      </c>
      <c r="M14" s="14">
        <f ca="1">H14+J14+L14</f>
        <v>212821180.95526642</v>
      </c>
      <c r="N14" s="14">
        <f ca="1">H14</f>
        <v>208642968.84380004</v>
      </c>
      <c r="O14" s="63">
        <f t="shared" ca="1" si="20"/>
        <v>212821000</v>
      </c>
      <c r="P14" s="63">
        <f t="shared" ca="1" si="20"/>
        <v>208643000</v>
      </c>
      <c r="Q14" s="14">
        <f ca="1">H14-SUM(S14,T14,U14)+L14</f>
        <v>207204328.35380003</v>
      </c>
      <c r="R14" s="63">
        <f ca="1">I14+J14+U14+K14</f>
        <v>5616852.601466381</v>
      </c>
      <c r="S14" s="63">
        <f ca="1">R14-U14-J14</f>
        <v>1540437.6599999997</v>
      </c>
      <c r="T14" s="96">
        <f ca="1">'[3]FIHI (PBC QX)'!G59</f>
        <v>0</v>
      </c>
      <c r="U14" s="97">
        <f ca="1">'[3]FIHI (PBC QX)'!G50</f>
        <v>29784.639999999999</v>
      </c>
      <c r="W14" s="64">
        <f ca="1">SUM(S14:T14,J14)</f>
        <v>5587067.9614663813</v>
      </c>
      <c r="X14" s="64">
        <f ca="1">Q14</f>
        <v>207204328.35380003</v>
      </c>
      <c r="Y14" s="64">
        <f ca="1">U14</f>
        <v>29784.639999999999</v>
      </c>
      <c r="Z14" s="64">
        <f ca="1">L14</f>
        <v>131581.81</v>
      </c>
      <c r="AA14" s="64">
        <f ca="1">J14</f>
        <v>4046630.3014663816</v>
      </c>
      <c r="AB14" s="64">
        <f ca="1">ROUND(W14,-3)</f>
        <v>5587000</v>
      </c>
      <c r="AC14" s="64"/>
      <c r="AD14" s="64">
        <f ca="1">ROUND(X14,-3)</f>
        <v>207204000</v>
      </c>
      <c r="AE14" s="64"/>
      <c r="AF14" s="64">
        <f t="shared" ca="1" si="21"/>
        <v>30000</v>
      </c>
      <c r="AG14" s="64">
        <f t="shared" ca="1" si="21"/>
        <v>132000</v>
      </c>
      <c r="AI14" s="14">
        <v>0</v>
      </c>
      <c r="AJ14" s="14"/>
      <c r="AK14" s="63">
        <f ca="1">ROUND(AA14,-3)</f>
        <v>4047000</v>
      </c>
      <c r="AM14" s="120">
        <f ca="1">_xlfn.XLOOKUP(AM$4,'[3]FIHI (PBC QX)'!$D$63:$S$63,'[3]FIHI (PBC QX)'!$D$64:$S$64)</f>
        <v>206426567.69379994</v>
      </c>
      <c r="AN14" s="89">
        <f ca="1">_xlfn.XLOOKUP(AN$4,'[3]FIHI (PBC QX)'!$D$63:$S$63,'[3]FIHI (PBC QX)'!$D$64:$S$64)</f>
        <v>207516601.05379999</v>
      </c>
      <c r="AO14" s="89">
        <f ca="1">_xlfn.XLOOKUP(AO$4,'[3]FIHI (PBC QX)'!$D$63:$S$63,'[3]FIHI (PBC QX)'!$D$64:$S$64)</f>
        <v>208642968.84380004</v>
      </c>
      <c r="AP14" s="117">
        <f t="shared" ca="1" si="22"/>
        <v>206427000</v>
      </c>
      <c r="AQ14" s="63">
        <f t="shared" ca="1" si="22"/>
        <v>207517000</v>
      </c>
      <c r="AR14" s="63">
        <f t="shared" ca="1" si="22"/>
        <v>208643000</v>
      </c>
      <c r="AS14" t="s">
        <v>398</v>
      </c>
    </row>
    <row r="15" spans="2:45" x14ac:dyDescent="0.4">
      <c r="B15" s="8" t="s">
        <v>27</v>
      </c>
      <c r="C15" s="76">
        <f ca="1">O21+O22</f>
        <v>1559095000</v>
      </c>
      <c r="D15" s="76">
        <f ca="1">P21+P22</f>
        <v>519927000</v>
      </c>
      <c r="G15" t="s">
        <v>408</v>
      </c>
      <c r="H15" s="89">
        <f ca="1">'[3]FIHI (PBC Q364)'!G54</f>
        <v>443192301.38999999</v>
      </c>
      <c r="I15" s="89">
        <f ca="1">'[3]FIHI (PBC Q364)'!G55</f>
        <v>1593282.1800000002</v>
      </c>
      <c r="J15" s="89">
        <f ca="1">'[3]FIHI (PBC Q364)'!G51</f>
        <v>15603536.138916098</v>
      </c>
      <c r="K15" s="89">
        <f ca="1">'[3]FIHI (PBC Q364)'!G56</f>
        <v>340000</v>
      </c>
      <c r="L15" s="89">
        <f ca="1">'[3]FIHI (PBC Q364)'!G52</f>
        <v>295076.02</v>
      </c>
      <c r="M15" s="14">
        <f ca="1">H15+J15+L15</f>
        <v>459090913.54891604</v>
      </c>
      <c r="N15" s="14">
        <f ca="1">H15</f>
        <v>443192301.38999999</v>
      </c>
      <c r="O15" s="63">
        <f t="shared" ca="1" si="20"/>
        <v>459091000</v>
      </c>
      <c r="P15" s="63">
        <f t="shared" ca="1" si="20"/>
        <v>443192000</v>
      </c>
      <c r="Q15" s="14">
        <f ca="1">H15-SUM(S15,T15,U15)+L15</f>
        <v>441464741.29999995</v>
      </c>
      <c r="R15" s="63">
        <f ca="1">I15+J15+U15+K15</f>
        <v>17626172.248916097</v>
      </c>
      <c r="S15" s="63">
        <f ca="1">R15-U15-J15</f>
        <v>1933282.1799999997</v>
      </c>
      <c r="T15" s="96">
        <f ca="1">'[3]FIHI (PBC Q364)'!G59</f>
        <v>0</v>
      </c>
      <c r="U15" s="97">
        <f ca="1">'[3]FIHI (PBC Q364)'!G50</f>
        <v>89353.93</v>
      </c>
      <c r="W15" s="64">
        <f ca="1">SUM(S15:T15,J15)</f>
        <v>17536818.318916097</v>
      </c>
      <c r="X15" s="64">
        <f t="shared" ref="X15" ca="1" si="23">Q15</f>
        <v>441464741.29999995</v>
      </c>
      <c r="Y15" s="64">
        <f t="shared" ref="Y15" ca="1" si="24">U15</f>
        <v>89353.93</v>
      </c>
      <c r="Z15" s="64">
        <f ca="1">L15</f>
        <v>295076.02</v>
      </c>
      <c r="AA15" s="64">
        <f ca="1">J15</f>
        <v>15603536.138916098</v>
      </c>
      <c r="AB15" s="64">
        <f t="shared" ref="AB15" ca="1" si="25">ROUND(W15,-3)</f>
        <v>17537000</v>
      </c>
      <c r="AC15" s="64"/>
      <c r="AD15" s="64">
        <f t="shared" ref="AD15" ca="1" si="26">ROUND(X15,-3)</f>
        <v>441465000</v>
      </c>
      <c r="AE15" s="64"/>
      <c r="AF15" s="64">
        <f t="shared" ref="AF15" ca="1" si="27">ROUND(Y15,-3)</f>
        <v>89000</v>
      </c>
      <c r="AG15" s="64">
        <f t="shared" ref="AG15" ca="1" si="28">ROUND(Z15,-3)</f>
        <v>295000</v>
      </c>
      <c r="AI15" s="14">
        <v>0</v>
      </c>
      <c r="AJ15" s="14"/>
      <c r="AK15" s="63">
        <f ca="1">ROUND(AA15,-3)</f>
        <v>15604000</v>
      </c>
      <c r="AM15" s="120">
        <f ca="1">_xlfn.XLOOKUP(AM$4,'[3]FIHI (PBC Q364)'!$D$63:$S$63,'[3]FIHI (PBC Q364)'!$D$64:$S$64)</f>
        <v>438285695.84999996</v>
      </c>
      <c r="AN15" s="89">
        <f ca="1">_xlfn.XLOOKUP(AN$4,'[3]FIHI (PBC Q364)'!$D$63:$S$63,'[3]FIHI (PBC Q364)'!$D$64:$S$64)</f>
        <v>440698780.60999995</v>
      </c>
      <c r="AO15" s="89">
        <f ca="1">_xlfn.XLOOKUP(AO$4,'[3]FIHI (PBC Q364)'!$D$63:$S$63,'[3]FIHI (PBC Q364)'!$D$64:$S$64)</f>
        <v>443192301.38999999</v>
      </c>
      <c r="AP15" s="117">
        <f t="shared" ca="1" si="22"/>
        <v>438286000</v>
      </c>
      <c r="AQ15" s="63">
        <f t="shared" ca="1" si="22"/>
        <v>440699000</v>
      </c>
      <c r="AR15" s="63">
        <f t="shared" ca="1" si="22"/>
        <v>443192000</v>
      </c>
      <c r="AS15" t="s">
        <v>408</v>
      </c>
    </row>
    <row r="16" spans="2:45" x14ac:dyDescent="0.4">
      <c r="B16" s="8" t="s">
        <v>30</v>
      </c>
      <c r="C16" s="76">
        <v>0</v>
      </c>
      <c r="D16" s="76">
        <v>0</v>
      </c>
      <c r="G16" t="s">
        <v>414</v>
      </c>
      <c r="H16" s="89">
        <f ca="1">'[3]FIHI (PBC 2YIG)'!G54</f>
        <v>87419352.609999999</v>
      </c>
      <c r="I16" s="89">
        <f ca="1">'[3]FIHI (PBC 2YIG)'!G55</f>
        <v>2737049.48</v>
      </c>
      <c r="J16" s="89">
        <f ca="1">'[3]FIHI (PBC 2YIG)'!G51</f>
        <v>1495499.8800000001</v>
      </c>
      <c r="K16" s="89">
        <f ca="1">'[3]FIHI (PBC 2YIG)'!G56</f>
        <v>0</v>
      </c>
      <c r="L16" s="89">
        <f ca="1">'[3]FIHI (PBC 2YIG)'!G52</f>
        <v>58324.039999999994</v>
      </c>
      <c r="M16" s="14">
        <f t="shared" ref="M16:M17" ca="1" si="29">H16+J16+L16</f>
        <v>88973176.530000001</v>
      </c>
      <c r="N16" s="14">
        <f t="shared" ref="N16:N17" ca="1" si="30">H16</f>
        <v>87419352.609999999</v>
      </c>
      <c r="O16" s="63">
        <f t="shared" ref="O16:O17" ca="1" si="31">ROUND(M16,-3)</f>
        <v>88973000</v>
      </c>
      <c r="P16" s="63">
        <f t="shared" ref="P16:P17" ca="1" si="32">ROUND(N16,-3)</f>
        <v>87419000</v>
      </c>
      <c r="Q16" s="14">
        <f t="shared" ref="Q16:Q17" ca="1" si="33">H16-SUM(S16,T16,U16)+L16</f>
        <v>84740627.170000002</v>
      </c>
      <c r="R16" s="63">
        <f t="shared" ref="R16:R17" ca="1" si="34">I16+J16+U16+K16</f>
        <v>4232549.3600000003</v>
      </c>
      <c r="S16" s="63">
        <f t="shared" ref="S16:S17" ca="1" si="35">R16-U16-J16</f>
        <v>2737049.4800000004</v>
      </c>
      <c r="T16" s="96">
        <f ca="1">'[3]FIHI (PBC 2YIG)'!G59</f>
        <v>0</v>
      </c>
      <c r="U16" s="97">
        <f ca="1">'[3]FIHI (PBC 2YIG)'!G50</f>
        <v>0</v>
      </c>
      <c r="W16" s="64">
        <f t="shared" ref="W16:W17" ca="1" si="36">SUM(S16:T16,J16)</f>
        <v>4232549.3600000003</v>
      </c>
      <c r="X16" s="64">
        <f t="shared" ref="X16:X17" ca="1" si="37">Q16</f>
        <v>84740627.170000002</v>
      </c>
      <c r="Y16" s="64">
        <f t="shared" ref="Y16:Y17" ca="1" si="38">U16</f>
        <v>0</v>
      </c>
      <c r="Z16" s="64">
        <f t="shared" ref="Z16:Z17" ca="1" si="39">L16</f>
        <v>58324.039999999994</v>
      </c>
      <c r="AA16" s="64">
        <f t="shared" ref="AA16:AA17" ca="1" si="40">J16</f>
        <v>1495499.8800000001</v>
      </c>
      <c r="AB16" s="64">
        <f t="shared" ref="AB16:AB17" ca="1" si="41">ROUND(W16,-3)</f>
        <v>4233000</v>
      </c>
      <c r="AC16" s="64"/>
      <c r="AD16" s="64">
        <f t="shared" ref="AD16:AD17" ca="1" si="42">ROUND(X16,-3)</f>
        <v>84741000</v>
      </c>
      <c r="AE16" s="64"/>
      <c r="AF16" s="64">
        <f t="shared" ref="AF16:AF17" ca="1" si="43">ROUND(Y16,-3)</f>
        <v>0</v>
      </c>
      <c r="AG16" s="64">
        <f t="shared" ref="AG16:AG17" ca="1" si="44">ROUND(Z16,-3)</f>
        <v>58000</v>
      </c>
      <c r="AI16" s="14">
        <v>0</v>
      </c>
      <c r="AJ16" s="14"/>
      <c r="AK16" s="63">
        <f t="shared" ref="AK16:AK17" ca="1" si="45">ROUND(AA16,-3)</f>
        <v>1495000</v>
      </c>
      <c r="AM16" s="120">
        <f ca="1">_xlfn.XLOOKUP(AM$4,'[3]FIHI (PBC 2YIG)'!$D$63:$W$63,'[3]FIHI (PBC 2YIG)'!$D$64:$W$64)</f>
        <v>86195309.310000002</v>
      </c>
      <c r="AN16" s="89">
        <f ca="1">_xlfn.XLOOKUP(AN$4,'[3]FIHI (PBC 2YIG)'!$D$63:$W$63,'[3]FIHI (PBC 2YIG)'!$D$64:$W$64)</f>
        <v>86826953.109999999</v>
      </c>
      <c r="AO16" s="89">
        <f ca="1">_xlfn.XLOOKUP(AO$4,'[3]FIHI (PBC 2YIG)'!$D$63:$W$63,'[3]FIHI (PBC 2YIG)'!$D$64:$W$64)</f>
        <v>87419352.609999999</v>
      </c>
      <c r="AP16" s="117">
        <f t="shared" ref="AP16:AP17" ca="1" si="46">ROUND(AM16,-3)</f>
        <v>86195000</v>
      </c>
      <c r="AQ16" s="63">
        <f t="shared" ref="AQ16:AQ17" ca="1" si="47">ROUND(AN16,-3)</f>
        <v>86827000</v>
      </c>
      <c r="AR16" s="63">
        <f t="shared" ref="AR16:AR17" ca="1" si="48">ROUND(AO16,-3)</f>
        <v>87419000</v>
      </c>
      <c r="AS16" t="s">
        <v>414</v>
      </c>
    </row>
    <row r="17" spans="2:45" x14ac:dyDescent="0.4">
      <c r="B17" s="8"/>
      <c r="G17" t="s">
        <v>413</v>
      </c>
      <c r="H17" s="89">
        <f ca="1">'[3]FIHI (PBC A1)'!G54</f>
        <v>76383216.170000002</v>
      </c>
      <c r="I17" s="89">
        <f ca="1">'[3]FIHI (PBC A1)'!G55</f>
        <v>7106433.0300000003</v>
      </c>
      <c r="J17" s="89">
        <f ca="1">'[3]FIHI (PBC A1)'!G51</f>
        <v>0</v>
      </c>
      <c r="K17" s="89">
        <f ca="1">'[3]FIHI (PBC A1)'!G56</f>
        <v>0</v>
      </c>
      <c r="L17" s="89">
        <f ca="1">'[3]FIHI (PBC A1)'!G52</f>
        <v>97926.360000000015</v>
      </c>
      <c r="M17" s="14">
        <f t="shared" ca="1" si="29"/>
        <v>76481142.530000001</v>
      </c>
      <c r="N17" s="14">
        <f t="shared" ca="1" si="30"/>
        <v>76383216.170000002</v>
      </c>
      <c r="O17" s="63">
        <f t="shared" ca="1" si="31"/>
        <v>76481000</v>
      </c>
      <c r="P17" s="63">
        <f t="shared" ca="1" si="32"/>
        <v>76383000</v>
      </c>
      <c r="Q17" s="14">
        <f t="shared" ca="1" si="33"/>
        <v>69374709.5</v>
      </c>
      <c r="R17" s="63">
        <f t="shared" ca="1" si="34"/>
        <v>7106433.0300000003</v>
      </c>
      <c r="S17" s="63">
        <f t="shared" ca="1" si="35"/>
        <v>7106433.0300000003</v>
      </c>
      <c r="T17" s="96">
        <f ca="1">'[3]FIHI (PBC A1)'!G59</f>
        <v>0</v>
      </c>
      <c r="U17" s="97">
        <f ca="1">'[3]FIHI (PBC A1)'!G50</f>
        <v>0</v>
      </c>
      <c r="W17" s="64">
        <f t="shared" ca="1" si="36"/>
        <v>7106433.0300000003</v>
      </c>
      <c r="X17" s="64">
        <f t="shared" ca="1" si="37"/>
        <v>69374709.5</v>
      </c>
      <c r="Y17" s="64">
        <f t="shared" ca="1" si="38"/>
        <v>0</v>
      </c>
      <c r="Z17" s="64">
        <f t="shared" ca="1" si="39"/>
        <v>97926.360000000015</v>
      </c>
      <c r="AA17" s="64">
        <f t="shared" ca="1" si="40"/>
        <v>0</v>
      </c>
      <c r="AB17" s="64">
        <f t="shared" ca="1" si="41"/>
        <v>7106000</v>
      </c>
      <c r="AC17" s="64"/>
      <c r="AD17" s="64">
        <f t="shared" ca="1" si="42"/>
        <v>69375000</v>
      </c>
      <c r="AE17" s="64"/>
      <c r="AF17" s="64">
        <f t="shared" ca="1" si="43"/>
        <v>0</v>
      </c>
      <c r="AG17" s="64">
        <f t="shared" ca="1" si="44"/>
        <v>98000</v>
      </c>
      <c r="AI17" s="14">
        <v>0</v>
      </c>
      <c r="AJ17" s="14"/>
      <c r="AK17" s="63">
        <f t="shared" ca="1" si="45"/>
        <v>0</v>
      </c>
      <c r="AM17" s="120">
        <f ca="1">_xlfn.XLOOKUP(AM$4,'[3]FIHI (PBC A1)'!$D$63:$W$63,'[3]FIHI (PBC A1)'!$D$64:$W$64)</f>
        <v>75476005.329999998</v>
      </c>
      <c r="AN17" s="89">
        <f ca="1">_xlfn.XLOOKUP(AN$4,'[3]FIHI (PBC A1)'!$D$63:$W$63,'[3]FIHI (PBC A1)'!$D$64:$W$64)</f>
        <v>75922260.329999998</v>
      </c>
      <c r="AO17" s="89">
        <f ca="1">_xlfn.XLOOKUP(AO$4,'[3]FIHI (PBC A1)'!$D$63:$W$63,'[3]FIHI (PBC A1)'!$D$64:$W$64)</f>
        <v>76383216.170000002</v>
      </c>
      <c r="AP17" s="117">
        <f t="shared" ca="1" si="46"/>
        <v>75476000</v>
      </c>
      <c r="AQ17" s="63">
        <f t="shared" ca="1" si="47"/>
        <v>75922000</v>
      </c>
      <c r="AR17" s="63">
        <f t="shared" ca="1" si="48"/>
        <v>76383000</v>
      </c>
      <c r="AS17" t="s">
        <v>413</v>
      </c>
    </row>
    <row r="18" spans="2:45" x14ac:dyDescent="0.4">
      <c r="B18" s="8"/>
      <c r="G18" t="s">
        <v>458</v>
      </c>
      <c r="H18" s="89">
        <f ca="1">[4]NAV!E12</f>
        <v>362061.90421806456</v>
      </c>
      <c r="I18" s="89">
        <f ca="1">[4]NAV!$F$25</f>
        <v>4737878.3400619999</v>
      </c>
      <c r="J18" s="89">
        <f ca="1">-[4]NAV!$N$159*[4]NAV!$I$10</f>
        <v>3269092.05</v>
      </c>
      <c r="K18" s="89">
        <f ca="1">[4]NAV!$E$26*[4]NAV!$I$10</f>
        <v>-596187</v>
      </c>
      <c r="L18" s="89">
        <f ca="1">-[4]NAV!$R$119</f>
        <v>127178.82622347842</v>
      </c>
      <c r="M18" s="14">
        <f t="shared" ref="M18" ca="1" si="49">H18+J18+L18</f>
        <v>3758332.7804415431</v>
      </c>
      <c r="N18" s="14">
        <f t="shared" ref="N18" ca="1" si="50">H18</f>
        <v>362061.90421806456</v>
      </c>
      <c r="O18" s="63">
        <f t="shared" ref="O18" ca="1" si="51">ROUND(M18,-3)</f>
        <v>3758000</v>
      </c>
      <c r="P18" s="63">
        <f t="shared" ref="P18" ca="1" si="52">ROUND(N18,-3)</f>
        <v>362000</v>
      </c>
      <c r="Q18" s="14"/>
      <c r="R18" s="63">
        <f t="shared" ref="R18" ca="1" si="53">I18+J18+U18+K18</f>
        <v>7410783.3900619997</v>
      </c>
      <c r="S18" s="63">
        <f t="shared" ref="S18" ca="1" si="54">R18-U18-J18</f>
        <v>4141691.3400619999</v>
      </c>
      <c r="T18" s="96">
        <v>0</v>
      </c>
      <c r="U18" s="97">
        <v>0</v>
      </c>
      <c r="W18" s="64">
        <f t="shared" ref="W18" ca="1" si="55">SUM(S18:T18,J18)</f>
        <v>7410783.3900619997</v>
      </c>
      <c r="X18" s="64">
        <f t="shared" ref="X18" si="56">Q18</f>
        <v>0</v>
      </c>
      <c r="Y18" s="64">
        <f t="shared" ref="Y18" si="57">U18</f>
        <v>0</v>
      </c>
      <c r="Z18" s="64">
        <f t="shared" ref="Z18" ca="1" si="58">L18</f>
        <v>127178.82622347842</v>
      </c>
      <c r="AA18" s="64">
        <f t="shared" ref="AA18" ca="1" si="59">J18</f>
        <v>3269092.05</v>
      </c>
      <c r="AB18" s="64">
        <f t="shared" ref="AB18" ca="1" si="60">ROUND(W18,-3)</f>
        <v>7411000</v>
      </c>
      <c r="AC18" s="64"/>
      <c r="AD18" s="64">
        <f t="shared" ref="AD18" si="61">ROUND(X18,-3)</f>
        <v>0</v>
      </c>
      <c r="AE18" s="64"/>
      <c r="AF18" s="64">
        <f t="shared" ref="AF18" si="62">ROUND(Y18,-3)</f>
        <v>0</v>
      </c>
      <c r="AG18" s="64">
        <f t="shared" ref="AG18" ca="1" si="63">ROUND(Z18,-3)</f>
        <v>127000</v>
      </c>
      <c r="AI18" s="14">
        <v>0</v>
      </c>
      <c r="AJ18" s="14"/>
      <c r="AK18" s="63">
        <f t="shared" ref="AK18" ca="1" si="64">ROUND(AA18,-3)</f>
        <v>3269000</v>
      </c>
      <c r="AM18" s="120"/>
      <c r="AN18" s="89"/>
      <c r="AO18" s="89"/>
      <c r="AP18" s="117"/>
      <c r="AQ18" s="63"/>
      <c r="AR18" s="63"/>
    </row>
    <row r="19" spans="2:45" ht="15" thickBot="1" x14ac:dyDescent="0.45">
      <c r="B19" s="8"/>
      <c r="G19" s="3" t="s">
        <v>358</v>
      </c>
      <c r="H19" s="90">
        <v>0</v>
      </c>
      <c r="I19" s="90">
        <v>170089.89</v>
      </c>
      <c r="J19" s="90">
        <v>0</v>
      </c>
      <c r="K19" s="90">
        <v>0</v>
      </c>
      <c r="L19" s="90">
        <v>170089.89</v>
      </c>
      <c r="M19" s="91">
        <f t="shared" ca="1" si="7"/>
        <v>170089.89</v>
      </c>
      <c r="N19" s="91">
        <f t="shared" ca="1" si="8"/>
        <v>0</v>
      </c>
      <c r="O19" s="92">
        <f ca="1">ROUND(M19,-3)</f>
        <v>170000</v>
      </c>
      <c r="P19" s="92">
        <f ca="1">ROUND(N19,-3)</f>
        <v>0</v>
      </c>
      <c r="Q19" s="91">
        <f t="shared" ref="Q19" ca="1" si="65">M19-SUM(L19,S19,T19,U19)</f>
        <v>0</v>
      </c>
      <c r="R19" s="92">
        <f t="shared" ca="1" si="12"/>
        <v>170089.89</v>
      </c>
      <c r="S19" s="92"/>
      <c r="T19" s="98">
        <v>0</v>
      </c>
      <c r="U19" s="99">
        <v>0</v>
      </c>
      <c r="V19" s="3"/>
      <c r="W19" s="93">
        <f t="shared" ca="1" si="14"/>
        <v>0</v>
      </c>
      <c r="X19" s="93">
        <f t="shared" ref="X19" ca="1" si="66">Q19</f>
        <v>0</v>
      </c>
      <c r="Y19" s="93">
        <f t="shared" ref="Y19" si="67">U19</f>
        <v>0</v>
      </c>
      <c r="Z19" s="93">
        <f t="shared" ca="1" si="16"/>
        <v>170089.89</v>
      </c>
      <c r="AA19" s="93">
        <f t="shared" ca="1" si="17"/>
        <v>0</v>
      </c>
      <c r="AB19" s="93">
        <f t="shared" ref="AB19" ca="1" si="68">ROUND(W19,-3)</f>
        <v>0</v>
      </c>
      <c r="AC19" s="93"/>
      <c r="AD19" s="93">
        <f t="shared" ref="AD19" ca="1" si="69">ROUND(X19,-3)</f>
        <v>0</v>
      </c>
      <c r="AE19" s="93"/>
      <c r="AF19" s="93">
        <f t="shared" ref="AF19" si="70">ROUND(Y19,-3)</f>
        <v>0</v>
      </c>
      <c r="AG19" s="93">
        <f t="shared" ref="AG19" ca="1" si="71">ROUND(Z19,-3)</f>
        <v>170000</v>
      </c>
      <c r="AH19" s="3"/>
      <c r="AI19" s="91">
        <v>0</v>
      </c>
      <c r="AJ19" s="91"/>
      <c r="AK19" s="92">
        <f t="shared" ca="1" si="18"/>
        <v>0</v>
      </c>
      <c r="AL19" s="3"/>
      <c r="AM19" s="121"/>
      <c r="AN19" s="90"/>
      <c r="AO19" s="90"/>
      <c r="AP19" s="118"/>
      <c r="AQ19" s="3"/>
      <c r="AR19" s="3"/>
      <c r="AS19" s="3" t="str">
        <f>G19</f>
        <v>Prime EXP</v>
      </c>
    </row>
    <row r="20" spans="2:45" ht="15" thickTop="1" x14ac:dyDescent="0.4">
      <c r="C20" s="64"/>
      <c r="G20" t="s">
        <v>362</v>
      </c>
      <c r="H20" s="63">
        <f ca="1">SUM(H9:H15,H19)</f>
        <v>2581114026.5813999</v>
      </c>
      <c r="I20" s="63"/>
      <c r="J20" s="63">
        <f ca="1">SUM(J9:J15,J19)</f>
        <v>26823885.492794767</v>
      </c>
      <c r="K20" s="63"/>
      <c r="L20" s="63">
        <f t="shared" ref="L20:R20" ca="1" si="72">SUM(L9:L15,L19)</f>
        <v>1165991</v>
      </c>
      <c r="M20" s="63">
        <f t="shared" ca="1" si="72"/>
        <v>2609103903.0741944</v>
      </c>
      <c r="N20" s="63">
        <f t="shared" ca="1" si="72"/>
        <v>2581114026.5813999</v>
      </c>
      <c r="O20" s="63">
        <f t="shared" ca="1" si="72"/>
        <v>2609104000</v>
      </c>
      <c r="P20" s="63">
        <f t="shared" ca="1" si="72"/>
        <v>2581113000</v>
      </c>
      <c r="Q20" s="63">
        <f t="shared" ca="1" si="72"/>
        <v>2459050486.7914</v>
      </c>
      <c r="R20" s="63">
        <f t="shared" ca="1" si="72"/>
        <v>119073069.60279478</v>
      </c>
      <c r="S20" s="63">
        <f t="shared" ref="S20:U20" ca="1" si="73">SUM(S9:S15,S19)</f>
        <v>89251094.229999989</v>
      </c>
      <c r="T20" s="63">
        <f t="shared" ca="1" si="73"/>
        <v>30980346.68</v>
      </c>
      <c r="U20" s="63">
        <f t="shared" ca="1" si="73"/>
        <v>2827999.99</v>
      </c>
      <c r="AM20" s="114"/>
      <c r="AP20" s="114"/>
    </row>
    <row r="21" spans="2:45" x14ac:dyDescent="0.4">
      <c r="C21" s="64"/>
      <c r="G21" t="s">
        <v>477</v>
      </c>
      <c r="H21" s="64">
        <f ca="1">SUM(H16:H17)</f>
        <v>163802568.78</v>
      </c>
      <c r="I21" s="63"/>
      <c r="J21" s="64">
        <f ca="1">SUM(J16:J17)</f>
        <v>1495499.8800000001</v>
      </c>
      <c r="K21" s="63"/>
      <c r="L21" s="64">
        <f t="shared" ref="L21:R21" ca="1" si="74">SUM(L16:L17)</f>
        <v>156250.40000000002</v>
      </c>
      <c r="M21" s="64">
        <f t="shared" ca="1" si="74"/>
        <v>165454319.06</v>
      </c>
      <c r="N21" s="64">
        <f t="shared" ca="1" si="74"/>
        <v>163802568.78</v>
      </c>
      <c r="O21" s="64">
        <f t="shared" ca="1" si="74"/>
        <v>165454000</v>
      </c>
      <c r="P21" s="64">
        <f t="shared" ca="1" si="74"/>
        <v>163802000</v>
      </c>
      <c r="Q21" s="64">
        <f t="shared" ca="1" si="74"/>
        <v>154115336.67000002</v>
      </c>
      <c r="R21" s="64">
        <f t="shared" ca="1" si="74"/>
        <v>11338982.390000001</v>
      </c>
      <c r="S21" s="64">
        <f t="shared" ref="S21:U21" ca="1" si="75">SUM(S16:S17)</f>
        <v>9843482.5100000016</v>
      </c>
      <c r="T21" s="64">
        <f t="shared" ca="1" si="75"/>
        <v>0</v>
      </c>
      <c r="U21" s="64">
        <f t="shared" ca="1" si="75"/>
        <v>0</v>
      </c>
      <c r="AM21" s="114"/>
      <c r="AP21" s="114"/>
    </row>
    <row r="22" spans="2:45" s="3" customFormat="1" ht="15" thickBot="1" x14ac:dyDescent="0.45">
      <c r="G22" s="3" t="s">
        <v>458</v>
      </c>
      <c r="M22" s="91">
        <f ca="1">N18+C45</f>
        <v>1393641356.9872046</v>
      </c>
      <c r="N22" s="100">
        <f ca="1">M22-C40</f>
        <v>356124511.20610547</v>
      </c>
      <c r="O22" s="92">
        <f ca="1">ROUND(M22,-3)</f>
        <v>1393641000</v>
      </c>
      <c r="P22" s="92">
        <f ca="1">ROUND(N22,-3)</f>
        <v>356125000</v>
      </c>
      <c r="AM22" s="118"/>
      <c r="AP22" s="118"/>
    </row>
    <row r="23" spans="2:45" ht="15" thickTop="1" x14ac:dyDescent="0.4"/>
    <row r="25" spans="2:45" ht="15.9" x14ac:dyDescent="0.45">
      <c r="B25" s="6" t="s">
        <v>31</v>
      </c>
    </row>
    <row r="26" spans="2:45" x14ac:dyDescent="0.4">
      <c r="B26" t="s">
        <v>147</v>
      </c>
    </row>
    <row r="27" spans="2:45" ht="15" customHeight="1" x14ac:dyDescent="0.4">
      <c r="B27" t="s">
        <v>148</v>
      </c>
    </row>
    <row r="28" spans="2:45" ht="15" customHeight="1" x14ac:dyDescent="0.4">
      <c r="B28" t="s">
        <v>149</v>
      </c>
    </row>
    <row r="30" spans="2:45" x14ac:dyDescent="0.4">
      <c r="B30" s="5" t="s">
        <v>33</v>
      </c>
      <c r="C30" s="5" t="s">
        <v>32</v>
      </c>
    </row>
    <row r="31" spans="2:45" ht="91.5" customHeight="1" x14ac:dyDescent="0.4">
      <c r="B31" s="82" t="s">
        <v>394</v>
      </c>
      <c r="C31" s="159" t="s">
        <v>407</v>
      </c>
      <c r="D31" s="160"/>
      <c r="E31" s="160"/>
      <c r="F31" s="160"/>
      <c r="G31" s="160"/>
      <c r="H31" s="160"/>
      <c r="I31" s="160"/>
      <c r="J31" s="160"/>
      <c r="K31" s="160"/>
      <c r="L31" s="161"/>
    </row>
    <row r="32" spans="2:45" ht="67.400000000000006" customHeight="1" x14ac:dyDescent="0.4">
      <c r="B32" s="155" t="s">
        <v>479</v>
      </c>
      <c r="C32" s="159" t="s">
        <v>480</v>
      </c>
      <c r="D32" s="164"/>
      <c r="E32" s="164"/>
      <c r="F32" s="164"/>
      <c r="G32" s="164"/>
      <c r="H32" s="164"/>
      <c r="I32" s="164"/>
      <c r="J32" s="164"/>
      <c r="K32" s="164"/>
      <c r="L32" s="165"/>
    </row>
    <row r="33" spans="2:26" ht="15" thickBot="1" x14ac:dyDescent="0.45">
      <c r="B33" s="64"/>
      <c r="C33" s="64"/>
    </row>
    <row r="34" spans="2:26" ht="15" thickBot="1" x14ac:dyDescent="0.45">
      <c r="L34" s="133" t="s">
        <v>449</v>
      </c>
      <c r="M34" s="134"/>
      <c r="N34" s="135"/>
    </row>
    <row r="35" spans="2:26" x14ac:dyDescent="0.4">
      <c r="B35" s="5" t="s">
        <v>467</v>
      </c>
    </row>
    <row r="36" spans="2:26" ht="15" thickBot="1" x14ac:dyDescent="0.45">
      <c r="B36" s="3"/>
      <c r="C36" s="3"/>
      <c r="D36" s="3"/>
      <c r="G36" s="5" t="s">
        <v>450</v>
      </c>
      <c r="H36" s="5" t="s">
        <v>450</v>
      </c>
      <c r="I36" s="5" t="s">
        <v>450</v>
      </c>
      <c r="J36" s="5" t="s">
        <v>450</v>
      </c>
      <c r="K36" s="5" t="s">
        <v>450</v>
      </c>
      <c r="L36" s="5" t="s">
        <v>450</v>
      </c>
      <c r="M36" s="5" t="s">
        <v>450</v>
      </c>
      <c r="N36" s="5" t="s">
        <v>450</v>
      </c>
      <c r="O36" s="5" t="s">
        <v>450</v>
      </c>
      <c r="P36" s="5" t="s">
        <v>450</v>
      </c>
      <c r="Q36" s="5" t="s">
        <v>450</v>
      </c>
      <c r="R36" s="5" t="s">
        <v>450</v>
      </c>
      <c r="S36" s="5" t="s">
        <v>450</v>
      </c>
      <c r="T36" s="5" t="s">
        <v>450</v>
      </c>
      <c r="U36" s="5" t="s">
        <v>450</v>
      </c>
      <c r="V36" s="5" t="s">
        <v>450</v>
      </c>
      <c r="W36" s="5" t="s">
        <v>450</v>
      </c>
      <c r="X36" s="5" t="s">
        <v>450</v>
      </c>
      <c r="Y36" s="5" t="s">
        <v>450</v>
      </c>
      <c r="Z36" s="5" t="s">
        <v>450</v>
      </c>
    </row>
    <row r="37" spans="2:26" ht="15" thickTop="1" x14ac:dyDescent="0.4">
      <c r="B37" s="148" t="s">
        <v>459</v>
      </c>
      <c r="C37" s="149">
        <f ca="1">SUM(C48:C54)</f>
        <v>1036863873.3713959</v>
      </c>
      <c r="D37" s="150">
        <f t="shared" ref="D37:D52" ca="1" si="76">ROUND(C37,-3)</f>
        <v>1036864000</v>
      </c>
      <c r="G37" s="16" t="s">
        <v>354</v>
      </c>
      <c r="H37" s="16" t="s">
        <v>354</v>
      </c>
      <c r="I37" s="16" t="s">
        <v>355</v>
      </c>
      <c r="J37" s="16" t="s">
        <v>355</v>
      </c>
      <c r="K37" s="16" t="s">
        <v>356</v>
      </c>
      <c r="L37" s="16" t="s">
        <v>356</v>
      </c>
      <c r="M37" s="16" t="s">
        <v>359</v>
      </c>
      <c r="N37" s="16" t="s">
        <v>359</v>
      </c>
      <c r="O37" s="16" t="s">
        <v>357</v>
      </c>
      <c r="P37" s="16" t="s">
        <v>357</v>
      </c>
      <c r="Q37" s="16" t="s">
        <v>398</v>
      </c>
      <c r="R37" s="16" t="s">
        <v>398</v>
      </c>
      <c r="S37" s="16" t="s">
        <v>408</v>
      </c>
      <c r="T37" s="16" t="s">
        <v>408</v>
      </c>
      <c r="U37" s="16" t="s">
        <v>414</v>
      </c>
      <c r="V37" s="16" t="s">
        <v>414</v>
      </c>
      <c r="W37" s="16" t="s">
        <v>413</v>
      </c>
      <c r="X37" s="16" t="s">
        <v>413</v>
      </c>
      <c r="Y37" s="16" t="s">
        <v>458</v>
      </c>
      <c r="Z37" s="16" t="s">
        <v>458</v>
      </c>
    </row>
    <row r="38" spans="2:26" ht="15" thickBot="1" x14ac:dyDescent="0.45">
      <c r="B38" s="148" t="s">
        <v>460</v>
      </c>
      <c r="C38" s="156">
        <f ca="1">-SUM([4]NAV!$Q$119:$Q$121,[4]NAV!$Q$126)/C37</f>
        <v>0.60637719115344635</v>
      </c>
      <c r="D38" s="157">
        <f ca="1">ROUND(C38,2)</f>
        <v>0.61</v>
      </c>
      <c r="G38" s="101" t="s">
        <v>348</v>
      </c>
      <c r="H38" s="129" t="s">
        <v>347</v>
      </c>
      <c r="I38" s="101" t="s">
        <v>348</v>
      </c>
      <c r="J38" s="129" t="s">
        <v>347</v>
      </c>
      <c r="K38" s="101" t="s">
        <v>348</v>
      </c>
      <c r="L38" s="129" t="s">
        <v>347</v>
      </c>
      <c r="M38" s="101" t="s">
        <v>348</v>
      </c>
      <c r="N38" s="129" t="s">
        <v>347</v>
      </c>
      <c r="O38" s="101" t="s">
        <v>348</v>
      </c>
      <c r="P38" s="129" t="s">
        <v>347</v>
      </c>
      <c r="Q38" s="101" t="s">
        <v>348</v>
      </c>
      <c r="R38" s="129" t="s">
        <v>347</v>
      </c>
      <c r="S38" s="101" t="s">
        <v>348</v>
      </c>
      <c r="T38" s="129" t="s">
        <v>347</v>
      </c>
      <c r="U38" s="101" t="s">
        <v>348</v>
      </c>
      <c r="V38" s="129" t="s">
        <v>347</v>
      </c>
      <c r="W38" s="101" t="s">
        <v>348</v>
      </c>
      <c r="X38" s="129" t="s">
        <v>347</v>
      </c>
      <c r="Y38" s="101" t="s">
        <v>348</v>
      </c>
      <c r="Z38" s="129" t="s">
        <v>347</v>
      </c>
    </row>
    <row r="39" spans="2:26" ht="15" thickTop="1" x14ac:dyDescent="0.4">
      <c r="B39" s="148" t="s">
        <v>461</v>
      </c>
      <c r="C39" s="149">
        <f ca="1">[4]NAV!$E$34</f>
        <v>4141691.3400619999</v>
      </c>
      <c r="D39" s="150">
        <f t="shared" ca="1" si="76"/>
        <v>4142000</v>
      </c>
      <c r="F39" s="16" t="s">
        <v>437</v>
      </c>
      <c r="G39" s="124">
        <f ca="1">[2]USG!AA5</f>
        <v>1.0039161906172593</v>
      </c>
      <c r="H39" s="125">
        <f ca="1">[2]USG!AB5</f>
        <v>1.0037112326220874</v>
      </c>
      <c r="I39" s="123">
        <f ca="1">'[3]FIHI (PBC M)'!AA5</f>
        <v>1.0044198142972844</v>
      </c>
      <c r="J39" s="125">
        <f ca="1">'[3]FIHI (PBC M)'!AB5</f>
        <v>1.0041782337163736</v>
      </c>
      <c r="K39" s="123">
        <f ca="1">'[3]FIHI (PBC C1)'!AA5</f>
        <v>1.0044198397239645</v>
      </c>
      <c r="L39" s="125">
        <f ca="1">'[3]FIHI (PBC C1)'!AB5</f>
        <v>1.0041782401545012</v>
      </c>
      <c r="M39" s="123">
        <f ca="1">'[3]FIHI (PBC MIG)'!AA5</f>
        <v>1.0045457234537023</v>
      </c>
      <c r="N39" s="125">
        <f ca="1">'[3]FIHI (PBC MIG)'!AB5</f>
        <v>1.0042847318477519</v>
      </c>
      <c r="O39" s="123">
        <f ca="1">'[3]FIHI (PBC Q1)'!AA5</f>
        <v>1.0046089965617999</v>
      </c>
      <c r="P39" s="125">
        <f ca="1">'[3]FIHI (PBC Q1)'!AB5</f>
        <v>1.0043096845806705</v>
      </c>
      <c r="Q39" s="123">
        <f ca="1">'[3]FIHI (PBC QX)'!AA5</f>
        <v>1.0049043832310824</v>
      </c>
      <c r="R39" s="125">
        <f ca="1">'[3]FIHI (PBC QX)'!AB5</f>
        <v>1.0045004575066026</v>
      </c>
      <c r="S39" s="123">
        <f ca="1">'[3]FIHI (PBC Q364)'!AA5</f>
        <v>1.0051104113803981</v>
      </c>
      <c r="T39" s="125">
        <f ca="1">'[3]FIHI (PBC Q364)'!AB5</f>
        <v>1.0047079025345407</v>
      </c>
      <c r="U39" s="123">
        <f ca="1">'[3]FIHI (PBC 2YIG)'!AA5</f>
        <v>1.0053213240871204</v>
      </c>
      <c r="V39" s="125">
        <f ca="1">'[3]FIHI (PBC 2YIG)'!AB5</f>
        <v>1.0070213105336421</v>
      </c>
      <c r="W39" s="123">
        <f ca="1">'[3]FIHI (PBC A1)'!AA5</f>
        <v>1.0059800393619636</v>
      </c>
      <c r="X39" s="125">
        <f ca="1">'[3]FIHI (PBC A1)'!AB5</f>
        <v>1.0054500764788987</v>
      </c>
      <c r="Y39" s="123">
        <f ca="1">[4]MMT!AA5</f>
        <v>1.59401204572334</v>
      </c>
      <c r="Z39" s="125">
        <f ca="1">[4]MMT!AB5</f>
        <v>1.2113538022298411</v>
      </c>
    </row>
    <row r="40" spans="2:26" x14ac:dyDescent="0.4">
      <c r="B40" s="148" t="s">
        <v>462</v>
      </c>
      <c r="C40" s="149">
        <f ca="1">[4]NAV!$E$38</f>
        <v>1037516845.7810991</v>
      </c>
      <c r="D40" s="150">
        <f t="shared" ca="1" si="76"/>
        <v>1037517000</v>
      </c>
      <c r="F40" s="16" t="s">
        <v>438</v>
      </c>
      <c r="G40" s="124">
        <f ca="1">[2]USG!AA6</f>
        <v>1.0036810709673631</v>
      </c>
      <c r="H40" s="125">
        <f ca="1">[2]USG!AB6</f>
        <v>1.0035749708961168</v>
      </c>
      <c r="I40" s="123">
        <f ca="1">'[3]FIHI (PBC M)'!AA6</f>
        <v>1.0040852146516708</v>
      </c>
      <c r="J40" s="125">
        <f ca="1">'[3]FIHI (PBC M)'!AB6</f>
        <v>1.0038925717219007</v>
      </c>
      <c r="K40" s="123">
        <f ca="1">'[3]FIHI (PBC C1)'!AA6</f>
        <v>1.0040945082526509</v>
      </c>
      <c r="L40" s="125">
        <f ca="1">'[3]FIHI (PBC C1)'!AB6</f>
        <v>1.0038925739603519</v>
      </c>
      <c r="M40" s="123">
        <f ca="1">'[3]FIHI (PBC MIG)'!AA6</f>
        <v>1.004215552329162</v>
      </c>
      <c r="N40" s="125">
        <f ca="1">'[3]FIHI (PBC MIG)'!AB6</f>
        <v>1.0039859076558555</v>
      </c>
      <c r="O40" s="123">
        <f ca="1">'[3]FIHI (PBC Q1)'!AA6</f>
        <v>1.0042558361470084</v>
      </c>
      <c r="P40" s="125">
        <f ca="1">'[3]FIHI (PBC Q1)'!AB6</f>
        <v>1.0041339262156872</v>
      </c>
      <c r="Q40" s="123">
        <f ca="1">'[3]FIHI (PBC QX)'!AA6</f>
        <v>1.0046164430129676</v>
      </c>
      <c r="R40" s="125">
        <f ca="1">'[3]FIHI (PBC QX)'!AB6</f>
        <v>1.0043272560946201</v>
      </c>
      <c r="S40" s="123">
        <f ca="1">'[3]FIHI (PBC Q364)'!AA6</f>
        <v>1.004687139002914</v>
      </c>
      <c r="T40" s="125">
        <f ca="1">'[3]FIHI (PBC Q364)'!AB6</f>
        <v>1.0045205362337537</v>
      </c>
      <c r="U40" s="123">
        <f ca="1">'[3]FIHI (PBC 2YIG)'!AA6</f>
        <v>1.0049020234959551</v>
      </c>
      <c r="V40" s="125">
        <f ca="1">'[3]FIHI (PBC 2YIG)'!AB6</f>
        <v>0.99409127781659157</v>
      </c>
      <c r="W40" s="123">
        <f ca="1">'[3]FIHI (PBC A1)'!AA6</f>
        <v>1.005363172118144</v>
      </c>
      <c r="X40" s="125">
        <f ca="1">'[3]FIHI (PBC A1)'!AB6</f>
        <v>1.0048955821239258</v>
      </c>
      <c r="Y40" s="123">
        <f ca="1">[4]MMT!AA6</f>
        <v>1.5164663278964976</v>
      </c>
      <c r="Z40" s="125">
        <f ca="1">[4]MMT!AB6</f>
        <v>1.1881834759520493</v>
      </c>
    </row>
    <row r="41" spans="2:26" x14ac:dyDescent="0.4">
      <c r="B41" s="148" t="s">
        <v>463</v>
      </c>
      <c r="C41" s="151"/>
      <c r="D41" s="150">
        <f t="shared" ca="1" si="76"/>
        <v>0</v>
      </c>
      <c r="F41" s="16" t="s">
        <v>439</v>
      </c>
      <c r="G41" s="124">
        <f ca="1">[2]USG!AA7</f>
        <v>1.0042403687022892</v>
      </c>
      <c r="H41" s="125">
        <f ca="1">[2]USG!AB7</f>
        <v>1.0040631962157796</v>
      </c>
      <c r="I41" s="123">
        <f ca="1">'[3]FIHI (PBC M)'!AA7</f>
        <v>1.0046865551803199</v>
      </c>
      <c r="J41" s="125">
        <f ca="1">'[3]FIHI (PBC M)'!AB7</f>
        <v>1.0044445468504573</v>
      </c>
      <c r="K41" s="123">
        <f ca="1">'[3]FIHI (PBC C1)'!AA7</f>
        <v>1.0046955173802492</v>
      </c>
      <c r="L41" s="125">
        <f ca="1">'[3]FIHI (PBC C1)'!AB7</f>
        <v>1.0044445489696883</v>
      </c>
      <c r="M41" s="123">
        <f ca="1">'[3]FIHI (PBC MIG)'!AA7</f>
        <v>1.0048220617593182</v>
      </c>
      <c r="N41" s="125">
        <f ca="1">'[3]FIHI (PBC MIG)'!AB7</f>
        <v>1.0045479095591974</v>
      </c>
      <c r="O41" s="123">
        <f ca="1">'[3]FIHI (PBC Q1)'!AA7</f>
        <v>1.0048792667466031</v>
      </c>
      <c r="P41" s="125">
        <f ca="1">'[3]FIHI (PBC Q1)'!AB7</f>
        <v>1.0045618820541664</v>
      </c>
      <c r="Q41" s="123">
        <f ca="1">'[3]FIHI (PBC QX)'!AA7</f>
        <v>1.0052019054644505</v>
      </c>
      <c r="R41" s="125">
        <f ca="1">'[3]FIHI (PBC QX)'!AB7</f>
        <v>1.0047702486309267</v>
      </c>
      <c r="S41" s="123">
        <f ca="1">'[3]FIHI (PBC Q364)'!AA7</f>
        <v>1.0052958456604526</v>
      </c>
      <c r="T41" s="125">
        <f ca="1">'[3]FIHI (PBC Q364)'!AB7</f>
        <v>1.0049823539350504</v>
      </c>
      <c r="U41" s="123">
        <f ca="1">'[3]FIHI (PBC 2YIG)'!AA7</f>
        <v>1.0055371199665477</v>
      </c>
      <c r="V41" s="125">
        <f ca="1">'[3]FIHI (PBC 2YIG)'!AB7</f>
        <v>1.0173027892290709</v>
      </c>
      <c r="W41" s="123">
        <f ca="1">'[3]FIHI (PBC A1)'!AA7</f>
        <v>1.0058610674492614</v>
      </c>
      <c r="X41" s="125">
        <f ca="1">'[3]FIHI (PBC A1)'!AB7</f>
        <v>1.0053945026635662</v>
      </c>
      <c r="Y41" s="123">
        <f ca="1">[4]MMT!AA7</f>
        <v>1.4092158877764069</v>
      </c>
      <c r="Z41" s="125">
        <f ca="1">[4]MMT!AB7</f>
        <v>1.0211331397657379</v>
      </c>
    </row>
    <row r="42" spans="2:26" x14ac:dyDescent="0.4">
      <c r="B42" s="148" t="s">
        <v>464</v>
      </c>
      <c r="C42" s="151">
        <f ca="1">-[4]NAV!$Q$148</f>
        <v>3284405.7295229174</v>
      </c>
      <c r="D42" s="150">
        <f t="shared" ca="1" si="76"/>
        <v>3284000</v>
      </c>
      <c r="F42" s="16" t="s">
        <v>440</v>
      </c>
      <c r="G42" s="124">
        <f ca="1">[2]USG!AA8</f>
        <v>1.0041758402902334</v>
      </c>
      <c r="H42" s="125">
        <f ca="1">[2]USG!AB8</f>
        <v>1.004055140642744</v>
      </c>
      <c r="I42" s="123">
        <f ca="1">'[3]FIHI (PBC M)'!AA8</f>
        <v>1.0046872262336062</v>
      </c>
      <c r="J42" s="125">
        <f ca="1">'[3]FIHI (PBC M)'!AB8</f>
        <v>1.0044302037896073</v>
      </c>
      <c r="K42" s="123">
        <f ca="1">'[3]FIHI (PBC C1)'!AA8</f>
        <v>1.00468154419258</v>
      </c>
      <c r="L42" s="125">
        <f ca="1">'[3]FIHI (PBC C1)'!AB8</f>
        <v>1.0044302120500792</v>
      </c>
      <c r="M42" s="123">
        <f ca="1">'[3]FIHI (PBC MIG)'!AA8</f>
        <v>1.0048137255567924</v>
      </c>
      <c r="N42" s="125">
        <f ca="1">'[3]FIHI (PBC MIG)'!AB8</f>
        <v>1.0045254095385059</v>
      </c>
      <c r="O42" s="123">
        <f ca="1">'[3]FIHI (PBC Q1)'!AA8</f>
        <v>1.0049775070232643</v>
      </c>
      <c r="P42" s="125">
        <f ca="1">'[3]FIHI (PBC Q1)'!AB8</f>
        <v>1.0046108338926989</v>
      </c>
      <c r="Q42" s="123">
        <f ca="1">'[3]FIHI (PBC QX)'!AA8</f>
        <v>1.005133570350875</v>
      </c>
      <c r="R42" s="125">
        <f ca="1">'[3]FIHI (PBC QX)'!AB8</f>
        <v>1.0048062535394682</v>
      </c>
      <c r="S42" s="123">
        <f ca="1">'[3]FIHI (PBC Q364)'!AA8</f>
        <v>1.0054318332127454</v>
      </c>
      <c r="T42" s="125">
        <f ca="1">'[3]FIHI (PBC Q364)'!AB8</f>
        <v>1.0050128814377579</v>
      </c>
      <c r="U42" s="123">
        <f ca="1">'[3]FIHI (PBC 2YIG)'!AA8</f>
        <v>1.0054210653097395</v>
      </c>
      <c r="V42" s="125">
        <f ca="1">'[3]FIHI (PBC 2YIG)'!AB8</f>
        <v>1.0045182036214486</v>
      </c>
      <c r="W42" s="123">
        <f ca="1">'[3]FIHI (PBC A1)'!AA8</f>
        <v>1.00600340917126</v>
      </c>
      <c r="X42" s="125">
        <f ca="1">'[3]FIHI (PBC A1)'!AB8</f>
        <v>1.0055402749333333</v>
      </c>
      <c r="Y42" s="123">
        <f ca="1">[4]MMT!AA8</f>
        <v>1.4179677385949665</v>
      </c>
      <c r="Z42" s="125">
        <f ca="1">[4]MMT!AB8</f>
        <v>1.0187416825067754</v>
      </c>
    </row>
    <row r="43" spans="2:26" x14ac:dyDescent="0.4">
      <c r="B43" s="148" t="s">
        <v>465</v>
      </c>
      <c r="C43" s="149">
        <f ca="1">C39+C40+C41-C37-H18-C42</f>
        <v>1148196.1160241757</v>
      </c>
      <c r="D43" s="150">
        <f ca="1">ROUND(C43,-3)</f>
        <v>1148000</v>
      </c>
      <c r="F43" s="16" t="s">
        <v>441</v>
      </c>
      <c r="G43" s="124">
        <f ca="1">[2]USG!AA9</f>
        <v>1.004496869531563</v>
      </c>
      <c r="H43" s="125">
        <f ca="1">[2]USG!AB9</f>
        <v>1.0043569511944803</v>
      </c>
      <c r="I43" s="123">
        <f ca="1">'[3]FIHI (PBC M)'!AA9</f>
        <v>1.0050078734035159</v>
      </c>
      <c r="J43" s="125">
        <f ca="1">'[3]FIHI (PBC M)'!AB9</f>
        <v>1.0047456277838995</v>
      </c>
      <c r="K43" s="123">
        <f ca="1">'[3]FIHI (PBC C1)'!AA9</f>
        <v>1.0050129215887782</v>
      </c>
      <c r="L43" s="125">
        <f ca="1">'[3]FIHI (PBC C1)'!AB9</f>
        <v>1.0047456064586551</v>
      </c>
      <c r="M43" s="123">
        <f ca="1">'[3]FIHI (PBC MIG)'!AA9</f>
        <v>1.0051472962055974</v>
      </c>
      <c r="N43" s="125">
        <f ca="1">'[3]FIHI (PBC MIG)'!AB9</f>
        <v>1.0048400963979132</v>
      </c>
      <c r="O43" s="123">
        <f ca="1">'[3]FIHI (PBC Q1)'!AA9</f>
        <v>1.0052315482586336</v>
      </c>
      <c r="P43" s="125">
        <f ca="1">'[3]FIHI (PBC Q1)'!AB9</f>
        <v>1.0049037217784065</v>
      </c>
      <c r="Q43" s="123">
        <f ca="1">'[3]FIHI (PBC QX)'!AA9</f>
        <v>1.0054592190674756</v>
      </c>
      <c r="R43" s="125">
        <f ca="1">'[3]FIHI (PBC QX)'!AB9</f>
        <v>1.0051092549531111</v>
      </c>
      <c r="S43" s="123">
        <f ca="1">'[3]FIHI (PBC Q364)'!AA9</f>
        <v>1.0056965176544155</v>
      </c>
      <c r="T43" s="125">
        <f ca="1">'[3]FIHI (PBC Q364)'!AB9</f>
        <v>1.0053233032737903</v>
      </c>
      <c r="U43" s="123">
        <f ca="1">'[3]FIHI (PBC 2YIG)'!AA9</f>
        <v>1.0055033472548733</v>
      </c>
      <c r="V43" s="125">
        <f ca="1">'[3]FIHI (PBC 2YIG)'!AB9</f>
        <v>0.99969542479083995</v>
      </c>
      <c r="W43" s="123">
        <f ca="1">'[3]FIHI (PBC A1)'!AA9</f>
        <v>1.0061329693173264</v>
      </c>
      <c r="X43" s="125">
        <f ca="1">'[3]FIHI (PBC A1)'!AB9</f>
        <v>1.0056934078883244</v>
      </c>
      <c r="Y43" s="123">
        <f ca="1">[4]MMT!AA9</f>
        <v>1.5743471865312038</v>
      </c>
      <c r="Z43" s="125">
        <f ca="1">[4]MMT!AB9</f>
        <v>1.1778786932834571</v>
      </c>
    </row>
    <row r="44" spans="2:26" x14ac:dyDescent="0.4">
      <c r="B44" s="148" t="s">
        <v>466</v>
      </c>
      <c r="C44" s="149">
        <f ca="1">C37</f>
        <v>1036863873.3713959</v>
      </c>
      <c r="D44" s="150">
        <f t="shared" ca="1" si="76"/>
        <v>1036864000</v>
      </c>
      <c r="F44" s="16" t="s">
        <v>442</v>
      </c>
      <c r="G44" s="124">
        <f ca="1">[2]USG!AA10</f>
        <v>1.0044432950761528</v>
      </c>
      <c r="H44" s="125">
        <f ca="1">[2]USG!AB10</f>
        <v>1.0042848110698077</v>
      </c>
      <c r="I44" s="123">
        <f ca="1">'[3]FIHI (PBC M)'!AA10</f>
        <v>1.0049247226969247</v>
      </c>
      <c r="J44" s="125">
        <f ca="1">'[3]FIHI (PBC M)'!AB10</f>
        <v>1.0046803284833612</v>
      </c>
      <c r="K44" s="123">
        <f ca="1">'[3]FIHI (PBC C1)'!AA10</f>
        <v>1.0049252303031944</v>
      </c>
      <c r="L44" s="125">
        <f ca="1">'[3]FIHI (PBC C1)'!AB10</f>
        <v>1.0046813716096612</v>
      </c>
      <c r="M44" s="123">
        <f ca="1">'[3]FIHI (PBC MIG)'!AA10</f>
        <v>1.0050809887952956</v>
      </c>
      <c r="N44" s="125">
        <f ca="1">'[3]FIHI (PBC MIG)'!AB10</f>
        <v>1.0047732369695945</v>
      </c>
      <c r="O44" s="123">
        <f ca="1">'[3]FIHI (PBC Q1)'!AA10</f>
        <v>1.0050558854195044</v>
      </c>
      <c r="P44" s="125">
        <f ca="1">'[3]FIHI (PBC Q1)'!AB10</f>
        <v>1.0047223841286936</v>
      </c>
      <c r="Q44" s="123">
        <f ca="1">'[3]FIHI (PBC QX)'!AA10</f>
        <v>1.0053242033410499</v>
      </c>
      <c r="R44" s="125">
        <f ca="1">'[3]FIHI (PBC QX)'!AB10</f>
        <v>1.0049193068889668</v>
      </c>
      <c r="S44" s="123">
        <f ca="1">'[3]FIHI (PBC Q364)'!AA10</f>
        <v>1.0055110287005455</v>
      </c>
      <c r="T44" s="125">
        <f ca="1">'[3]FIHI (PBC Q364)'!AB10</f>
        <v>1.0051243057308079</v>
      </c>
      <c r="U44" s="123">
        <f ca="1">'[3]FIHI (PBC 2YIG)'!AA10</f>
        <v>1.0054937057862283</v>
      </c>
      <c r="V44" s="125">
        <f ca="1">'[3]FIHI (PBC 2YIG)'!AB10</f>
        <v>0.99981964888664554</v>
      </c>
      <c r="W44" s="123">
        <f ca="1">'[3]FIHI (PBC A1)'!AA10</f>
        <v>1.0059000008791099</v>
      </c>
      <c r="X44" s="125">
        <f ca="1">'[3]FIHI (PBC A1)'!AB10</f>
        <v>1.0055031460452279</v>
      </c>
      <c r="Y44" s="123">
        <f ca="1">[4]MMT!AA10</f>
        <v>1.6272644528494469</v>
      </c>
      <c r="Z44" s="125">
        <f ca="1">[4]MMT!AB10</f>
        <v>1.2238439955377221</v>
      </c>
    </row>
    <row r="45" spans="2:26" x14ac:dyDescent="0.4">
      <c r="B45" s="148" t="s">
        <v>468</v>
      </c>
      <c r="C45" s="149">
        <v>1393279295.0829866</v>
      </c>
      <c r="D45" s="150">
        <f t="shared" ca="1" si="76"/>
        <v>1393279000</v>
      </c>
      <c r="F45" s="16" t="s">
        <v>443</v>
      </c>
      <c r="G45" s="124">
        <f ca="1">[2]USG!AA11</f>
        <v>1.0046534669386613</v>
      </c>
      <c r="H45" s="125">
        <f ca="1">[2]USG!AB11</f>
        <v>1.0044946747726538</v>
      </c>
      <c r="I45" s="123">
        <f ca="1">'[3]FIHI (PBC M)'!AA11</f>
        <v>1.00514111075069</v>
      </c>
      <c r="J45" s="125">
        <f ca="1">'[3]FIHI (PBC M)'!AB11</f>
        <v>1.0049081064484371</v>
      </c>
      <c r="K45" s="123">
        <f ca="1">'[3]FIHI (PBC C1)'!AA11</f>
        <v>1.0050939449652458</v>
      </c>
      <c r="L45" s="125">
        <f ca="1">'[3]FIHI (PBC C1)'!AB11</f>
        <v>1.004908106932124</v>
      </c>
      <c r="M45" s="123">
        <f ca="1">'[3]FIHI (PBC MIG)'!AA11</f>
        <v>1.0052397804239857</v>
      </c>
      <c r="N45" s="125">
        <f ca="1">'[3]FIHI (PBC MIG)'!AB11</f>
        <v>1.0050027529704555</v>
      </c>
      <c r="O45" s="123">
        <f ca="1">'[3]FIHI (PBC Q1)'!AA11</f>
        <v>1.0052591052395585</v>
      </c>
      <c r="P45" s="125">
        <f ca="1">'[3]FIHI (PBC Q1)'!AB11</f>
        <v>1.004987859834338</v>
      </c>
      <c r="Q45" s="123">
        <f ca="1">'[3]FIHI (PBC QX)'!AA11</f>
        <v>1.0055456677809336</v>
      </c>
      <c r="R45" s="125">
        <f ca="1">'[3]FIHI (PBC QX)'!AB11</f>
        <v>1.0051947661345728</v>
      </c>
      <c r="S45" s="123">
        <f ca="1">'[3]FIHI (PBC Q364)'!AA11</f>
        <v>1.0057694998184936</v>
      </c>
      <c r="T45" s="125">
        <f ca="1">'[3]FIHI (PBC Q364)'!AB11</f>
        <v>1.0054764105252243</v>
      </c>
      <c r="U45" s="123">
        <f ca="1">'[3]FIHI (PBC 2YIG)'!AA11</f>
        <v>1.0059678384828972</v>
      </c>
      <c r="V45" s="125">
        <f ca="1">'[3]FIHI (PBC 2YIG)'!AB11</f>
        <v>1.0051376170334843</v>
      </c>
      <c r="W45" s="123">
        <f ca="1">'[3]FIHI (PBC A1)'!AA11</f>
        <v>1.006420270667659</v>
      </c>
      <c r="X45" s="125">
        <f ca="1">'[3]FIHI (PBC A1)'!AB11</f>
        <v>1.0060207765333333</v>
      </c>
      <c r="Y45" s="123">
        <f ca="1">[4]MMT!AA11</f>
        <v>1.6935482772232238</v>
      </c>
      <c r="Z45" s="125">
        <f ca="1">[4]MMT!AB11</f>
        <v>1.2806485938692467</v>
      </c>
    </row>
    <row r="46" spans="2:26" x14ac:dyDescent="0.4">
      <c r="B46" s="148" t="s">
        <v>469</v>
      </c>
      <c r="C46" s="151"/>
      <c r="D46" s="150">
        <f t="shared" ca="1" si="76"/>
        <v>0</v>
      </c>
      <c r="F46" s="16" t="s">
        <v>444</v>
      </c>
      <c r="G46" s="124">
        <f ca="1">[2]USG!AA12</f>
        <v>1.0047928574448495</v>
      </c>
      <c r="H46" s="125">
        <f ca="1">[2]USG!AB12</f>
        <v>1.0046305267949578</v>
      </c>
      <c r="I46" s="123">
        <f ca="1">'[3]FIHI (PBC M)'!AA12</f>
        <v>1.0052339377903485</v>
      </c>
      <c r="J46" s="125">
        <f ca="1">'[3]FIHI (PBC M)'!AB12</f>
        <v>1.0049847001293362</v>
      </c>
      <c r="K46" s="123">
        <f ca="1">'[3]FIHI (PBC C1)'!AA12</f>
        <v>1.0052279946826768</v>
      </c>
      <c r="L46" s="125">
        <f ca="1">'[3]FIHI (PBC C1)'!AB12</f>
        <v>1.004984700542048</v>
      </c>
      <c r="M46" s="123">
        <f ca="1">'[3]FIHI (PBC MIG)'!AA12</f>
        <v>1.0052998220636866</v>
      </c>
      <c r="N46" s="125">
        <f ca="1">'[3]FIHI (PBC MIG)'!AB12</f>
        <v>1.0050794739753328</v>
      </c>
      <c r="O46" s="123">
        <f ca="1">'[3]FIHI (PBC Q1)'!AA12</f>
        <v>1.0054386805752022</v>
      </c>
      <c r="P46" s="125">
        <f ca="1">'[3]FIHI (PBC Q1)'!AB12</f>
        <v>1.0052001092677396</v>
      </c>
      <c r="Q46" s="123">
        <f ca="1">'[3]FIHI (PBC QX)'!AA12</f>
        <v>1.0057031993860686</v>
      </c>
      <c r="R46" s="125">
        <f ca="1">'[3]FIHI (PBC QX)'!AB12</f>
        <v>1.0054145769978753</v>
      </c>
      <c r="S46" s="123">
        <f ca="1">'[3]FIHI (PBC Q364)'!AA12</f>
        <v>1.0057726209245206</v>
      </c>
      <c r="T46" s="125">
        <f ca="1">'[3]FIHI (PBC Q364)'!AB12</f>
        <v>1.0055962009638124</v>
      </c>
      <c r="U46" s="123">
        <f ca="1">'[3]FIHI (PBC 2YIG)'!AA12</f>
        <v>1.0059443064897549</v>
      </c>
      <c r="V46" s="125">
        <f ca="1">'[3]FIHI (PBC 2YIG)'!AB12</f>
        <v>1.005408194966837</v>
      </c>
      <c r="W46" s="123">
        <f ca="1">'[3]FIHI (PBC A1)'!AA12</f>
        <v>1.0063843499504412</v>
      </c>
      <c r="X46" s="125">
        <f ca="1">'[3]FIHI (PBC A1)'!AB12</f>
        <v>1.0059847445239456</v>
      </c>
      <c r="Y46" s="123">
        <f ca="1">[4]MMT!AA12</f>
        <v>1.6774664256150504</v>
      </c>
      <c r="Z46" s="125">
        <f ca="1">[4]MMT!AB12</f>
        <v>1.2772125744338874</v>
      </c>
    </row>
    <row r="47" spans="2:26" ht="15" thickBot="1" x14ac:dyDescent="0.45">
      <c r="B47" s="152" t="s">
        <v>470</v>
      </c>
      <c r="C47" s="153">
        <f ca="1">C40</f>
        <v>1037516845.7810991</v>
      </c>
      <c r="D47" s="154">
        <f t="shared" ca="1" si="76"/>
        <v>1037517000</v>
      </c>
      <c r="F47" s="16" t="s">
        <v>445</v>
      </c>
      <c r="G47" s="124">
        <f ca="1">[2]USG!AA13</f>
        <v>1.004669653358971</v>
      </c>
      <c r="H47" s="125">
        <f ca="1">[2]USG!AB13</f>
        <v>1.0045332948703358</v>
      </c>
      <c r="I47" s="123">
        <f ca="1">'[3]FIHI (PBC M)'!AA13</f>
        <v>1.0051055548638574</v>
      </c>
      <c r="J47" s="125">
        <f ca="1">'[3]FIHI (PBC M)'!AB13</f>
        <v>1.0048551846537948</v>
      </c>
      <c r="K47" s="123">
        <f ca="1">'[3]FIHI (PBC C1)'!AA13</f>
        <v>1.0051077052242485</v>
      </c>
      <c r="L47" s="125">
        <f ca="1">'[3]FIHI (PBC C1)'!AB13</f>
        <v>1.004855184357939</v>
      </c>
      <c r="M47" s="123">
        <f ca="1">'[3]FIHI (PBC MIG)'!AA13</f>
        <v>1.0051808613756585</v>
      </c>
      <c r="N47" s="125">
        <f ca="1">'[3]FIHI (PBC MIG)'!AB13</f>
        <v>1.0049423871945131</v>
      </c>
      <c r="O47" s="123">
        <f ca="1">'[3]FIHI (PBC Q1)'!AA13</f>
        <v>1.0052667472902035</v>
      </c>
      <c r="P47" s="125">
        <f ca="1">'[3]FIHI (PBC Q1)'!AB13</f>
        <v>1.0050063301880632</v>
      </c>
      <c r="Q47" s="123">
        <f ca="1">'[3]FIHI (PBC QX)'!AA13</f>
        <v>1.0055399536656706</v>
      </c>
      <c r="R47" s="125">
        <f ca="1">'[3]FIHI (PBC QX)'!AB13</f>
        <v>1.005211694017162</v>
      </c>
      <c r="S47" s="123">
        <f ca="1">'[3]FIHI (PBC Q364)'!AA13</f>
        <v>1.0056066368069252</v>
      </c>
      <c r="T47" s="125">
        <f ca="1">'[3]FIHI (PBC Q364)'!AB13</f>
        <v>1.0053855396624414</v>
      </c>
      <c r="U47" s="123">
        <f ca="1">'[3]FIHI (PBC 2YIG)'!AA13</f>
        <v>1.0058600948292657</v>
      </c>
      <c r="V47" s="125">
        <f ca="1">'[3]FIHI (PBC 2YIG)'!AB13</f>
        <v>1.0058707157892735</v>
      </c>
      <c r="W47" s="123">
        <f ca="1">'[3]FIHI (PBC A1)'!AA13</f>
        <v>1.0061500326695783</v>
      </c>
      <c r="X47" s="125">
        <f ca="1">'[3]FIHI (PBC A1)'!AB13</f>
        <v>1.0057613003251262</v>
      </c>
      <c r="Y47" s="123">
        <f ca="1">[4]MMT!AA13</f>
        <v>1.6655228235409294</v>
      </c>
      <c r="Z47" s="125">
        <f ca="1">[4]MMT!AB13</f>
        <v>1.2537772779901259</v>
      </c>
    </row>
    <row r="48" spans="2:26" x14ac:dyDescent="0.4">
      <c r="B48" s="145" t="s">
        <v>471</v>
      </c>
      <c r="C48" s="146">
        <f ca="1">-[4]NAV!Q119</f>
        <v>339527897.0562222</v>
      </c>
      <c r="D48" s="147">
        <f t="shared" ca="1" si="76"/>
        <v>339528000</v>
      </c>
      <c r="F48" s="16" t="s">
        <v>446</v>
      </c>
      <c r="G48" s="124">
        <f ca="1">[2]USG!AA14</f>
        <v>1.0048796608661217</v>
      </c>
      <c r="H48" s="125">
        <f ca="1">[2]USG!AB14</f>
        <v>1.004696035643649</v>
      </c>
      <c r="I48" s="123">
        <f ca="1">'[3]FIHI (PBC M)'!AA14</f>
        <v>1.0052736821294548</v>
      </c>
      <c r="J48" s="125">
        <f ca="1">'[3]FIHI (PBC M)'!AB14</f>
        <v>1.0050182895826429</v>
      </c>
      <c r="K48" s="123">
        <f ca="1">'[3]FIHI (PBC C1)'!AA14</f>
        <v>1.0052805863945715</v>
      </c>
      <c r="L48" s="125">
        <f ca="1">'[3]FIHI (PBC C1)'!AB14</f>
        <v>1.0050182903858684</v>
      </c>
      <c r="M48" s="123">
        <f ca="1">'[3]FIHI (PBC MIG)'!AA14</f>
        <v>1.0053957652244869</v>
      </c>
      <c r="N48" s="125">
        <f ca="1">'[3]FIHI (PBC MIG)'!AB14</f>
        <v>1.005104369394096</v>
      </c>
      <c r="O48" s="123">
        <f ca="1">'[3]FIHI (PBC Q1)'!AA14</f>
        <v>1.0055173194851161</v>
      </c>
      <c r="P48" s="125">
        <f ca="1">'[3]FIHI (PBC Q1)'!AB14</f>
        <v>1.0051946295843466</v>
      </c>
      <c r="Q48" s="123">
        <f ca="1">'[3]FIHI (PBC QX)'!AA14</f>
        <v>1.0057348267018311</v>
      </c>
      <c r="R48" s="125">
        <f ca="1">'[3]FIHI (PBC QX)'!AB14</f>
        <v>1.0054072435422599</v>
      </c>
      <c r="S48" s="123">
        <f ca="1">'[3]FIHI (PBC Q364)'!AA14</f>
        <v>1.0059045206587487</v>
      </c>
      <c r="T48" s="125">
        <f ca="1">'[3]FIHI (PBC Q364)'!AB14</f>
        <v>1.0056493406389659</v>
      </c>
      <c r="U48" s="123">
        <f ca="1">'[3]FIHI (PBC 2YIG)'!AA14</f>
        <v>1.0061963750564695</v>
      </c>
      <c r="V48" s="125">
        <f ca="1">'[3]FIHI (PBC 2YIG)'!AB14</f>
        <v>1.0043511376335286</v>
      </c>
      <c r="W48" s="123">
        <f ca="1">'[3]FIHI (PBC A1)'!AA14</f>
        <v>1.0065489403544743</v>
      </c>
      <c r="X48" s="125">
        <f ca="1">'[3]FIHI (PBC A1)'!AB14</f>
        <v>1.006147182928119</v>
      </c>
      <c r="Y48" s="123">
        <f ca="1">[4]MMT!AA14</f>
        <v>1.6836141798027588</v>
      </c>
      <c r="Z48" s="125">
        <f ca="1">[4]MMT!AB14</f>
        <v>1.2446457386732594</v>
      </c>
    </row>
    <row r="49" spans="2:26" x14ac:dyDescent="0.4">
      <c r="B49" s="148" t="s">
        <v>472</v>
      </c>
      <c r="C49" s="149">
        <f ca="1">-[4]NAV!Q120</f>
        <v>199287867.16666669</v>
      </c>
      <c r="D49" s="150">
        <f t="shared" ca="1" si="76"/>
        <v>199288000</v>
      </c>
      <c r="F49" s="16" t="s">
        <v>447</v>
      </c>
      <c r="G49" s="124">
        <f ca="1">[2]USG!AA15</f>
        <v>1.0046755640719571</v>
      </c>
      <c r="H49" s="125">
        <f ca="1">[2]USG!AB15</f>
        <v>1.0045459410265754</v>
      </c>
      <c r="I49" s="123">
        <f ca="1">'[3]FIHI (PBC M)'!AA15</f>
        <v>1.0050870486770438</v>
      </c>
      <c r="J49" s="125">
        <f ca="1">'[3]FIHI (PBC M)'!AB15</f>
        <v>1.0048591709956716</v>
      </c>
      <c r="K49" s="123">
        <f ca="1">'[3]FIHI (PBC C1)'!AA15</f>
        <v>1.0050789719084978</v>
      </c>
      <c r="L49" s="125">
        <f ca="1">'[3]FIHI (PBC C1)'!AB15</f>
        <v>1.0048591721799822</v>
      </c>
      <c r="M49" s="123">
        <f ca="1">'[3]FIHI (PBC MIG)'!AA15</f>
        <v>1.0051874806658325</v>
      </c>
      <c r="N49" s="125">
        <f ca="1">'[3]FIHI (PBC MIG)'!AB15</f>
        <v>1.0049425332723092</v>
      </c>
      <c r="O49" s="123">
        <f ca="1">'[3]FIHI (PBC Q1)'!AA15</f>
        <v>1.0054141882156882</v>
      </c>
      <c r="P49" s="125">
        <f ca="1">'[3]FIHI (PBC Q1)'!AB15</f>
        <v>1.0050730185775676</v>
      </c>
      <c r="Q49" s="123">
        <f ca="1">'[3]FIHI (PBC QX)'!AA15</f>
        <v>1.0055667033827946</v>
      </c>
      <c r="R49" s="125">
        <f ca="1">'[3]FIHI (PBC QX)'!AB15</f>
        <v>1.0052804896781355</v>
      </c>
      <c r="S49" s="123">
        <f ca="1">'[3]FIHI (PBC Q364)'!AA15</f>
        <v>1.0057582724911522</v>
      </c>
      <c r="T49" s="125">
        <f ca="1">'[3]FIHI (PBC Q364)'!AB15</f>
        <v>1.0055057346905198</v>
      </c>
      <c r="U49" s="123">
        <f ca="1">'[3]FIHI (PBC 2YIG)'!AA15</f>
        <v>1.0059708277156254</v>
      </c>
      <c r="V49" s="125">
        <f ca="1">'[3]FIHI (PBC 2YIG)'!AB15</f>
        <v>1.0073280530582969</v>
      </c>
      <c r="W49" s="123">
        <f ca="1">'[3]FIHI (PBC A1)'!AA15</f>
        <v>1.0062911543063011</v>
      </c>
      <c r="X49" s="125">
        <f ca="1">'[3]FIHI (PBC A1)'!AB15</f>
        <v>1.0059125413175862</v>
      </c>
      <c r="Y49" s="123">
        <f ca="1">[4]MMT!AA15</f>
        <v>1.6829961833033322</v>
      </c>
      <c r="Z49" s="125">
        <f ca="1">[4]MMT!AB15</f>
        <v>1.2391706188996914</v>
      </c>
    </row>
    <row r="50" spans="2:26" ht="15" thickBot="1" x14ac:dyDescent="0.45">
      <c r="B50" s="148" t="s">
        <v>473</v>
      </c>
      <c r="C50" s="149">
        <f ca="1">-[4]NAV!Q121</f>
        <v>73487176.253874138</v>
      </c>
      <c r="D50" s="150">
        <f t="shared" ca="1" si="76"/>
        <v>73487000</v>
      </c>
      <c r="F50" s="16" t="s">
        <v>448</v>
      </c>
      <c r="G50" s="126">
        <f ca="1">[2]USG!AA16</f>
        <v>1.0048510480570376</v>
      </c>
      <c r="H50" s="127">
        <f ca="1">[2]USG!AB16</f>
        <v>1.0046976750025989</v>
      </c>
      <c r="I50" s="128">
        <f ca="1">'[3]FIHI (PBC M)'!AA16</f>
        <v>1.0052471092299018</v>
      </c>
      <c r="J50" s="127">
        <f ca="1">'[3]FIHI (PBC M)'!AB16</f>
        <v>1.0050355757989273</v>
      </c>
      <c r="K50" s="128">
        <f ca="1">'[3]FIHI (PBC C1)'!AA16</f>
        <v>1.0052554103310338</v>
      </c>
      <c r="L50" s="127">
        <f ca="1">'[3]FIHI (PBC C1)'!AB16</f>
        <v>1.0050355767363355</v>
      </c>
      <c r="M50" s="128">
        <f ca="1">'[3]FIHI (PBC MIG)'!AA16</f>
        <v>1.0053553831806037</v>
      </c>
      <c r="N50" s="127">
        <f ca="1">'[3]FIHI (PBC MIG)'!AB16</f>
        <v>1.0051217253258593</v>
      </c>
      <c r="O50" s="128">
        <f ca="1">'[3]FIHI (PBC Q1)'!AA16</f>
        <v>1.0055738564490968</v>
      </c>
      <c r="P50" s="127">
        <f ca="1">'[3]FIHI (PBC Q1)'!AB16</f>
        <v>1.0052156597569071</v>
      </c>
      <c r="Q50" s="128">
        <f ca="1">'[3]FIHI (PBC QX)'!AA16</f>
        <v>1.0057490332507155</v>
      </c>
      <c r="R50" s="127">
        <f ca="1">'[3]FIHI (PBC QX)'!AB16</f>
        <v>1.0054278442509188</v>
      </c>
      <c r="S50" s="128">
        <f ca="1">'[3]FIHI (PBC Q364)'!AA16</f>
        <v>1.0060047257163602</v>
      </c>
      <c r="T50" s="127">
        <f ca="1">'[3]FIHI (PBC Q364)'!AB16</f>
        <v>1.00565810682877</v>
      </c>
      <c r="U50" s="128">
        <f ca="1">'[3]FIHI (PBC 2YIG)'!AA16</f>
        <v>1.0062418396980355</v>
      </c>
      <c r="V50" s="127">
        <f ca="1">'[3]FIHI (PBC 2YIG)'!AB16</f>
        <v>1.0068227604307327</v>
      </c>
      <c r="W50" s="128">
        <f ca="1">'[3]FIHI (PBC A1)'!AA16</f>
        <v>1.0064671229685225</v>
      </c>
      <c r="X50" s="127">
        <f ca="1">'[3]FIHI (PBC A1)'!AB16</f>
        <v>1.0060714188170432</v>
      </c>
      <c r="Y50" s="128">
        <f ca="1">[4]MMT!AA16</f>
        <v>1.6839094909235528</v>
      </c>
      <c r="Z50" s="127">
        <f ca="1">[4]MMT!AB16</f>
        <v>1.2610401812995577</v>
      </c>
    </row>
    <row r="51" spans="2:26" x14ac:dyDescent="0.4">
      <c r="B51" s="148" t="s">
        <v>474</v>
      </c>
      <c r="C51" s="151">
        <f ca="1">-([4]NAV!$Q$122+[4]NAV!$Q$123)*[4]NAV!$I$10+[4]NAV!$Q$145</f>
        <v>221890434.78007919</v>
      </c>
      <c r="D51" s="150">
        <f t="shared" ca="1" si="76"/>
        <v>221890000</v>
      </c>
    </row>
    <row r="52" spans="2:26" x14ac:dyDescent="0.4">
      <c r="B52" s="148" t="s">
        <v>475</v>
      </c>
      <c r="C52" s="151">
        <f ca="1">-([4]NAV!$Q$124+[4]NAV!$Q$125)*[4]NAV!$I$10+[4]NAV!$Q$146</f>
        <v>73957141.716487914</v>
      </c>
      <c r="D52" s="150">
        <f t="shared" ca="1" si="76"/>
        <v>73957000</v>
      </c>
      <c r="G52" s="5" t="s">
        <v>453</v>
      </c>
      <c r="H52" s="5" t="s">
        <v>453</v>
      </c>
      <c r="I52" s="5" t="s">
        <v>453</v>
      </c>
      <c r="J52" s="5" t="s">
        <v>453</v>
      </c>
      <c r="K52" s="5" t="s">
        <v>453</v>
      </c>
      <c r="L52" s="5" t="s">
        <v>453</v>
      </c>
      <c r="M52" s="5" t="s">
        <v>453</v>
      </c>
      <c r="N52" s="5" t="s">
        <v>453</v>
      </c>
      <c r="O52" s="5" t="s">
        <v>453</v>
      </c>
    </row>
    <row r="53" spans="2:26" x14ac:dyDescent="0.4">
      <c r="B53" s="148" t="s">
        <v>478</v>
      </c>
      <c r="C53" s="149">
        <f ca="1">[4]NAV!$F$38</f>
        <v>112285693.73139906</v>
      </c>
      <c r="D53" s="150">
        <f ca="1">ROUND(C53,-3)</f>
        <v>112286000</v>
      </c>
      <c r="G53" s="16" t="s">
        <v>354</v>
      </c>
      <c r="H53" s="16" t="s">
        <v>355</v>
      </c>
      <c r="I53" s="16" t="s">
        <v>356</v>
      </c>
      <c r="J53" s="16" t="s">
        <v>359</v>
      </c>
      <c r="K53" s="16" t="s">
        <v>357</v>
      </c>
      <c r="L53" s="16" t="s">
        <v>398</v>
      </c>
      <c r="M53" s="16" t="s">
        <v>408</v>
      </c>
      <c r="N53" s="16" t="s">
        <v>414</v>
      </c>
      <c r="O53" s="16" t="s">
        <v>413</v>
      </c>
    </row>
    <row r="54" spans="2:26" ht="15" thickBot="1" x14ac:dyDescent="0.45">
      <c r="B54" s="152" t="s">
        <v>476</v>
      </c>
      <c r="C54" s="153">
        <f ca="1">-[4]NAV!$Q$126</f>
        <v>16427662.666666666</v>
      </c>
      <c r="D54" s="154">
        <f ca="1">ROUND(C54,-3)</f>
        <v>16428000</v>
      </c>
      <c r="F54">
        <v>15</v>
      </c>
      <c r="G54" s="137">
        <f ca="1">ROUND('[5]USG Summary'!$R$44,0)</f>
        <v>100</v>
      </c>
      <c r="H54" s="138">
        <f ca="1">ROUND('[6]Prime Summary'!$R$47,0)</f>
        <v>80</v>
      </c>
      <c r="I54" s="138">
        <f ca="1">ROUND('[6]Prime Summary'!$U$47,0)</f>
        <v>100</v>
      </c>
      <c r="J54" s="138">
        <f ca="1">ROUND('[6]Prime Summary'!$V$47,0)</f>
        <v>100</v>
      </c>
      <c r="K54" s="138">
        <f ca="1">ROUND('[6]Prime Summary'!$W$47,0)</f>
        <v>93</v>
      </c>
      <c r="L54" s="139">
        <f ca="1">ROUND('[6]Prime Summary'!$Y$47,0)</f>
        <v>100</v>
      </c>
      <c r="M54" s="138">
        <f ca="1">ROUND('[6]Prime Summary'!$X$47,0)</f>
        <v>100</v>
      </c>
      <c r="N54" s="138">
        <f ca="1">ROUND('[6]Prime Summary'!$S$47,0)</f>
        <v>100</v>
      </c>
      <c r="O54" s="138">
        <f ca="1">ROUND('[6]Prime Summary'!$T$47,0)</f>
        <v>100</v>
      </c>
    </row>
    <row r="55" spans="2:26" x14ac:dyDescent="0.4">
      <c r="F55">
        <v>16</v>
      </c>
      <c r="H55" s="63"/>
      <c r="I55" s="63"/>
      <c r="J55" s="63"/>
      <c r="K55" s="63"/>
      <c r="L55" s="63"/>
      <c r="M55" s="63"/>
      <c r="N55" s="63"/>
      <c r="O55" s="63"/>
    </row>
    <row r="56" spans="2:26" x14ac:dyDescent="0.4">
      <c r="F56" s="136" t="s">
        <v>90</v>
      </c>
      <c r="G56" s="137">
        <f ca="1">ROUND('[5]USG Summary'!R48,0)</f>
        <v>0</v>
      </c>
      <c r="H56" s="138">
        <f ca="1">ROUND('[6]Prime Summary'!R51,0)</f>
        <v>0</v>
      </c>
      <c r="I56" s="138">
        <f ca="1">ROUND('[6]Prime Summary'!U51,0)</f>
        <v>0</v>
      </c>
      <c r="J56" s="138">
        <f ca="1">ROUND('[6]Prime Summary'!V51,0)</f>
        <v>0</v>
      </c>
      <c r="K56" s="138">
        <f ca="1">ROUND('[6]Prime Summary'!W51,0)</f>
        <v>0</v>
      </c>
      <c r="L56" s="139">
        <f ca="1">ROUND('[6]Prime Summary'!Y51,0)</f>
        <v>1</v>
      </c>
      <c r="M56" s="138">
        <f ca="1">ROUND('[6]Prime Summary'!X51,0)</f>
        <v>0</v>
      </c>
      <c r="N56" s="138">
        <f ca="1">ROUND('[6]Prime Summary'!S51,0)</f>
        <v>0</v>
      </c>
      <c r="O56" s="138">
        <f ca="1">ROUND('[6]Prime Summary'!T51,0)</f>
        <v>0</v>
      </c>
    </row>
    <row r="57" spans="2:26" x14ac:dyDescent="0.4">
      <c r="F57" s="136" t="s">
        <v>91</v>
      </c>
      <c r="G57" s="137">
        <f ca="1">ROUND('[5]USG Summary'!R49,0)</f>
        <v>0</v>
      </c>
      <c r="H57" s="138">
        <f ca="1">ROUND('[6]Prime Summary'!R52,0)</f>
        <v>0</v>
      </c>
      <c r="I57" s="138">
        <f ca="1">ROUND('[6]Prime Summary'!U52,0)</f>
        <v>0</v>
      </c>
      <c r="J57" s="138">
        <f ca="1">ROUND('[6]Prime Summary'!V52,0)</f>
        <v>0</v>
      </c>
      <c r="K57" s="138">
        <f ca="1">ROUND('[6]Prime Summary'!W52,0)</f>
        <v>0</v>
      </c>
      <c r="L57" s="139">
        <f ca="1">ROUND('[6]Prime Summary'!Y52,0)</f>
        <v>0</v>
      </c>
      <c r="M57" s="138">
        <f ca="1">ROUND('[6]Prime Summary'!X52,0)</f>
        <v>0</v>
      </c>
      <c r="N57" s="138">
        <f ca="1">ROUND('[6]Prime Summary'!S52,0)</f>
        <v>0</v>
      </c>
      <c r="O57" s="138">
        <f ca="1">ROUND('[6]Prime Summary'!T52,0)</f>
        <v>0</v>
      </c>
    </row>
    <row r="58" spans="2:26" x14ac:dyDescent="0.4">
      <c r="F58" s="136" t="s">
        <v>92</v>
      </c>
      <c r="G58" s="137">
        <f ca="1">ROUND('[5]USG Summary'!R50,0)</f>
        <v>0</v>
      </c>
      <c r="H58" s="138">
        <f ca="1">ROUND('[6]Prime Summary'!R53,0)</f>
        <v>0</v>
      </c>
      <c r="I58" s="138">
        <f ca="1">ROUND('[6]Prime Summary'!U53,0)</f>
        <v>0</v>
      </c>
      <c r="J58" s="138">
        <f ca="1">ROUND('[6]Prime Summary'!V53,0)</f>
        <v>0</v>
      </c>
      <c r="K58" s="138">
        <f ca="1">ROUND('[6]Prime Summary'!W53,0)</f>
        <v>0</v>
      </c>
      <c r="L58" s="139">
        <f ca="1">ROUND('[6]Prime Summary'!Y53,0)</f>
        <v>0</v>
      </c>
      <c r="M58" s="138">
        <f ca="1">ROUND('[6]Prime Summary'!X53,0)</f>
        <v>0</v>
      </c>
      <c r="N58" s="138">
        <f ca="1">ROUND('[6]Prime Summary'!S53,0)</f>
        <v>0</v>
      </c>
      <c r="O58" s="138">
        <f ca="1">ROUND('[6]Prime Summary'!T53,0)</f>
        <v>0</v>
      </c>
    </row>
    <row r="59" spans="2:26" x14ac:dyDescent="0.4">
      <c r="F59" s="136" t="s">
        <v>93</v>
      </c>
      <c r="G59" s="137">
        <f ca="1">ROUND('[5]USG Summary'!R51,0)</f>
        <v>29</v>
      </c>
      <c r="H59" s="138">
        <f ca="1">ROUND('[6]Prime Summary'!R54,0)</f>
        <v>19</v>
      </c>
      <c r="I59" s="138">
        <f ca="1">ROUND('[6]Prime Summary'!U54,0)</f>
        <v>0</v>
      </c>
      <c r="J59" s="138">
        <f ca="1">ROUND('[6]Prime Summary'!V54,0)</f>
        <v>54</v>
      </c>
      <c r="K59" s="138">
        <f ca="1">ROUND('[6]Prime Summary'!W54,0)</f>
        <v>50</v>
      </c>
      <c r="L59" s="139">
        <f ca="1">ROUND('[6]Prime Summary'!Y54,0)</f>
        <v>19</v>
      </c>
      <c r="M59" s="138">
        <f ca="1">ROUND('[6]Prime Summary'!X54,0)</f>
        <v>18</v>
      </c>
      <c r="N59" s="138">
        <f ca="1">ROUND('[6]Prime Summary'!S54,0)</f>
        <v>83</v>
      </c>
      <c r="O59" s="138">
        <f ca="1">ROUND('[6]Prime Summary'!T54,0)</f>
        <v>20</v>
      </c>
    </row>
    <row r="60" spans="2:26" x14ac:dyDescent="0.4">
      <c r="F60" s="136" t="s">
        <v>94</v>
      </c>
      <c r="G60" s="137">
        <f ca="1">ROUND('[5]USG Summary'!R52,0)</f>
        <v>0</v>
      </c>
      <c r="H60" s="138">
        <f ca="1">ROUND('[6]Prime Summary'!R55,0)</f>
        <v>0</v>
      </c>
      <c r="I60" s="138">
        <f ca="1">ROUND('[6]Prime Summary'!U55,0)</f>
        <v>0</v>
      </c>
      <c r="J60" s="138">
        <f ca="1">ROUND('[6]Prime Summary'!V55,0)</f>
        <v>0</v>
      </c>
      <c r="K60" s="138">
        <f ca="1">ROUND('[6]Prime Summary'!W55,0)</f>
        <v>0</v>
      </c>
      <c r="L60" s="139">
        <f ca="1">ROUND('[6]Prime Summary'!Y55,0)</f>
        <v>0</v>
      </c>
      <c r="M60" s="138">
        <f ca="1">ROUND('[6]Prime Summary'!X55,0)</f>
        <v>0</v>
      </c>
      <c r="N60" s="138">
        <f ca="1">ROUND('[6]Prime Summary'!S55,0)</f>
        <v>0</v>
      </c>
      <c r="O60" s="138">
        <f ca="1">ROUND('[6]Prime Summary'!T55,0)</f>
        <v>0</v>
      </c>
    </row>
    <row r="61" spans="2:26" x14ac:dyDescent="0.4">
      <c r="F61" s="136" t="s">
        <v>95</v>
      </c>
      <c r="G61" s="137">
        <f ca="1">ROUND('[5]USG Summary'!R53,0)</f>
        <v>0</v>
      </c>
      <c r="H61" s="138">
        <f ca="1">ROUND('[6]Prime Summary'!R56,0)</f>
        <v>38</v>
      </c>
      <c r="I61" s="138">
        <f ca="1">ROUND('[6]Prime Summary'!U56,0)</f>
        <v>0</v>
      </c>
      <c r="J61" s="138">
        <f ca="1">ROUND('[6]Prime Summary'!V56,0)</f>
        <v>34</v>
      </c>
      <c r="K61" s="138">
        <f ca="1">ROUND('[6]Prime Summary'!W56,0)</f>
        <v>0</v>
      </c>
      <c r="L61" s="139">
        <f ca="1">ROUND('[6]Prime Summary'!Y56,0)</f>
        <v>0</v>
      </c>
      <c r="M61" s="138">
        <f ca="1">ROUND('[6]Prime Summary'!X56,0)</f>
        <v>0</v>
      </c>
      <c r="N61" s="138">
        <f ca="1">ROUND('[6]Prime Summary'!S56,0)</f>
        <v>0</v>
      </c>
      <c r="O61" s="138">
        <f ca="1">ROUND('[6]Prime Summary'!T56,0)</f>
        <v>0</v>
      </c>
    </row>
    <row r="62" spans="2:26" x14ac:dyDescent="0.4">
      <c r="F62" s="136" t="s">
        <v>96</v>
      </c>
      <c r="G62" s="137">
        <f ca="1">ROUND('[5]USG Summary'!R54,0)</f>
        <v>71</v>
      </c>
      <c r="H62" s="138">
        <f ca="1">ROUND('[6]Prime Summary'!R57,0)</f>
        <v>28</v>
      </c>
      <c r="I62" s="138">
        <f ca="1">ROUND('[6]Prime Summary'!U57,0)</f>
        <v>100</v>
      </c>
      <c r="J62" s="138">
        <f ca="1">ROUND('[6]Prime Summary'!V57,0)</f>
        <v>12</v>
      </c>
      <c r="K62" s="138">
        <f ca="1">ROUND('[6]Prime Summary'!W57,0)</f>
        <v>48</v>
      </c>
      <c r="L62" s="139">
        <f ca="1">ROUND('[6]Prime Summary'!Y57,0)</f>
        <v>80</v>
      </c>
      <c r="M62" s="138">
        <f ca="1">ROUND('[6]Prime Summary'!X57,0)</f>
        <v>72</v>
      </c>
      <c r="N62" s="138">
        <f ca="1">ROUND('[6]Prime Summary'!S57,0)</f>
        <v>17</v>
      </c>
      <c r="O62" s="138">
        <f ca="1">ROUND('[6]Prime Summary'!T57,0)</f>
        <v>0</v>
      </c>
    </row>
    <row r="63" spans="2:26" x14ac:dyDescent="0.4">
      <c r="F63" s="136" t="s">
        <v>97</v>
      </c>
      <c r="G63" s="137">
        <f ca="1">ROUND('[5]USG Summary'!R55,0)</f>
        <v>0</v>
      </c>
      <c r="H63" s="138">
        <f ca="1">ROUND('[6]Prime Summary'!R58,0)</f>
        <v>0</v>
      </c>
      <c r="I63" s="138">
        <f ca="1">ROUND('[6]Prime Summary'!U58,0)</f>
        <v>0</v>
      </c>
      <c r="J63" s="138">
        <f ca="1">ROUND('[6]Prime Summary'!V58,0)</f>
        <v>0</v>
      </c>
      <c r="K63" s="138">
        <f ca="1">ROUND('[6]Prime Summary'!W58,0)</f>
        <v>2</v>
      </c>
      <c r="L63" s="139">
        <f ca="1">ROUND('[6]Prime Summary'!Y58,0)</f>
        <v>0</v>
      </c>
      <c r="M63" s="138">
        <f ca="1">ROUND('[6]Prime Summary'!X58,0)</f>
        <v>0</v>
      </c>
      <c r="N63" s="138">
        <f ca="1">ROUND('[6]Prime Summary'!S58,0)</f>
        <v>0</v>
      </c>
      <c r="O63" s="138">
        <f ca="1">ROUND('[6]Prime Summary'!T58,0)</f>
        <v>0</v>
      </c>
    </row>
    <row r="64" spans="2:26" x14ac:dyDescent="0.4">
      <c r="F64" s="136" t="s">
        <v>98</v>
      </c>
      <c r="G64" s="137">
        <f ca="1">ROUND('[5]USG Summary'!R56,0)</f>
        <v>0</v>
      </c>
      <c r="H64" s="138">
        <f ca="1">ROUND('[6]Prime Summary'!R59,0)</f>
        <v>0</v>
      </c>
      <c r="I64" s="138">
        <f ca="1">ROUND('[6]Prime Summary'!U59,0)</f>
        <v>0</v>
      </c>
      <c r="J64" s="138">
        <f ca="1">ROUND('[6]Prime Summary'!V59,0)</f>
        <v>0</v>
      </c>
      <c r="K64" s="138">
        <f ca="1">ROUND('[6]Prime Summary'!W59,0)</f>
        <v>0</v>
      </c>
      <c r="L64" s="139">
        <f ca="1">ROUND('[6]Prime Summary'!Y59,0)</f>
        <v>0</v>
      </c>
      <c r="M64" s="138">
        <f ca="1">ROUND('[6]Prime Summary'!X59,0)</f>
        <v>0</v>
      </c>
      <c r="N64" s="138">
        <f ca="1">ROUND('[6]Prime Summary'!S59,0)</f>
        <v>0</v>
      </c>
      <c r="O64" s="138">
        <f ca="1">ROUND('[6]Prime Summary'!T59,0)</f>
        <v>0</v>
      </c>
    </row>
    <row r="65" spans="6:26" x14ac:dyDescent="0.4">
      <c r="F65" s="136" t="s">
        <v>101</v>
      </c>
      <c r="G65" s="137">
        <f ca="1">ROUND('[5]USG Summary'!R57,0)</f>
        <v>0</v>
      </c>
      <c r="H65" s="138">
        <f ca="1">ROUND('[6]Prime Summary'!R60,0)</f>
        <v>0</v>
      </c>
      <c r="I65" s="138">
        <f ca="1">ROUND('[6]Prime Summary'!U60,0)</f>
        <v>0</v>
      </c>
      <c r="J65" s="138">
        <f ca="1">ROUND('[6]Prime Summary'!V60,0)</f>
        <v>0</v>
      </c>
      <c r="K65" s="138">
        <f ca="1">ROUND('[6]Prime Summary'!W60,0)</f>
        <v>0</v>
      </c>
      <c r="L65" s="139">
        <f ca="1">ROUND('[6]Prime Summary'!Y60,0)</f>
        <v>0</v>
      </c>
      <c r="M65" s="138">
        <f ca="1">ROUND('[6]Prime Summary'!X60,0)</f>
        <v>0</v>
      </c>
      <c r="N65" s="138">
        <f ca="1">ROUND('[6]Prime Summary'!S60,0)</f>
        <v>0</v>
      </c>
      <c r="O65" s="138">
        <f ca="1">ROUND('[6]Prime Summary'!T60,0)</f>
        <v>0</v>
      </c>
    </row>
    <row r="66" spans="6:26" x14ac:dyDescent="0.4">
      <c r="F66" s="136" t="s">
        <v>99</v>
      </c>
      <c r="G66" s="137">
        <f ca="1">ROUND('[5]USG Summary'!R58,0)</f>
        <v>0</v>
      </c>
      <c r="H66" s="138">
        <f ca="1">ROUND('[6]Prime Summary'!R61,0)</f>
        <v>14</v>
      </c>
      <c r="I66" s="138">
        <f ca="1">ROUND('[6]Prime Summary'!U61,0)</f>
        <v>0</v>
      </c>
      <c r="J66" s="138">
        <f ca="1">ROUND('[6]Prime Summary'!V61,0)</f>
        <v>0</v>
      </c>
      <c r="K66" s="138">
        <f ca="1">ROUND('[6]Prime Summary'!W61,0)</f>
        <v>0</v>
      </c>
      <c r="L66" s="139">
        <f ca="1">ROUND('[6]Prime Summary'!Y61,0)</f>
        <v>0</v>
      </c>
      <c r="M66" s="138">
        <f ca="1">ROUND('[6]Prime Summary'!X61,0)</f>
        <v>9</v>
      </c>
      <c r="N66" s="138">
        <f ca="1">ROUND('[6]Prime Summary'!S61,0)</f>
        <v>0</v>
      </c>
      <c r="O66" s="138">
        <f ca="1">ROUND('[6]Prime Summary'!T61,0)</f>
        <v>80</v>
      </c>
    </row>
    <row r="67" spans="6:26" x14ac:dyDescent="0.4">
      <c r="F67" s="136" t="s">
        <v>100</v>
      </c>
      <c r="G67" s="137">
        <f ca="1">ROUND('[5]USG Summary'!R59,0)</f>
        <v>0</v>
      </c>
      <c r="H67" s="138">
        <f ca="1">ROUND('[6]Prime Summary'!R62,0)</f>
        <v>0</v>
      </c>
      <c r="I67" s="138">
        <f ca="1">ROUND('[6]Prime Summary'!U62,0)</f>
        <v>0</v>
      </c>
      <c r="J67" s="138">
        <f ca="1">ROUND('[6]Prime Summary'!V62,0)</f>
        <v>0</v>
      </c>
      <c r="K67" s="138">
        <f ca="1">ROUND('[6]Prime Summary'!W62,0)</f>
        <v>0</v>
      </c>
      <c r="L67" s="139">
        <f ca="1">ROUND('[6]Prime Summary'!Y62,0)</f>
        <v>0</v>
      </c>
      <c r="M67" s="138">
        <f ca="1">ROUND('[6]Prime Summary'!X62,0)</f>
        <v>0</v>
      </c>
      <c r="N67" s="138">
        <f ca="1">ROUND('[6]Prime Summary'!S62,0)</f>
        <v>0</v>
      </c>
      <c r="O67" s="138">
        <f ca="1">ROUND('[6]Prime Summary'!T62,0)</f>
        <v>0</v>
      </c>
    </row>
    <row r="68" spans="6:26" x14ac:dyDescent="0.4">
      <c r="F68" s="136" t="s">
        <v>102</v>
      </c>
      <c r="G68" s="137">
        <f ca="1">ROUND('[5]USG Summary'!R60,0)</f>
        <v>0</v>
      </c>
      <c r="H68" s="138">
        <f ca="1">ROUND('[6]Prime Summary'!R63,0)</f>
        <v>0</v>
      </c>
      <c r="I68" s="138">
        <f ca="1">ROUND('[6]Prime Summary'!U63,0)</f>
        <v>0</v>
      </c>
      <c r="J68" s="138">
        <f ca="1">ROUND('[6]Prime Summary'!V63,0)</f>
        <v>0</v>
      </c>
      <c r="K68" s="138">
        <f ca="1">ROUND('[6]Prime Summary'!W63,0)</f>
        <v>0</v>
      </c>
      <c r="L68" s="139">
        <f ca="1">ROUND('[6]Prime Summary'!Y63,0)</f>
        <v>0</v>
      </c>
      <c r="M68" s="138">
        <f ca="1">ROUND('[6]Prime Summary'!X63,0)</f>
        <v>0</v>
      </c>
      <c r="N68" s="138">
        <f ca="1">ROUND('[6]Prime Summary'!S63,0)</f>
        <v>0</v>
      </c>
      <c r="O68" s="138">
        <f ca="1">ROUND('[6]Prime Summary'!T63,0)</f>
        <v>0</v>
      </c>
    </row>
    <row r="69" spans="6:26" x14ac:dyDescent="0.4">
      <c r="F69" s="136" t="s">
        <v>155</v>
      </c>
      <c r="G69" s="137">
        <f ca="1">ROUND('[5]USG Summary'!R61,0)</f>
        <v>0</v>
      </c>
      <c r="H69" s="138">
        <f ca="1">ROUND('[6]Prime Summary'!R64,0)</f>
        <v>0</v>
      </c>
      <c r="I69" s="138">
        <f ca="1">ROUND('[6]Prime Summary'!U64,0)</f>
        <v>0</v>
      </c>
      <c r="J69" s="138">
        <f ca="1">ROUND('[6]Prime Summary'!V64,0)</f>
        <v>0</v>
      </c>
      <c r="K69" s="138">
        <f ca="1">ROUND('[6]Prime Summary'!W64,0)</f>
        <v>0</v>
      </c>
      <c r="L69" s="139">
        <f ca="1">ROUND('[6]Prime Summary'!Y64,0)</f>
        <v>0</v>
      </c>
      <c r="M69" s="138">
        <f ca="1">ROUND('[6]Prime Summary'!X64,0)</f>
        <v>0</v>
      </c>
      <c r="N69" s="138">
        <f ca="1">ROUND('[6]Prime Summary'!S64,0)</f>
        <v>0</v>
      </c>
      <c r="O69" s="138">
        <f ca="1">ROUND('[6]Prime Summary'!T64,0)</f>
        <v>0</v>
      </c>
    </row>
    <row r="71" spans="6:26" x14ac:dyDescent="0.4">
      <c r="F71" s="136" t="s">
        <v>451</v>
      </c>
      <c r="G71" s="140">
        <f ca="1">'[5]USG Summary'!$R$43</f>
        <v>36.860357300482342</v>
      </c>
      <c r="H71" s="141">
        <f ca="1">'[6]Prime Summary'!$R$46</f>
        <v>26.005211072378444</v>
      </c>
      <c r="I71" s="141">
        <f ca="1">'[6]Prime Summary'!$U$46</f>
        <v>100</v>
      </c>
      <c r="J71" s="141">
        <f ca="1">'[6]Prime Summary'!$V$46</f>
        <v>53.58482257126056</v>
      </c>
      <c r="K71" s="141">
        <f ca="1">'[6]Prime Summary'!$W$46</f>
        <v>29.959619427512358</v>
      </c>
      <c r="L71" s="141">
        <f ca="1">'[6]Prime Summary'!$Y$46</f>
        <v>52.671519797857613</v>
      </c>
      <c r="M71" s="141">
        <f ca="1">'[6]Prime Summary'!$X$46</f>
        <v>60.023562073184145</v>
      </c>
      <c r="N71" s="141">
        <f ca="1">'[6]Prime Summary'!$S$46</f>
        <v>54.075774971297349</v>
      </c>
      <c r="O71" s="141">
        <f ca="1">'[6]Prime Summary'!$T$46</f>
        <v>80</v>
      </c>
    </row>
    <row r="72" spans="6:26" x14ac:dyDescent="0.4">
      <c r="F72" s="136" t="s">
        <v>452</v>
      </c>
      <c r="G72" s="142">
        <f ca="1">'[5]USG Summary'!$R$45</f>
        <v>3</v>
      </c>
      <c r="H72" s="142">
        <f ca="1">'[6]Prime Summary'!$R$48</f>
        <v>7</v>
      </c>
      <c r="I72" s="142">
        <f ca="1">'[6]Prime Summary'!$U$48</f>
        <v>1</v>
      </c>
      <c r="J72" s="142">
        <f ca="1">'[6]Prime Summary'!$V$48</f>
        <v>3</v>
      </c>
      <c r="K72" s="142">
        <f ca="1">'[6]Prime Summary'!$W$48</f>
        <v>5</v>
      </c>
      <c r="L72" s="142">
        <f ca="1">'[6]Prime Summary'!$Y$48</f>
        <v>4</v>
      </c>
      <c r="M72" s="142">
        <f ca="1">'[6]Prime Summary'!$X$48</f>
        <v>4</v>
      </c>
      <c r="N72" s="142">
        <f ca="1">'[6]Prime Summary'!$S$48</f>
        <v>3</v>
      </c>
      <c r="O72" s="142">
        <f ca="1">'[6]Prime Summary'!$T$48</f>
        <v>2</v>
      </c>
    </row>
    <row r="74" spans="6:26" x14ac:dyDescent="0.4">
      <c r="G74" s="16"/>
      <c r="H74" s="16"/>
      <c r="I74" s="16"/>
      <c r="J74" s="16"/>
      <c r="K74" s="16"/>
      <c r="L74" s="16"/>
      <c r="M74" s="16"/>
      <c r="N74" s="16"/>
      <c r="O74" s="16"/>
      <c r="P74" s="16"/>
      <c r="Q74" s="16"/>
      <c r="R74" s="16"/>
      <c r="S74" s="16"/>
      <c r="T74" s="16"/>
      <c r="U74" s="16"/>
      <c r="V74" s="16"/>
      <c r="W74" s="16"/>
      <c r="X74" s="16"/>
      <c r="Y74" s="16"/>
      <c r="Z74" s="16"/>
    </row>
    <row r="76" spans="6:26" x14ac:dyDescent="0.4">
      <c r="G76" s="17"/>
      <c r="H76" s="17"/>
      <c r="I76" s="17"/>
      <c r="J76" s="17"/>
      <c r="K76" s="17"/>
      <c r="L76" s="17"/>
      <c r="M76" s="17"/>
      <c r="N76" s="17"/>
      <c r="O76" s="17"/>
      <c r="P76" s="17"/>
      <c r="Q76" s="17"/>
      <c r="R76" s="17"/>
      <c r="S76" s="17"/>
      <c r="T76" s="17"/>
      <c r="U76" s="17"/>
      <c r="V76" s="17"/>
      <c r="W76" s="17"/>
      <c r="X76" s="17"/>
      <c r="Y76" s="17"/>
      <c r="Z76" s="17"/>
    </row>
    <row r="77" spans="6:26" x14ac:dyDescent="0.4">
      <c r="G77" s="17"/>
      <c r="H77" s="17"/>
      <c r="I77" s="17"/>
      <c r="J77" s="17"/>
      <c r="K77" s="17"/>
      <c r="L77" s="17"/>
      <c r="M77" s="17"/>
      <c r="N77" s="17"/>
      <c r="O77" s="17"/>
      <c r="P77" s="17"/>
      <c r="Q77" s="17"/>
      <c r="R77" s="17"/>
      <c r="S77" s="17"/>
      <c r="T77" s="17"/>
      <c r="U77" s="17"/>
      <c r="V77" s="17"/>
      <c r="W77" s="17"/>
      <c r="X77" s="17"/>
      <c r="Y77" s="17"/>
      <c r="Z77" s="17"/>
    </row>
    <row r="78" spans="6:26" x14ac:dyDescent="0.4">
      <c r="G78" s="17"/>
      <c r="H78" s="17"/>
      <c r="I78" s="17"/>
      <c r="J78" s="17"/>
      <c r="K78" s="17"/>
      <c r="L78" s="17"/>
      <c r="M78" s="17"/>
      <c r="N78" s="17"/>
      <c r="O78" s="17"/>
      <c r="P78" s="17"/>
      <c r="Q78" s="17"/>
      <c r="R78" s="17"/>
      <c r="S78" s="17"/>
      <c r="T78" s="17"/>
      <c r="U78" s="17"/>
      <c r="V78" s="17"/>
      <c r="W78" s="17"/>
      <c r="X78" s="17"/>
      <c r="Y78" s="17"/>
      <c r="Z78" s="17"/>
    </row>
    <row r="79" spans="6:26" x14ac:dyDescent="0.4">
      <c r="G79" s="17"/>
      <c r="H79" s="17"/>
      <c r="I79" s="17"/>
      <c r="J79" s="17"/>
      <c r="K79" s="17"/>
      <c r="L79" s="17"/>
      <c r="M79" s="17"/>
      <c r="N79" s="17"/>
      <c r="O79" s="17"/>
      <c r="P79" s="17"/>
      <c r="Q79" s="17"/>
      <c r="R79" s="17"/>
      <c r="S79" s="17"/>
      <c r="T79" s="17"/>
      <c r="U79" s="17"/>
      <c r="V79" s="17"/>
      <c r="W79" s="17"/>
      <c r="X79" s="17"/>
      <c r="Y79" s="17"/>
      <c r="Z79" s="17"/>
    </row>
    <row r="80" spans="6:26" x14ac:dyDescent="0.4">
      <c r="G80" s="17"/>
      <c r="H80" s="17"/>
      <c r="I80" s="17"/>
      <c r="J80" s="17"/>
      <c r="K80" s="17"/>
      <c r="L80" s="17"/>
      <c r="M80" s="17"/>
      <c r="N80" s="17"/>
      <c r="O80" s="17"/>
      <c r="P80" s="17"/>
      <c r="Q80" s="17"/>
      <c r="R80" s="17"/>
      <c r="S80" s="17"/>
      <c r="T80" s="17"/>
      <c r="U80" s="17"/>
      <c r="V80" s="17"/>
      <c r="W80" s="17"/>
      <c r="X80" s="17"/>
      <c r="Y80" s="17"/>
      <c r="Z80" s="17"/>
    </row>
    <row r="81" spans="7:26" x14ac:dyDescent="0.4">
      <c r="G81" s="17"/>
      <c r="H81" s="17"/>
      <c r="I81" s="17"/>
      <c r="J81" s="17"/>
      <c r="K81" s="17"/>
      <c r="L81" s="17"/>
      <c r="M81" s="17"/>
      <c r="N81" s="17"/>
      <c r="O81" s="17"/>
      <c r="P81" s="17"/>
      <c r="Q81" s="17"/>
      <c r="R81" s="17"/>
      <c r="S81" s="17"/>
      <c r="T81" s="17"/>
      <c r="U81" s="17"/>
      <c r="V81" s="17"/>
      <c r="W81" s="17"/>
      <c r="X81" s="17"/>
      <c r="Y81" s="17"/>
      <c r="Z81" s="17"/>
    </row>
    <row r="82" spans="7:26" x14ac:dyDescent="0.4">
      <c r="G82" s="17"/>
      <c r="H82" s="17"/>
      <c r="I82" s="17"/>
      <c r="J82" s="17"/>
      <c r="K82" s="17"/>
      <c r="L82" s="17"/>
      <c r="M82" s="17"/>
      <c r="N82" s="17"/>
      <c r="O82" s="17"/>
      <c r="P82" s="17"/>
      <c r="Q82" s="17"/>
      <c r="R82" s="17"/>
      <c r="S82" s="17"/>
      <c r="T82" s="17"/>
      <c r="U82" s="17"/>
      <c r="V82" s="17"/>
      <c r="W82" s="17"/>
      <c r="X82" s="17"/>
      <c r="Y82" s="17"/>
      <c r="Z82" s="17"/>
    </row>
    <row r="83" spans="7:26" x14ac:dyDescent="0.4">
      <c r="G83" s="17"/>
      <c r="H83" s="17"/>
      <c r="I83" s="17"/>
      <c r="J83" s="17"/>
      <c r="K83" s="17"/>
      <c r="L83" s="17"/>
      <c r="M83" s="17"/>
      <c r="N83" s="17"/>
      <c r="O83" s="17"/>
      <c r="P83" s="17"/>
      <c r="Q83" s="17"/>
      <c r="R83" s="17"/>
      <c r="S83" s="17"/>
      <c r="T83" s="17"/>
      <c r="U83" s="17"/>
      <c r="V83" s="17"/>
      <c r="W83" s="17"/>
      <c r="X83" s="17"/>
      <c r="Y83" s="17"/>
      <c r="Z83" s="17"/>
    </row>
    <row r="84" spans="7:26" x14ac:dyDescent="0.4">
      <c r="G84" s="17"/>
      <c r="H84" s="17"/>
      <c r="I84" s="17"/>
      <c r="J84" s="17"/>
      <c r="K84" s="17"/>
      <c r="L84" s="17"/>
      <c r="M84" s="17"/>
      <c r="N84" s="17"/>
      <c r="O84" s="17"/>
      <c r="P84" s="17"/>
      <c r="Q84" s="17"/>
      <c r="R84" s="17"/>
      <c r="S84" s="17"/>
      <c r="T84" s="17"/>
      <c r="U84" s="17"/>
      <c r="V84" s="17"/>
      <c r="W84" s="17"/>
      <c r="X84" s="17"/>
      <c r="Y84" s="17"/>
      <c r="Z84" s="17"/>
    </row>
    <row r="85" spans="7:26" x14ac:dyDescent="0.4">
      <c r="G85" s="17"/>
      <c r="H85" s="17"/>
      <c r="I85" s="17"/>
      <c r="J85" s="17"/>
      <c r="K85" s="17"/>
      <c r="L85" s="17"/>
      <c r="M85" s="17"/>
      <c r="N85" s="17"/>
      <c r="O85" s="17"/>
      <c r="P85" s="17"/>
      <c r="Q85" s="17"/>
      <c r="R85" s="17"/>
      <c r="S85" s="17"/>
      <c r="T85" s="17"/>
      <c r="U85" s="17"/>
      <c r="V85" s="17"/>
      <c r="W85" s="17"/>
      <c r="X85" s="17"/>
      <c r="Y85" s="17"/>
      <c r="Z85" s="17"/>
    </row>
    <row r="86" spans="7:26" x14ac:dyDescent="0.4">
      <c r="G86" s="17"/>
      <c r="H86" s="17"/>
      <c r="I86" s="17"/>
      <c r="J86" s="17"/>
      <c r="K86" s="17"/>
      <c r="L86" s="17"/>
      <c r="M86" s="17"/>
      <c r="N86" s="17"/>
      <c r="O86" s="17"/>
      <c r="P86" s="17"/>
      <c r="Q86" s="17"/>
      <c r="R86" s="17"/>
      <c r="S86" s="17"/>
      <c r="T86" s="17"/>
      <c r="U86" s="17"/>
      <c r="V86" s="17"/>
      <c r="W86" s="17"/>
      <c r="X86" s="17"/>
      <c r="Y86" s="17"/>
      <c r="Z86" s="17"/>
    </row>
    <row r="87" spans="7:26" x14ac:dyDescent="0.4">
      <c r="G87" s="17"/>
      <c r="H87" s="17"/>
      <c r="I87" s="17"/>
      <c r="J87" s="17"/>
      <c r="K87" s="17"/>
      <c r="L87" s="17"/>
      <c r="M87" s="17"/>
      <c r="N87" s="17"/>
      <c r="O87" s="17"/>
      <c r="P87" s="17"/>
      <c r="Q87" s="17"/>
      <c r="R87" s="17"/>
      <c r="S87" s="17"/>
      <c r="T87" s="17"/>
      <c r="U87" s="17"/>
      <c r="V87" s="17"/>
      <c r="W87" s="17"/>
      <c r="X87" s="17"/>
      <c r="Y87" s="17"/>
      <c r="Z87" s="17"/>
    </row>
  </sheetData>
  <mergeCells count="4">
    <mergeCell ref="C31:L31"/>
    <mergeCell ref="M7:N7"/>
    <mergeCell ref="O7:P7"/>
    <mergeCell ref="C32:L32"/>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B1" zoomScale="85" zoomScaleNormal="85" workbookViewId="0">
      <selection activeCell="J22" sqref="J2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 ca="1">'Items B &amp; C'!O9</f>
        <v>72327000</v>
      </c>
      <c r="E35" s="1" t="s">
        <v>48</v>
      </c>
    </row>
    <row r="36" spans="2:5" x14ac:dyDescent="0.4">
      <c r="B36" t="s">
        <v>70</v>
      </c>
      <c r="C36" s="77">
        <f ca="1">'Items B &amp; C'!P9</f>
        <v>72014000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C'!AB9</f>
        <v>2006000</v>
      </c>
      <c r="D60" s="63"/>
      <c r="E60" s="79">
        <f ca="1">'Items B &amp; C'!AD9</f>
        <v>70321000</v>
      </c>
      <c r="F60" s="79">
        <f>'Items B &amp; C'!AE9</f>
        <v>0</v>
      </c>
      <c r="G60" s="79">
        <f ca="1">'Items B &amp; C'!AF9</f>
        <v>0</v>
      </c>
      <c r="N60" s="24"/>
    </row>
    <row r="61" spans="2:14" x14ac:dyDescent="0.4">
      <c r="B61" t="s">
        <v>79</v>
      </c>
      <c r="C61" s="79">
        <f ca="1">'Items B &amp; C'!AG9</f>
        <v>36000</v>
      </c>
      <c r="D61" s="63"/>
      <c r="E61" s="79">
        <f>'Items B &amp; C'!AI9</f>
        <v>0</v>
      </c>
      <c r="F61" s="79">
        <f>'Items B &amp; C'!AJ9</f>
        <v>0</v>
      </c>
      <c r="G61" s="79">
        <f ca="1">'Items B &amp; C'!AK9</f>
        <v>277000</v>
      </c>
      <c r="N61" s="24"/>
    </row>
    <row r="64" spans="2:14" x14ac:dyDescent="0.4">
      <c r="B64" t="s">
        <v>88</v>
      </c>
      <c r="E64" s="1" t="s">
        <v>86</v>
      </c>
    </row>
    <row r="65" spans="2:5" x14ac:dyDescent="0.4">
      <c r="B65" t="s">
        <v>85</v>
      </c>
      <c r="C65" s="81">
        <f ca="1">'Items B &amp; C'!G54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C'!G56</f>
        <v>0</v>
      </c>
    </row>
    <row r="71" spans="2:5" x14ac:dyDescent="0.4">
      <c r="B71" t="s">
        <v>91</v>
      </c>
      <c r="C71" s="81">
        <f ca="1">'Items B &amp; C'!G57</f>
        <v>0</v>
      </c>
    </row>
    <row r="72" spans="2:5" x14ac:dyDescent="0.4">
      <c r="B72" t="s">
        <v>92</v>
      </c>
      <c r="C72" s="81">
        <f ca="1">'Items B &amp; C'!G58</f>
        <v>0</v>
      </c>
    </row>
    <row r="73" spans="2:5" x14ac:dyDescent="0.4">
      <c r="B73" t="s">
        <v>93</v>
      </c>
      <c r="C73" s="81">
        <f ca="1">'Items B &amp; C'!G59</f>
        <v>29</v>
      </c>
      <c r="E73" s="1" t="s">
        <v>103</v>
      </c>
    </row>
    <row r="74" spans="2:5" x14ac:dyDescent="0.4">
      <c r="B74" t="s">
        <v>94</v>
      </c>
      <c r="C74" s="81">
        <f ca="1">'Items B &amp; C'!G60</f>
        <v>0</v>
      </c>
      <c r="E74" s="1" t="s">
        <v>104</v>
      </c>
    </row>
    <row r="75" spans="2:5" x14ac:dyDescent="0.4">
      <c r="B75" t="s">
        <v>95</v>
      </c>
      <c r="C75" s="81">
        <f ca="1">'Items B &amp; C'!G61</f>
        <v>0</v>
      </c>
      <c r="E75" s="1" t="s">
        <v>105</v>
      </c>
    </row>
    <row r="76" spans="2:5" x14ac:dyDescent="0.4">
      <c r="B76" t="s">
        <v>96</v>
      </c>
      <c r="C76" s="81">
        <f ca="1">'Items B &amp; C'!G62</f>
        <v>71</v>
      </c>
      <c r="E76" s="1" t="s">
        <v>106</v>
      </c>
    </row>
    <row r="77" spans="2:5" x14ac:dyDescent="0.4">
      <c r="B77" t="s">
        <v>97</v>
      </c>
      <c r="C77" s="81">
        <f ca="1">'Items B &amp; C'!G63</f>
        <v>0</v>
      </c>
    </row>
    <row r="78" spans="2:5" x14ac:dyDescent="0.4">
      <c r="B78" t="s">
        <v>98</v>
      </c>
      <c r="C78" s="81">
        <f ca="1">'Items B &amp; C'!G64</f>
        <v>0</v>
      </c>
    </row>
    <row r="79" spans="2:5" x14ac:dyDescent="0.4">
      <c r="B79" t="s">
        <v>101</v>
      </c>
      <c r="C79" s="81">
        <f ca="1">'Items B &amp; C'!G65</f>
        <v>0</v>
      </c>
    </row>
    <row r="80" spans="2:5" x14ac:dyDescent="0.4">
      <c r="B80" t="s">
        <v>99</v>
      </c>
      <c r="C80" s="81">
        <f ca="1">'Items B &amp; C'!G66</f>
        <v>0</v>
      </c>
    </row>
    <row r="81" spans="2:20" x14ac:dyDescent="0.4">
      <c r="B81" t="s">
        <v>100</v>
      </c>
      <c r="C81" s="81">
        <f ca="1">'Items B &amp; C'!G67</f>
        <v>0</v>
      </c>
    </row>
    <row r="82" spans="2:20" x14ac:dyDescent="0.4">
      <c r="B82" t="s">
        <v>102</v>
      </c>
      <c r="C82" s="81">
        <f ca="1">'Items B &amp; C'!G68</f>
        <v>0</v>
      </c>
    </row>
    <row r="83" spans="2:20" x14ac:dyDescent="0.4">
      <c r="B83" t="s">
        <v>155</v>
      </c>
      <c r="C83" s="81">
        <f ca="1">'Items B &amp; C'!G69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ca="1" si="0">ROUND(H96-1,4)</f>
        <v>3.8999999999999998E-3</v>
      </c>
      <c r="F96" s="80">
        <f t="shared" ca="1" si="0"/>
        <v>3.7000000000000002E-3</v>
      </c>
      <c r="G96" s="110"/>
      <c r="H96" s="122">
        <f ca="1">'Items B &amp; C'!G39</f>
        <v>1.0039161906172593</v>
      </c>
      <c r="I96" s="122">
        <f ca="1">'Items B &amp; C'!H39</f>
        <v>1.0037112326220874</v>
      </c>
      <c r="J96" s="20">
        <f ca="1">J95*H96</f>
        <v>1.0039161906172593</v>
      </c>
      <c r="K96" s="20">
        <f t="shared" ref="K96:K107" ca="1" si="1">K95*I96</f>
        <v>1.0037112326220874</v>
      </c>
      <c r="L96" s="25">
        <f ca="1">(I96-1)*365/31</f>
        <v>4.3696771195545082E-2</v>
      </c>
      <c r="N96" s="25"/>
      <c r="O96" s="19"/>
      <c r="P96" s="17"/>
      <c r="R96" s="17"/>
      <c r="S96" s="25"/>
      <c r="T96" s="18"/>
    </row>
    <row r="97" spans="2:20" x14ac:dyDescent="0.4">
      <c r="B97" t="s">
        <v>114</v>
      </c>
      <c r="C97" s="75">
        <v>44985</v>
      </c>
      <c r="E97" s="80">
        <f t="shared" ca="1" si="0"/>
        <v>3.7000000000000002E-3</v>
      </c>
      <c r="F97" s="80">
        <f t="shared" ca="1" si="0"/>
        <v>3.5999999999999999E-3</v>
      </c>
      <c r="G97" s="110"/>
      <c r="H97" s="122">
        <f ca="1">'Items B &amp; C'!G40</f>
        <v>1.0036810709673631</v>
      </c>
      <c r="I97" s="122">
        <f ca="1">'Items B &amp; C'!H40</f>
        <v>1.0035749708961168</v>
      </c>
      <c r="J97" s="20">
        <f t="shared" ref="J97:J107" ca="1" si="2">J96*H97</f>
        <v>1.0076116773602064</v>
      </c>
      <c r="K97" s="20">
        <f t="shared" ca="1" si="1"/>
        <v>1.0072994710668168</v>
      </c>
      <c r="L97" s="25">
        <f ca="1">(I97-1)*365/(C97-C96)</f>
        <v>4.6602299181522602E-2</v>
      </c>
      <c r="N97" s="25"/>
      <c r="O97" s="19"/>
      <c r="P97" s="17"/>
      <c r="R97" s="17"/>
      <c r="S97" s="25"/>
      <c r="T97" s="18"/>
    </row>
    <row r="98" spans="2:20" x14ac:dyDescent="0.4">
      <c r="B98" t="s">
        <v>115</v>
      </c>
      <c r="C98" s="75">
        <v>45016</v>
      </c>
      <c r="E98" s="80">
        <f t="shared" ca="1" si="0"/>
        <v>4.1999999999999997E-3</v>
      </c>
      <c r="F98" s="80">
        <f t="shared" ca="1" si="0"/>
        <v>4.1000000000000003E-3</v>
      </c>
      <c r="G98" s="110"/>
      <c r="H98" s="122">
        <f ca="1">'Items B &amp; C'!G41</f>
        <v>1.0042403687022892</v>
      </c>
      <c r="I98" s="122">
        <f ca="1">'Items B &amp; C'!H41</f>
        <v>1.0040631962157796</v>
      </c>
      <c r="J98" s="20">
        <f t="shared" ca="1" si="2"/>
        <v>1.0118843223809457</v>
      </c>
      <c r="K98" s="20">
        <f t="shared" ca="1" si="1"/>
        <v>1.0113923264658122</v>
      </c>
      <c r="L98" s="25">
        <f ca="1">(I98-1)*365/(C98-C97)</f>
        <v>4.7840858669662464E-2</v>
      </c>
      <c r="N98" s="25"/>
      <c r="O98" s="19"/>
      <c r="P98" s="17"/>
      <c r="R98" s="17"/>
      <c r="S98" s="25"/>
      <c r="T98" s="18"/>
    </row>
    <row r="99" spans="2:20" ht="15" thickBot="1" x14ac:dyDescent="0.45">
      <c r="B99" t="s">
        <v>116</v>
      </c>
      <c r="C99" s="75">
        <v>45016</v>
      </c>
      <c r="E99" s="94">
        <f ca="1">ROUND((J99/J95)-1,4)</f>
        <v>1.1900000000000001E-2</v>
      </c>
      <c r="F99" s="94">
        <f ca="1">ROUND((K99/K95)-1,4)</f>
        <v>1.14E-2</v>
      </c>
      <c r="G99" s="110"/>
      <c r="H99" s="65">
        <v>1</v>
      </c>
      <c r="I99" s="65">
        <v>1</v>
      </c>
      <c r="J99" s="65">
        <f t="shared" ca="1" si="2"/>
        <v>1.0118843223809457</v>
      </c>
      <c r="K99" s="65">
        <f t="shared" ca="1" si="1"/>
        <v>1.0113923264658122</v>
      </c>
      <c r="L99" s="25"/>
      <c r="N99" s="25"/>
      <c r="O99" s="19"/>
      <c r="R99" s="17"/>
      <c r="S99" s="25"/>
      <c r="T99" s="18"/>
    </row>
    <row r="100" spans="2:20" ht="15" thickTop="1" x14ac:dyDescent="0.4">
      <c r="B100" t="s">
        <v>117</v>
      </c>
      <c r="C100" s="75">
        <v>45046</v>
      </c>
      <c r="E100" s="80">
        <f t="shared" ref="E100:E102" ca="1" si="3">ROUND(H100-1,4)</f>
        <v>4.1999999999999997E-3</v>
      </c>
      <c r="F100" s="80">
        <f t="shared" ref="F100:F102" ca="1" si="4">ROUND(I100-1,4)</f>
        <v>4.1000000000000003E-3</v>
      </c>
      <c r="H100" s="122">
        <f ca="1">'Items B &amp; C'!G42</f>
        <v>1.0041758402902334</v>
      </c>
      <c r="I100" s="122">
        <f ca="1">'Items B &amp; C'!H42</f>
        <v>1.004055140642744</v>
      </c>
      <c r="J100" s="20">
        <f t="shared" ca="1" si="2"/>
        <v>1.0161097897033997</v>
      </c>
      <c r="K100" s="20">
        <f t="shared" ca="1" si="1"/>
        <v>1.0154936645946231</v>
      </c>
      <c r="L100" s="25">
        <f t="shared" ref="L100:L110" ca="1" si="5">(I100-1)*365/(C100-C99)</f>
        <v>4.933754448671912E-2</v>
      </c>
      <c r="N100" s="25"/>
      <c r="O100" s="19"/>
      <c r="R100" s="17"/>
      <c r="S100" s="25"/>
      <c r="T100" s="18"/>
    </row>
    <row r="101" spans="2:20" x14ac:dyDescent="0.4">
      <c r="B101" t="s">
        <v>118</v>
      </c>
      <c r="C101" s="75">
        <v>45077</v>
      </c>
      <c r="E101" s="80">
        <f t="shared" ca="1" si="3"/>
        <v>4.4999999999999997E-3</v>
      </c>
      <c r="F101" s="80">
        <f t="shared" ca="1" si="4"/>
        <v>4.4000000000000003E-3</v>
      </c>
      <c r="H101" s="122">
        <f ca="1">'Items B &amp; C'!G43</f>
        <v>1.004496869531563</v>
      </c>
      <c r="I101" s="122">
        <f ca="1">'Items B &amp; C'!H43</f>
        <v>1.0043569511944803</v>
      </c>
      <c r="J101" s="20">
        <f t="shared" ca="1" si="2"/>
        <v>1.0206791028574398</v>
      </c>
      <c r="K101" s="20">
        <f t="shared" ca="1" si="1"/>
        <v>1.0199181209295658</v>
      </c>
      <c r="L101" s="25">
        <f t="shared" ca="1" si="5"/>
        <v>5.1299586644687624E-2</v>
      </c>
      <c r="N101" s="25"/>
      <c r="O101" s="19"/>
      <c r="P101" s="17"/>
      <c r="R101" s="17"/>
      <c r="S101" s="25"/>
      <c r="T101" s="18"/>
    </row>
    <row r="102" spans="2:20" x14ac:dyDescent="0.4">
      <c r="B102" t="s">
        <v>119</v>
      </c>
      <c r="C102" s="75">
        <v>45107</v>
      </c>
      <c r="E102" s="80">
        <f t="shared" ca="1" si="3"/>
        <v>4.4000000000000003E-3</v>
      </c>
      <c r="F102" s="80">
        <f t="shared" ca="1" si="4"/>
        <v>4.3E-3</v>
      </c>
      <c r="H102" s="122">
        <f ca="1">'Items B &amp; C'!G44</f>
        <v>1.0044432950761528</v>
      </c>
      <c r="I102" s="122">
        <f ca="1">'Items B &amp; C'!H44</f>
        <v>1.0042848110698077</v>
      </c>
      <c r="J102" s="20">
        <f t="shared" ca="1" si="2"/>
        <v>1.0252142812894984</v>
      </c>
      <c r="K102" s="20">
        <f t="shared" ca="1" si="1"/>
        <v>1.0242882773844222</v>
      </c>
      <c r="L102" s="25">
        <f t="shared" ca="1" si="5"/>
        <v>5.2131868015993864E-2</v>
      </c>
      <c r="N102" s="25"/>
      <c r="O102" s="19"/>
      <c r="R102" s="17"/>
      <c r="S102" s="25"/>
      <c r="T102" s="18"/>
    </row>
    <row r="103" spans="2:20" ht="15" thickBot="1" x14ac:dyDescent="0.45">
      <c r="B103" t="s">
        <v>120</v>
      </c>
      <c r="C103" s="75">
        <v>45107</v>
      </c>
      <c r="E103" s="94">
        <f ca="1">ROUND((J103/J99)-1,4)</f>
        <v>1.32E-2</v>
      </c>
      <c r="F103" s="94">
        <f ca="1">ROUND((K103/K99)-1,4)</f>
        <v>1.2800000000000001E-2</v>
      </c>
      <c r="H103" s="65">
        <v>1</v>
      </c>
      <c r="I103" s="65">
        <v>1</v>
      </c>
      <c r="J103" s="65">
        <f t="shared" ca="1" si="2"/>
        <v>1.0252142812894984</v>
      </c>
      <c r="K103" s="65">
        <f t="shared" ca="1" si="1"/>
        <v>1.0242882773844222</v>
      </c>
      <c r="L103" s="25"/>
      <c r="N103" s="25"/>
      <c r="O103" s="19"/>
      <c r="R103" s="17"/>
      <c r="S103" s="25"/>
      <c r="T103" s="18"/>
    </row>
    <row r="104" spans="2:20" ht="15" thickTop="1" x14ac:dyDescent="0.4">
      <c r="B104" t="s">
        <v>121</v>
      </c>
      <c r="C104" s="75">
        <v>45138</v>
      </c>
      <c r="E104" s="80">
        <f t="shared" ref="E104:E106" ca="1" si="6">ROUND(H104-1,4)</f>
        <v>4.7000000000000002E-3</v>
      </c>
      <c r="F104" s="80">
        <f t="shared" ref="F104:F106" ca="1" si="7">ROUND(I104-1,4)</f>
        <v>4.4999999999999997E-3</v>
      </c>
      <c r="H104" s="122">
        <f ca="1">'Items B &amp; C'!G45</f>
        <v>1.0046534669386613</v>
      </c>
      <c r="I104" s="122">
        <f ca="1">'Items B &amp; C'!H45</f>
        <v>1.0044946747726538</v>
      </c>
      <c r="J104" s="20">
        <f t="shared" ca="1" si="2"/>
        <v>1.0299850820525225</v>
      </c>
      <c r="K104" s="20">
        <f t="shared" ca="1" si="1"/>
        <v>1.028892120064707</v>
      </c>
      <c r="L104" s="25">
        <f t="shared" ca="1" si="5"/>
        <v>5.2921170710278034E-2</v>
      </c>
      <c r="N104" s="25"/>
      <c r="O104" s="19"/>
      <c r="P104" s="17"/>
      <c r="R104" s="17"/>
      <c r="S104" s="25"/>
      <c r="T104" s="18"/>
    </row>
    <row r="105" spans="2:20" x14ac:dyDescent="0.4">
      <c r="B105" t="s">
        <v>122</v>
      </c>
      <c r="C105" s="75">
        <v>45169</v>
      </c>
      <c r="E105" s="80">
        <f t="shared" ca="1" si="6"/>
        <v>4.7999999999999996E-3</v>
      </c>
      <c r="F105" s="80">
        <f t="shared" ca="1" si="7"/>
        <v>4.5999999999999999E-3</v>
      </c>
      <c r="H105" s="122">
        <f ca="1">'Items B &amp; C'!G46</f>
        <v>1.0047928574448495</v>
      </c>
      <c r="I105" s="122">
        <f ca="1">'Items B &amp; C'!H46</f>
        <v>1.0046305267949578</v>
      </c>
      <c r="J105" s="20">
        <f t="shared" ca="1" si="2"/>
        <v>1.0349216537211219</v>
      </c>
      <c r="K105" s="20">
        <f t="shared" ca="1" si="1"/>
        <v>1.0336564325957875</v>
      </c>
      <c r="L105" s="25">
        <f t="shared" ca="1" si="5"/>
        <v>5.452071871482559E-2</v>
      </c>
      <c r="N105" s="25"/>
      <c r="O105" s="19"/>
      <c r="R105" s="17"/>
      <c r="S105" s="25"/>
      <c r="T105" s="18"/>
    </row>
    <row r="106" spans="2:20" x14ac:dyDescent="0.4">
      <c r="B106" t="s">
        <v>123</v>
      </c>
      <c r="C106" s="75">
        <v>45199</v>
      </c>
      <c r="E106" s="80">
        <f t="shared" ca="1" si="6"/>
        <v>4.7000000000000002E-3</v>
      </c>
      <c r="F106" s="80">
        <f t="shared" ca="1" si="7"/>
        <v>4.4999999999999997E-3</v>
      </c>
      <c r="H106" s="122">
        <f ca="1">'Items B &amp; C'!G47</f>
        <v>1.004669653358971</v>
      </c>
      <c r="I106" s="122">
        <f ca="1">'Items B &amp; C'!H47</f>
        <v>1.0045332948703358</v>
      </c>
      <c r="J106" s="20">
        <f t="shared" ca="1" si="2"/>
        <v>1.0397543790976924</v>
      </c>
      <c r="K106" s="20">
        <f t="shared" ca="1" si="1"/>
        <v>1.0383423019993636</v>
      </c>
      <c r="L106" s="25">
        <f t="shared" ca="1" si="5"/>
        <v>5.5155087589085862E-2</v>
      </c>
      <c r="N106" s="25"/>
      <c r="O106" s="19"/>
      <c r="R106" s="17"/>
      <c r="S106" s="25"/>
      <c r="T106" s="18"/>
    </row>
    <row r="107" spans="2:20" ht="15" thickBot="1" x14ac:dyDescent="0.45">
      <c r="B107" t="s">
        <v>124</v>
      </c>
      <c r="C107" s="75">
        <v>45199</v>
      </c>
      <c r="E107" s="94">
        <f ca="1">ROUND((J107/J103)-1,4)</f>
        <v>1.4200000000000001E-2</v>
      </c>
      <c r="F107" s="94">
        <f ca="1">ROUND((K107/K103)-1,4)</f>
        <v>1.37E-2</v>
      </c>
      <c r="H107" s="65">
        <v>1</v>
      </c>
      <c r="I107" s="65">
        <v>1</v>
      </c>
      <c r="J107" s="65">
        <f t="shared" ca="1" si="2"/>
        <v>1.0397543790976924</v>
      </c>
      <c r="K107" s="65">
        <f t="shared" ca="1" si="1"/>
        <v>1.0383423019993636</v>
      </c>
      <c r="L107" s="25"/>
      <c r="N107" s="25"/>
      <c r="O107" s="19"/>
      <c r="P107" s="17"/>
      <c r="R107" s="17"/>
      <c r="S107" s="25"/>
      <c r="T107" s="18"/>
    </row>
    <row r="108" spans="2:20" ht="15" thickTop="1" x14ac:dyDescent="0.4">
      <c r="B108" t="s">
        <v>125</v>
      </c>
      <c r="C108" s="75">
        <v>45230</v>
      </c>
      <c r="E108" s="80">
        <f t="shared" ref="E108:E110" ca="1" si="8">ROUND(H108-1,4)</f>
        <v>4.8999999999999998E-3</v>
      </c>
      <c r="F108" s="80">
        <f t="shared" ref="F108:F110" ca="1" si="9">ROUND(I108-1,4)</f>
        <v>4.7000000000000002E-3</v>
      </c>
      <c r="H108" s="122">
        <f ca="1">'Items B &amp; C'!G48</f>
        <v>1.0048796608661217</v>
      </c>
      <c r="I108" s="122">
        <f ca="1">'Items B &amp; C'!H48</f>
        <v>1.004696035643649</v>
      </c>
      <c r="J108" s="20">
        <f ca="1">J107*H108</f>
        <v>1.0448280278517541</v>
      </c>
      <c r="K108" s="20">
        <f t="shared" ref="K108:K110" ca="1" si="10">K107*I108</f>
        <v>1.0432183944598612</v>
      </c>
      <c r="L108" s="25">
        <f t="shared" ca="1" si="5"/>
        <v>5.5292032578447371E-2</v>
      </c>
    </row>
    <row r="109" spans="2:20" x14ac:dyDescent="0.4">
      <c r="B109" t="s">
        <v>126</v>
      </c>
      <c r="C109" s="75">
        <v>45260</v>
      </c>
      <c r="E109" s="80">
        <f t="shared" ca="1" si="8"/>
        <v>4.7000000000000002E-3</v>
      </c>
      <c r="F109" s="80">
        <f t="shared" ca="1" si="9"/>
        <v>4.4999999999999997E-3</v>
      </c>
      <c r="H109" s="122">
        <f ca="1">'Items B &amp; C'!G49</f>
        <v>1.0046755640719571</v>
      </c>
      <c r="I109" s="122">
        <f ca="1">'Items B &amp; C'!H49</f>
        <v>1.0045459410265754</v>
      </c>
      <c r="J109" s="20">
        <f t="shared" ref="J109:J110" ca="1" si="11">J108*H109</f>
        <v>1.0497131882401516</v>
      </c>
      <c r="K109" s="20">
        <f t="shared" ca="1" si="10"/>
        <v>1.0479608037589143</v>
      </c>
      <c r="L109" s="25">
        <f t="shared" ca="1" si="5"/>
        <v>5.5308949156666766E-2</v>
      </c>
    </row>
    <row r="110" spans="2:20" x14ac:dyDescent="0.4">
      <c r="B110" t="s">
        <v>127</v>
      </c>
      <c r="C110" s="75">
        <v>45291</v>
      </c>
      <c r="E110" s="80">
        <f t="shared" ca="1" si="8"/>
        <v>4.8999999999999998E-3</v>
      </c>
      <c r="F110" s="80">
        <f t="shared" ca="1" si="9"/>
        <v>4.7000000000000002E-3</v>
      </c>
      <c r="H110" s="122">
        <f ca="1">'Items B &amp; C'!G50</f>
        <v>1.0048510480570376</v>
      </c>
      <c r="I110" s="122">
        <f ca="1">'Items B &amp; C'!H50</f>
        <v>1.0046976750025989</v>
      </c>
      <c r="J110" s="20">
        <f t="shared" ca="1" si="11"/>
        <v>1.0548053973624107</v>
      </c>
      <c r="K110" s="20">
        <f t="shared" ca="1" si="10"/>
        <v>1.0528837830304361</v>
      </c>
      <c r="L110" s="25">
        <f t="shared" ca="1" si="5"/>
        <v>5.5311334708019043E-2</v>
      </c>
    </row>
    <row r="111" spans="2:20" ht="15" thickBot="1" x14ac:dyDescent="0.45">
      <c r="B111" t="s">
        <v>128</v>
      </c>
      <c r="C111" s="75">
        <v>45291</v>
      </c>
      <c r="E111" s="94">
        <f ca="1">ROUND((J111/J107)-1,4)</f>
        <v>1.4500000000000001E-2</v>
      </c>
      <c r="F111" s="94">
        <f ca="1">ROUND((K111/K107)-1,4)</f>
        <v>1.4E-2</v>
      </c>
      <c r="G111" s="25"/>
      <c r="H111" s="65">
        <v>1</v>
      </c>
      <c r="I111" s="65">
        <v>1</v>
      </c>
      <c r="J111" s="65">
        <f t="shared" ref="J111:K112" ca="1" si="12">J110*H111</f>
        <v>1.0548053973624107</v>
      </c>
      <c r="K111" s="65">
        <f t="shared" ca="1" si="12"/>
        <v>1.0528837830304361</v>
      </c>
    </row>
    <row r="112" spans="2:20" ht="15" thickTop="1" x14ac:dyDescent="0.4">
      <c r="B112" t="s">
        <v>129</v>
      </c>
      <c r="C112" s="75">
        <v>45291</v>
      </c>
      <c r="D112" s="67"/>
      <c r="E112" s="80">
        <f ca="1">ROUND(J112-1,4)</f>
        <v>5.4800000000000001E-2</v>
      </c>
      <c r="F112" s="80">
        <f ca="1">ROUND(K112-1,4)</f>
        <v>5.2900000000000003E-2</v>
      </c>
      <c r="G112" s="25"/>
      <c r="H112" s="65">
        <v>1</v>
      </c>
      <c r="I112" s="65">
        <v>1</v>
      </c>
      <c r="J112" s="65">
        <f t="shared" ca="1" si="12"/>
        <v>1.0548053973624107</v>
      </c>
      <c r="K112" s="65">
        <f t="shared" ca="1" si="12"/>
        <v>1.0528837830304361</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 ca="1">'Items B &amp; C'!O10</f>
        <v>704269000</v>
      </c>
      <c r="E35" s="1" t="s">
        <v>48</v>
      </c>
    </row>
    <row r="36" spans="2:5" x14ac:dyDescent="0.4">
      <c r="B36" t="s">
        <v>70</v>
      </c>
      <c r="C36" s="77">
        <f ca="1">'Items B &amp; C'!P10</f>
        <v>701825000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79">
        <f ca="1">'Items B &amp; C'!AB10</f>
        <v>70590000</v>
      </c>
      <c r="D60" s="66"/>
      <c r="E60" s="79">
        <f ca="1">'Items B &amp; C'!AD10</f>
        <v>631617000</v>
      </c>
      <c r="F60" s="79">
        <f>'Items B &amp; C'!AE10</f>
        <v>0</v>
      </c>
      <c r="G60" s="79">
        <f ca="1">'Items B &amp; C'!AF10</f>
        <v>2062000</v>
      </c>
      <c r="H60" s="15"/>
    </row>
    <row r="61" spans="2:8" x14ac:dyDescent="0.4">
      <c r="B61" t="s">
        <v>79</v>
      </c>
      <c r="C61" s="79">
        <f ca="1">'Items B &amp; C'!AG10</f>
        <v>85000</v>
      </c>
      <c r="D61" s="66"/>
      <c r="E61" s="79">
        <f>'Items B &amp; C'!AI10</f>
        <v>0</v>
      </c>
      <c r="F61" s="79">
        <f>'Items B &amp; C'!AJ10</f>
        <v>0</v>
      </c>
      <c r="G61" s="79">
        <f ca="1">'Items B &amp; C'!AK10</f>
        <v>2359000</v>
      </c>
    </row>
    <row r="64" spans="2:8" x14ac:dyDescent="0.4">
      <c r="B64" t="s">
        <v>88</v>
      </c>
      <c r="E64" s="1" t="s">
        <v>86</v>
      </c>
    </row>
    <row r="65" spans="2:5" x14ac:dyDescent="0.4">
      <c r="B65" t="s">
        <v>85</v>
      </c>
      <c r="C65" s="81">
        <f ca="1">'Items B &amp; C'!H54</f>
        <v>80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C'!H56</f>
        <v>0</v>
      </c>
    </row>
    <row r="71" spans="2:5" x14ac:dyDescent="0.4">
      <c r="B71" t="s">
        <v>91</v>
      </c>
      <c r="C71" s="81">
        <f ca="1">'Items B &amp; C'!H57</f>
        <v>0</v>
      </c>
    </row>
    <row r="72" spans="2:5" x14ac:dyDescent="0.4">
      <c r="B72" t="s">
        <v>92</v>
      </c>
      <c r="C72" s="81">
        <f ca="1">'Items B &amp; C'!H58</f>
        <v>0</v>
      </c>
    </row>
    <row r="73" spans="2:5" x14ac:dyDescent="0.4">
      <c r="B73" t="s">
        <v>93</v>
      </c>
      <c r="C73" s="81">
        <f ca="1">'Items B &amp; C'!H59</f>
        <v>19</v>
      </c>
      <c r="E73" s="1" t="s">
        <v>103</v>
      </c>
    </row>
    <row r="74" spans="2:5" x14ac:dyDescent="0.4">
      <c r="B74" t="s">
        <v>94</v>
      </c>
      <c r="C74" s="81">
        <f ca="1">'Items B &amp; C'!H60</f>
        <v>0</v>
      </c>
      <c r="E74" s="1" t="s">
        <v>104</v>
      </c>
    </row>
    <row r="75" spans="2:5" x14ac:dyDescent="0.4">
      <c r="B75" t="s">
        <v>95</v>
      </c>
      <c r="C75" s="81">
        <f ca="1">'Items B &amp; C'!H61</f>
        <v>38</v>
      </c>
      <c r="E75" s="1" t="s">
        <v>105</v>
      </c>
    </row>
    <row r="76" spans="2:5" x14ac:dyDescent="0.4">
      <c r="B76" t="s">
        <v>96</v>
      </c>
      <c r="C76" s="81">
        <f ca="1">'Items B &amp; C'!H62</f>
        <v>28</v>
      </c>
      <c r="E76" s="1" t="s">
        <v>106</v>
      </c>
    </row>
    <row r="77" spans="2:5" x14ac:dyDescent="0.4">
      <c r="B77" t="s">
        <v>97</v>
      </c>
      <c r="C77" s="81">
        <f ca="1">'Items B &amp; C'!H63</f>
        <v>0</v>
      </c>
    </row>
    <row r="78" spans="2:5" x14ac:dyDescent="0.4">
      <c r="B78" t="s">
        <v>98</v>
      </c>
      <c r="C78" s="81">
        <f ca="1">'Items B &amp; C'!H64</f>
        <v>0</v>
      </c>
    </row>
    <row r="79" spans="2:5" x14ac:dyDescent="0.4">
      <c r="B79" t="s">
        <v>351</v>
      </c>
      <c r="C79" s="81">
        <f ca="1">'Items B &amp; C'!H65</f>
        <v>0</v>
      </c>
    </row>
    <row r="80" spans="2:5" x14ac:dyDescent="0.4">
      <c r="B80" t="s">
        <v>99</v>
      </c>
      <c r="C80" s="81">
        <f ca="1">'Items B &amp; C'!H66</f>
        <v>14</v>
      </c>
    </row>
    <row r="81" spans="2:20" x14ac:dyDescent="0.4">
      <c r="B81" t="s">
        <v>100</v>
      </c>
      <c r="C81" s="81">
        <f ca="1">'Items B &amp; C'!H67</f>
        <v>0</v>
      </c>
    </row>
    <row r="82" spans="2:20" x14ac:dyDescent="0.4">
      <c r="B82" t="s">
        <v>102</v>
      </c>
      <c r="C82" s="81">
        <f ca="1">'Items B &amp; C'!H68</f>
        <v>0</v>
      </c>
    </row>
    <row r="83" spans="2:20" x14ac:dyDescent="0.4">
      <c r="B83" t="s">
        <v>155</v>
      </c>
      <c r="C83" s="81">
        <f ca="1">'Items B &amp; C'!H69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L95" s="111"/>
      <c r="O95" s="19"/>
    </row>
    <row r="96" spans="2:20" x14ac:dyDescent="0.4">
      <c r="B96" t="s">
        <v>113</v>
      </c>
      <c r="C96" s="75">
        <v>44957</v>
      </c>
      <c r="E96" s="80">
        <f t="shared" ref="E96:F98" ca="1" si="0">ROUND(H96-1,4)</f>
        <v>4.4000000000000003E-3</v>
      </c>
      <c r="F96" s="80">
        <f t="shared" ca="1" si="0"/>
        <v>4.1999999999999997E-3</v>
      </c>
      <c r="G96" s="25"/>
      <c r="H96" s="122">
        <f ca="1">'Items B &amp; C'!I39</f>
        <v>1.0044198142972844</v>
      </c>
      <c r="I96" s="122">
        <f ca="1">'Items B &amp; C'!J39</f>
        <v>1.0041782337163736</v>
      </c>
      <c r="J96" s="20">
        <f ca="1">J95*H96</f>
        <v>1.0044198142972844</v>
      </c>
      <c r="K96" s="20">
        <f t="shared" ref="K96:K107" ca="1" si="1">K95*I96</f>
        <v>1.0041782337163736</v>
      </c>
      <c r="L96" s="25">
        <f ca="1">(I96-1)*360/31</f>
        <v>4.8521423803048289E-2</v>
      </c>
      <c r="N96" s="25"/>
      <c r="O96" s="19"/>
      <c r="P96" s="17"/>
      <c r="R96" s="17"/>
      <c r="S96" s="25"/>
      <c r="T96" s="18"/>
    </row>
    <row r="97" spans="2:20" x14ac:dyDescent="0.4">
      <c r="B97" t="s">
        <v>114</v>
      </c>
      <c r="C97" s="75">
        <v>44985</v>
      </c>
      <c r="E97" s="80">
        <f t="shared" ca="1" si="0"/>
        <v>4.1000000000000003E-3</v>
      </c>
      <c r="F97" s="80">
        <f t="shared" ca="1" si="0"/>
        <v>3.8999999999999998E-3</v>
      </c>
      <c r="G97" s="25"/>
      <c r="H97" s="122">
        <f ca="1">'Items B &amp; C'!I40</f>
        <v>1.0040852146516708</v>
      </c>
      <c r="I97" s="122">
        <f ca="1">'Items B &amp; C'!J40</f>
        <v>1.0038925717219007</v>
      </c>
      <c r="J97" s="20">
        <f t="shared" ref="J97:J99" ca="1" si="2">J96*H97</f>
        <v>1.00852308483908</v>
      </c>
      <c r="K97" s="20">
        <f t="shared" ca="1" si="1"/>
        <v>1.0080870695126862</v>
      </c>
      <c r="L97" s="25">
        <f ca="1">(I97-1)*360/(C97-C96)</f>
        <v>5.004735071015208E-2</v>
      </c>
      <c r="N97" s="25"/>
      <c r="O97" s="19"/>
      <c r="P97" s="17"/>
      <c r="R97" s="17"/>
      <c r="S97" s="25"/>
      <c r="T97" s="18"/>
    </row>
    <row r="98" spans="2:20" x14ac:dyDescent="0.4">
      <c r="B98" t="s">
        <v>115</v>
      </c>
      <c r="C98" s="75">
        <v>45016</v>
      </c>
      <c r="E98" s="80">
        <f t="shared" ca="1" si="0"/>
        <v>4.7000000000000002E-3</v>
      </c>
      <c r="F98" s="80">
        <f t="shared" ca="1" si="0"/>
        <v>4.4000000000000003E-3</v>
      </c>
      <c r="G98" s="25"/>
      <c r="H98" s="122">
        <f ca="1">'Items B &amp; C'!I41</f>
        <v>1.0046865551803199</v>
      </c>
      <c r="I98" s="122">
        <f ca="1">'Items B &amp; C'!J41</f>
        <v>1.0044445468504573</v>
      </c>
      <c r="J98" s="20">
        <f t="shared" ca="1" si="2"/>
        <v>1.0132495839268048</v>
      </c>
      <c r="K98" s="20">
        <f t="shared" ca="1" si="1"/>
        <v>1.0125675597224755</v>
      </c>
      <c r="L98" s="25">
        <f ca="1">(I98-1)*360/(C98-C97)</f>
        <v>5.1614092456922951E-2</v>
      </c>
      <c r="N98" s="25"/>
      <c r="O98" s="19"/>
      <c r="P98" s="17"/>
      <c r="R98" s="17"/>
      <c r="S98" s="25"/>
      <c r="T98" s="18"/>
    </row>
    <row r="99" spans="2:20" ht="15" thickBot="1" x14ac:dyDescent="0.45">
      <c r="B99" t="s">
        <v>116</v>
      </c>
      <c r="C99" s="75">
        <v>45016</v>
      </c>
      <c r="E99" s="94">
        <f ca="1">ROUND((J99/J95)-1,4)</f>
        <v>1.32E-2</v>
      </c>
      <c r="F99" s="94">
        <f ca="1">ROUND((K99/K95)-1,4)</f>
        <v>1.26E-2</v>
      </c>
      <c r="G99" s="25"/>
      <c r="H99" s="65">
        <v>1</v>
      </c>
      <c r="I99" s="65">
        <v>1</v>
      </c>
      <c r="J99" s="65">
        <f t="shared" ca="1" si="2"/>
        <v>1.0132495839268048</v>
      </c>
      <c r="K99" s="65">
        <f t="shared" ca="1" si="1"/>
        <v>1.0125675597224755</v>
      </c>
      <c r="L99" s="25"/>
      <c r="N99" s="25"/>
      <c r="O99" s="19"/>
      <c r="R99" s="17"/>
      <c r="S99" s="25"/>
      <c r="T99" s="18"/>
    </row>
    <row r="100" spans="2:20" ht="15" thickTop="1" x14ac:dyDescent="0.4">
      <c r="B100" t="s">
        <v>117</v>
      </c>
      <c r="C100" s="75">
        <v>45046</v>
      </c>
      <c r="E100" s="80">
        <f t="shared" ref="E100:F102" ca="1" si="3">ROUND(H100-1,4)</f>
        <v>4.7000000000000002E-3</v>
      </c>
      <c r="F100" s="80">
        <f t="shared" ca="1" si="3"/>
        <v>4.4000000000000003E-3</v>
      </c>
      <c r="G100" s="25"/>
      <c r="H100" s="122">
        <f ca="1">'Items B &amp; C'!I42</f>
        <v>1.0046872262336062</v>
      </c>
      <c r="I100" s="122">
        <f ca="1">'Items B &amp; C'!J42</f>
        <v>1.0044302037896073</v>
      </c>
      <c r="J100" s="20">
        <f ca="1">J99*H100</f>
        <v>1.017998913957777</v>
      </c>
      <c r="K100" s="20">
        <f t="shared" ca="1" si="1"/>
        <v>1.0170534403627915</v>
      </c>
      <c r="L100" s="25">
        <f t="shared" ref="L100:L110" ca="1" si="4">(I100-1)*360/(C100-C99)</f>
        <v>5.3162445475288145E-2</v>
      </c>
      <c r="N100" s="25"/>
      <c r="O100" s="19"/>
      <c r="R100" s="17"/>
      <c r="S100" s="25"/>
      <c r="T100" s="18"/>
    </row>
    <row r="101" spans="2:20" x14ac:dyDescent="0.4">
      <c r="B101" t="s">
        <v>118</v>
      </c>
      <c r="C101" s="75">
        <v>45077</v>
      </c>
      <c r="E101" s="80">
        <f t="shared" ca="1" si="3"/>
        <v>5.0000000000000001E-3</v>
      </c>
      <c r="F101" s="80">
        <f t="shared" ca="1" si="3"/>
        <v>4.7000000000000002E-3</v>
      </c>
      <c r="G101" s="25"/>
      <c r="H101" s="122">
        <f ca="1">'Items B &amp; C'!I43</f>
        <v>1.0050078734035159</v>
      </c>
      <c r="I101" s="122">
        <f ca="1">'Items B &amp; C'!J43</f>
        <v>1.0047456277838995</v>
      </c>
      <c r="J101" s="20">
        <f t="shared" ref="J101:J107" ca="1" si="5">J100*H101</f>
        <v>1.0230969236437943</v>
      </c>
      <c r="K101" s="20">
        <f t="shared" ca="1" si="1"/>
        <v>1.0218799974270878</v>
      </c>
      <c r="L101" s="25">
        <f t="shared" ca="1" si="4"/>
        <v>5.5110516200123583E-2</v>
      </c>
      <c r="N101" s="25"/>
      <c r="O101" s="19"/>
      <c r="P101" s="17"/>
      <c r="R101" s="17"/>
      <c r="S101" s="25"/>
      <c r="T101" s="18"/>
    </row>
    <row r="102" spans="2:20" x14ac:dyDescent="0.4">
      <c r="B102" t="s">
        <v>119</v>
      </c>
      <c r="C102" s="75">
        <v>45107</v>
      </c>
      <c r="E102" s="80">
        <f t="shared" ca="1" si="3"/>
        <v>4.8999999999999998E-3</v>
      </c>
      <c r="F102" s="80">
        <f t="shared" ca="1" si="3"/>
        <v>4.7000000000000002E-3</v>
      </c>
      <c r="G102" s="25"/>
      <c r="H102" s="122">
        <f ca="1">'Items B &amp; C'!I44</f>
        <v>1.0049247226969247</v>
      </c>
      <c r="I102" s="122">
        <f ca="1">'Items B &amp; C'!J44</f>
        <v>1.0046803284833612</v>
      </c>
      <c r="J102" s="20">
        <f t="shared" ca="1" si="5"/>
        <v>1.0281353922848167</v>
      </c>
      <c r="K102" s="20">
        <f t="shared" ca="1" si="1"/>
        <v>1.0266627314856229</v>
      </c>
      <c r="L102" s="25">
        <f t="shared" ca="1" si="4"/>
        <v>5.6163941800334349E-2</v>
      </c>
      <c r="N102" s="25"/>
      <c r="O102" s="19"/>
      <c r="R102" s="17"/>
      <c r="S102" s="25"/>
      <c r="T102" s="18"/>
    </row>
    <row r="103" spans="2:20" ht="15" thickBot="1" x14ac:dyDescent="0.45">
      <c r="B103" t="s">
        <v>120</v>
      </c>
      <c r="C103" s="75">
        <v>45107</v>
      </c>
      <c r="E103" s="94">
        <f ca="1">ROUND((J103/J99)-1,4)</f>
        <v>1.47E-2</v>
      </c>
      <c r="F103" s="94">
        <f ca="1">ROUND((K103/K99)-1,4)</f>
        <v>1.3899999999999999E-2</v>
      </c>
      <c r="G103" s="25"/>
      <c r="H103" s="65">
        <v>1</v>
      </c>
      <c r="I103" s="65">
        <v>1</v>
      </c>
      <c r="J103" s="65">
        <f t="shared" ca="1" si="5"/>
        <v>1.0281353922848167</v>
      </c>
      <c r="K103" s="65">
        <f t="shared" ca="1" si="1"/>
        <v>1.0266627314856229</v>
      </c>
      <c r="L103" s="25"/>
      <c r="N103" s="25"/>
      <c r="O103" s="19"/>
      <c r="R103" s="17"/>
      <c r="S103" s="25"/>
      <c r="T103" s="18"/>
    </row>
    <row r="104" spans="2:20" ht="15" thickTop="1" x14ac:dyDescent="0.4">
      <c r="B104" t="s">
        <v>121</v>
      </c>
      <c r="C104" s="75">
        <v>45138</v>
      </c>
      <c r="E104" s="80">
        <f t="shared" ref="E104:E106" ca="1" si="6">ROUND(H104-1,4)</f>
        <v>5.1000000000000004E-3</v>
      </c>
      <c r="F104" s="80">
        <f t="shared" ref="F104:F106" ca="1" si="7">ROUND(I104-1,4)</f>
        <v>4.8999999999999998E-3</v>
      </c>
      <c r="G104" s="25"/>
      <c r="H104" s="122">
        <f ca="1">'Items B &amp; C'!I45</f>
        <v>1.00514111075069</v>
      </c>
      <c r="I104" s="122">
        <f ca="1">'Items B &amp; C'!J45</f>
        <v>1.0049081064484371</v>
      </c>
      <c r="J104" s="20">
        <f t="shared" ca="1" si="5"/>
        <v>1.0334211502032571</v>
      </c>
      <c r="K104" s="20">
        <f t="shared" ca="1" si="1"/>
        <v>1.0317017014583976</v>
      </c>
      <c r="L104" s="25">
        <f t="shared" ca="1" si="4"/>
        <v>5.6997365207656511E-2</v>
      </c>
      <c r="N104" s="25"/>
      <c r="O104" s="19"/>
      <c r="P104" s="17"/>
      <c r="R104" s="17"/>
      <c r="S104" s="25"/>
      <c r="T104" s="18"/>
    </row>
    <row r="105" spans="2:20" x14ac:dyDescent="0.4">
      <c r="B105" t="s">
        <v>122</v>
      </c>
      <c r="C105" s="75">
        <v>45169</v>
      </c>
      <c r="E105" s="80">
        <f t="shared" ca="1" si="6"/>
        <v>5.1999999999999998E-3</v>
      </c>
      <c r="F105" s="80">
        <f t="shared" ca="1" si="7"/>
        <v>5.0000000000000001E-3</v>
      </c>
      <c r="G105" s="25"/>
      <c r="H105" s="122">
        <f ca="1">'Items B &amp; C'!I46</f>
        <v>1.0052339377903485</v>
      </c>
      <c r="I105" s="122">
        <f ca="1">'Items B &amp; C'!J46</f>
        <v>1.0049847001293362</v>
      </c>
      <c r="J105" s="20">
        <f t="shared" ca="1" si="5"/>
        <v>1.0388300122146514</v>
      </c>
      <c r="K105" s="20">
        <f t="shared" ca="1" si="1"/>
        <v>1.0368444250630935</v>
      </c>
      <c r="L105" s="25">
        <f t="shared" ca="1" si="4"/>
        <v>5.7886840211645745E-2</v>
      </c>
      <c r="N105" s="25"/>
      <c r="O105" s="19"/>
      <c r="R105" s="17"/>
      <c r="S105" s="25"/>
      <c r="T105" s="18"/>
    </row>
    <row r="106" spans="2:20" x14ac:dyDescent="0.4">
      <c r="B106" t="s">
        <v>123</v>
      </c>
      <c r="C106" s="75">
        <v>45199</v>
      </c>
      <c r="E106" s="80">
        <f t="shared" ca="1" si="6"/>
        <v>5.1000000000000004E-3</v>
      </c>
      <c r="F106" s="80">
        <f t="shared" ca="1" si="7"/>
        <v>4.8999999999999998E-3</v>
      </c>
      <c r="G106" s="25"/>
      <c r="H106" s="122">
        <f ca="1">'Items B &amp; C'!I47</f>
        <v>1.0051055548638574</v>
      </c>
      <c r="I106" s="122">
        <f ca="1">'Items B &amp; C'!J47</f>
        <v>1.0048551846537948</v>
      </c>
      <c r="J106" s="20">
        <f t="shared" ca="1" si="5"/>
        <v>1.044133815836235</v>
      </c>
      <c r="K106" s="20">
        <f t="shared" ca="1" si="1"/>
        <v>1.0418784962040324</v>
      </c>
      <c r="L106" s="25">
        <f t="shared" ca="1" si="4"/>
        <v>5.8262215845537035E-2</v>
      </c>
      <c r="N106" s="25"/>
      <c r="O106" s="19"/>
      <c r="R106" s="17"/>
      <c r="S106" s="25"/>
      <c r="T106" s="18"/>
    </row>
    <row r="107" spans="2:20" ht="15" thickBot="1" x14ac:dyDescent="0.45">
      <c r="B107" t="s">
        <v>124</v>
      </c>
      <c r="C107" s="75">
        <v>45199</v>
      </c>
      <c r="E107" s="94">
        <f ca="1">ROUND((J107/J103)-1,4)</f>
        <v>1.5599999999999999E-2</v>
      </c>
      <c r="F107" s="94">
        <f ca="1">ROUND((K107/K103)-1,4)</f>
        <v>1.4800000000000001E-2</v>
      </c>
      <c r="G107" s="25"/>
      <c r="H107" s="65">
        <v>1</v>
      </c>
      <c r="I107" s="65">
        <v>1</v>
      </c>
      <c r="J107" s="65">
        <f t="shared" ca="1" si="5"/>
        <v>1.044133815836235</v>
      </c>
      <c r="K107" s="65">
        <f t="shared" ca="1" si="1"/>
        <v>1.0418784962040324</v>
      </c>
      <c r="L107" s="25"/>
      <c r="N107" s="25"/>
      <c r="O107" s="19"/>
      <c r="P107" s="17"/>
      <c r="R107" s="17"/>
      <c r="S107" s="25"/>
      <c r="T107" s="18"/>
    </row>
    <row r="108" spans="2:20" ht="15" thickTop="1" x14ac:dyDescent="0.4">
      <c r="B108" t="s">
        <v>125</v>
      </c>
      <c r="C108" s="75">
        <v>45230</v>
      </c>
      <c r="E108" s="80">
        <f t="shared" ref="E108:E110" ca="1" si="8">ROUND(H108-1,4)</f>
        <v>5.3E-3</v>
      </c>
      <c r="F108" s="80">
        <f t="shared" ref="F108:F110" ca="1" si="9">ROUND(I108-1,4)</f>
        <v>5.0000000000000001E-3</v>
      </c>
      <c r="G108" s="25"/>
      <c r="H108" s="122">
        <f ca="1">'Items B &amp; C'!I48</f>
        <v>1.0052736821294548</v>
      </c>
      <c r="I108" s="122">
        <f ca="1">'Items B &amp; C'!J48</f>
        <v>1.0050182895826429</v>
      </c>
      <c r="J108" s="20">
        <f ca="1">J107*H108</f>
        <v>1.0496402456815699</v>
      </c>
      <c r="K108" s="20">
        <f t="shared" ref="K108:K110" ca="1" si="10">K107*I108</f>
        <v>1.0471069442079128</v>
      </c>
      <c r="L108" s="25">
        <f t="shared" ca="1" si="4"/>
        <v>5.8276911282305145E-2</v>
      </c>
    </row>
    <row r="109" spans="2:20" x14ac:dyDescent="0.4">
      <c r="B109" t="s">
        <v>126</v>
      </c>
      <c r="C109" s="75">
        <v>45260</v>
      </c>
      <c r="E109" s="80">
        <f t="shared" ca="1" si="8"/>
        <v>5.1000000000000004E-3</v>
      </c>
      <c r="F109" s="80">
        <f t="shared" ca="1" si="9"/>
        <v>4.8999999999999998E-3</v>
      </c>
      <c r="G109" s="25"/>
      <c r="H109" s="122">
        <f ca="1">'Items B &amp; C'!I49</f>
        <v>1.0050870486770438</v>
      </c>
      <c r="I109" s="122">
        <f ca="1">'Items B &amp; C'!J49</f>
        <v>1.0048591709956716</v>
      </c>
      <c r="J109" s="20">
        <f t="shared" ref="J109:J110" ca="1" si="11">J108*H109</f>
        <v>1.0549798167047362</v>
      </c>
      <c r="K109" s="20">
        <f t="shared" ca="1" si="10"/>
        <v>1.0521950159005742</v>
      </c>
      <c r="L109" s="25">
        <f t="shared" ca="1" si="4"/>
        <v>5.8310051948058828E-2</v>
      </c>
    </row>
    <row r="110" spans="2:20" x14ac:dyDescent="0.4">
      <c r="B110" t="s">
        <v>127</v>
      </c>
      <c r="C110" s="75">
        <v>45291</v>
      </c>
      <c r="E110" s="80">
        <f t="shared" ca="1" si="8"/>
        <v>5.1999999999999998E-3</v>
      </c>
      <c r="F110" s="80">
        <f t="shared" ca="1" si="9"/>
        <v>5.0000000000000001E-3</v>
      </c>
      <c r="G110" s="25"/>
      <c r="H110" s="122">
        <f ca="1">'Items B &amp; C'!I50</f>
        <v>1.0052471092299018</v>
      </c>
      <c r="I110" s="122">
        <f ca="1">'Items B &amp; C'!J50</f>
        <v>1.0050355757989273</v>
      </c>
      <c r="J110" s="20">
        <f t="shared" ca="1" si="11"/>
        <v>1.0605154110383277</v>
      </c>
      <c r="K110" s="20">
        <f t="shared" ca="1" si="10"/>
        <v>1.057493423658395</v>
      </c>
      <c r="L110" s="25">
        <f t="shared" ca="1" si="4"/>
        <v>5.8477654439156063E-2</v>
      </c>
    </row>
    <row r="111" spans="2:20" ht="15" thickBot="1" x14ac:dyDescent="0.45">
      <c r="B111" t="s">
        <v>128</v>
      </c>
      <c r="C111" s="75">
        <v>45291</v>
      </c>
      <c r="E111" s="94">
        <f ca="1">ROUND((J111/J107)-1,4)</f>
        <v>1.5699999999999999E-2</v>
      </c>
      <c r="F111" s="94">
        <f ca="1">ROUND((K111/K107)-1,4)</f>
        <v>1.4999999999999999E-2</v>
      </c>
      <c r="G111" s="62"/>
      <c r="H111" s="65">
        <v>1</v>
      </c>
      <c r="I111" s="65">
        <v>1</v>
      </c>
      <c r="J111" s="65">
        <f t="shared" ref="J111:K112" ca="1" si="12">J110*H111</f>
        <v>1.0605154110383277</v>
      </c>
      <c r="K111" s="65">
        <f t="shared" ca="1" si="12"/>
        <v>1.057493423658395</v>
      </c>
    </row>
    <row r="112" spans="2:20" ht="15" thickTop="1" x14ac:dyDescent="0.4">
      <c r="B112" t="s">
        <v>129</v>
      </c>
      <c r="C112" s="75">
        <v>45291</v>
      </c>
      <c r="D112" s="67"/>
      <c r="E112" s="80">
        <f ca="1">ROUND(J112-1,4)</f>
        <v>6.0499999999999998E-2</v>
      </c>
      <c r="F112" s="80">
        <f ca="1">ROUND(K112-1,4)</f>
        <v>5.7500000000000002E-2</v>
      </c>
      <c r="G112" s="62"/>
      <c r="H112" s="65">
        <v>1</v>
      </c>
      <c r="I112" s="65">
        <v>1</v>
      </c>
      <c r="J112" s="65">
        <f t="shared" ca="1" si="12"/>
        <v>1.0605154110383277</v>
      </c>
      <c r="K112" s="65">
        <f t="shared" ca="1" si="12"/>
        <v>1.057493423658395</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391</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 ca="1">'Items B &amp; C'!O11</f>
        <v>113598000</v>
      </c>
      <c r="E35" s="1" t="s">
        <v>48</v>
      </c>
    </row>
    <row r="36" spans="2:5" x14ac:dyDescent="0.4">
      <c r="B36" t="s">
        <v>70</v>
      </c>
      <c r="C36" s="77">
        <f ca="1">'Items B &amp; C'!P11</f>
        <v>113337000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 ca="1">'Items B &amp; C'!AB11</f>
        <v>7595000</v>
      </c>
      <c r="D60" s="66"/>
      <c r="E60" s="79">
        <f ca="1">'Items B &amp; C'!AD11</f>
        <v>105662000</v>
      </c>
      <c r="F60" s="79">
        <f>'Items B &amp; C'!AE11</f>
        <v>0</v>
      </c>
      <c r="G60" s="79">
        <f ca="1">'Items B &amp; C'!AF11</f>
        <v>341000</v>
      </c>
    </row>
    <row r="61" spans="2:7" x14ac:dyDescent="0.4">
      <c r="B61" t="s">
        <v>79</v>
      </c>
      <c r="C61" s="79">
        <f ca="1">'Items B &amp; C'!AG11</f>
        <v>15000</v>
      </c>
      <c r="D61" s="66"/>
      <c r="E61" s="79">
        <f>'Items B &amp; C'!AI11</f>
        <v>0</v>
      </c>
      <c r="F61" s="79">
        <f>'Items B &amp; C'!AJ11</f>
        <v>0</v>
      </c>
      <c r="G61" s="79">
        <f ca="1">'Items B &amp; C'!AK11</f>
        <v>246000</v>
      </c>
    </row>
    <row r="64" spans="2:7" x14ac:dyDescent="0.4">
      <c r="B64" t="s">
        <v>88</v>
      </c>
      <c r="E64" s="1" t="s">
        <v>86</v>
      </c>
    </row>
    <row r="65" spans="2:5" x14ac:dyDescent="0.4">
      <c r="B65" t="s">
        <v>85</v>
      </c>
      <c r="C65" s="81">
        <f ca="1">'Items B &amp; C'!I54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C'!I56</f>
        <v>0</v>
      </c>
    </row>
    <row r="71" spans="2:5" x14ac:dyDescent="0.4">
      <c r="B71" t="s">
        <v>91</v>
      </c>
      <c r="C71" s="81">
        <f ca="1">'Items B &amp; C'!I57</f>
        <v>0</v>
      </c>
    </row>
    <row r="72" spans="2:5" x14ac:dyDescent="0.4">
      <c r="B72" t="s">
        <v>92</v>
      </c>
      <c r="C72" s="81">
        <f ca="1">'Items B &amp; C'!I58</f>
        <v>0</v>
      </c>
    </row>
    <row r="73" spans="2:5" x14ac:dyDescent="0.4">
      <c r="B73" t="s">
        <v>93</v>
      </c>
      <c r="C73" s="81">
        <f ca="1">'Items B &amp; C'!I59</f>
        <v>0</v>
      </c>
      <c r="E73" s="1" t="s">
        <v>103</v>
      </c>
    </row>
    <row r="74" spans="2:5" x14ac:dyDescent="0.4">
      <c r="B74" t="s">
        <v>94</v>
      </c>
      <c r="C74" s="81">
        <f ca="1">'Items B &amp; C'!I60</f>
        <v>0</v>
      </c>
      <c r="E74" s="1" t="s">
        <v>104</v>
      </c>
    </row>
    <row r="75" spans="2:5" x14ac:dyDescent="0.4">
      <c r="B75" t="s">
        <v>95</v>
      </c>
      <c r="C75" s="81">
        <f ca="1">'Items B &amp; C'!I61</f>
        <v>0</v>
      </c>
      <c r="E75" s="1" t="s">
        <v>105</v>
      </c>
    </row>
    <row r="76" spans="2:5" x14ac:dyDescent="0.4">
      <c r="B76" t="s">
        <v>96</v>
      </c>
      <c r="C76" s="81">
        <f ca="1">'Items B &amp; C'!I62</f>
        <v>100</v>
      </c>
      <c r="E76" s="1" t="s">
        <v>106</v>
      </c>
    </row>
    <row r="77" spans="2:5" x14ac:dyDescent="0.4">
      <c r="B77" t="s">
        <v>97</v>
      </c>
      <c r="C77" s="81">
        <f ca="1">'Items B &amp; C'!I63</f>
        <v>0</v>
      </c>
    </row>
    <row r="78" spans="2:5" x14ac:dyDescent="0.4">
      <c r="B78" t="s">
        <v>98</v>
      </c>
      <c r="C78" s="81">
        <f ca="1">'Items B &amp; C'!I64</f>
        <v>0</v>
      </c>
    </row>
    <row r="79" spans="2:5" x14ac:dyDescent="0.4">
      <c r="B79" t="s">
        <v>351</v>
      </c>
      <c r="C79" s="81">
        <f ca="1">'Items B &amp; C'!I65</f>
        <v>0</v>
      </c>
    </row>
    <row r="80" spans="2:5" x14ac:dyDescent="0.4">
      <c r="B80" t="s">
        <v>99</v>
      </c>
      <c r="C80" s="81">
        <f ca="1">'Items B &amp; C'!I66</f>
        <v>0</v>
      </c>
    </row>
    <row r="81" spans="2:20" x14ac:dyDescent="0.4">
      <c r="B81" t="s">
        <v>100</v>
      </c>
      <c r="C81" s="81">
        <f ca="1">'Items B &amp; C'!I67</f>
        <v>0</v>
      </c>
    </row>
    <row r="82" spans="2:20" x14ac:dyDescent="0.4">
      <c r="B82" t="s">
        <v>102</v>
      </c>
      <c r="C82" s="81">
        <f ca="1">'Items B &amp; C'!I68</f>
        <v>0</v>
      </c>
    </row>
    <row r="83" spans="2:20" x14ac:dyDescent="0.4">
      <c r="B83" t="s">
        <v>155</v>
      </c>
      <c r="C83" s="81">
        <f ca="1">'Items B &amp; C'!I69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ca="1" si="0">ROUND(H96-1,4)</f>
        <v>4.4000000000000003E-3</v>
      </c>
      <c r="F96" s="80">
        <f t="shared" ca="1" si="0"/>
        <v>4.1999999999999997E-3</v>
      </c>
      <c r="G96" s="25"/>
      <c r="H96" s="122">
        <f ca="1">'Items B &amp; C'!K39</f>
        <v>1.0044198397239645</v>
      </c>
      <c r="I96" s="122">
        <f ca="1">'Items B &amp; C'!L39</f>
        <v>1.0041782401545012</v>
      </c>
      <c r="J96" s="20">
        <f ca="1">J95*H96</f>
        <v>1.0044198397239645</v>
      </c>
      <c r="K96" s="20">
        <f t="shared" ref="K96:K107" ca="1" si="1">K95*I96</f>
        <v>1.0041782401545012</v>
      </c>
      <c r="L96" s="25">
        <f ca="1">(I96-1)*360/31</f>
        <v>4.8521498568400906E-2</v>
      </c>
      <c r="N96" s="25"/>
      <c r="O96" s="19"/>
      <c r="P96" s="17"/>
      <c r="R96" s="17"/>
      <c r="S96" s="25"/>
      <c r="T96" s="18"/>
    </row>
    <row r="97" spans="2:20" x14ac:dyDescent="0.4">
      <c r="B97" t="s">
        <v>114</v>
      </c>
      <c r="C97" s="75">
        <v>44985</v>
      </c>
      <c r="E97" s="80">
        <f t="shared" ca="1" si="0"/>
        <v>4.1000000000000003E-3</v>
      </c>
      <c r="F97" s="80">
        <f t="shared" ca="1" si="0"/>
        <v>3.8999999999999998E-3</v>
      </c>
      <c r="G97" s="25"/>
      <c r="H97" s="122">
        <f ca="1">'Items B &amp; C'!K40</f>
        <v>1.0040945082526509</v>
      </c>
      <c r="I97" s="122">
        <f ca="1">'Items B &amp; C'!L40</f>
        <v>1.0038925739603519</v>
      </c>
      <c r="J97" s="20">
        <f t="shared" ref="J97:J99" ca="1" si="2">J96*H97</f>
        <v>1.0085324450468407</v>
      </c>
      <c r="K97" s="20">
        <f t="shared" ca="1" si="1"/>
        <v>1.0080870782236786</v>
      </c>
      <c r="L97" s="25">
        <f ca="1">(I97-1)*360/(C97-C96)</f>
        <v>5.0047379490238963E-2</v>
      </c>
      <c r="N97" s="25"/>
      <c r="O97" s="19"/>
      <c r="P97" s="17"/>
      <c r="R97" s="17"/>
      <c r="S97" s="25"/>
      <c r="T97" s="18"/>
    </row>
    <row r="98" spans="2:20" x14ac:dyDescent="0.4">
      <c r="B98" t="s">
        <v>115</v>
      </c>
      <c r="C98" s="75">
        <v>45016</v>
      </c>
      <c r="E98" s="80">
        <f t="shared" ca="1" si="0"/>
        <v>4.7000000000000002E-3</v>
      </c>
      <c r="F98" s="80">
        <f t="shared" ca="1" si="0"/>
        <v>4.4000000000000003E-3</v>
      </c>
      <c r="G98" s="25"/>
      <c r="H98" s="122">
        <f ca="1">'Items B &amp; C'!K41</f>
        <v>1.0046955173802492</v>
      </c>
      <c r="I98" s="122">
        <f ca="1">'Items B &amp; C'!L41</f>
        <v>1.0044445489696883</v>
      </c>
      <c r="J98" s="20">
        <f t="shared" ca="1" si="2"/>
        <v>1.0132680266711034</v>
      </c>
      <c r="K98" s="20">
        <f t="shared" ca="1" si="1"/>
        <v>1.0125675706085537</v>
      </c>
      <c r="L98" s="25">
        <f ca="1">(I98-1)*360/(C98-C97)</f>
        <v>5.1614117067347615E-2</v>
      </c>
      <c r="N98" s="25"/>
      <c r="O98" s="19"/>
      <c r="P98" s="17"/>
      <c r="R98" s="17"/>
      <c r="S98" s="25"/>
      <c r="T98" s="18"/>
    </row>
    <row r="99" spans="2:20" ht="15" thickBot="1" x14ac:dyDescent="0.45">
      <c r="B99" t="s">
        <v>116</v>
      </c>
      <c r="C99" s="75">
        <v>45016</v>
      </c>
      <c r="E99" s="94">
        <f ca="1">ROUND((J99/J95)-1,4)</f>
        <v>1.3299999999999999E-2</v>
      </c>
      <c r="F99" s="94">
        <f ca="1">ROUND((K99/K95)-1,4)</f>
        <v>1.26E-2</v>
      </c>
      <c r="G99" s="25"/>
      <c r="H99" s="65">
        <v>1</v>
      </c>
      <c r="I99" s="65">
        <v>1</v>
      </c>
      <c r="J99" s="65">
        <f t="shared" ca="1" si="2"/>
        <v>1.0132680266711034</v>
      </c>
      <c r="K99" s="65">
        <f t="shared" ca="1" si="1"/>
        <v>1.0125675706085537</v>
      </c>
      <c r="L99" s="25"/>
      <c r="O99" s="19"/>
      <c r="R99" s="17"/>
      <c r="S99" s="25"/>
      <c r="T99" s="18"/>
    </row>
    <row r="100" spans="2:20" ht="15" thickTop="1" x14ac:dyDescent="0.4">
      <c r="B100" t="s">
        <v>117</v>
      </c>
      <c r="C100" s="75">
        <v>45046</v>
      </c>
      <c r="E100" s="80">
        <f t="shared" ref="E100:F102" ca="1" si="3">ROUND(H100-1,4)</f>
        <v>4.7000000000000002E-3</v>
      </c>
      <c r="F100" s="80">
        <f t="shared" ca="1" si="3"/>
        <v>4.4000000000000003E-3</v>
      </c>
      <c r="G100" s="25"/>
      <c r="H100" s="122">
        <f ca="1">'Items B &amp; C'!K42</f>
        <v>1.00468154419258</v>
      </c>
      <c r="I100" s="122">
        <f ca="1">'Items B &amp; C'!L42</f>
        <v>1.0044302120500792</v>
      </c>
      <c r="J100" s="20">
        <f ca="1">J99*H100</f>
        <v>1.0180116857168926</v>
      </c>
      <c r="K100" s="20">
        <f t="shared" ca="1" si="1"/>
        <v>1.0170534596613832</v>
      </c>
      <c r="L100" s="25">
        <f t="shared" ref="L100:L110" ca="1" si="4">(I100-1)*360/(C100-C99)</f>
        <v>5.316254460095049E-2</v>
      </c>
      <c r="N100" s="25"/>
      <c r="O100" s="19"/>
      <c r="R100" s="17"/>
      <c r="S100" s="25"/>
      <c r="T100" s="18"/>
    </row>
    <row r="101" spans="2:20" x14ac:dyDescent="0.4">
      <c r="B101" t="s">
        <v>118</v>
      </c>
      <c r="C101" s="75">
        <v>45077</v>
      </c>
      <c r="E101" s="80">
        <f t="shared" ca="1" si="3"/>
        <v>5.0000000000000001E-3</v>
      </c>
      <c r="F101" s="80">
        <f t="shared" ca="1" si="3"/>
        <v>4.7000000000000002E-3</v>
      </c>
      <c r="G101" s="25"/>
      <c r="H101" s="122">
        <f ca="1">'Items B &amp; C'!K43</f>
        <v>1.0050129215887782</v>
      </c>
      <c r="I101" s="122">
        <f ca="1">'Items B &amp; C'!L43</f>
        <v>1.0047456064586551</v>
      </c>
      <c r="J101" s="20">
        <f t="shared" ref="J101:J107" ca="1" si="5">J100*H101</f>
        <v>1.0231148984738514</v>
      </c>
      <c r="K101" s="20">
        <f t="shared" ca="1" si="1"/>
        <v>1.0218799951283497</v>
      </c>
      <c r="L101" s="25">
        <f t="shared" ca="1" si="4"/>
        <v>5.5110268552123413E-2</v>
      </c>
      <c r="N101" s="25"/>
      <c r="O101" s="19"/>
      <c r="P101" s="17"/>
      <c r="R101" s="17"/>
      <c r="S101" s="25"/>
      <c r="T101" s="18"/>
    </row>
    <row r="102" spans="2:20" x14ac:dyDescent="0.4">
      <c r="B102" t="s">
        <v>119</v>
      </c>
      <c r="C102" s="75">
        <v>45107</v>
      </c>
      <c r="E102" s="80">
        <f t="shared" ca="1" si="3"/>
        <v>4.8999999999999998E-3</v>
      </c>
      <c r="F102" s="80">
        <f t="shared" ca="1" si="3"/>
        <v>4.7000000000000002E-3</v>
      </c>
      <c r="G102" s="25"/>
      <c r="H102" s="122">
        <f ca="1">'Items B &amp; C'!K44</f>
        <v>1.0049252303031944</v>
      </c>
      <c r="I102" s="122">
        <f ca="1">'Items B &amp; C'!L44</f>
        <v>1.0046813716096612</v>
      </c>
      <c r="J102" s="20">
        <f t="shared" ca="1" si="5"/>
        <v>1.0281539749754645</v>
      </c>
      <c r="K102" s="20">
        <f t="shared" ca="1" si="1"/>
        <v>1.0266637951260242</v>
      </c>
      <c r="L102" s="25">
        <f t="shared" ca="1" si="4"/>
        <v>5.6176459315934402E-2</v>
      </c>
      <c r="N102" s="25"/>
      <c r="O102" s="19"/>
      <c r="R102" s="17"/>
      <c r="S102" s="25"/>
      <c r="T102" s="18"/>
    </row>
    <row r="103" spans="2:20" ht="15" thickBot="1" x14ac:dyDescent="0.45">
      <c r="B103" t="s">
        <v>120</v>
      </c>
      <c r="C103" s="75">
        <v>45107</v>
      </c>
      <c r="E103" s="94">
        <f ca="1">ROUND((J103/J99)-1,4)</f>
        <v>1.47E-2</v>
      </c>
      <c r="F103" s="94">
        <f ca="1">ROUND((K103/K99)-1,4)</f>
        <v>1.3899999999999999E-2</v>
      </c>
      <c r="G103" s="25"/>
      <c r="H103" s="65">
        <v>1</v>
      </c>
      <c r="I103" s="65">
        <v>1</v>
      </c>
      <c r="J103" s="65">
        <f t="shared" ca="1" si="5"/>
        <v>1.0281539749754645</v>
      </c>
      <c r="K103" s="65">
        <f t="shared" ca="1" si="1"/>
        <v>1.0266637951260242</v>
      </c>
      <c r="L103" s="25"/>
      <c r="O103" s="19"/>
      <c r="R103" s="17"/>
      <c r="S103" s="25"/>
      <c r="T103" s="18"/>
    </row>
    <row r="104" spans="2:20" ht="15" thickTop="1" x14ac:dyDescent="0.4">
      <c r="B104" t="s">
        <v>121</v>
      </c>
      <c r="C104" s="75">
        <v>45138</v>
      </c>
      <c r="E104" s="80">
        <f t="shared" ref="E104:E106" ca="1" si="6">ROUND(H104-1,4)</f>
        <v>5.1000000000000004E-3</v>
      </c>
      <c r="F104" s="80">
        <f t="shared" ref="F104:F106" ca="1" si="7">ROUND(I104-1,4)</f>
        <v>4.8999999999999998E-3</v>
      </c>
      <c r="G104" s="25"/>
      <c r="H104" s="122">
        <f ca="1">'Items B &amp; C'!K45</f>
        <v>1.0050939449652458</v>
      </c>
      <c r="I104" s="122">
        <f ca="1">'Items B &amp; C'!L45</f>
        <v>1.004908106932124</v>
      </c>
      <c r="J104" s="20">
        <f t="shared" ca="1" si="5"/>
        <v>1.0333913347397883</v>
      </c>
      <c r="K104" s="20">
        <f t="shared" ca="1" si="1"/>
        <v>1.0317027708158431</v>
      </c>
      <c r="L104" s="25">
        <f t="shared" ca="1" si="4"/>
        <v>5.6997370824665307E-2</v>
      </c>
      <c r="N104" s="25"/>
      <c r="O104" s="19"/>
      <c r="P104" s="17"/>
      <c r="R104" s="17"/>
      <c r="S104" s="25"/>
      <c r="T104" s="18"/>
    </row>
    <row r="105" spans="2:20" x14ac:dyDescent="0.4">
      <c r="B105" t="s">
        <v>122</v>
      </c>
      <c r="C105" s="75">
        <v>45169</v>
      </c>
      <c r="E105" s="80">
        <f t="shared" ca="1" si="6"/>
        <v>5.1999999999999998E-3</v>
      </c>
      <c r="F105" s="80">
        <f t="shared" ca="1" si="7"/>
        <v>5.0000000000000001E-3</v>
      </c>
      <c r="G105" s="25"/>
      <c r="H105" s="122">
        <f ca="1">'Items B &amp; C'!K46</f>
        <v>1.0052279946826768</v>
      </c>
      <c r="I105" s="122">
        <f ca="1">'Items B &amp; C'!L46</f>
        <v>1.004984700542048</v>
      </c>
      <c r="J105" s="20">
        <f t="shared" ca="1" si="5"/>
        <v>1.0387938991429322</v>
      </c>
      <c r="K105" s="20">
        <f t="shared" ca="1" si="1"/>
        <v>1.0368455001767611</v>
      </c>
      <c r="L105" s="25">
        <f t="shared" ca="1" si="4"/>
        <v>5.7886845004428693E-2</v>
      </c>
      <c r="N105" s="25"/>
      <c r="O105" s="19"/>
      <c r="R105" s="17"/>
      <c r="S105" s="25"/>
      <c r="T105" s="18"/>
    </row>
    <row r="106" spans="2:20" x14ac:dyDescent="0.4">
      <c r="B106" t="s">
        <v>123</v>
      </c>
      <c r="C106" s="75">
        <v>45199</v>
      </c>
      <c r="E106" s="80">
        <f t="shared" ca="1" si="6"/>
        <v>5.1000000000000004E-3</v>
      </c>
      <c r="F106" s="80">
        <f t="shared" ca="1" si="7"/>
        <v>4.8999999999999998E-3</v>
      </c>
      <c r="G106" s="25"/>
      <c r="H106" s="122">
        <f ca="1">'Items B &amp; C'!K47</f>
        <v>1.0051077052242485</v>
      </c>
      <c r="I106" s="122">
        <f ca="1">'Items B &amp; C'!L47</f>
        <v>1.004855184357939</v>
      </c>
      <c r="J106" s="20">
        <f t="shared" ca="1" si="5"/>
        <v>1.044099752168502</v>
      </c>
      <c r="K106" s="20">
        <f t="shared" ca="1" si="1"/>
        <v>1.0418795762308188</v>
      </c>
      <c r="L106" s="25">
        <f t="shared" ca="1" si="4"/>
        <v>5.8262212295267624E-2</v>
      </c>
      <c r="N106" s="25"/>
      <c r="O106" s="19"/>
      <c r="R106" s="17"/>
      <c r="S106" s="25"/>
      <c r="T106" s="18"/>
    </row>
    <row r="107" spans="2:20" ht="15" thickBot="1" x14ac:dyDescent="0.45">
      <c r="B107" t="s">
        <v>124</v>
      </c>
      <c r="C107" s="75">
        <v>45199</v>
      </c>
      <c r="E107" s="94">
        <f ca="1">ROUND((J107/J103)-1,4)</f>
        <v>1.55E-2</v>
      </c>
      <c r="F107" s="94">
        <f ca="1">ROUND((K107/K103)-1,4)</f>
        <v>1.4800000000000001E-2</v>
      </c>
      <c r="G107" s="25"/>
      <c r="H107" s="65">
        <v>1</v>
      </c>
      <c r="I107" s="65">
        <v>1</v>
      </c>
      <c r="J107" s="65">
        <f t="shared" ca="1" si="5"/>
        <v>1.044099752168502</v>
      </c>
      <c r="K107" s="65">
        <f t="shared" ca="1" si="1"/>
        <v>1.0418795762308188</v>
      </c>
      <c r="L107" s="25"/>
      <c r="O107" s="19"/>
      <c r="P107" s="17"/>
      <c r="R107" s="17"/>
      <c r="S107" s="25"/>
      <c r="T107" s="18"/>
    </row>
    <row r="108" spans="2:20" ht="15" thickTop="1" x14ac:dyDescent="0.4">
      <c r="B108" t="s">
        <v>125</v>
      </c>
      <c r="C108" s="75">
        <v>45230</v>
      </c>
      <c r="E108" s="80">
        <f t="shared" ref="E108:E110" ca="1" si="8">ROUND(H108-1,4)</f>
        <v>5.3E-3</v>
      </c>
      <c r="F108" s="80">
        <f t="shared" ref="F108:F110" ca="1" si="9">ROUND(I108-1,4)</f>
        <v>5.0000000000000001E-3</v>
      </c>
      <c r="G108" s="25"/>
      <c r="H108" s="122">
        <f ca="1">'Items B &amp; C'!K48</f>
        <v>1.0052805863945715</v>
      </c>
      <c r="I108" s="122">
        <f ca="1">'Items B &amp; C'!L48</f>
        <v>1.0050182903858684</v>
      </c>
      <c r="J108" s="20">
        <f ca="1">J107*H108</f>
        <v>1.0496132111143786</v>
      </c>
      <c r="K108" s="20">
        <f t="shared" ref="K108:K110" ca="1" si="10">K107*I108</f>
        <v>1.0471080304914506</v>
      </c>
      <c r="L108" s="25">
        <f t="shared" ca="1" si="4"/>
        <v>5.8276920610084985E-2</v>
      </c>
      <c r="N108" s="25"/>
    </row>
    <row r="109" spans="2:20" x14ac:dyDescent="0.4">
      <c r="B109" t="s">
        <v>126</v>
      </c>
      <c r="C109" s="75">
        <v>45260</v>
      </c>
      <c r="E109" s="80">
        <f t="shared" ca="1" si="8"/>
        <v>5.1000000000000004E-3</v>
      </c>
      <c r="F109" s="80">
        <f t="shared" ca="1" si="9"/>
        <v>4.8999999999999998E-3</v>
      </c>
      <c r="G109" s="25"/>
      <c r="H109" s="122">
        <f ca="1">'Items B &amp; C'!K49</f>
        <v>1.0050789719084978</v>
      </c>
      <c r="I109" s="122">
        <f ca="1">'Items B &amp; C'!L49</f>
        <v>1.0048591721799822</v>
      </c>
      <c r="J109" s="20">
        <f t="shared" ref="J109:J110" ca="1" si="11">J108*H109</f>
        <v>1.0549441671284168</v>
      </c>
      <c r="K109" s="20">
        <f t="shared" ca="1" si="10"/>
        <v>1.0521961087026506</v>
      </c>
      <c r="L109" s="25">
        <f t="shared" ca="1" si="4"/>
        <v>5.8310066159786622E-2</v>
      </c>
      <c r="N109" s="25"/>
    </row>
    <row r="110" spans="2:20" x14ac:dyDescent="0.4">
      <c r="B110" t="s">
        <v>127</v>
      </c>
      <c r="C110" s="75">
        <v>45291</v>
      </c>
      <c r="E110" s="80">
        <f t="shared" ca="1" si="8"/>
        <v>5.3E-3</v>
      </c>
      <c r="F110" s="80">
        <f t="shared" ca="1" si="9"/>
        <v>5.0000000000000001E-3</v>
      </c>
      <c r="G110" s="25"/>
      <c r="H110" s="122">
        <f ca="1">'Items B &amp; C'!K50</f>
        <v>1.0052554103310338</v>
      </c>
      <c r="I110" s="122">
        <f ca="1">'Items B &amp; C'!L50</f>
        <v>1.0050355767363355</v>
      </c>
      <c r="J110" s="20">
        <f t="shared" ca="1" si="11"/>
        <v>1.0604883316030074</v>
      </c>
      <c r="K110" s="20">
        <f t="shared" ca="1" si="10"/>
        <v>1.0574945229496964</v>
      </c>
      <c r="L110" s="25">
        <f t="shared" ca="1" si="4"/>
        <v>5.8477665325186202E-2</v>
      </c>
    </row>
    <row r="111" spans="2:20" ht="15" thickBot="1" x14ac:dyDescent="0.45">
      <c r="B111" t="s">
        <v>128</v>
      </c>
      <c r="C111" s="75">
        <v>45291</v>
      </c>
      <c r="E111" s="94">
        <f ca="1">ROUND((J111/J107)-1,4)</f>
        <v>1.5699999999999999E-2</v>
      </c>
      <c r="F111" s="94">
        <f ca="1">ROUND((K111/K107)-1,4)</f>
        <v>1.4999999999999999E-2</v>
      </c>
      <c r="G111" s="62"/>
      <c r="H111" s="65">
        <v>1</v>
      </c>
      <c r="I111" s="65">
        <v>1</v>
      </c>
      <c r="J111" s="65">
        <f t="shared" ref="J111:K112" ca="1" si="12">J110*H111</f>
        <v>1.0604883316030074</v>
      </c>
      <c r="K111" s="65">
        <f t="shared" ca="1" si="12"/>
        <v>1.0574945229496964</v>
      </c>
    </row>
    <row r="112" spans="2:20" ht="15" thickTop="1" x14ac:dyDescent="0.4">
      <c r="B112" t="s">
        <v>129</v>
      </c>
      <c r="C112" s="75">
        <v>45291</v>
      </c>
      <c r="D112" s="67"/>
      <c r="E112" s="80">
        <f ca="1">ROUND(J112-1,4)</f>
        <v>6.0499999999999998E-2</v>
      </c>
      <c r="F112" s="80">
        <f ca="1">ROUND(K112-1,4)</f>
        <v>5.7500000000000002E-2</v>
      </c>
      <c r="G112" s="62"/>
      <c r="H112" s="65">
        <v>1</v>
      </c>
      <c r="I112" s="65">
        <v>1</v>
      </c>
      <c r="J112" s="65">
        <f t="shared" ca="1" si="12"/>
        <v>1.0604883316030074</v>
      </c>
      <c r="K112" s="65">
        <f t="shared" ca="1" si="12"/>
        <v>1.0574945229496964</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392</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392</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 ca="1">'Items B &amp; C'!O12</f>
        <v>536357000</v>
      </c>
      <c r="E35" s="1" t="s">
        <v>48</v>
      </c>
    </row>
    <row r="36" spans="2:5" x14ac:dyDescent="0.4">
      <c r="B36" t="s">
        <v>70</v>
      </c>
      <c r="C36" s="77">
        <f ca="1">'Items B &amp; C'!P12</f>
        <v>535235000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 ca="1">'Items B &amp; C'!AB12</f>
        <v>25917000</v>
      </c>
      <c r="D60" s="66"/>
      <c r="E60" s="79">
        <f ca="1">'Items B &amp; C'!AD12</f>
        <v>510154000</v>
      </c>
      <c r="F60" s="79">
        <f>'Items B &amp; C'!AE12</f>
        <v>0</v>
      </c>
      <c r="G60" s="79">
        <f ca="1">'Items B &amp; C'!AF12</f>
        <v>285000</v>
      </c>
      <c r="N60" s="24"/>
    </row>
    <row r="61" spans="2:14" x14ac:dyDescent="0.4">
      <c r="B61" t="s">
        <v>79</v>
      </c>
      <c r="C61" s="79">
        <f ca="1">'Items B &amp; C'!AG12</f>
        <v>77000</v>
      </c>
      <c r="D61" s="66"/>
      <c r="E61" s="79">
        <f>'Items B &amp; C'!AI12</f>
        <v>0</v>
      </c>
      <c r="F61" s="79">
        <f>'Items B &amp; C'!AJ12</f>
        <v>0</v>
      </c>
      <c r="G61" s="79">
        <f ca="1">'Items B &amp; C'!AK12</f>
        <v>1044000</v>
      </c>
      <c r="N61" s="24"/>
    </row>
    <row r="64" spans="2:14" x14ac:dyDescent="0.4">
      <c r="B64" t="s">
        <v>88</v>
      </c>
      <c r="E64" s="1" t="s">
        <v>86</v>
      </c>
    </row>
    <row r="65" spans="2:5" x14ac:dyDescent="0.4">
      <c r="B65" t="s">
        <v>85</v>
      </c>
      <c r="C65" s="81">
        <f ca="1">'Items B &amp; C'!J54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C'!J56</f>
        <v>0</v>
      </c>
    </row>
    <row r="71" spans="2:5" x14ac:dyDescent="0.4">
      <c r="B71" t="s">
        <v>91</v>
      </c>
      <c r="C71" s="81">
        <f ca="1">'Items B &amp; C'!J57</f>
        <v>0</v>
      </c>
    </row>
    <row r="72" spans="2:5" x14ac:dyDescent="0.4">
      <c r="B72" t="s">
        <v>92</v>
      </c>
      <c r="C72" s="81">
        <f ca="1">'Items B &amp; C'!J58</f>
        <v>0</v>
      </c>
    </row>
    <row r="73" spans="2:5" x14ac:dyDescent="0.4">
      <c r="B73" t="s">
        <v>93</v>
      </c>
      <c r="C73" s="81">
        <f ca="1">'Items B &amp; C'!J59</f>
        <v>54</v>
      </c>
      <c r="E73" s="1" t="s">
        <v>103</v>
      </c>
    </row>
    <row r="74" spans="2:5" x14ac:dyDescent="0.4">
      <c r="B74" t="s">
        <v>94</v>
      </c>
      <c r="C74" s="81">
        <f ca="1">'Items B &amp; C'!J60</f>
        <v>0</v>
      </c>
      <c r="E74" s="1" t="s">
        <v>104</v>
      </c>
    </row>
    <row r="75" spans="2:5" x14ac:dyDescent="0.4">
      <c r="B75" t="s">
        <v>95</v>
      </c>
      <c r="C75" s="81">
        <f ca="1">'Items B &amp; C'!J61</f>
        <v>34</v>
      </c>
      <c r="E75" s="1" t="s">
        <v>105</v>
      </c>
    </row>
    <row r="76" spans="2:5" x14ac:dyDescent="0.4">
      <c r="B76" t="s">
        <v>96</v>
      </c>
      <c r="C76" s="81">
        <f ca="1">'Items B &amp; C'!J62</f>
        <v>12</v>
      </c>
      <c r="E76" s="1" t="s">
        <v>106</v>
      </c>
    </row>
    <row r="77" spans="2:5" x14ac:dyDescent="0.4">
      <c r="B77" t="s">
        <v>97</v>
      </c>
      <c r="C77" s="81">
        <f ca="1">'Items B &amp; C'!J63</f>
        <v>0</v>
      </c>
    </row>
    <row r="78" spans="2:5" x14ac:dyDescent="0.4">
      <c r="B78" t="s">
        <v>98</v>
      </c>
      <c r="C78" s="81">
        <f ca="1">'Items B &amp; C'!J64</f>
        <v>0</v>
      </c>
    </row>
    <row r="79" spans="2:5" x14ac:dyDescent="0.4">
      <c r="B79" t="s">
        <v>101</v>
      </c>
      <c r="C79" s="81">
        <f ca="1">'Items B &amp; C'!J65</f>
        <v>0</v>
      </c>
    </row>
    <row r="80" spans="2:5" x14ac:dyDescent="0.4">
      <c r="B80" t="s">
        <v>99</v>
      </c>
      <c r="C80" s="81">
        <f ca="1">'Items B &amp; C'!J66</f>
        <v>0</v>
      </c>
    </row>
    <row r="81" spans="2:20" x14ac:dyDescent="0.4">
      <c r="B81" t="s">
        <v>100</v>
      </c>
      <c r="C81" s="81">
        <f ca="1">'Items B &amp; C'!J67</f>
        <v>0</v>
      </c>
    </row>
    <row r="82" spans="2:20" x14ac:dyDescent="0.4">
      <c r="B82" t="s">
        <v>102</v>
      </c>
      <c r="C82" s="81">
        <f ca="1">'Items B &amp; C'!J68</f>
        <v>0</v>
      </c>
    </row>
    <row r="83" spans="2:20" x14ac:dyDescent="0.4">
      <c r="B83" t="s">
        <v>155</v>
      </c>
      <c r="C83" s="81">
        <f ca="1">'Items B &amp; C'!J69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4.4999999999999997E-3</v>
      </c>
      <c r="F96" s="80">
        <f t="shared" ca="1" si="0"/>
        <v>4.3E-3</v>
      </c>
      <c r="G96" s="25"/>
      <c r="H96" s="122">
        <f ca="1">'Items B &amp; C'!M39</f>
        <v>1.0045457234537023</v>
      </c>
      <c r="I96" s="122">
        <f ca="1">'Items B &amp; C'!N39</f>
        <v>1.0042847318477519</v>
      </c>
      <c r="J96" s="20">
        <f ca="1">J95*H96</f>
        <v>1.0045457234537023</v>
      </c>
      <c r="K96" s="20">
        <f t="shared" ref="K96:K107" ca="1" si="1">K95*I96</f>
        <v>1.0042847318477519</v>
      </c>
      <c r="L96" s="25">
        <f ca="1">(I96-1)*360/31</f>
        <v>4.9758176296473798E-2</v>
      </c>
      <c r="N96" s="25"/>
      <c r="O96" s="19"/>
      <c r="P96" s="17"/>
      <c r="R96" s="17"/>
      <c r="S96" s="25"/>
      <c r="T96" s="18"/>
    </row>
    <row r="97" spans="2:20" x14ac:dyDescent="0.4">
      <c r="B97" t="s">
        <v>114</v>
      </c>
      <c r="C97" s="75">
        <v>44985</v>
      </c>
      <c r="E97" s="80">
        <f t="shared" ca="1" si="0"/>
        <v>4.1999999999999997E-3</v>
      </c>
      <c r="F97" s="80">
        <f t="shared" ca="1" si="0"/>
        <v>4.0000000000000001E-3</v>
      </c>
      <c r="G97" s="25"/>
      <c r="H97" s="122">
        <f ca="1">'Items B &amp; C'!M40</f>
        <v>1.004215552329162</v>
      </c>
      <c r="I97" s="122">
        <f ca="1">'Items B &amp; C'!N40</f>
        <v>1.0039859076558555</v>
      </c>
      <c r="J97" s="20">
        <f t="shared" ref="J97:J99" ca="1" si="2">J96*H97</f>
        <v>1.0087804385179573</v>
      </c>
      <c r="K97" s="20">
        <f t="shared" ca="1" si="1"/>
        <v>1.0082877180490826</v>
      </c>
      <c r="L97" s="25">
        <f ca="1">(I97-1)*360/(C97-C96)</f>
        <v>5.1247384146713468E-2</v>
      </c>
      <c r="N97" s="25"/>
      <c r="O97" s="19"/>
      <c r="P97" s="17"/>
      <c r="R97" s="17"/>
      <c r="S97" s="25"/>
      <c r="T97" s="18"/>
    </row>
    <row r="98" spans="2:20" x14ac:dyDescent="0.4">
      <c r="B98" t="s">
        <v>115</v>
      </c>
      <c r="C98" s="75">
        <v>45016</v>
      </c>
      <c r="E98" s="80">
        <f t="shared" ca="1" si="0"/>
        <v>4.7999999999999996E-3</v>
      </c>
      <c r="F98" s="80">
        <f t="shared" ca="1" si="0"/>
        <v>4.4999999999999997E-3</v>
      </c>
      <c r="G98" s="25"/>
      <c r="H98" s="122">
        <f ca="1">'Items B &amp; C'!M41</f>
        <v>1.0048220617593182</v>
      </c>
      <c r="I98" s="122">
        <f ca="1">'Items B &amp; C'!N41</f>
        <v>1.0045479095591974</v>
      </c>
      <c r="J98" s="20">
        <f t="shared" ca="1" si="2"/>
        <v>1.013644840094083</v>
      </c>
      <c r="K98" s="20">
        <f t="shared" ca="1" si="1"/>
        <v>1.0128733194004194</v>
      </c>
      <c r="L98" s="25">
        <f ca="1">(I98-1)*360/(C98-C97)</f>
        <v>5.2814433590679152E-2</v>
      </c>
      <c r="N98" s="25"/>
      <c r="O98" s="19"/>
      <c r="P98" s="17"/>
      <c r="R98" s="17"/>
      <c r="S98" s="25"/>
      <c r="T98" s="18"/>
    </row>
    <row r="99" spans="2:20" ht="15" thickBot="1" x14ac:dyDescent="0.45">
      <c r="B99" t="s">
        <v>116</v>
      </c>
      <c r="C99" s="75">
        <v>45016</v>
      </c>
      <c r="E99" s="94">
        <f ca="1">ROUND((J99/J95)-1,4)</f>
        <v>1.3599999999999999E-2</v>
      </c>
      <c r="F99" s="94">
        <f ca="1">ROUND((K99/K95)-1,4)</f>
        <v>1.29E-2</v>
      </c>
      <c r="G99" s="25"/>
      <c r="H99" s="65">
        <v>1</v>
      </c>
      <c r="I99" s="65">
        <v>1</v>
      </c>
      <c r="J99" s="65">
        <f t="shared" ca="1" si="2"/>
        <v>1.013644840094083</v>
      </c>
      <c r="K99" s="65">
        <f t="shared" ca="1" si="1"/>
        <v>1.0128733194004194</v>
      </c>
      <c r="L99" s="25"/>
      <c r="N99" s="25"/>
      <c r="O99" s="19"/>
      <c r="R99" s="17"/>
      <c r="S99" s="25"/>
      <c r="T99" s="18"/>
    </row>
    <row r="100" spans="2:20" ht="15" thickTop="1" x14ac:dyDescent="0.4">
      <c r="B100" t="s">
        <v>117</v>
      </c>
      <c r="C100" s="75">
        <v>45046</v>
      </c>
      <c r="E100" s="80">
        <f t="shared" ref="E100:F102" ca="1" si="3">ROUND(H100-1,4)</f>
        <v>4.7999999999999996E-3</v>
      </c>
      <c r="F100" s="80">
        <f t="shared" ca="1" si="3"/>
        <v>4.4999999999999997E-3</v>
      </c>
      <c r="G100" s="25"/>
      <c r="H100" s="122">
        <f ca="1">'Items B &amp; C'!M42</f>
        <v>1.0048137255567924</v>
      </c>
      <c r="I100" s="122">
        <f ca="1">'Items B &amp; C'!N42</f>
        <v>1.0045254095385059</v>
      </c>
      <c r="J100" s="20">
        <f ca="1">J99*H100</f>
        <v>1.0185242481663546</v>
      </c>
      <c r="K100" s="20">
        <f t="shared" ca="1" si="1"/>
        <v>1.0174569859813321</v>
      </c>
      <c r="L100" s="25">
        <f t="shared" ref="L100:L110" ca="1" si="4">(I100-1)*360/(C100-C99)</f>
        <v>5.4304914462070641E-2</v>
      </c>
      <c r="N100" s="25"/>
      <c r="O100" s="19"/>
      <c r="R100" s="17"/>
      <c r="S100" s="25"/>
      <c r="T100" s="18"/>
    </row>
    <row r="101" spans="2:20" x14ac:dyDescent="0.4">
      <c r="B101" t="s">
        <v>118</v>
      </c>
      <c r="C101" s="75">
        <v>45077</v>
      </c>
      <c r="E101" s="80">
        <f t="shared" ca="1" si="3"/>
        <v>5.1000000000000004E-3</v>
      </c>
      <c r="F101" s="80">
        <f t="shared" ca="1" si="3"/>
        <v>4.7999999999999996E-3</v>
      </c>
      <c r="G101" s="25"/>
      <c r="H101" s="122">
        <f ca="1">'Items B &amp; C'!M43</f>
        <v>1.0051472962055974</v>
      </c>
      <c r="I101" s="122">
        <f ca="1">'Items B &amp; C'!N43</f>
        <v>1.0048400963979132</v>
      </c>
      <c r="J101" s="20">
        <f t="shared" ref="J101:J107" ca="1" si="5">J100*H101</f>
        <v>1.0237668941642502</v>
      </c>
      <c r="K101" s="20">
        <f t="shared" ca="1" si="1"/>
        <v>1.0223815758742119</v>
      </c>
      <c r="L101" s="25">
        <f t="shared" ca="1" si="4"/>
        <v>5.6207571072539958E-2</v>
      </c>
      <c r="N101" s="25"/>
      <c r="O101" s="19"/>
      <c r="P101" s="17"/>
      <c r="R101" s="17"/>
      <c r="S101" s="25"/>
      <c r="T101" s="18"/>
    </row>
    <row r="102" spans="2:20" x14ac:dyDescent="0.4">
      <c r="B102" t="s">
        <v>119</v>
      </c>
      <c r="C102" s="75">
        <v>45107</v>
      </c>
      <c r="E102" s="80">
        <f t="shared" ca="1" si="3"/>
        <v>5.1000000000000004E-3</v>
      </c>
      <c r="F102" s="80">
        <f t="shared" ca="1" si="3"/>
        <v>4.7999999999999996E-3</v>
      </c>
      <c r="G102" s="25"/>
      <c r="H102" s="122">
        <f ca="1">'Items B &amp; C'!M44</f>
        <v>1.0050809887952956</v>
      </c>
      <c r="I102" s="122">
        <f ca="1">'Items B &amp; C'!N44</f>
        <v>1.0047732369695945</v>
      </c>
      <c r="J102" s="20">
        <f t="shared" ca="1" si="5"/>
        <v>1.0289686422824933</v>
      </c>
      <c r="K102" s="20">
        <f t="shared" ca="1" si="1"/>
        <v>1.0272616454092069</v>
      </c>
      <c r="L102" s="25">
        <f t="shared" ca="1" si="4"/>
        <v>5.7278843635134358E-2</v>
      </c>
      <c r="N102" s="25"/>
      <c r="O102" s="19"/>
      <c r="R102" s="17"/>
      <c r="S102" s="25"/>
      <c r="T102" s="18"/>
    </row>
    <row r="103" spans="2:20" ht="15" thickBot="1" x14ac:dyDescent="0.45">
      <c r="B103" t="s">
        <v>120</v>
      </c>
      <c r="C103" s="75">
        <v>45107</v>
      </c>
      <c r="E103" s="94">
        <f ca="1">ROUND((J103/J99)-1,4)</f>
        <v>1.5100000000000001E-2</v>
      </c>
      <c r="F103" s="94">
        <f ca="1">ROUND((K103/K99)-1,4)</f>
        <v>1.4200000000000001E-2</v>
      </c>
      <c r="G103" s="25"/>
      <c r="H103" s="65">
        <v>1</v>
      </c>
      <c r="I103" s="65">
        <v>1</v>
      </c>
      <c r="J103" s="65">
        <f t="shared" ca="1" si="5"/>
        <v>1.0289686422824933</v>
      </c>
      <c r="K103" s="65">
        <f t="shared" ca="1" si="1"/>
        <v>1.0272616454092069</v>
      </c>
      <c r="L103" s="25"/>
      <c r="N103" s="25"/>
      <c r="O103" s="19"/>
      <c r="R103" s="17"/>
      <c r="S103" s="25"/>
      <c r="T103" s="18"/>
    </row>
    <row r="104" spans="2:20" ht="15" thickTop="1" x14ac:dyDescent="0.4">
      <c r="B104" t="s">
        <v>121</v>
      </c>
      <c r="C104" s="75">
        <v>45138</v>
      </c>
      <c r="E104" s="80">
        <f t="shared" ref="E104:F106" ca="1" si="6">ROUND(H104-1,4)</f>
        <v>5.1999999999999998E-3</v>
      </c>
      <c r="F104" s="80">
        <f t="shared" ca="1" si="6"/>
        <v>5.0000000000000001E-3</v>
      </c>
      <c r="G104" s="25"/>
      <c r="H104" s="122">
        <f ca="1">'Items B &amp; C'!M45</f>
        <v>1.0052397804239857</v>
      </c>
      <c r="I104" s="122">
        <f ca="1">'Items B &amp; C'!N45</f>
        <v>1.0050027529704555</v>
      </c>
      <c r="J104" s="20">
        <f t="shared" ca="1" si="5"/>
        <v>1.0343602120312203</v>
      </c>
      <c r="K104" s="20">
        <f t="shared" ca="1" si="1"/>
        <v>1.0324007816572129</v>
      </c>
      <c r="L104" s="25">
        <f t="shared" ca="1" si="4"/>
        <v>5.8096486108515401E-2</v>
      </c>
      <c r="N104" s="25"/>
      <c r="O104" s="19"/>
      <c r="P104" s="17"/>
      <c r="R104" s="17"/>
      <c r="S104" s="25"/>
      <c r="T104" s="18"/>
    </row>
    <row r="105" spans="2:20" x14ac:dyDescent="0.4">
      <c r="B105" t="s">
        <v>122</v>
      </c>
      <c r="C105" s="75">
        <v>45169</v>
      </c>
      <c r="E105" s="80">
        <f t="shared" ca="1" si="6"/>
        <v>5.3E-3</v>
      </c>
      <c r="F105" s="80">
        <f t="shared" ca="1" si="6"/>
        <v>5.1000000000000004E-3</v>
      </c>
      <c r="G105" s="25"/>
      <c r="H105" s="122">
        <f ca="1">'Items B &amp; C'!M46</f>
        <v>1.0052998220636866</v>
      </c>
      <c r="I105" s="122">
        <f ca="1">'Items B &amp; C'!N46</f>
        <v>1.0050794739753328</v>
      </c>
      <c r="J105" s="20">
        <f t="shared" ca="1" si="5"/>
        <v>1.039842137104743</v>
      </c>
      <c r="K105" s="20">
        <f t="shared" ca="1" si="1"/>
        <v>1.037644834559754</v>
      </c>
      <c r="L105" s="25">
        <f t="shared" ca="1" si="4"/>
        <v>5.8987439713542374E-2</v>
      </c>
      <c r="N105" s="25"/>
      <c r="O105" s="19"/>
      <c r="R105" s="17"/>
      <c r="S105" s="25"/>
      <c r="T105" s="18"/>
    </row>
    <row r="106" spans="2:20" x14ac:dyDescent="0.4">
      <c r="B106" t="s">
        <v>123</v>
      </c>
      <c r="C106" s="75">
        <v>45199</v>
      </c>
      <c r="E106" s="80">
        <f t="shared" ca="1" si="6"/>
        <v>5.1999999999999998E-3</v>
      </c>
      <c r="F106" s="80">
        <f t="shared" ca="1" si="6"/>
        <v>4.8999999999999998E-3</v>
      </c>
      <c r="G106" s="25"/>
      <c r="H106" s="122">
        <f ca="1">'Items B &amp; C'!M47</f>
        <v>1.0051808613756585</v>
      </c>
      <c r="I106" s="122">
        <f ca="1">'Items B &amp; C'!N47</f>
        <v>1.0049423871945131</v>
      </c>
      <c r="J106" s="20">
        <f t="shared" ca="1" si="5"/>
        <v>1.0452294150696513</v>
      </c>
      <c r="K106" s="20">
        <f t="shared" ca="1" si="1"/>
        <v>1.0427732771025349</v>
      </c>
      <c r="L106" s="25">
        <f t="shared" ca="1" si="4"/>
        <v>5.9308646334157444E-2</v>
      </c>
      <c r="N106" s="25"/>
      <c r="O106" s="19"/>
      <c r="R106" s="17"/>
      <c r="S106" s="25"/>
      <c r="T106" s="18"/>
    </row>
    <row r="107" spans="2:20" ht="15" thickBot="1" x14ac:dyDescent="0.45">
      <c r="B107" t="s">
        <v>124</v>
      </c>
      <c r="C107" s="75">
        <v>45199</v>
      </c>
      <c r="E107" s="94">
        <f ca="1">ROUND((J107/J103)-1,4)</f>
        <v>1.5800000000000002E-2</v>
      </c>
      <c r="F107" s="94">
        <f ca="1">ROUND((K107/K103)-1,4)</f>
        <v>1.5100000000000001E-2</v>
      </c>
      <c r="G107" s="25"/>
      <c r="H107" s="65">
        <v>1</v>
      </c>
      <c r="I107" s="65">
        <v>1</v>
      </c>
      <c r="J107" s="65">
        <f t="shared" ca="1" si="5"/>
        <v>1.0452294150696513</v>
      </c>
      <c r="K107" s="65">
        <f t="shared" ca="1" si="1"/>
        <v>1.0427732771025349</v>
      </c>
      <c r="L107" s="25"/>
      <c r="N107" s="25"/>
      <c r="O107" s="19"/>
      <c r="P107" s="17"/>
      <c r="R107" s="17"/>
      <c r="S107" s="25"/>
      <c r="T107" s="18"/>
    </row>
    <row r="108" spans="2:20" ht="15" thickTop="1" x14ac:dyDescent="0.4">
      <c r="B108" t="s">
        <v>125</v>
      </c>
      <c r="C108" s="75">
        <v>45230</v>
      </c>
      <c r="E108" s="80">
        <f t="shared" ref="E108:E110" ca="1" si="7">ROUND(H108-1,4)</f>
        <v>5.4000000000000003E-3</v>
      </c>
      <c r="F108" s="80">
        <f t="shared" ref="F108:F110" ca="1" si="8">ROUND(I108-1,4)</f>
        <v>5.1000000000000004E-3</v>
      </c>
      <c r="G108" s="25"/>
      <c r="H108" s="122">
        <f ca="1">'Items B &amp; C'!M48</f>
        <v>1.0053957652244869</v>
      </c>
      <c r="I108" s="122">
        <f ca="1">'Items B &amp; C'!N48</f>
        <v>1.005104369394096</v>
      </c>
      <c r="J108" s="20">
        <f ca="1">J107*H108</f>
        <v>1.050869227599095</v>
      </c>
      <c r="K108" s="20">
        <f t="shared" ref="K108:K110" ca="1" si="9">K107*I108</f>
        <v>1.0480959771031582</v>
      </c>
      <c r="L108" s="25">
        <f t="shared" ca="1" si="4"/>
        <v>5.9276547802404878E-2</v>
      </c>
    </row>
    <row r="109" spans="2:20" x14ac:dyDescent="0.4">
      <c r="B109" t="s">
        <v>126</v>
      </c>
      <c r="C109" s="75">
        <v>45260</v>
      </c>
      <c r="E109" s="80">
        <f t="shared" ca="1" si="7"/>
        <v>5.1999999999999998E-3</v>
      </c>
      <c r="F109" s="80">
        <f t="shared" ca="1" si="8"/>
        <v>4.8999999999999998E-3</v>
      </c>
      <c r="G109" s="25"/>
      <c r="H109" s="122">
        <f ca="1">'Items B &amp; C'!M49</f>
        <v>1.0051874806658325</v>
      </c>
      <c r="I109" s="122">
        <f ca="1">'Items B &amp; C'!N49</f>
        <v>1.0049425332723092</v>
      </c>
      <c r="J109" s="20">
        <f t="shared" ref="J109:J110" ca="1" si="10">J108*H109</f>
        <v>1.0563205913995837</v>
      </c>
      <c r="K109" s="20">
        <f t="shared" ca="1" si="9"/>
        <v>1.0532762263425639</v>
      </c>
      <c r="L109" s="25">
        <f t="shared" ca="1" si="4"/>
        <v>5.9310399267710423E-2</v>
      </c>
    </row>
    <row r="110" spans="2:20" x14ac:dyDescent="0.4">
      <c r="B110" t="s">
        <v>127</v>
      </c>
      <c r="C110" s="75">
        <v>45291</v>
      </c>
      <c r="E110" s="80">
        <f t="shared" ca="1" si="7"/>
        <v>5.4000000000000003E-3</v>
      </c>
      <c r="F110" s="80">
        <f t="shared" ca="1" si="8"/>
        <v>5.1000000000000004E-3</v>
      </c>
      <c r="G110" s="25"/>
      <c r="H110" s="122">
        <f ca="1">'Items B &amp; C'!M50</f>
        <v>1.0053553831806037</v>
      </c>
      <c r="I110" s="122">
        <f ca="1">'Items B &amp; C'!N50</f>
        <v>1.0051217253258593</v>
      </c>
      <c r="J110" s="20">
        <f t="shared" ca="1" si="10"/>
        <v>1.0619775929280904</v>
      </c>
      <c r="K110" s="20">
        <f t="shared" ca="1" si="9"/>
        <v>1.0586708178661481</v>
      </c>
      <c r="L110" s="25">
        <f t="shared" ca="1" si="4"/>
        <v>5.947810055836613E-2</v>
      </c>
    </row>
    <row r="111" spans="2:20" ht="15" thickBot="1" x14ac:dyDescent="0.45">
      <c r="B111" t="s">
        <v>128</v>
      </c>
      <c r="C111" s="75">
        <v>45291</v>
      </c>
      <c r="E111" s="94">
        <f ca="1">ROUND((J111/J107)-1,4)</f>
        <v>1.6E-2</v>
      </c>
      <c r="F111" s="94">
        <f ca="1">ROUND((K111/K107)-1,4)</f>
        <v>1.52E-2</v>
      </c>
      <c r="G111" s="62"/>
      <c r="H111" s="65">
        <v>1</v>
      </c>
      <c r="I111" s="65">
        <v>1</v>
      </c>
      <c r="J111" s="65">
        <f t="shared" ref="J111:K112" ca="1" si="11">J110*H111</f>
        <v>1.0619775929280904</v>
      </c>
      <c r="K111" s="65">
        <f t="shared" ca="1" si="11"/>
        <v>1.0586708178661481</v>
      </c>
    </row>
    <row r="112" spans="2:20" ht="15" thickTop="1" x14ac:dyDescent="0.4">
      <c r="B112" t="s">
        <v>129</v>
      </c>
      <c r="C112" s="75">
        <v>45291</v>
      </c>
      <c r="D112" s="67"/>
      <c r="E112" s="80">
        <f ca="1">ROUND(J112-1,4)</f>
        <v>6.2E-2</v>
      </c>
      <c r="F112" s="80">
        <f ca="1">ROUND(K112-1,4)</f>
        <v>5.8700000000000002E-2</v>
      </c>
      <c r="G112" s="62"/>
      <c r="H112" s="65">
        <v>1</v>
      </c>
      <c r="I112" s="65">
        <v>1</v>
      </c>
      <c r="J112" s="65">
        <f t="shared" ca="1" si="11"/>
        <v>1.0619775929280904</v>
      </c>
      <c r="K112" s="65">
        <f t="shared" ca="1" si="11"/>
        <v>1.0586708178661481</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393</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 ca="1">'Items B &amp; C'!O13</f>
        <v>510471000</v>
      </c>
      <c r="E35" s="1" t="s">
        <v>48</v>
      </c>
    </row>
    <row r="36" spans="2:5" x14ac:dyDescent="0.4">
      <c r="B36" t="s">
        <v>70</v>
      </c>
      <c r="C36" s="77">
        <f ca="1">'Items B &amp; C'!P13</f>
        <v>506867000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 ca="1">'Items B &amp; C'!AB13</f>
        <v>17824000</v>
      </c>
      <c r="D60" s="66"/>
      <c r="E60" s="79">
        <f ca="1">'Items B &amp; C'!AD13</f>
        <v>492627000</v>
      </c>
      <c r="F60" s="79">
        <f>'Items B &amp; C'!AE13</f>
        <v>0</v>
      </c>
      <c r="G60" s="79">
        <f ca="1">'Items B &amp; C'!AF13</f>
        <v>21000</v>
      </c>
    </row>
    <row r="61" spans="2:7" x14ac:dyDescent="0.4">
      <c r="B61" t="s">
        <v>79</v>
      </c>
      <c r="C61" s="79">
        <f ca="1">'Items B &amp; C'!AG13</f>
        <v>357000</v>
      </c>
      <c r="D61" s="66"/>
      <c r="E61" s="79">
        <f>'Items B &amp; C'!AI13</f>
        <v>0</v>
      </c>
      <c r="F61" s="79">
        <f>'Items B &amp; C'!AJ13</f>
        <v>0</v>
      </c>
      <c r="G61" s="79">
        <f ca="1">'Items B &amp; C'!AK13</f>
        <v>3247000</v>
      </c>
    </row>
    <row r="64" spans="2:7" x14ac:dyDescent="0.4">
      <c r="B64" t="s">
        <v>88</v>
      </c>
      <c r="E64" s="1" t="s">
        <v>86</v>
      </c>
    </row>
    <row r="65" spans="2:5" x14ac:dyDescent="0.4">
      <c r="B65" t="s">
        <v>85</v>
      </c>
      <c r="C65" s="81">
        <f ca="1">'Items B &amp; C'!K54</f>
        <v>93</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 ca="1">'Items B &amp; C'!K56</f>
        <v>0</v>
      </c>
    </row>
    <row r="71" spans="2:5" x14ac:dyDescent="0.4">
      <c r="B71" t="s">
        <v>91</v>
      </c>
      <c r="C71" s="81">
        <f ca="1">'Items B &amp; C'!K57</f>
        <v>0</v>
      </c>
    </row>
    <row r="72" spans="2:5" x14ac:dyDescent="0.4">
      <c r="B72" t="s">
        <v>92</v>
      </c>
      <c r="C72" s="81">
        <f ca="1">'Items B &amp; C'!K58</f>
        <v>0</v>
      </c>
    </row>
    <row r="73" spans="2:5" x14ac:dyDescent="0.4">
      <c r="B73" t="s">
        <v>93</v>
      </c>
      <c r="C73" s="81">
        <f ca="1">'Items B &amp; C'!K59</f>
        <v>50</v>
      </c>
      <c r="E73" s="1" t="s">
        <v>103</v>
      </c>
    </row>
    <row r="74" spans="2:5" x14ac:dyDescent="0.4">
      <c r="B74" t="s">
        <v>94</v>
      </c>
      <c r="C74" s="81">
        <f ca="1">'Items B &amp; C'!K60</f>
        <v>0</v>
      </c>
      <c r="E74" s="1" t="s">
        <v>104</v>
      </c>
    </row>
    <row r="75" spans="2:5" x14ac:dyDescent="0.4">
      <c r="B75" t="s">
        <v>95</v>
      </c>
      <c r="C75" s="81">
        <f ca="1">'Items B &amp; C'!K61</f>
        <v>0</v>
      </c>
      <c r="E75" s="1" t="s">
        <v>105</v>
      </c>
    </row>
    <row r="76" spans="2:5" x14ac:dyDescent="0.4">
      <c r="B76" t="s">
        <v>96</v>
      </c>
      <c r="C76" s="81">
        <f ca="1">'Items B &amp; C'!K62</f>
        <v>48</v>
      </c>
      <c r="E76" s="1" t="s">
        <v>106</v>
      </c>
    </row>
    <row r="77" spans="2:5" x14ac:dyDescent="0.4">
      <c r="B77" t="s">
        <v>97</v>
      </c>
      <c r="C77" s="81">
        <f ca="1">'Items B &amp; C'!K63</f>
        <v>2</v>
      </c>
    </row>
    <row r="78" spans="2:5" x14ac:dyDescent="0.4">
      <c r="B78" t="s">
        <v>98</v>
      </c>
      <c r="C78" s="81">
        <f ca="1">'Items B &amp; C'!K64</f>
        <v>0</v>
      </c>
    </row>
    <row r="79" spans="2:5" x14ac:dyDescent="0.4">
      <c r="B79" t="s">
        <v>101</v>
      </c>
      <c r="C79" s="81">
        <f ca="1">'Items B &amp; C'!K65</f>
        <v>0</v>
      </c>
    </row>
    <row r="80" spans="2:5" x14ac:dyDescent="0.4">
      <c r="B80" t="s">
        <v>99</v>
      </c>
      <c r="C80" s="81">
        <f ca="1">'Items B &amp; C'!K66</f>
        <v>0</v>
      </c>
    </row>
    <row r="81" spans="2:20" x14ac:dyDescent="0.4">
      <c r="B81" t="s">
        <v>100</v>
      </c>
      <c r="C81" s="81">
        <f ca="1">'Items B &amp; C'!K67</f>
        <v>0</v>
      </c>
    </row>
    <row r="82" spans="2:20" x14ac:dyDescent="0.4">
      <c r="B82" t="s">
        <v>102</v>
      </c>
      <c r="C82" s="81">
        <f ca="1">'Items B &amp; C'!K68</f>
        <v>0</v>
      </c>
    </row>
    <row r="83" spans="2:20" x14ac:dyDescent="0.4">
      <c r="B83" t="s">
        <v>155</v>
      </c>
      <c r="C83" s="81">
        <f ca="1">'Items B &amp; C'!K69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ca="1" si="0">ROUND(H96-1,4)</f>
        <v>4.5999999999999999E-3</v>
      </c>
      <c r="F96" s="80">
        <f t="shared" ca="1" si="0"/>
        <v>4.3E-3</v>
      </c>
      <c r="G96" s="25"/>
      <c r="H96" s="122">
        <f ca="1">'Items B &amp; C'!O39</f>
        <v>1.0046089965617999</v>
      </c>
      <c r="I96" s="122">
        <f ca="1">'Items B &amp; C'!P39</f>
        <v>1.0043096845806705</v>
      </c>
      <c r="J96" s="20">
        <f ca="1">J95*H96</f>
        <v>1.0046089965617999</v>
      </c>
      <c r="K96" s="20">
        <f t="shared" ref="K96:K107" ca="1" si="1">K95*I96</f>
        <v>1.0043096845806705</v>
      </c>
      <c r="L96" s="25">
        <f ca="1">(I96-1)*360/31</f>
        <v>5.0047949969076681E-2</v>
      </c>
      <c r="N96" s="25"/>
      <c r="O96" s="19"/>
      <c r="P96" s="17"/>
      <c r="R96" s="17"/>
      <c r="S96" s="25"/>
      <c r="T96" s="18"/>
    </row>
    <row r="97" spans="2:20" x14ac:dyDescent="0.4">
      <c r="B97" t="s">
        <v>114</v>
      </c>
      <c r="C97" s="75">
        <v>44985</v>
      </c>
      <c r="E97" s="80">
        <f t="shared" ca="1" si="0"/>
        <v>4.3E-3</v>
      </c>
      <c r="F97" s="80">
        <f t="shared" ca="1" si="0"/>
        <v>4.1000000000000003E-3</v>
      </c>
      <c r="G97" s="25"/>
      <c r="H97" s="122">
        <f ca="1">'Items B &amp; C'!O40</f>
        <v>1.0042558361470084</v>
      </c>
      <c r="I97" s="122">
        <f ca="1">'Items B &amp; C'!P40</f>
        <v>1.0041339262156872</v>
      </c>
      <c r="J97" s="20">
        <f t="shared" ref="J97:J99" ca="1" si="2">J96*H97</f>
        <v>1.0088844478429775</v>
      </c>
      <c r="K97" s="20">
        <f t="shared" ca="1" si="1"/>
        <v>1.0084614267144272</v>
      </c>
      <c r="L97" s="25">
        <f ca="1">(I97-1)*360/(C97-C96)</f>
        <v>5.3150479915978287E-2</v>
      </c>
      <c r="N97" s="25"/>
      <c r="O97" s="19"/>
      <c r="P97" s="17"/>
      <c r="R97" s="17"/>
      <c r="S97" s="25"/>
      <c r="T97" s="18"/>
    </row>
    <row r="98" spans="2:20" x14ac:dyDescent="0.4">
      <c r="B98" t="s">
        <v>115</v>
      </c>
      <c r="C98" s="75">
        <v>45016</v>
      </c>
      <c r="E98" s="80">
        <f t="shared" ca="1" si="0"/>
        <v>4.8999999999999998E-3</v>
      </c>
      <c r="F98" s="80">
        <f t="shared" ca="1" si="0"/>
        <v>4.5999999999999999E-3</v>
      </c>
      <c r="G98" s="25"/>
      <c r="H98" s="122">
        <f ca="1">'Items B &amp; C'!O41</f>
        <v>1.0048792667466031</v>
      </c>
      <c r="I98" s="122">
        <f ca="1">'Items B &amp; C'!P41</f>
        <v>1.0045618820541664</v>
      </c>
      <c r="J98" s="20">
        <f t="shared" ca="1" si="2"/>
        <v>1.0138070641805028</v>
      </c>
      <c r="K98" s="20">
        <f t="shared" ca="1" si="1"/>
        <v>1.0130619087992747</v>
      </c>
      <c r="L98" s="25">
        <f ca="1">(I98-1)*360/(C98-C97)</f>
        <v>5.297669482257767E-2</v>
      </c>
      <c r="N98" s="25"/>
      <c r="O98" s="19"/>
      <c r="P98" s="17"/>
      <c r="R98" s="17"/>
      <c r="S98" s="25"/>
      <c r="T98" s="18"/>
    </row>
    <row r="99" spans="2:20" ht="15" thickBot="1" x14ac:dyDescent="0.45">
      <c r="B99" t="s">
        <v>116</v>
      </c>
      <c r="C99" s="75">
        <v>45016</v>
      </c>
      <c r="E99" s="94">
        <f ca="1">ROUND((J99/J95)-1,4)</f>
        <v>1.38E-2</v>
      </c>
      <c r="F99" s="94">
        <f ca="1">ROUND((K99/K95)-1,4)</f>
        <v>1.3100000000000001E-2</v>
      </c>
      <c r="G99" s="25"/>
      <c r="H99" s="65">
        <v>1</v>
      </c>
      <c r="I99" s="65">
        <v>1</v>
      </c>
      <c r="J99" s="65">
        <f t="shared" ca="1" si="2"/>
        <v>1.0138070641805028</v>
      </c>
      <c r="K99" s="65">
        <f t="shared" ca="1" si="1"/>
        <v>1.0130619087992747</v>
      </c>
      <c r="L99" s="25"/>
      <c r="N99" s="25"/>
      <c r="O99" s="19"/>
      <c r="R99" s="17"/>
      <c r="S99" s="25"/>
      <c r="T99" s="18"/>
    </row>
    <row r="100" spans="2:20" ht="15" thickTop="1" x14ac:dyDescent="0.4">
      <c r="B100" t="s">
        <v>117</v>
      </c>
      <c r="C100" s="75">
        <v>45046</v>
      </c>
      <c r="E100" s="80">
        <f t="shared" ref="E100:F102" ca="1" si="3">ROUND(H100-1,4)</f>
        <v>5.0000000000000001E-3</v>
      </c>
      <c r="F100" s="80">
        <f t="shared" ca="1" si="3"/>
        <v>4.5999999999999999E-3</v>
      </c>
      <c r="G100" s="25"/>
      <c r="H100" s="122">
        <f ca="1">'Items B &amp; C'!O42</f>
        <v>1.0049775070232643</v>
      </c>
      <c r="I100" s="122">
        <f ca="1">'Items B &amp; C'!P42</f>
        <v>1.0046108338926989</v>
      </c>
      <c r="J100" s="20">
        <f ca="1">J99*H100</f>
        <v>1.0188532959626961</v>
      </c>
      <c r="K100" s="20">
        <f t="shared" ca="1" si="1"/>
        <v>1.0177329689837686</v>
      </c>
      <c r="L100" s="25">
        <f t="shared" ref="L100:L110" ca="1" si="4">(I100-1)*360/(C100-C99)</f>
        <v>5.5330006712386748E-2</v>
      </c>
      <c r="N100" s="25"/>
      <c r="O100" s="19"/>
      <c r="R100" s="17"/>
      <c r="S100" s="25"/>
      <c r="T100" s="18"/>
    </row>
    <row r="101" spans="2:20" x14ac:dyDescent="0.4">
      <c r="B101" t="s">
        <v>118</v>
      </c>
      <c r="C101" s="75">
        <v>45077</v>
      </c>
      <c r="E101" s="80">
        <f t="shared" ca="1" si="3"/>
        <v>5.1999999999999998E-3</v>
      </c>
      <c r="F101" s="80">
        <f t="shared" ca="1" si="3"/>
        <v>4.8999999999999998E-3</v>
      </c>
      <c r="G101" s="25"/>
      <c r="H101" s="122">
        <f ca="1">'Items B &amp; C'!O43</f>
        <v>1.0052315482586336</v>
      </c>
      <c r="I101" s="122">
        <f ca="1">'Items B &amp; C'!P43</f>
        <v>1.0049037217784065</v>
      </c>
      <c r="J101" s="20">
        <f t="shared" ref="J101:J107" ca="1" si="5">J100*H101</f>
        <v>1.024183476148993</v>
      </c>
      <c r="K101" s="20">
        <f t="shared" ca="1" si="1"/>
        <v>1.0227236483083766</v>
      </c>
      <c r="L101" s="25">
        <f t="shared" ca="1" si="4"/>
        <v>5.6946446458913939E-2</v>
      </c>
      <c r="N101" s="25"/>
      <c r="O101" s="19"/>
      <c r="P101" s="17"/>
      <c r="R101" s="17"/>
      <c r="S101" s="25"/>
      <c r="T101" s="18"/>
    </row>
    <row r="102" spans="2:20" x14ac:dyDescent="0.4">
      <c r="B102" t="s">
        <v>119</v>
      </c>
      <c r="C102" s="75">
        <v>45107</v>
      </c>
      <c r="E102" s="80">
        <f t="shared" ca="1" si="3"/>
        <v>5.1000000000000004E-3</v>
      </c>
      <c r="F102" s="80">
        <f t="shared" ca="1" si="3"/>
        <v>4.7000000000000002E-3</v>
      </c>
      <c r="G102" s="25"/>
      <c r="H102" s="122">
        <f ca="1">'Items B &amp; C'!O44</f>
        <v>1.0050558854195044</v>
      </c>
      <c r="I102" s="122">
        <f ca="1">'Items B &amp; C'!P44</f>
        <v>1.0047223841286936</v>
      </c>
      <c r="J102" s="20">
        <f t="shared" ca="1" si="5"/>
        <v>1.029361630452952</v>
      </c>
      <c r="K102" s="20">
        <f t="shared" ca="1" si="1"/>
        <v>1.0275533422331877</v>
      </c>
      <c r="L102" s="25">
        <f t="shared" ca="1" si="4"/>
        <v>5.6668609544323623E-2</v>
      </c>
      <c r="N102" s="25"/>
      <c r="O102" s="19"/>
      <c r="R102" s="17"/>
      <c r="S102" s="25"/>
      <c r="T102" s="18"/>
    </row>
    <row r="103" spans="2:20" ht="15" thickBot="1" x14ac:dyDescent="0.45">
      <c r="B103" t="s">
        <v>120</v>
      </c>
      <c r="C103" s="75">
        <v>45107</v>
      </c>
      <c r="E103" s="94">
        <f ca="1">ROUND((J103/J99)-1,4)</f>
        <v>1.5299999999999999E-2</v>
      </c>
      <c r="F103" s="94">
        <f ca="1">ROUND((K103/K99)-1,4)</f>
        <v>1.43E-2</v>
      </c>
      <c r="G103" s="25"/>
      <c r="H103" s="65">
        <v>1</v>
      </c>
      <c r="I103" s="65">
        <v>1</v>
      </c>
      <c r="J103" s="65">
        <f t="shared" ca="1" si="5"/>
        <v>1.029361630452952</v>
      </c>
      <c r="K103" s="65">
        <f t="shared" ca="1" si="1"/>
        <v>1.0275533422331877</v>
      </c>
      <c r="L103" s="25"/>
      <c r="N103" s="25"/>
      <c r="O103" s="19"/>
      <c r="R103" s="17"/>
      <c r="S103" s="25"/>
      <c r="T103" s="18"/>
    </row>
    <row r="104" spans="2:20" ht="15" thickTop="1" x14ac:dyDescent="0.4">
      <c r="B104" t="s">
        <v>121</v>
      </c>
      <c r="C104" s="75">
        <v>45138</v>
      </c>
      <c r="E104" s="80">
        <f t="shared" ref="E104:F106" ca="1" si="6">ROUND(H104-1,4)</f>
        <v>5.3E-3</v>
      </c>
      <c r="F104" s="80">
        <f t="shared" ca="1" si="6"/>
        <v>5.0000000000000001E-3</v>
      </c>
      <c r="G104" s="25"/>
      <c r="H104" s="122">
        <f ca="1">'Items B &amp; C'!O45</f>
        <v>1.0052591052395585</v>
      </c>
      <c r="I104" s="122">
        <f ca="1">'Items B &amp; C'!P45</f>
        <v>1.004987859834338</v>
      </c>
      <c r="J104" s="20">
        <f t="shared" ca="1" si="5"/>
        <v>1.0347751515970676</v>
      </c>
      <c r="K104" s="20">
        <f t="shared" ca="1" si="1"/>
        <v>1.0326786342765524</v>
      </c>
      <c r="L104" s="25">
        <f t="shared" ca="1" si="4"/>
        <v>5.7923533560054502E-2</v>
      </c>
      <c r="N104" s="25"/>
      <c r="O104" s="19"/>
      <c r="P104" s="17"/>
      <c r="R104" s="17"/>
      <c r="S104" s="25"/>
      <c r="T104" s="18"/>
    </row>
    <row r="105" spans="2:20" x14ac:dyDescent="0.4">
      <c r="B105" t="s">
        <v>122</v>
      </c>
      <c r="C105" s="75">
        <v>45169</v>
      </c>
      <c r="E105" s="80">
        <f t="shared" ca="1" si="6"/>
        <v>5.4000000000000003E-3</v>
      </c>
      <c r="F105" s="80">
        <f t="shared" ca="1" si="6"/>
        <v>5.1999999999999998E-3</v>
      </c>
      <c r="G105" s="25"/>
      <c r="H105" s="122">
        <f ca="1">'Items B &amp; C'!O46</f>
        <v>1.0054386805752022</v>
      </c>
      <c r="I105" s="122">
        <f ca="1">'Items B &amp; C'!P46</f>
        <v>1.0052001092677396</v>
      </c>
      <c r="J105" s="20">
        <f t="shared" ca="1" si="5"/>
        <v>1.0404029631137606</v>
      </c>
      <c r="K105" s="20">
        <f t="shared" ca="1" si="1"/>
        <v>1.0380486760132506</v>
      </c>
      <c r="L105" s="25">
        <f t="shared" ca="1" si="4"/>
        <v>6.0388365689879417E-2</v>
      </c>
      <c r="N105" s="25"/>
      <c r="O105" s="19"/>
      <c r="R105" s="17"/>
      <c r="S105" s="25"/>
      <c r="T105" s="18"/>
    </row>
    <row r="106" spans="2:20" x14ac:dyDescent="0.4">
      <c r="B106" t="s">
        <v>123</v>
      </c>
      <c r="C106" s="75">
        <v>45199</v>
      </c>
      <c r="E106" s="80">
        <f t="shared" ca="1" si="6"/>
        <v>5.3E-3</v>
      </c>
      <c r="F106" s="80">
        <f t="shared" ca="1" si="6"/>
        <v>5.0000000000000001E-3</v>
      </c>
      <c r="G106" s="25"/>
      <c r="H106" s="122">
        <f ca="1">'Items B &amp; C'!O47</f>
        <v>1.0052667472902035</v>
      </c>
      <c r="I106" s="122">
        <f ca="1">'Items B &amp; C'!P47</f>
        <v>1.0050063301880632</v>
      </c>
      <c r="J106" s="20">
        <f t="shared" ca="1" si="5"/>
        <v>1.0458825026004597</v>
      </c>
      <c r="K106" s="20">
        <f t="shared" ca="1" si="1"/>
        <v>1.0432454904366548</v>
      </c>
      <c r="L106" s="25">
        <f t="shared" ca="1" si="4"/>
        <v>6.0075962256758153E-2</v>
      </c>
      <c r="N106" s="25"/>
      <c r="O106" s="19"/>
      <c r="R106" s="17"/>
      <c r="S106" s="25"/>
      <c r="T106" s="18"/>
    </row>
    <row r="107" spans="2:20" ht="15" thickBot="1" x14ac:dyDescent="0.45">
      <c r="B107" t="s">
        <v>124</v>
      </c>
      <c r="C107" s="75">
        <v>45199</v>
      </c>
      <c r="E107" s="94">
        <f ca="1">ROUND((J107/J103)-1,4)</f>
        <v>1.6E-2</v>
      </c>
      <c r="F107" s="94">
        <f ca="1">ROUND((K107/K103)-1,4)</f>
        <v>1.5299999999999999E-2</v>
      </c>
      <c r="G107" s="25"/>
      <c r="H107" s="65">
        <v>1</v>
      </c>
      <c r="I107" s="65">
        <v>1</v>
      </c>
      <c r="J107" s="65">
        <f t="shared" ca="1" si="5"/>
        <v>1.0458825026004597</v>
      </c>
      <c r="K107" s="65">
        <f t="shared" ca="1" si="1"/>
        <v>1.0432454904366548</v>
      </c>
      <c r="L107" s="25"/>
      <c r="N107" s="25"/>
      <c r="O107" s="19"/>
      <c r="P107" s="17"/>
      <c r="R107" s="17"/>
      <c r="S107" s="25"/>
      <c r="T107" s="18"/>
    </row>
    <row r="108" spans="2:20" ht="15" thickTop="1" x14ac:dyDescent="0.4">
      <c r="B108" t="s">
        <v>125</v>
      </c>
      <c r="C108" s="75">
        <v>45230</v>
      </c>
      <c r="E108" s="80">
        <f t="shared" ref="E108:E110" ca="1" si="7">ROUND(H108-1,4)</f>
        <v>5.4999999999999997E-3</v>
      </c>
      <c r="F108" s="80">
        <f t="shared" ref="F108:F110" ca="1" si="8">ROUND(I108-1,4)</f>
        <v>5.1999999999999998E-3</v>
      </c>
      <c r="G108" s="25"/>
      <c r="H108" s="122">
        <f ca="1">'Items B &amp; C'!O48</f>
        <v>1.0055173194851161</v>
      </c>
      <c r="I108" s="122">
        <f ca="1">'Items B &amp; C'!P48</f>
        <v>1.0051946295843466</v>
      </c>
      <c r="J108" s="20">
        <f ca="1">J107*H108</f>
        <v>1.0516529705111992</v>
      </c>
      <c r="K108" s="20">
        <f t="shared" ref="K108:K110" ca="1" si="9">K107*I108</f>
        <v>1.0486647643250133</v>
      </c>
      <c r="L108" s="25">
        <f t="shared" ca="1" si="4"/>
        <v>6.0324730656927991E-2</v>
      </c>
    </row>
    <row r="109" spans="2:20" x14ac:dyDescent="0.4">
      <c r="B109" t="s">
        <v>126</v>
      </c>
      <c r="C109" s="75">
        <v>45260</v>
      </c>
      <c r="E109" s="80">
        <f t="shared" ca="1" si="7"/>
        <v>5.4000000000000003E-3</v>
      </c>
      <c r="F109" s="80">
        <f t="shared" ca="1" si="8"/>
        <v>5.1000000000000004E-3</v>
      </c>
      <c r="G109" s="25"/>
      <c r="H109" s="122">
        <f ca="1">'Items B &amp; C'!O49</f>
        <v>1.0054141882156882</v>
      </c>
      <c r="I109" s="122">
        <f ca="1">'Items B &amp; C'!P49</f>
        <v>1.0050730185775676</v>
      </c>
      <c r="J109" s="20">
        <f t="shared" ref="J109:J110" ca="1" si="10">J108*H109</f>
        <v>1.0573468176311345</v>
      </c>
      <c r="K109" s="20">
        <f t="shared" ca="1" si="9"/>
        <v>1.0539846601560747</v>
      </c>
      <c r="L109" s="25">
        <f t="shared" ca="1" si="4"/>
        <v>6.0876222930811075E-2</v>
      </c>
    </row>
    <row r="110" spans="2:20" x14ac:dyDescent="0.4">
      <c r="B110" t="s">
        <v>127</v>
      </c>
      <c r="C110" s="75">
        <v>45291</v>
      </c>
      <c r="E110" s="80">
        <f t="shared" ca="1" si="7"/>
        <v>5.5999999999999999E-3</v>
      </c>
      <c r="F110" s="80">
        <f t="shared" ca="1" si="8"/>
        <v>5.1999999999999998E-3</v>
      </c>
      <c r="G110" s="25"/>
      <c r="H110" s="122">
        <f ca="1">'Items B &amp; C'!O50</f>
        <v>1.0055738564490968</v>
      </c>
      <c r="I110" s="122">
        <f ca="1">'Items B &amp; C'!P50</f>
        <v>1.0052156597569071</v>
      </c>
      <c r="J110" s="20">
        <f t="shared" ca="1" si="10"/>
        <v>1.0632403170095197</v>
      </c>
      <c r="K110" s="20">
        <f t="shared" ca="1" si="9"/>
        <v>1.0594818855324482</v>
      </c>
      <c r="L110" s="25">
        <f t="shared" ca="1" si="4"/>
        <v>6.0568952015695079E-2</v>
      </c>
    </row>
    <row r="111" spans="2:20" ht="15" thickBot="1" x14ac:dyDescent="0.45">
      <c r="B111" t="s">
        <v>128</v>
      </c>
      <c r="C111" s="75">
        <v>45291</v>
      </c>
      <c r="E111" s="94">
        <f ca="1">ROUND((J111/J107)-1,4)</f>
        <v>1.66E-2</v>
      </c>
      <c r="F111" s="94">
        <f ca="1">ROUND((K111/K107)-1,4)</f>
        <v>1.5599999999999999E-2</v>
      </c>
      <c r="G111" s="62"/>
      <c r="H111" s="65">
        <v>1</v>
      </c>
      <c r="I111" s="65">
        <v>1</v>
      </c>
      <c r="J111" s="65">
        <f t="shared" ref="J111:K112" ca="1" si="11">J110*H111</f>
        <v>1.0632403170095197</v>
      </c>
      <c r="K111" s="65">
        <f t="shared" ca="1" si="11"/>
        <v>1.0594818855324482</v>
      </c>
    </row>
    <row r="112" spans="2:20" ht="15" thickTop="1" x14ac:dyDescent="0.4">
      <c r="B112" t="s">
        <v>129</v>
      </c>
      <c r="C112" s="75">
        <v>45291</v>
      </c>
      <c r="D112" s="67"/>
      <c r="E112" s="80">
        <f ca="1">ROUND(J112-1,4)</f>
        <v>6.3200000000000006E-2</v>
      </c>
      <c r="F112" s="80">
        <f ca="1">ROUND(K112-1,4)</f>
        <v>5.9499999999999997E-2</v>
      </c>
      <c r="G112" s="62"/>
      <c r="H112" s="65">
        <v>1</v>
      </c>
      <c r="I112" s="65">
        <v>1</v>
      </c>
      <c r="J112" s="65">
        <f t="shared" ca="1" si="11"/>
        <v>1.0632403170095197</v>
      </c>
      <c r="K112" s="65">
        <f t="shared" ca="1" si="11"/>
        <v>1.0594818855324482</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2YIG</vt:lpstr>
      <vt:lpstr>Section 1b - Prv Fnd Prime A1</vt:lpstr>
      <vt:lpstr>Section 1b - Prv Fnd MMT T</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2024-01-10T20:36:20Z</dcterms:modified>
</cp:coreProperties>
</file>