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4.15.22\"/>
    </mc:Choice>
  </mc:AlternateContent>
  <xr:revisionPtr revIDLastSave="0" documentId="8_{C1503C1A-875A-421B-AF11-D810E3178FA8}" xr6:coauthVersionLast="47" xr6:coauthVersionMax="47" xr10:uidLastSave="{00000000-0000-0000-0000-000000000000}"/>
  <bookViews>
    <workbookView xWindow="-103" yWindow="-103" windowWidth="33120" windowHeight="18120" xr2:uid="{08514324-F6D7-4E59-AD02-576599BAA0B8}"/>
  </bookViews>
  <sheets>
    <sheet name="Questions fo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1b - Prv Fnd Prime S1" sheetId="36"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Q1" sheetId="22" r:id="rId19"/>
    <sheet name="Sec 3 Item D-E Prime Q1" sheetId="23" r:id="rId20"/>
    <sheet name="Sec 3 Item A-C Prime MIG" sheetId="24" r:id="rId21"/>
    <sheet name="Sec 3 Item D-E Prime MIG" sheetId="25" r:id="rId22"/>
    <sheet name="Sec 3 Item A-C Prime QX" sheetId="29" r:id="rId23"/>
    <sheet name="Sec 3 Item D-E Prime QX" sheetId="30" r:id="rId24"/>
    <sheet name="Sec 3 Item A-C Prime Q364" sheetId="32" r:id="rId25"/>
    <sheet name="Sec 3 Item D-E Prime Q364" sheetId="33" r:id="rId26"/>
    <sheet name="Sec 3 Item A-C S1" sheetId="37" r:id="rId27"/>
    <sheet name="Sec 3 Item D-E S1" sheetId="38" r:id="rId28"/>
  </sheets>
  <externalReferences>
    <externalReference r:id="rId29"/>
  </externalReferences>
  <definedNames>
    <definedName name="EURFX">'[1]Items B &amp; C'!$B$15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6" i="38" l="1"/>
  <c r="E56" i="38"/>
  <c r="D56" i="38"/>
  <c r="K111" i="36" l="1"/>
  <c r="K112" i="36" s="1"/>
  <c r="J111" i="36"/>
  <c r="J112" i="36" s="1"/>
  <c r="K107" i="36"/>
  <c r="J107" i="36"/>
  <c r="K103" i="36"/>
  <c r="J103" i="36"/>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K107" i="28"/>
  <c r="J107" i="28"/>
  <c r="K103" i="28"/>
  <c r="J103" i="28"/>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K107" i="31"/>
  <c r="J107" i="31"/>
  <c r="K103" i="31"/>
  <c r="J103" i="3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K107" i="15"/>
  <c r="J107" i="15"/>
  <c r="K103" i="15"/>
  <c r="J103" i="15"/>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K107" i="14"/>
  <c r="J107" i="14"/>
  <c r="K103" i="14"/>
  <c r="J103" i="14"/>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K107" i="9"/>
  <c r="J107" i="9"/>
  <c r="K103" i="9"/>
  <c r="J103" i="9"/>
  <c r="F98" i="9"/>
  <c r="E98" i="9"/>
  <c r="F97" i="9"/>
  <c r="E97" i="9"/>
  <c r="F96" i="9"/>
  <c r="E96" i="9"/>
  <c r="K95" i="9"/>
  <c r="K96" i="9" s="1"/>
  <c r="K97" i="9" s="1"/>
  <c r="K98" i="9" s="1"/>
  <c r="K99" i="9" s="1"/>
  <c r="F99" i="9" s="1"/>
  <c r="J95" i="9"/>
  <c r="J96" i="9" s="1"/>
  <c r="J97" i="9" s="1"/>
  <c r="J98" i="9" s="1"/>
  <c r="J99" i="9" s="1"/>
  <c r="E99" i="9" s="1"/>
  <c r="K111" i="8"/>
  <c r="K112" i="8" s="1"/>
  <c r="J111" i="8"/>
  <c r="J112" i="8" s="1"/>
  <c r="K107" i="8"/>
  <c r="J107" i="8"/>
  <c r="K103" i="8"/>
  <c r="J103" i="8"/>
  <c r="F98" i="8"/>
  <c r="E98" i="8"/>
  <c r="F97" i="8"/>
  <c r="E97" i="8"/>
  <c r="F96" i="8"/>
  <c r="E96" i="8"/>
  <c r="K95" i="8"/>
  <c r="K96" i="8" s="1"/>
  <c r="K97" i="8" s="1"/>
  <c r="K98" i="8" s="1"/>
  <c r="K99" i="8" s="1"/>
  <c r="F99" i="8" s="1"/>
  <c r="J95" i="8"/>
  <c r="J96" i="8" s="1"/>
  <c r="J97" i="8" s="1"/>
  <c r="J98" i="8" s="1"/>
  <c r="J99" i="8" s="1"/>
  <c r="E99" i="8" s="1"/>
  <c r="J95" i="5"/>
  <c r="K95" i="5"/>
  <c r="G61" i="36" l="1"/>
  <c r="F61" i="36"/>
  <c r="E61" i="36"/>
  <c r="G60" i="36"/>
  <c r="F60" i="36"/>
  <c r="E60" i="36"/>
  <c r="C61" i="36"/>
  <c r="C60" i="36"/>
  <c r="C36" i="36"/>
  <c r="C35" i="36"/>
  <c r="G61" i="28"/>
  <c r="F61" i="28"/>
  <c r="E61" i="28"/>
  <c r="G60" i="28"/>
  <c r="F60" i="28"/>
  <c r="E60" i="28"/>
  <c r="G61" i="31"/>
  <c r="F61" i="31"/>
  <c r="E61" i="31"/>
  <c r="G60" i="31"/>
  <c r="F60" i="31"/>
  <c r="E60" i="31"/>
  <c r="G61" i="15"/>
  <c r="F61" i="15"/>
  <c r="E61" i="15"/>
  <c r="G60" i="15"/>
  <c r="F60" i="15"/>
  <c r="E60" i="15"/>
  <c r="G61" i="14"/>
  <c r="F61" i="14"/>
  <c r="E61" i="14"/>
  <c r="G60" i="14"/>
  <c r="F60" i="14"/>
  <c r="E60" i="14"/>
  <c r="G61" i="9"/>
  <c r="F61" i="9"/>
  <c r="E61" i="9"/>
  <c r="G60" i="9"/>
  <c r="F60" i="9"/>
  <c r="E60" i="9"/>
  <c r="G61" i="8"/>
  <c r="F61" i="8"/>
  <c r="E61" i="8"/>
  <c r="G60" i="8"/>
  <c r="F60" i="8"/>
  <c r="E60" i="8"/>
  <c r="G60" i="5"/>
  <c r="F60" i="5"/>
  <c r="G61" i="5"/>
  <c r="F61" i="5"/>
  <c r="E61" i="5"/>
  <c r="AK13" i="2"/>
  <c r="AK20" i="2"/>
  <c r="AK19" i="2"/>
  <c r="AK18" i="2"/>
  <c r="AK17" i="2"/>
  <c r="AK16" i="2"/>
  <c r="AK15" i="2"/>
  <c r="AK14" i="2"/>
  <c r="AK12" i="2"/>
  <c r="AG19" i="2"/>
  <c r="AF19" i="2"/>
  <c r="AD19" i="2"/>
  <c r="AB19" i="2"/>
  <c r="AA20" i="2"/>
  <c r="AA19" i="2"/>
  <c r="Z20" i="2"/>
  <c r="Z19" i="2"/>
  <c r="Y19" i="2"/>
  <c r="X19" i="2"/>
  <c r="W20" i="2"/>
  <c r="W19" i="2"/>
  <c r="W18" i="2"/>
  <c r="W17" i="2"/>
  <c r="W16" i="2"/>
  <c r="W15" i="2"/>
  <c r="W14" i="2"/>
  <c r="W13" i="2"/>
  <c r="W12" i="2"/>
  <c r="Z18" i="2"/>
  <c r="Z17" i="2"/>
  <c r="Z16" i="2"/>
  <c r="Z15" i="2"/>
  <c r="Z14" i="2"/>
  <c r="Z13" i="2"/>
  <c r="AA18" i="2"/>
  <c r="AA17" i="2"/>
  <c r="AA16" i="2"/>
  <c r="AA15" i="2"/>
  <c r="AA14" i="2"/>
  <c r="AA13" i="2"/>
  <c r="AA12" i="2"/>
  <c r="Z12" i="2"/>
  <c r="N19" i="2" l="1"/>
  <c r="P19" i="2" s="1"/>
  <c r="S20" i="2"/>
  <c r="Q20" i="2" s="1"/>
  <c r="S19" i="2"/>
  <c r="Q19" i="2" s="1"/>
  <c r="M20" i="2"/>
  <c r="M19" i="2"/>
  <c r="O19" i="2" s="1"/>
  <c r="M18" i="2"/>
  <c r="M17" i="2"/>
  <c r="M16" i="2"/>
  <c r="M15" i="2"/>
  <c r="M14" i="2"/>
  <c r="M13" i="2"/>
  <c r="M12" i="2"/>
  <c r="R20" i="2"/>
  <c r="R19" i="2"/>
  <c r="R18" i="2"/>
  <c r="S18" i="2" s="1"/>
  <c r="Q18" i="2" s="1"/>
  <c r="R17" i="2"/>
  <c r="S17" i="2" s="1"/>
  <c r="Q17" i="2" s="1"/>
  <c r="R16" i="2"/>
  <c r="S16" i="2" s="1"/>
  <c r="Q16" i="2" s="1"/>
  <c r="R15" i="2"/>
  <c r="S15" i="2" s="1"/>
  <c r="Q15" i="2" s="1"/>
  <c r="R14" i="2"/>
  <c r="S14" i="2" s="1"/>
  <c r="Q14" i="2" s="1"/>
  <c r="R13" i="2"/>
  <c r="S13" i="2" s="1"/>
  <c r="Q13" i="2" s="1"/>
  <c r="R12" i="2"/>
  <c r="S12" i="2" s="1"/>
  <c r="H21" i="2"/>
  <c r="I21" i="2"/>
  <c r="L21" i="2"/>
  <c r="Q12" i="2" l="1"/>
  <c r="K111" i="5" l="1"/>
  <c r="K112" i="5" s="1"/>
  <c r="J111" i="5"/>
  <c r="J112" i="5" s="1"/>
  <c r="D12" i="2" l="1"/>
  <c r="C12" i="2"/>
  <c r="F56" i="33" l="1"/>
  <c r="E56" i="33"/>
  <c r="D56" i="33"/>
  <c r="K107" i="5"/>
  <c r="J107" i="5"/>
  <c r="K103" i="5" l="1"/>
  <c r="J103" i="5"/>
  <c r="F56" i="30" l="1"/>
  <c r="E56" i="30"/>
  <c r="D56" i="30"/>
  <c r="AG20" i="2" l="1"/>
  <c r="Y20" i="2"/>
  <c r="AF20" i="2" s="1"/>
  <c r="AB20" i="2"/>
  <c r="AG18" i="2"/>
  <c r="C61" i="31" s="1"/>
  <c r="Y18" i="2"/>
  <c r="AF18" i="2" s="1"/>
  <c r="AG17" i="2"/>
  <c r="C61" i="28" s="1"/>
  <c r="Y17" i="2"/>
  <c r="AF17" i="2" s="1"/>
  <c r="AB18" i="2"/>
  <c r="C60" i="31" s="1"/>
  <c r="N18" i="2"/>
  <c r="P18" i="2" s="1"/>
  <c r="C36" i="31" s="1"/>
  <c r="X18" i="2" l="1"/>
  <c r="AD18" i="2" s="1"/>
  <c r="O18" i="2"/>
  <c r="C35" i="31" s="1"/>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U21" i="2"/>
  <c r="T21" i="2"/>
  <c r="R21" i="2"/>
  <c r="N20" i="2"/>
  <c r="P20" i="2" s="1"/>
  <c r="AB17" i="2"/>
  <c r="C60" i="28" s="1"/>
  <c r="N17" i="2"/>
  <c r="P17" i="2" s="1"/>
  <c r="C36" i="28" s="1"/>
  <c r="AG16" i="2"/>
  <c r="C61" i="15" s="1"/>
  <c r="Y16" i="2"/>
  <c r="AF16" i="2" s="1"/>
  <c r="N16" i="2"/>
  <c r="P16" i="2" s="1"/>
  <c r="C36" i="15" s="1"/>
  <c r="AG15" i="2"/>
  <c r="C61" i="14" s="1"/>
  <c r="Y15" i="2"/>
  <c r="AF15" i="2" s="1"/>
  <c r="AB15" i="2"/>
  <c r="C60" i="14" s="1"/>
  <c r="N15" i="2"/>
  <c r="P15" i="2" s="1"/>
  <c r="C36" i="14" s="1"/>
  <c r="AG14" i="2"/>
  <c r="C61" i="9" s="1"/>
  <c r="Y14" i="2"/>
  <c r="AF14" i="2" s="1"/>
  <c r="AB14" i="2"/>
  <c r="C60" i="9" s="1"/>
  <c r="N14" i="2"/>
  <c r="P14" i="2" s="1"/>
  <c r="C36" i="9" s="1"/>
  <c r="AG13" i="2"/>
  <c r="Y13" i="2"/>
  <c r="AF13" i="2" s="1"/>
  <c r="AB13" i="2"/>
  <c r="C60" i="8" s="1"/>
  <c r="N13" i="2"/>
  <c r="P13" i="2" s="1"/>
  <c r="C36" i="8" s="1"/>
  <c r="AG12" i="2"/>
  <c r="C61" i="5" s="1"/>
  <c r="Y12" i="2"/>
  <c r="AF12" i="2" s="1"/>
  <c r="N12" i="2"/>
  <c r="Q9" i="2" s="1"/>
  <c r="O13" i="2" l="1"/>
  <c r="C35" i="8" s="1"/>
  <c r="X13" i="2"/>
  <c r="AD13" i="2" s="1"/>
  <c r="O14" i="2"/>
  <c r="C35" i="9" s="1"/>
  <c r="X14" i="2"/>
  <c r="AD14" i="2" s="1"/>
  <c r="O16" i="2"/>
  <c r="C35" i="15" s="1"/>
  <c r="X16" i="2"/>
  <c r="AD16" i="2" s="1"/>
  <c r="C61" i="8"/>
  <c r="F99" i="5"/>
  <c r="E99" i="5"/>
  <c r="X20" i="2"/>
  <c r="AD20" i="2" s="1"/>
  <c r="X17" i="2"/>
  <c r="AD17" i="2" s="1"/>
  <c r="N21" i="2"/>
  <c r="P21" i="2" s="1"/>
  <c r="D13" i="2" s="1"/>
  <c r="X15" i="2"/>
  <c r="AD15" i="2" s="1"/>
  <c r="S21" i="2"/>
  <c r="O15" i="2"/>
  <c r="C35" i="14" s="1"/>
  <c r="M21" i="2"/>
  <c r="O21" i="2" s="1"/>
  <c r="C13" i="2" s="1"/>
  <c r="O12" i="2"/>
  <c r="C35" i="5" s="1"/>
  <c r="O20" i="2"/>
  <c r="P12" i="2"/>
  <c r="C36" i="5" s="1"/>
  <c r="O17" i="2"/>
  <c r="C35" i="28" s="1"/>
  <c r="AB16" i="2"/>
  <c r="C60" i="15" s="1"/>
  <c r="AB12" i="2"/>
  <c r="C60" i="5" s="1"/>
  <c r="X12" i="2" l="1"/>
  <c r="AD12" i="2" s="1"/>
  <c r="E60" i="5" s="1"/>
  <c r="Q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3"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11"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11"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4"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<sst xmlns="http://schemas.openxmlformats.org/spreadsheetml/2006/main" count="3513" uniqueCount="433">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</sst>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Border="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Fill="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applyBorder="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15" fontId="0" fillId="3" borderId="11" xfId="0" applyNumberFormat="1" applyFill="1" applyBorder="1" applyAlignment="1">
      <alignment horizontal="center"/>
    </xf>
    <xf numFmtId="15" fontId="0" fillId="3" borderId="17" xfId="0" applyNumberFormat="1"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tabSelected="1" workbookViewId="0">
      <selection activeCell="P23" sqref="P23"/>
    </sheetView>
  </sheetViews>
  <sheetFormatPr defaultRowHeight="14.6" x14ac:dyDescent="0.4"/>
  <sheetData>
    <row r="2" spans="2:7" x14ac:dyDescent="0.4">
      <c r="B2" t="s">
        <v>363</v>
      </c>
    </row>
    <row r="3" spans="2:7" x14ac:dyDescent="0.4">
      <c r="B3" t="s">
        <v>364</v>
      </c>
      <c r="F3" t="s">
        <v>394</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390</v>
      </c>
    </row>
    <row r="13" spans="2:7" x14ac:dyDescent="0.4">
      <c r="G13" t="s">
        <v>391</v>
      </c>
    </row>
    <row r="14" spans="2:7" x14ac:dyDescent="0.4">
      <c r="B14" t="s">
        <v>374</v>
      </c>
    </row>
    <row r="16" spans="2:7" x14ac:dyDescent="0.4">
      <c r="B16" t="s">
        <v>388</v>
      </c>
    </row>
    <row r="17" spans="2:12" x14ac:dyDescent="0.4">
      <c r="C17" s="80" t="s">
        <v>86</v>
      </c>
      <c r="D17" s="32"/>
      <c r="E17" s="32"/>
      <c r="F17" s="32"/>
      <c r="G17" s="32"/>
      <c r="H17" s="32"/>
      <c r="I17" s="32"/>
      <c r="J17" s="32"/>
      <c r="K17" s="32"/>
      <c r="L17" s="32"/>
    </row>
    <row r="18" spans="2:12" x14ac:dyDescent="0.4">
      <c r="C18" s="80" t="s">
        <v>87</v>
      </c>
      <c r="D18" s="32"/>
      <c r="E18" s="32"/>
      <c r="F18" s="32"/>
      <c r="G18" s="32"/>
      <c r="H18" s="32"/>
      <c r="I18" s="32"/>
      <c r="J18" s="32"/>
      <c r="K18" s="32"/>
      <c r="L18" s="32"/>
    </row>
    <row r="19" spans="2:12" x14ac:dyDescent="0.4">
      <c r="C19" s="32" t="s">
        <v>389</v>
      </c>
      <c r="D19" s="32"/>
      <c r="E19" s="32"/>
      <c r="F19" s="32"/>
      <c r="G19" s="32"/>
      <c r="H19" s="32"/>
      <c r="I19" s="32"/>
      <c r="J19" s="32"/>
      <c r="K19" s="32"/>
      <c r="L19" s="32"/>
    </row>
    <row r="21" spans="2:12" x14ac:dyDescent="0.4">
      <c r="B21" t="s">
        <v>392</v>
      </c>
    </row>
    <row r="22" spans="2:12" x14ac:dyDescent="0.4">
      <c r="C22" t="s">
        <v>393</v>
      </c>
    </row>
    <row r="23" spans="2:12" x14ac:dyDescent="0.4">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6" t="s">
        <v>417</v>
      </c>
      <c r="B1" s="7" t="s">
        <v>34</v>
      </c>
    </row>
    <row r="2" spans="1:3" x14ac:dyDescent="0.4">
      <c r="B2" s="1" t="s">
        <v>50</v>
      </c>
    </row>
    <row r="4" spans="1:3" x14ac:dyDescent="0.4">
      <c r="B4" s="5" t="s">
        <v>51</v>
      </c>
    </row>
    <row r="5" spans="1:3" x14ac:dyDescent="0.4">
      <c r="B5" s="5"/>
    </row>
    <row r="6" spans="1:3" x14ac:dyDescent="0.4">
      <c r="B6" s="12" t="s">
        <v>66</v>
      </c>
      <c r="C6" s="43" t="s">
        <v>415</v>
      </c>
    </row>
    <row r="7" spans="1:3" x14ac:dyDescent="0.4">
      <c r="B7" s="12" t="s">
        <v>35</v>
      </c>
      <c r="C7" s="51" t="s">
        <v>417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&amp; C'!O17</f>
        <v>95607000</v>
      </c>
      <c r="E35" s="1" t="s">
        <v>48</v>
      </c>
    </row>
    <row r="36" spans="2:5" x14ac:dyDescent="0.4">
      <c r="B36" t="s">
        <v>70</v>
      </c>
      <c r="C36" s="95">
        <f>'Items B &amp; C'!P17</f>
        <v>90218000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&amp; C'!AB17</f>
        <v>12948000</v>
      </c>
      <c r="D60" s="78"/>
      <c r="E60" s="92">
        <f>'Items B &amp; C'!AD17</f>
        <v>82659000</v>
      </c>
      <c r="F60" s="92">
        <f>'Items B &amp; C'!AE17</f>
        <v>0</v>
      </c>
      <c r="G60" s="92">
        <f>'Items B &amp; C'!AF17</f>
        <v>0</v>
      </c>
      <c r="N60" s="30"/>
    </row>
    <row r="61" spans="2:14" x14ac:dyDescent="0.4">
      <c r="B61" t="s">
        <v>79</v>
      </c>
      <c r="C61" s="92">
        <f>'Items B &amp; C'!AG17</f>
        <v>14000</v>
      </c>
      <c r="D61" s="78"/>
      <c r="E61" s="92">
        <f>'Items B &amp; C'!AI17</f>
        <v>0</v>
      </c>
      <c r="F61" s="92">
        <f>'Items B &amp; C'!AJ17</f>
        <v>0</v>
      </c>
      <c r="G61" s="92">
        <f>'Items B &amp; C'!AK17</f>
        <v>5375000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56</v>
      </c>
      <c r="E73" s="1" t="s">
        <v>103</v>
      </c>
    </row>
    <row r="74" spans="2:5" x14ac:dyDescent="0.4">
      <c r="B74" t="s">
        <v>94</v>
      </c>
      <c r="C74" s="95">
        <v>0</v>
      </c>
      <c r="E74" s="1" t="s">
        <v>104</v>
      </c>
    </row>
    <row r="75" spans="2:5" x14ac:dyDescent="0.4">
      <c r="B75" t="s">
        <v>95</v>
      </c>
      <c r="C75" s="95">
        <v>0</v>
      </c>
      <c r="E75" s="1" t="s">
        <v>105</v>
      </c>
    </row>
    <row r="76" spans="2:5" x14ac:dyDescent="0.4">
      <c r="B76" t="s">
        <v>96</v>
      </c>
      <c r="C76" s="95">
        <v>0</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44</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1.1000000000000001E-3</v>
      </c>
      <c r="F96" s="94">
        <f t="shared" si="0"/>
        <v>8.9999999999999998E-4</v>
      </c>
      <c r="H96" s="24">
        <v>1.0011081474171208</v>
      </c>
      <c r="I96" s="24">
        <v>1.0009361715281919</v>
      </c>
      <c r="J96" s="24">
        <f>J95*H96</f>
        <v>1.0011081474171208</v>
      </c>
      <c r="K96" s="24">
        <f t="shared" ref="K96:K99" si="1">K95*I96</f>
        <v>1.0009361715281919</v>
      </c>
      <c r="L96" s="25"/>
      <c r="N96" s="31"/>
      <c r="O96" s="23"/>
      <c r="P96" s="21"/>
      <c r="R96" s="20"/>
      <c r="S96" s="31"/>
      <c r="T96" s="22"/>
    </row>
    <row r="97" spans="2:20" x14ac:dyDescent="0.4">
      <c r="B97" t="s">
        <v>114</v>
      </c>
      <c r="C97" s="88">
        <v>44620</v>
      </c>
      <c r="E97" s="94">
        <f t="shared" si="0"/>
        <v>1E-3</v>
      </c>
      <c r="F97" s="94">
        <f t="shared" si="0"/>
        <v>8.9999999999999998E-4</v>
      </c>
      <c r="G97" s="74"/>
      <c r="H97" s="24">
        <v>1.0010093021515469</v>
      </c>
      <c r="I97" s="24">
        <v>1.0008783938182135</v>
      </c>
      <c r="J97" s="24">
        <f t="shared" ref="J97:J99" si="2">J96*H97</f>
        <v>1.0021185680242402</v>
      </c>
      <c r="K97" s="24">
        <f t="shared" si="1"/>
        <v>1.0018153876736886</v>
      </c>
      <c r="L97" s="25"/>
      <c r="N97" s="31"/>
      <c r="O97" s="23"/>
      <c r="P97" s="21"/>
      <c r="R97" s="20"/>
      <c r="S97" s="31"/>
      <c r="T97" s="22"/>
    </row>
    <row r="98" spans="2:20" x14ac:dyDescent="0.4">
      <c r="B98" t="s">
        <v>115</v>
      </c>
      <c r="C98" s="88">
        <v>44651</v>
      </c>
      <c r="E98" s="94">
        <f t="shared" si="0"/>
        <v>1.1999999999999999E-3</v>
      </c>
      <c r="F98" s="94">
        <f t="shared" si="0"/>
        <v>1E-3</v>
      </c>
      <c r="G98" s="74"/>
      <c r="H98" s="24">
        <v>1.001223534374609</v>
      </c>
      <c r="I98" s="24">
        <v>1.0009716517079423</v>
      </c>
      <c r="J98" s="24">
        <f t="shared" si="2"/>
        <v>1.0033446945396518</v>
      </c>
      <c r="K98" s="24">
        <f t="shared" si="1"/>
        <v>1.0027888033061647</v>
      </c>
      <c r="L98" s="25"/>
      <c r="N98" s="31"/>
      <c r="O98" s="23"/>
      <c r="P98" s="21"/>
      <c r="R98" s="20"/>
      <c r="S98" s="31"/>
      <c r="T98" s="22"/>
    </row>
    <row r="99" spans="2:20" ht="15" thickBot="1" x14ac:dyDescent="0.45">
      <c r="B99" t="s">
        <v>116</v>
      </c>
      <c r="C99" s="142">
        <v>44651</v>
      </c>
      <c r="E99" s="113">
        <f>ROUND((J99/J95)-1,4)</f>
        <v>3.3E-3</v>
      </c>
      <c r="F99" s="113">
        <f>ROUND((K99/K95)-1,4)</f>
        <v>2.8E-3</v>
      </c>
      <c r="G99" s="74"/>
      <c r="H99" s="77">
        <v>1</v>
      </c>
      <c r="I99" s="77">
        <v>1</v>
      </c>
      <c r="J99" s="77">
        <f t="shared" si="2"/>
        <v>1.0033446945396518</v>
      </c>
      <c r="K99" s="77">
        <f t="shared" si="1"/>
        <v>1.0027888033061647</v>
      </c>
      <c r="L99" s="25"/>
      <c r="N99" s="31"/>
      <c r="O99" s="23"/>
      <c r="P99" s="11"/>
      <c r="R99" s="20"/>
      <c r="S99" s="31"/>
      <c r="T99" s="22"/>
    </row>
    <row r="100" spans="2:20" ht="15" thickTop="1" x14ac:dyDescent="0.4">
      <c r="B100" t="s">
        <v>117</v>
      </c>
      <c r="C100" s="141"/>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42"/>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41"/>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42"/>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41"/>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42"/>
      <c r="E111" s="113"/>
      <c r="F111" s="113"/>
      <c r="G111" s="74"/>
      <c r="H111" s="77">
        <v>1</v>
      </c>
      <c r="I111" s="77">
        <v>1</v>
      </c>
      <c r="J111" s="77">
        <f t="shared" ref="J111:K112" si="5">J110*H111</f>
        <v>0</v>
      </c>
      <c r="K111" s="77">
        <f t="shared" si="5"/>
        <v>0</v>
      </c>
      <c r="L111" s="11"/>
    </row>
    <row r="112" spans="2:20" ht="15" thickTop="1" x14ac:dyDescent="0.4">
      <c r="B112" t="s">
        <v>129</v>
      </c>
      <c r="C112" s="141"/>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dimension ref="A1:T122"/>
  <sheetViews>
    <sheetView workbookViewId="0">
      <selection activeCell="C7" sqref="C7"/>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6" t="s">
        <v>431</v>
      </c>
      <c r="B1" s="7" t="s">
        <v>34</v>
      </c>
    </row>
    <row r="2" spans="1:3" x14ac:dyDescent="0.4">
      <c r="B2" s="1" t="s">
        <v>50</v>
      </c>
    </row>
    <row r="4" spans="1:3" x14ac:dyDescent="0.4">
      <c r="B4" s="5" t="s">
        <v>51</v>
      </c>
    </row>
    <row r="5" spans="1:3" x14ac:dyDescent="0.4">
      <c r="B5" s="5"/>
    </row>
    <row r="6" spans="1:3" x14ac:dyDescent="0.4">
      <c r="B6" s="12" t="s">
        <v>66</v>
      </c>
      <c r="C6" s="43" t="s">
        <v>432</v>
      </c>
    </row>
    <row r="7" spans="1:3" x14ac:dyDescent="0.4">
      <c r="B7" s="12" t="s">
        <v>35</v>
      </c>
      <c r="C7" s="51" t="s">
        <v>431</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&amp; C'!O19</f>
        <v>97639000</v>
      </c>
      <c r="E35" s="1" t="s">
        <v>48</v>
      </c>
    </row>
    <row r="36" spans="2:5" x14ac:dyDescent="0.4">
      <c r="B36" t="s">
        <v>70</v>
      </c>
      <c r="C36" s="95">
        <f>'Items B &amp; C'!P19</f>
        <v>96893000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&amp; C'!AB19</f>
        <v>9009000</v>
      </c>
      <c r="D60" s="78"/>
      <c r="E60" s="92">
        <f>'Items B &amp; C'!AD19</f>
        <v>88630000</v>
      </c>
      <c r="F60" s="92">
        <f>'Items B &amp; C'!AE19</f>
        <v>0</v>
      </c>
      <c r="G60" s="92">
        <f>'Items B &amp; C'!AF19</f>
        <v>0</v>
      </c>
      <c r="N60" s="30"/>
    </row>
    <row r="61" spans="2:14" x14ac:dyDescent="0.4">
      <c r="B61" t="s">
        <v>79</v>
      </c>
      <c r="C61" s="92">
        <f>'Items B &amp; C'!AG19</f>
        <v>35000</v>
      </c>
      <c r="D61" s="78"/>
      <c r="E61" s="92">
        <f>'Items B &amp; C'!AI19</f>
        <v>0</v>
      </c>
      <c r="F61" s="92">
        <f>'Items B &amp; C'!AJ19</f>
        <v>0</v>
      </c>
      <c r="G61" s="92">
        <f>'Items B &amp; C'!AK19</f>
        <v>712000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93</v>
      </c>
      <c r="E76" s="1" t="s">
        <v>106</v>
      </c>
    </row>
    <row r="77" spans="2:5" x14ac:dyDescent="0.4">
      <c r="B77" t="s">
        <v>97</v>
      </c>
      <c r="C77" s="95">
        <v>7</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1.0005725538358587</v>
      </c>
      <c r="I96" s="24">
        <v>1.0004300012474792</v>
      </c>
      <c r="J96" s="24">
        <f>J95*H96</f>
        <v>1.0005725538358587</v>
      </c>
      <c r="K96" s="24">
        <f t="shared" ref="K96:K99" si="1">K95*I96</f>
        <v>1.0004300012474792</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1.0008898893085125</v>
      </c>
      <c r="I97" s="24">
        <v>1.0006686004697387</v>
      </c>
      <c r="J97" s="24">
        <f t="shared" ref="J97:J99" si="2">J96*H97</f>
        <v>1.0014629526539083</v>
      </c>
      <c r="K97" s="24">
        <f t="shared" si="1"/>
        <v>1.001098889216254</v>
      </c>
      <c r="L97" s="25"/>
      <c r="N97" s="31"/>
      <c r="O97" s="23"/>
      <c r="P97" s="21"/>
      <c r="R97" s="20"/>
      <c r="S97" s="31"/>
      <c r="T97" s="22"/>
    </row>
    <row r="98" spans="2:20" x14ac:dyDescent="0.4">
      <c r="B98" t="s">
        <v>115</v>
      </c>
      <c r="C98" s="88">
        <v>44651</v>
      </c>
      <c r="E98" s="94">
        <f t="shared" si="0"/>
        <v>1E-3</v>
      </c>
      <c r="F98" s="94">
        <f t="shared" si="0"/>
        <v>6.9999999999999999E-4</v>
      </c>
      <c r="G98" s="74"/>
      <c r="H98" s="24">
        <v>1.0010129466483066</v>
      </c>
      <c r="I98" s="24">
        <v>1.0007397438596402</v>
      </c>
      <c r="J98" s="24">
        <f t="shared" si="2"/>
        <v>1.0024773811952024</v>
      </c>
      <c r="K98" s="24">
        <f t="shared" si="1"/>
        <v>1.0018394459724442</v>
      </c>
      <c r="L98" s="25"/>
      <c r="N98" s="31"/>
      <c r="O98" s="23"/>
      <c r="P98" s="21"/>
      <c r="R98" s="20"/>
      <c r="S98" s="31"/>
      <c r="T98" s="22"/>
    </row>
    <row r="99" spans="2:20" ht="15" thickBot="1" x14ac:dyDescent="0.45">
      <c r="B99" t="s">
        <v>116</v>
      </c>
      <c r="C99" s="142">
        <v>44651</v>
      </c>
      <c r="E99" s="113">
        <f>ROUND((J99/J95)-1,4)</f>
        <v>2.5000000000000001E-3</v>
      </c>
      <c r="F99" s="113">
        <f>ROUND((K99/K95)-1,4)</f>
        <v>1.8E-3</v>
      </c>
      <c r="G99" s="74"/>
      <c r="H99" s="77">
        <v>1</v>
      </c>
      <c r="I99" s="77">
        <v>1</v>
      </c>
      <c r="J99" s="77">
        <f t="shared" si="2"/>
        <v>1.0024773811952024</v>
      </c>
      <c r="K99" s="77">
        <f t="shared" si="1"/>
        <v>1.0018394459724442</v>
      </c>
      <c r="L99" s="25"/>
      <c r="N99" s="31"/>
      <c r="O99" s="23"/>
      <c r="P99" s="11"/>
      <c r="R99" s="20"/>
      <c r="S99" s="31"/>
      <c r="T99" s="22"/>
    </row>
    <row r="100" spans="2:20" ht="15" thickTop="1" x14ac:dyDescent="0.4">
      <c r="B100" t="s">
        <v>117</v>
      </c>
      <c r="C100" s="141"/>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42"/>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41"/>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42"/>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41"/>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42"/>
      <c r="E111" s="113"/>
      <c r="F111" s="113"/>
      <c r="G111" s="74"/>
      <c r="H111" s="77">
        <v>1</v>
      </c>
      <c r="I111" s="77">
        <v>1</v>
      </c>
      <c r="J111" s="77">
        <f t="shared" ref="J111:K112" si="5">J110*H111</f>
        <v>0</v>
      </c>
      <c r="K111" s="77">
        <f t="shared" si="5"/>
        <v>0</v>
      </c>
      <c r="L111" s="11"/>
    </row>
    <row r="112" spans="2:20" ht="15" thickTop="1" x14ac:dyDescent="0.4">
      <c r="B112" t="s">
        <v>129</v>
      </c>
      <c r="C112" s="141"/>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2" t="s">
        <v>166</v>
      </c>
    </row>
    <row r="11" spans="2:3" ht="29.15" x14ac:dyDescent="0.4">
      <c r="C11" s="12" t="s">
        <v>167</v>
      </c>
    </row>
    <row r="12" spans="2:3" x14ac:dyDescent="0.4">
      <c r="C12" s="12"/>
    </row>
    <row r="13" spans="2:3" ht="29.15" x14ac:dyDescent="0.4">
      <c r="B13" s="5" t="s">
        <v>168</v>
      </c>
      <c r="C13" s="12" t="s">
        <v>169</v>
      </c>
    </row>
    <row r="14" spans="2:3" x14ac:dyDescent="0.4">
      <c r="C14" s="12"/>
    </row>
    <row r="15" spans="2:3" ht="43.75" x14ac:dyDescent="0.4">
      <c r="B15" t="s">
        <v>170</v>
      </c>
      <c r="C15" s="12" t="s">
        <v>171</v>
      </c>
    </row>
    <row r="16" spans="2:3" ht="43.75" x14ac:dyDescent="0.4">
      <c r="C16" s="12" t="s">
        <v>172</v>
      </c>
    </row>
    <row r="17" spans="3:3" x14ac:dyDescent="0.4">
      <c r="C17" s="12"/>
    </row>
    <row r="18" spans="3:3" x14ac:dyDescent="0.4">
      <c r="C18" s="12"/>
    </row>
    <row r="19" spans="3:3" x14ac:dyDescent="0.4">
      <c r="C19" s="12"/>
    </row>
    <row r="20" spans="3:3" x14ac:dyDescent="0.4">
      <c r="C20" s="12"/>
    </row>
    <row r="21" spans="3:3" x14ac:dyDescent="0.4">
      <c r="C21" s="12"/>
    </row>
    <row r="22" spans="3:3" x14ac:dyDescent="0.4">
      <c r="C22" s="12"/>
    </row>
    <row r="23" spans="3:3" x14ac:dyDescent="0.4">
      <c r="C23" s="12"/>
    </row>
    <row r="24" spans="3:3" x14ac:dyDescent="0.4">
      <c r="C24" s="12"/>
    </row>
    <row r="25" spans="3:3" x14ac:dyDescent="0.4">
      <c r="C25" s="12"/>
    </row>
    <row r="26" spans="3:3" x14ac:dyDescent="0.4">
      <c r="C26" s="12"/>
    </row>
    <row r="27" spans="3:3" x14ac:dyDescent="0.4">
      <c r="C27" s="12"/>
    </row>
    <row r="28" spans="3:3" x14ac:dyDescent="0.4">
      <c r="C28" s="12"/>
    </row>
    <row r="29" spans="3:3" x14ac:dyDescent="0.4">
      <c r="C29" s="12"/>
    </row>
    <row r="30" spans="3:3" x14ac:dyDescent="0.4">
      <c r="C30" s="12"/>
    </row>
    <row r="31" spans="3:3" x14ac:dyDescent="0.4">
      <c r="C31" s="12"/>
    </row>
    <row r="32" spans="3:3" x14ac:dyDescent="0.4">
      <c r="C32" s="12"/>
    </row>
    <row r="33" spans="3:3" x14ac:dyDescent="0.4">
      <c r="C33" s="12"/>
    </row>
    <row r="34" spans="3:3" x14ac:dyDescent="0.4">
      <c r="C34" s="12"/>
    </row>
    <row r="35" spans="3:3" x14ac:dyDescent="0.4">
      <c r="C35" s="12"/>
    </row>
    <row r="36" spans="3:3" x14ac:dyDescent="0.4">
      <c r="C36" s="12"/>
    </row>
    <row r="37" spans="3:3" x14ac:dyDescent="0.4">
      <c r="C37" s="12"/>
    </row>
    <row r="38" spans="3:3" x14ac:dyDescent="0.4">
      <c r="C38" s="12"/>
    </row>
    <row r="39" spans="3:3" x14ac:dyDescent="0.4">
      <c r="C39" s="12"/>
    </row>
    <row r="40" spans="3:3" x14ac:dyDescent="0.4">
      <c r="C40" s="12"/>
    </row>
    <row r="41" spans="3:3" x14ac:dyDescent="0.4">
      <c r="C41" s="12"/>
    </row>
    <row r="42" spans="3:3" x14ac:dyDescent="0.4">
      <c r="C42" s="12"/>
    </row>
    <row r="43" spans="3:3" x14ac:dyDescent="0.4">
      <c r="C43" s="12"/>
    </row>
    <row r="44" spans="3:3" x14ac:dyDescent="0.4">
      <c r="C44" s="12"/>
    </row>
    <row r="45" spans="3:3" x14ac:dyDescent="0.4">
      <c r="C45" s="12"/>
    </row>
    <row r="46" spans="3:3" x14ac:dyDescent="0.4">
      <c r="C46" s="12"/>
    </row>
    <row r="47" spans="3:3" x14ac:dyDescent="0.4">
      <c r="C47" s="12"/>
    </row>
    <row r="48" spans="3:3" x14ac:dyDescent="0.4">
      <c r="C48" s="12"/>
    </row>
    <row r="49" spans="3:3" x14ac:dyDescent="0.4">
      <c r="C49" s="12"/>
    </row>
    <row r="50" spans="3:3" x14ac:dyDescent="0.4">
      <c r="C50" s="12"/>
    </row>
    <row r="51" spans="3:3" x14ac:dyDescent="0.4">
      <c r="C51" s="12"/>
    </row>
    <row r="52" spans="3:3" x14ac:dyDescent="0.4">
      <c r="C5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43" t="s">
        <v>150</v>
      </c>
    </row>
    <row r="18" spans="2:4" x14ac:dyDescent="0.4">
      <c r="C18" t="s">
        <v>181</v>
      </c>
      <c r="D18" s="43" t="s">
        <v>151</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8" x14ac:dyDescent="0.4">
      <c r="B33" s="5"/>
      <c r="C33" s="12"/>
    </row>
    <row r="34" spans="2:8" x14ac:dyDescent="0.4">
      <c r="B34">
        <v>55</v>
      </c>
      <c r="C34" s="10" t="s">
        <v>203</v>
      </c>
    </row>
    <row r="35" spans="2:8" x14ac:dyDescent="0.4">
      <c r="C35" s="12"/>
      <c r="D35" s="2" t="s">
        <v>191</v>
      </c>
      <c r="E35" s="2" t="s">
        <v>192</v>
      </c>
      <c r="F35" s="2" t="s">
        <v>193</v>
      </c>
    </row>
    <row r="36" spans="2:8" x14ac:dyDescent="0.4">
      <c r="C36" s="12" t="s">
        <v>194</v>
      </c>
      <c r="D36" s="81">
        <v>205530000</v>
      </c>
      <c r="E36" s="81">
        <v>205534000</v>
      </c>
      <c r="F36" s="81">
        <v>190553000</v>
      </c>
      <c r="G36" s="76"/>
    </row>
    <row r="37" spans="2:8" ht="29.15" x14ac:dyDescent="0.4">
      <c r="C37" s="12" t="s">
        <v>195</v>
      </c>
      <c r="D37" s="47" t="s">
        <v>387</v>
      </c>
      <c r="E37" s="47" t="s">
        <v>387</v>
      </c>
      <c r="F37" s="47" t="s">
        <v>387</v>
      </c>
    </row>
    <row r="38" spans="2:8" ht="29.15" x14ac:dyDescent="0.4">
      <c r="C38" s="12" t="s">
        <v>196</v>
      </c>
      <c r="D38" s="47" t="s">
        <v>387</v>
      </c>
      <c r="E38" s="47" t="s">
        <v>387</v>
      </c>
      <c r="F38" s="47" t="s">
        <v>387</v>
      </c>
    </row>
    <row r="39" spans="2:8" x14ac:dyDescent="0.4">
      <c r="C39" s="12" t="s">
        <v>197</v>
      </c>
      <c r="D39" s="82">
        <v>10</v>
      </c>
      <c r="E39" s="82">
        <v>9</v>
      </c>
      <c r="F39" s="82">
        <v>13</v>
      </c>
      <c r="G39" s="99" t="s">
        <v>406</v>
      </c>
    </row>
    <row r="40" spans="2:8" x14ac:dyDescent="0.4">
      <c r="C40" s="12" t="s">
        <v>198</v>
      </c>
      <c r="D40" s="82">
        <v>10</v>
      </c>
      <c r="E40" s="82">
        <v>9</v>
      </c>
      <c r="F40" s="82">
        <v>13</v>
      </c>
      <c r="G40" s="99" t="s">
        <v>406</v>
      </c>
    </row>
    <row r="41" spans="2:8" x14ac:dyDescent="0.4">
      <c r="C41" s="12" t="s">
        <v>199</v>
      </c>
      <c r="D41" s="82">
        <v>3.2000000000000002E-3</v>
      </c>
      <c r="E41" s="82">
        <v>3.2000000000000002E-3</v>
      </c>
      <c r="F41" s="82">
        <v>3.3E-3</v>
      </c>
      <c r="G41" s="99" t="s">
        <v>407</v>
      </c>
    </row>
    <row r="42" spans="2:8" x14ac:dyDescent="0.4">
      <c r="C42" s="12" t="s">
        <v>200</v>
      </c>
      <c r="D42" s="114">
        <v>3684685.87</v>
      </c>
      <c r="E42" s="114">
        <v>8707943.5299999993</v>
      </c>
      <c r="F42" s="114">
        <v>4422878.8</v>
      </c>
      <c r="G42" s="99" t="s">
        <v>408</v>
      </c>
    </row>
    <row r="43" spans="2:8" x14ac:dyDescent="0.4">
      <c r="C43" s="12" t="s">
        <v>201</v>
      </c>
      <c r="D43" s="114">
        <v>3684685.87</v>
      </c>
      <c r="E43" s="114">
        <v>8707943.5299999993</v>
      </c>
      <c r="F43" s="114">
        <v>4422878.8</v>
      </c>
      <c r="G43" s="99" t="s">
        <v>409</v>
      </c>
    </row>
    <row r="44" spans="2:8" x14ac:dyDescent="0.4">
      <c r="C44" s="12" t="s">
        <v>202</v>
      </c>
      <c r="D44" s="82">
        <v>0</v>
      </c>
      <c r="E44" s="82">
        <v>0</v>
      </c>
      <c r="F44" s="82">
        <v>0</v>
      </c>
      <c r="G44" s="99"/>
      <c r="H44" t="s">
        <v>416</v>
      </c>
    </row>
    <row r="48" spans="2:8" x14ac:dyDescent="0.4">
      <c r="B48" s="35" t="s">
        <v>204</v>
      </c>
    </row>
    <row r="49" spans="2:8" x14ac:dyDescent="0.4">
      <c r="B49" s="35"/>
    </row>
    <row r="50" spans="2:8" ht="29.15" x14ac:dyDescent="0.4">
      <c r="B50">
        <v>56</v>
      </c>
      <c r="C50" s="12" t="s">
        <v>208</v>
      </c>
      <c r="D50" s="47" t="s">
        <v>153</v>
      </c>
      <c r="E50" s="99" t="s">
        <v>410</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29</v>
      </c>
      <c r="E9" s="40"/>
      <c r="F9" s="40"/>
      <c r="G9" s="40"/>
      <c r="H9" s="40"/>
    </row>
    <row r="10" spans="1:8" x14ac:dyDescent="0.4">
      <c r="B10" s="40"/>
      <c r="C10" s="42" t="s">
        <v>226</v>
      </c>
      <c r="D10" s="47">
        <v>5</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C109" s="12"/>
      <c r="D109" s="12"/>
      <c r="E109" s="12"/>
      <c r="F109" s="12"/>
      <c r="G109" s="40"/>
    </row>
    <row r="110" spans="2:7" x14ac:dyDescent="0.4">
      <c r="G110" s="40"/>
    </row>
    <row r="111" spans="2:7" x14ac:dyDescent="0.4">
      <c r="G111" s="40"/>
    </row>
    <row r="112" spans="2:7" x14ac:dyDescent="0.4">
      <c r="G112" s="40"/>
    </row>
    <row r="113" spans="7:7" x14ac:dyDescent="0.4">
      <c r="G113" s="40"/>
    </row>
    <row r="114" spans="7:7" x14ac:dyDescent="0.4">
      <c r="G114"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156</v>
      </c>
    </row>
    <row r="18" spans="2:4" x14ac:dyDescent="0.4">
      <c r="C18" t="s">
        <v>181</v>
      </c>
      <c r="D18" s="51" t="s">
        <v>157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836529000</v>
      </c>
      <c r="E36" s="81">
        <v>800238000</v>
      </c>
      <c r="F36" s="81">
        <v>849110000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9</v>
      </c>
      <c r="E39" s="82">
        <v>9</v>
      </c>
      <c r="F39" s="82">
        <v>13</v>
      </c>
      <c r="G39" s="99" t="s">
        <v>406</v>
      </c>
    </row>
    <row r="40" spans="2:9" x14ac:dyDescent="0.4">
      <c r="C40" s="12" t="s">
        <v>198</v>
      </c>
      <c r="D40" s="82">
        <v>9</v>
      </c>
      <c r="E40" s="82">
        <v>9</v>
      </c>
      <c r="F40" s="82">
        <v>13</v>
      </c>
      <c r="G40" s="99" t="s">
        <v>406</v>
      </c>
    </row>
    <row r="41" spans="2:9" x14ac:dyDescent="0.4">
      <c r="C41" s="12" t="s">
        <v>199</v>
      </c>
      <c r="D41" s="82">
        <v>5.8999999999999999E-3</v>
      </c>
      <c r="E41" s="82">
        <v>6.4000000000000003E-3</v>
      </c>
      <c r="F41" s="82">
        <v>7.0000000000000001E-3</v>
      </c>
      <c r="G41" s="99" t="s">
        <v>407</v>
      </c>
    </row>
    <row r="42" spans="2:9" x14ac:dyDescent="0.4">
      <c r="C42" s="12" t="s">
        <v>200</v>
      </c>
      <c r="D42" s="114">
        <v>85222360.569999993</v>
      </c>
      <c r="E42" s="114">
        <v>5084675.1100000003</v>
      </c>
      <c r="F42" s="114">
        <v>24391130.629999999</v>
      </c>
      <c r="G42" s="99" t="s">
        <v>408</v>
      </c>
    </row>
    <row r="43" spans="2:9" x14ac:dyDescent="0.4">
      <c r="C43" s="12" t="s">
        <v>201</v>
      </c>
      <c r="D43" s="114">
        <v>85222360.569999993</v>
      </c>
      <c r="E43" s="114">
        <v>31335039.629999999</v>
      </c>
      <c r="F43" s="114">
        <v>24391130.629999999</v>
      </c>
      <c r="G43" s="99" t="s">
        <v>409</v>
      </c>
    </row>
    <row r="44" spans="2:9" x14ac:dyDescent="0.4">
      <c r="C44" s="12" t="s">
        <v>202</v>
      </c>
      <c r="D44" s="82">
        <v>0</v>
      </c>
      <c r="E44" s="82">
        <v>0</v>
      </c>
      <c r="F44" s="82">
        <v>0</v>
      </c>
      <c r="H44" s="98" t="s">
        <v>416</v>
      </c>
    </row>
    <row r="45" spans="2:9" x14ac:dyDescent="0.4">
      <c r="H45" s="31"/>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34</v>
      </c>
      <c r="E9" s="40"/>
      <c r="F9" s="40"/>
      <c r="G9" s="40"/>
      <c r="H9" s="40"/>
    </row>
    <row r="10" spans="1:8" x14ac:dyDescent="0.4">
      <c r="B10" s="40"/>
      <c r="C10" s="42" t="s">
        <v>226</v>
      </c>
      <c r="D10" s="47">
        <v>8</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396</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159</v>
      </c>
    </row>
    <row r="18" spans="2:4" x14ac:dyDescent="0.4">
      <c r="C18" t="s">
        <v>181</v>
      </c>
      <c r="D18" s="51" t="s">
        <v>396</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71684000</v>
      </c>
      <c r="E36" s="81">
        <v>71708000</v>
      </c>
      <c r="F36" s="81">
        <v>71742000</v>
      </c>
      <c r="G36" s="76"/>
      <c r="H36" s="76"/>
      <c r="I36" s="76"/>
    </row>
    <row r="37" spans="2:9" ht="29.15" x14ac:dyDescent="0.4">
      <c r="C37" s="12" t="s">
        <v>195</v>
      </c>
      <c r="D37" s="51" t="s">
        <v>387</v>
      </c>
      <c r="E37" s="51" t="s">
        <v>387</v>
      </c>
      <c r="F37" s="51" t="s">
        <v>387</v>
      </c>
    </row>
    <row r="38" spans="2:9" ht="29.15" x14ac:dyDescent="0.4">
      <c r="C38" s="12" t="s">
        <v>196</v>
      </c>
      <c r="D38" s="51" t="s">
        <v>387</v>
      </c>
      <c r="E38" s="51" t="s">
        <v>387</v>
      </c>
      <c r="F38" s="51" t="s">
        <v>387</v>
      </c>
    </row>
    <row r="39" spans="2:9" x14ac:dyDescent="0.4">
      <c r="C39" s="12" t="s">
        <v>197</v>
      </c>
      <c r="D39" s="82">
        <v>9</v>
      </c>
      <c r="E39" s="82">
        <v>9</v>
      </c>
      <c r="F39" s="82">
        <v>13</v>
      </c>
      <c r="G39" s="99" t="s">
        <v>406</v>
      </c>
    </row>
    <row r="40" spans="2:9" x14ac:dyDescent="0.4">
      <c r="C40" s="12" t="s">
        <v>198</v>
      </c>
      <c r="D40" s="82">
        <v>9</v>
      </c>
      <c r="E40" s="82">
        <v>9</v>
      </c>
      <c r="F40" s="82">
        <v>13</v>
      </c>
      <c r="G40" s="99" t="s">
        <v>406</v>
      </c>
    </row>
    <row r="41" spans="2:9" x14ac:dyDescent="0.4">
      <c r="C41" s="12" t="s">
        <v>199</v>
      </c>
      <c r="D41" s="82">
        <v>5.7999999999999996E-3</v>
      </c>
      <c r="E41" s="82">
        <v>6.4000000000000003E-3</v>
      </c>
      <c r="F41" s="82">
        <v>7.0000000000000001E-3</v>
      </c>
      <c r="G41" s="99" t="s">
        <v>407</v>
      </c>
    </row>
    <row r="42" spans="2:9" x14ac:dyDescent="0.4">
      <c r="C42" s="12" t="s">
        <v>200</v>
      </c>
      <c r="D42" s="82">
        <v>7319517.25</v>
      </c>
      <c r="E42" s="82">
        <v>2232602.62</v>
      </c>
      <c r="F42" s="82">
        <v>1409277.68</v>
      </c>
      <c r="G42" s="99" t="s">
        <v>408</v>
      </c>
    </row>
    <row r="43" spans="2:9" x14ac:dyDescent="0.4">
      <c r="C43" s="12" t="s">
        <v>201</v>
      </c>
      <c r="D43" s="82">
        <v>7319517.25</v>
      </c>
      <c r="E43" s="82">
        <v>2634307.7200000002</v>
      </c>
      <c r="F43" s="82">
        <v>1409277.68</v>
      </c>
      <c r="G43" s="99"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396</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100</v>
      </c>
      <c r="E9" s="40"/>
      <c r="F9" s="40"/>
      <c r="G9" s="40"/>
      <c r="H9" s="40"/>
    </row>
    <row r="10" spans="1:8" x14ac:dyDescent="0.4">
      <c r="B10" s="40"/>
      <c r="C10" s="42" t="s">
        <v>226</v>
      </c>
      <c r="D10" s="47">
        <v>1</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398</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375</v>
      </c>
    </row>
    <row r="18" spans="2:4" x14ac:dyDescent="0.4">
      <c r="C18" t="s">
        <v>181</v>
      </c>
      <c r="D18" s="51" t="s">
        <v>398</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318295000</v>
      </c>
      <c r="E36" s="81">
        <v>318465000</v>
      </c>
      <c r="F36" s="81">
        <v>318654000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56</v>
      </c>
      <c r="E39" s="82">
        <v>42</v>
      </c>
      <c r="F39" s="82">
        <v>13</v>
      </c>
      <c r="G39" s="100" t="s">
        <v>406</v>
      </c>
    </row>
    <row r="40" spans="2:9" x14ac:dyDescent="0.4">
      <c r="C40" s="12" t="s">
        <v>198</v>
      </c>
      <c r="D40" s="82">
        <v>56</v>
      </c>
      <c r="E40" s="82">
        <v>42</v>
      </c>
      <c r="F40" s="82">
        <v>13</v>
      </c>
      <c r="G40" s="100" t="s">
        <v>406</v>
      </c>
    </row>
    <row r="41" spans="2:9" x14ac:dyDescent="0.4">
      <c r="C41" s="12" t="s">
        <v>199</v>
      </c>
      <c r="D41" s="82">
        <v>7.4000000000000003E-3</v>
      </c>
      <c r="E41" s="82">
        <v>8.8000000000000005E-3</v>
      </c>
      <c r="F41" s="82">
        <v>8.8999999999999999E-3</v>
      </c>
      <c r="G41" s="100" t="s">
        <v>407</v>
      </c>
    </row>
    <row r="42" spans="2:9" x14ac:dyDescent="0.4">
      <c r="C42" s="12" t="s">
        <v>200</v>
      </c>
      <c r="D42" s="114">
        <v>37142596.649999999</v>
      </c>
      <c r="E42" s="114">
        <v>2669673.98</v>
      </c>
      <c r="F42" s="114">
        <v>4091811.85</v>
      </c>
      <c r="G42" s="100" t="s">
        <v>408</v>
      </c>
    </row>
    <row r="43" spans="2:9" x14ac:dyDescent="0.4">
      <c r="C43" s="12" t="s">
        <v>201</v>
      </c>
      <c r="D43" s="114">
        <v>37142596.649999999</v>
      </c>
      <c r="E43" s="114">
        <v>11911746.140000001</v>
      </c>
      <c r="F43" s="114">
        <v>4091811.85</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6" x14ac:dyDescent="0.4"/>
  <cols>
    <col min="2" max="2" width="27.3828125" customWidth="1"/>
    <col min="3" max="3" width="40.69140625" customWidth="1"/>
  </cols>
  <sheetData>
    <row r="2" spans="2:3" ht="18.45" x14ac:dyDescent="0.5">
      <c r="B2" s="7" t="s">
        <v>17</v>
      </c>
    </row>
    <row r="4" spans="2:3" x14ac:dyDescent="0.4">
      <c r="B4" t="s">
        <v>0</v>
      </c>
    </row>
    <row r="5" spans="2:3" x14ac:dyDescent="0.4">
      <c r="B5" s="1" t="s">
        <v>1</v>
      </c>
    </row>
    <row r="7" spans="2:3" x14ac:dyDescent="0.4">
      <c r="B7" t="s">
        <v>2</v>
      </c>
      <c r="C7" s="43" t="s">
        <v>141</v>
      </c>
    </row>
    <row r="8" spans="2:3" x14ac:dyDescent="0.4">
      <c r="B8" t="s">
        <v>346</v>
      </c>
      <c r="C8" s="51">
        <v>287883</v>
      </c>
    </row>
    <row r="9" spans="2:3" x14ac:dyDescent="0.4">
      <c r="B9" t="s">
        <v>3</v>
      </c>
      <c r="C9" s="51"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3"/>
    </row>
    <row r="17" spans="2:3" x14ac:dyDescent="0.4">
      <c r="B17" t="s">
        <v>3</v>
      </c>
      <c r="C17" s="13"/>
    </row>
    <row r="18" spans="2:3" x14ac:dyDescent="0.4">
      <c r="B18" t="s">
        <v>4</v>
      </c>
      <c r="C18" s="13"/>
    </row>
    <row r="19" spans="2:3" x14ac:dyDescent="0.4">
      <c r="B19" t="s">
        <v>5</v>
      </c>
      <c r="C19" s="13"/>
    </row>
    <row r="20" spans="2:3" x14ac:dyDescent="0.4">
      <c r="B20" t="s">
        <v>6</v>
      </c>
      <c r="C20" s="13"/>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43" t="s">
        <v>143</v>
      </c>
    </row>
    <row r="28" spans="2:3" x14ac:dyDescent="0.4">
      <c r="B28" t="s">
        <v>9</v>
      </c>
      <c r="C28" s="43" t="s">
        <v>143</v>
      </c>
    </row>
    <row r="29" spans="2:3" x14ac:dyDescent="0.4">
      <c r="B29" t="s">
        <v>10</v>
      </c>
      <c r="C29" s="43" t="s">
        <v>144</v>
      </c>
    </row>
    <row r="30" spans="2:3" x14ac:dyDescent="0.4">
      <c r="B30" t="s">
        <v>11</v>
      </c>
      <c r="C30" s="87" t="s">
        <v>145</v>
      </c>
    </row>
    <row r="31" spans="2:3" x14ac:dyDescent="0.4">
      <c r="B31" t="s">
        <v>14</v>
      </c>
      <c r="C31" s="43" t="s">
        <v>146</v>
      </c>
    </row>
    <row r="32" spans="2:3" x14ac:dyDescent="0.4">
      <c r="B32" t="s">
        <v>12</v>
      </c>
      <c r="C32" s="88">
        <v>44575</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398</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31</v>
      </c>
      <c r="E9" s="40"/>
      <c r="F9" s="40"/>
      <c r="G9" s="40"/>
      <c r="H9" s="40"/>
    </row>
    <row r="10" spans="1:8" x14ac:dyDescent="0.4">
      <c r="B10" s="40"/>
      <c r="C10" s="42" t="s">
        <v>226</v>
      </c>
      <c r="D10" s="47">
        <v>4</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376</v>
      </c>
    </row>
    <row r="18" spans="2:4" x14ac:dyDescent="0.4">
      <c r="C18" t="s">
        <v>181</v>
      </c>
      <c r="D18" s="51" t="s">
        <v>397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127037000</v>
      </c>
      <c r="E36" s="81">
        <v>129040000</v>
      </c>
      <c r="F36" s="81">
        <v>191087000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10</v>
      </c>
      <c r="E39" s="82">
        <v>9</v>
      </c>
      <c r="F39" s="82">
        <v>13</v>
      </c>
      <c r="G39" s="100" t="s">
        <v>406</v>
      </c>
    </row>
    <row r="40" spans="2:9" x14ac:dyDescent="0.4">
      <c r="C40" s="12" t="s">
        <v>198</v>
      </c>
      <c r="D40" s="82">
        <v>10</v>
      </c>
      <c r="E40" s="82">
        <v>9</v>
      </c>
      <c r="F40" s="82">
        <v>13</v>
      </c>
      <c r="G40" s="100" t="s">
        <v>406</v>
      </c>
    </row>
    <row r="41" spans="2:9" x14ac:dyDescent="0.4">
      <c r="C41" s="12" t="s">
        <v>199</v>
      </c>
      <c r="D41" s="82">
        <v>6.7000000000000002E-3</v>
      </c>
      <c r="E41" s="82">
        <v>6.7999999999999996E-3</v>
      </c>
      <c r="F41" s="82">
        <v>8.3999999999999995E-3</v>
      </c>
      <c r="G41" s="100" t="s">
        <v>407</v>
      </c>
    </row>
    <row r="42" spans="2:9" x14ac:dyDescent="0.4">
      <c r="C42" s="12" t="s">
        <v>200</v>
      </c>
      <c r="D42" s="82">
        <v>5736301.2599999998</v>
      </c>
      <c r="E42" s="82">
        <v>4022832.78</v>
      </c>
      <c r="F42" s="82">
        <v>827075.13</v>
      </c>
      <c r="G42" s="100" t="s">
        <v>408</v>
      </c>
    </row>
    <row r="43" spans="2:9" x14ac:dyDescent="0.4">
      <c r="C43" s="12" t="s">
        <v>201</v>
      </c>
      <c r="D43" s="82">
        <v>5736301.2599999998</v>
      </c>
      <c r="E43" s="82">
        <v>4143723.7899999996</v>
      </c>
      <c r="F43" s="82">
        <v>827075.13</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216</v>
      </c>
    </row>
    <row r="5" spans="1:8" x14ac:dyDescent="0.4">
      <c r="B5" s="40">
        <v>58</v>
      </c>
      <c r="C5" s="12" t="s">
        <v>236</v>
      </c>
      <c r="D5" s="47">
        <v>0</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34</v>
      </c>
      <c r="E9" s="40"/>
      <c r="F9" s="40"/>
      <c r="G9" s="40"/>
      <c r="H9" s="40"/>
    </row>
    <row r="10" spans="1:8" x14ac:dyDescent="0.4">
      <c r="B10" s="40"/>
      <c r="C10" s="42" t="s">
        <v>226</v>
      </c>
      <c r="D10" s="47">
        <v>5</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405</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404</v>
      </c>
    </row>
    <row r="18" spans="2:4" x14ac:dyDescent="0.4">
      <c r="C18" t="s">
        <v>181</v>
      </c>
      <c r="D18" s="51" t="s">
        <v>405</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221101000</v>
      </c>
      <c r="E36" s="81">
        <v>226962000</v>
      </c>
      <c r="F36" s="81">
        <v>227141000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54</v>
      </c>
      <c r="E39" s="82">
        <v>36</v>
      </c>
      <c r="F39" s="82">
        <v>18</v>
      </c>
      <c r="G39" s="100" t="s">
        <v>406</v>
      </c>
    </row>
    <row r="40" spans="2:9" x14ac:dyDescent="0.4">
      <c r="C40" s="12" t="s">
        <v>198</v>
      </c>
      <c r="D40" s="82">
        <v>54</v>
      </c>
      <c r="E40" s="82">
        <v>36</v>
      </c>
      <c r="F40" s="82">
        <v>18</v>
      </c>
      <c r="G40" s="100" t="s">
        <v>406</v>
      </c>
    </row>
    <row r="41" spans="2:9" x14ac:dyDescent="0.4">
      <c r="C41" s="12" t="s">
        <v>199</v>
      </c>
      <c r="D41" s="82">
        <v>9.9000000000000008E-3</v>
      </c>
      <c r="E41" s="82">
        <v>1.0200000000000001E-2</v>
      </c>
      <c r="F41" s="82">
        <v>1.0200000000000001E-2</v>
      </c>
      <c r="G41" s="100" t="s">
        <v>407</v>
      </c>
    </row>
    <row r="42" spans="2:9" x14ac:dyDescent="0.4">
      <c r="C42" s="12" t="s">
        <v>200</v>
      </c>
      <c r="D42" s="82">
        <v>14588983.880000001</v>
      </c>
      <c r="E42" s="82">
        <v>7811118.6200000001</v>
      </c>
      <c r="F42" s="82">
        <v>28373801.27</v>
      </c>
      <c r="G42" s="100" t="s">
        <v>408</v>
      </c>
    </row>
    <row r="43" spans="2:9" x14ac:dyDescent="0.4">
      <c r="C43" s="12" t="s">
        <v>201</v>
      </c>
      <c r="D43" s="82">
        <v>14588983.880000001</v>
      </c>
      <c r="E43" s="82">
        <v>11960173.83</v>
      </c>
      <c r="F43" s="82">
        <v>28373801.27</v>
      </c>
      <c r="G43" s="100" t="s">
        <v>409</v>
      </c>
    </row>
    <row r="44" spans="2:9" x14ac:dyDescent="0.4">
      <c r="C44" s="12" t="s">
        <v>202</v>
      </c>
      <c r="D44" s="82">
        <v>0</v>
      </c>
      <c r="E44" s="82">
        <v>0</v>
      </c>
      <c r="F44" s="82">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405</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31</v>
      </c>
      <c r="E9" s="40"/>
      <c r="F9" s="40"/>
      <c r="G9" s="40"/>
      <c r="H9" s="40"/>
    </row>
    <row r="10" spans="1:8" x14ac:dyDescent="0.4">
      <c r="B10" s="40"/>
      <c r="C10" s="42" t="s">
        <v>226</v>
      </c>
      <c r="D10" s="47">
        <v>4</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101"/>
      <c r="E38" s="101"/>
      <c r="F38" s="82"/>
      <c r="G38" s="102" t="s">
        <v>411</v>
      </c>
      <c r="H38" s="62">
        <v>11</v>
      </c>
      <c r="I38" s="63" t="s">
        <v>320</v>
      </c>
      <c r="J38" s="64"/>
      <c r="K38" s="64"/>
      <c r="L38" s="64"/>
      <c r="M38" s="64"/>
      <c r="N38" s="64"/>
      <c r="O38" s="64"/>
      <c r="P38" s="64"/>
      <c r="Q38" s="64"/>
      <c r="R38" s="64"/>
      <c r="S38" s="64"/>
      <c r="T38" s="64"/>
      <c r="U38" s="64"/>
      <c r="V38" s="65"/>
    </row>
    <row r="39" spans="2:22" x14ac:dyDescent="0.4">
      <c r="C39" s="41" t="s">
        <v>248</v>
      </c>
      <c r="D39" s="101"/>
      <c r="E39" s="101"/>
      <c r="F39" s="82"/>
      <c r="G39" s="57"/>
      <c r="H39" s="62">
        <v>12</v>
      </c>
      <c r="I39" s="63" t="s">
        <v>321</v>
      </c>
      <c r="J39" s="64"/>
      <c r="K39" s="64"/>
      <c r="L39" s="64"/>
      <c r="M39" s="64"/>
      <c r="N39" s="64"/>
      <c r="O39" s="64"/>
      <c r="P39" s="64"/>
      <c r="Q39" s="64"/>
      <c r="R39" s="64"/>
      <c r="S39" s="64"/>
      <c r="T39" s="64"/>
      <c r="U39" s="64"/>
      <c r="V39" s="65"/>
    </row>
    <row r="40" spans="2:22" x14ac:dyDescent="0.4">
      <c r="C40" s="41" t="s">
        <v>249</v>
      </c>
      <c r="D40" s="101"/>
      <c r="E40" s="101"/>
      <c r="F40" s="82"/>
      <c r="G40" s="57"/>
      <c r="H40" s="62">
        <v>13</v>
      </c>
      <c r="I40" s="63" t="s">
        <v>322</v>
      </c>
      <c r="J40" s="64"/>
      <c r="K40" s="64"/>
      <c r="L40" s="64"/>
      <c r="M40" s="64"/>
      <c r="N40" s="64"/>
      <c r="O40" s="64"/>
      <c r="P40" s="64"/>
      <c r="Q40" s="64"/>
      <c r="R40" s="64"/>
      <c r="S40" s="64"/>
      <c r="T40" s="64"/>
      <c r="U40" s="64"/>
      <c r="V40" s="65"/>
    </row>
    <row r="41" spans="2:22" x14ac:dyDescent="0.4">
      <c r="C41" s="41" t="s">
        <v>250</v>
      </c>
      <c r="D41" s="101"/>
      <c r="E41" s="101"/>
      <c r="F41" s="82"/>
      <c r="G41" s="57"/>
      <c r="H41" s="62">
        <v>14</v>
      </c>
      <c r="I41" s="63" t="s">
        <v>323</v>
      </c>
      <c r="J41" s="64"/>
      <c r="K41" s="64"/>
      <c r="L41" s="64"/>
      <c r="M41" s="64"/>
      <c r="N41" s="64"/>
      <c r="O41" s="64"/>
      <c r="P41" s="64"/>
      <c r="Q41" s="64"/>
      <c r="R41" s="64"/>
      <c r="S41" s="64"/>
      <c r="T41" s="64"/>
      <c r="U41" s="64"/>
      <c r="V41" s="65"/>
    </row>
    <row r="42" spans="2:22" x14ac:dyDescent="0.4">
      <c r="C42" s="41" t="s">
        <v>251</v>
      </c>
      <c r="D42" s="101"/>
      <c r="E42" s="101"/>
      <c r="F42" s="82"/>
      <c r="G42" s="57"/>
      <c r="H42" s="62">
        <v>15</v>
      </c>
      <c r="I42" s="63" t="s">
        <v>323</v>
      </c>
      <c r="J42" s="64"/>
      <c r="K42" s="64"/>
      <c r="L42" s="64"/>
      <c r="M42" s="64"/>
      <c r="N42" s="64"/>
      <c r="O42" s="64"/>
      <c r="P42" s="64"/>
      <c r="Q42" s="64"/>
      <c r="R42" s="64"/>
      <c r="S42" s="64"/>
      <c r="T42" s="64"/>
      <c r="U42" s="64"/>
      <c r="V42" s="65"/>
    </row>
    <row r="43" spans="2:22" x14ac:dyDescent="0.4">
      <c r="C43" s="44" t="s">
        <v>252</v>
      </c>
      <c r="D43" s="101"/>
      <c r="E43" s="101"/>
      <c r="F43" s="82"/>
      <c r="G43" s="57"/>
      <c r="H43" s="62">
        <v>16</v>
      </c>
      <c r="I43" s="63" t="s">
        <v>324</v>
      </c>
      <c r="J43" s="64"/>
      <c r="K43" s="64"/>
      <c r="L43" s="64"/>
      <c r="M43" s="64"/>
      <c r="N43" s="64"/>
      <c r="O43" s="64"/>
      <c r="P43" s="64"/>
      <c r="Q43" s="64"/>
      <c r="R43" s="64"/>
      <c r="S43" s="64"/>
      <c r="T43" s="64"/>
      <c r="U43" s="64"/>
      <c r="V43" s="65"/>
    </row>
    <row r="44" spans="2:22" x14ac:dyDescent="0.4">
      <c r="C44" s="44" t="s">
        <v>253</v>
      </c>
      <c r="D44" s="101"/>
      <c r="E44" s="101"/>
      <c r="F44" s="82"/>
      <c r="G44" s="57"/>
      <c r="H44" s="62">
        <v>17</v>
      </c>
      <c r="I44" s="63" t="s">
        <v>325</v>
      </c>
      <c r="J44" s="64"/>
      <c r="K44" s="64"/>
      <c r="L44" s="64"/>
      <c r="M44" s="64"/>
      <c r="N44" s="64"/>
      <c r="O44" s="64"/>
      <c r="P44" s="64"/>
      <c r="Q44" s="64"/>
      <c r="R44" s="64"/>
      <c r="S44" s="64"/>
      <c r="T44" s="64"/>
      <c r="U44" s="64"/>
      <c r="V44" s="65"/>
    </row>
    <row r="45" spans="2:22" x14ac:dyDescent="0.4">
      <c r="C45" s="44" t="s">
        <v>254</v>
      </c>
      <c r="D45" s="101"/>
      <c r="E45" s="101"/>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s="115" t="s">
        <v>417</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415</v>
      </c>
    </row>
    <row r="18" spans="2:4" x14ac:dyDescent="0.4">
      <c r="C18" t="s">
        <v>181</v>
      </c>
      <c r="D18" s="51" t="s">
        <v>417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90051000</v>
      </c>
      <c r="E36" s="81">
        <v>90130000</v>
      </c>
      <c r="F36" s="81">
        <v>90218000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292</v>
      </c>
      <c r="E39" s="82">
        <v>259</v>
      </c>
      <c r="F39" s="82">
        <v>165</v>
      </c>
      <c r="G39" s="100" t="s">
        <v>406</v>
      </c>
    </row>
    <row r="40" spans="2:9" x14ac:dyDescent="0.4">
      <c r="C40" s="12" t="s">
        <v>198</v>
      </c>
      <c r="D40" s="82">
        <v>292</v>
      </c>
      <c r="E40" s="82">
        <v>259</v>
      </c>
      <c r="F40" s="82">
        <v>165</v>
      </c>
      <c r="G40" s="100" t="s">
        <v>406</v>
      </c>
    </row>
    <row r="41" spans="2:9" x14ac:dyDescent="0.4">
      <c r="C41" s="12" t="s">
        <v>199</v>
      </c>
      <c r="D41" s="82">
        <v>1.29E-2</v>
      </c>
      <c r="E41" s="82">
        <v>1.29E-2</v>
      </c>
      <c r="F41" s="82">
        <v>1.17E-2</v>
      </c>
      <c r="G41" s="100" t="s">
        <v>407</v>
      </c>
    </row>
    <row r="42" spans="2:9" x14ac:dyDescent="0.4">
      <c r="C42" s="12" t="s">
        <v>200</v>
      </c>
      <c r="D42" s="82">
        <v>505270.35</v>
      </c>
      <c r="E42" s="82">
        <v>504613.83</v>
      </c>
      <c r="F42" s="82">
        <v>10684158.869999999</v>
      </c>
      <c r="G42" s="100" t="s">
        <v>408</v>
      </c>
    </row>
    <row r="43" spans="2:9" x14ac:dyDescent="0.4">
      <c r="C43" s="12" t="s">
        <v>201</v>
      </c>
      <c r="D43" s="82">
        <v>505270.35</v>
      </c>
      <c r="E43" s="82">
        <v>1029613.8300000001</v>
      </c>
      <c r="F43" s="82">
        <v>10684158.869999999</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417</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56</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25</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75</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101"/>
      <c r="E38" s="101"/>
      <c r="F38" s="82"/>
      <c r="G38" s="102" t="s">
        <v>411</v>
      </c>
      <c r="H38" s="62">
        <v>11</v>
      </c>
      <c r="I38" s="63" t="s">
        <v>320</v>
      </c>
      <c r="J38" s="64"/>
      <c r="K38" s="64"/>
      <c r="L38" s="64"/>
      <c r="M38" s="64"/>
      <c r="N38" s="64"/>
      <c r="O38" s="64"/>
      <c r="P38" s="64"/>
      <c r="Q38" s="64"/>
      <c r="R38" s="64"/>
      <c r="S38" s="64"/>
      <c r="T38" s="64"/>
      <c r="U38" s="64"/>
      <c r="V38" s="65"/>
    </row>
    <row r="39" spans="2:22" x14ac:dyDescent="0.4">
      <c r="C39" s="41" t="s">
        <v>248</v>
      </c>
      <c r="D39" s="101"/>
      <c r="E39" s="101"/>
      <c r="F39" s="82"/>
      <c r="G39" s="57"/>
      <c r="H39" s="62">
        <v>12</v>
      </c>
      <c r="I39" s="63" t="s">
        <v>321</v>
      </c>
      <c r="J39" s="64"/>
      <c r="K39" s="64"/>
      <c r="L39" s="64"/>
      <c r="M39" s="64"/>
      <c r="N39" s="64"/>
      <c r="O39" s="64"/>
      <c r="P39" s="64"/>
      <c r="Q39" s="64"/>
      <c r="R39" s="64"/>
      <c r="S39" s="64"/>
      <c r="T39" s="64"/>
      <c r="U39" s="64"/>
      <c r="V39" s="65"/>
    </row>
    <row r="40" spans="2:22" x14ac:dyDescent="0.4">
      <c r="C40" s="41" t="s">
        <v>249</v>
      </c>
      <c r="D40" s="101"/>
      <c r="E40" s="101"/>
      <c r="F40" s="82"/>
      <c r="G40" s="57"/>
      <c r="H40" s="62">
        <v>13</v>
      </c>
      <c r="I40" s="63" t="s">
        <v>322</v>
      </c>
      <c r="J40" s="64"/>
      <c r="K40" s="64"/>
      <c r="L40" s="64"/>
      <c r="M40" s="64"/>
      <c r="N40" s="64"/>
      <c r="O40" s="64"/>
      <c r="P40" s="64"/>
      <c r="Q40" s="64"/>
      <c r="R40" s="64"/>
      <c r="S40" s="64"/>
      <c r="T40" s="64"/>
      <c r="U40" s="64"/>
      <c r="V40" s="65"/>
    </row>
    <row r="41" spans="2:22" x14ac:dyDescent="0.4">
      <c r="C41" s="41" t="s">
        <v>250</v>
      </c>
      <c r="D41" s="101"/>
      <c r="E41" s="101"/>
      <c r="F41" s="82"/>
      <c r="G41" s="57"/>
      <c r="H41" s="62">
        <v>14</v>
      </c>
      <c r="I41" s="63" t="s">
        <v>323</v>
      </c>
      <c r="J41" s="64"/>
      <c r="K41" s="64"/>
      <c r="L41" s="64"/>
      <c r="M41" s="64"/>
      <c r="N41" s="64"/>
      <c r="O41" s="64"/>
      <c r="P41" s="64"/>
      <c r="Q41" s="64"/>
      <c r="R41" s="64"/>
      <c r="S41" s="64"/>
      <c r="T41" s="64"/>
      <c r="U41" s="64"/>
      <c r="V41" s="65"/>
    </row>
    <row r="42" spans="2:22" x14ac:dyDescent="0.4">
      <c r="C42" s="41" t="s">
        <v>251</v>
      </c>
      <c r="D42" s="101"/>
      <c r="E42" s="101"/>
      <c r="F42" s="82"/>
      <c r="G42" s="57"/>
      <c r="H42" s="62">
        <v>15</v>
      </c>
      <c r="I42" s="63" t="s">
        <v>323</v>
      </c>
      <c r="J42" s="64"/>
      <c r="K42" s="64"/>
      <c r="L42" s="64"/>
      <c r="M42" s="64"/>
      <c r="N42" s="64"/>
      <c r="O42" s="64"/>
      <c r="P42" s="64"/>
      <c r="Q42" s="64"/>
      <c r="R42" s="64"/>
      <c r="S42" s="64"/>
      <c r="T42" s="64"/>
      <c r="U42" s="64"/>
      <c r="V42" s="65"/>
    </row>
    <row r="43" spans="2:22" x14ac:dyDescent="0.4">
      <c r="C43" s="44" t="s">
        <v>252</v>
      </c>
      <c r="D43" s="101"/>
      <c r="E43" s="101"/>
      <c r="F43" s="82"/>
      <c r="G43" s="57"/>
      <c r="H43" s="62">
        <v>16</v>
      </c>
      <c r="I43" s="63" t="s">
        <v>324</v>
      </c>
      <c r="J43" s="64"/>
      <c r="K43" s="64"/>
      <c r="L43" s="64"/>
      <c r="M43" s="64"/>
      <c r="N43" s="64"/>
      <c r="O43" s="64"/>
      <c r="P43" s="64"/>
      <c r="Q43" s="64"/>
      <c r="R43" s="64"/>
      <c r="S43" s="64"/>
      <c r="T43" s="64"/>
      <c r="U43" s="64"/>
      <c r="V43" s="65"/>
    </row>
    <row r="44" spans="2:22" x14ac:dyDescent="0.4">
      <c r="C44" s="44" t="s">
        <v>253</v>
      </c>
      <c r="D44" s="101"/>
      <c r="E44" s="101"/>
      <c r="F44" s="82"/>
      <c r="G44" s="57"/>
      <c r="H44" s="62">
        <v>17</v>
      </c>
      <c r="I44" s="63" t="s">
        <v>325</v>
      </c>
      <c r="J44" s="64"/>
      <c r="K44" s="64"/>
      <c r="L44" s="64"/>
      <c r="M44" s="64"/>
      <c r="N44" s="64"/>
      <c r="O44" s="64"/>
      <c r="P44" s="64"/>
      <c r="Q44" s="64"/>
      <c r="R44" s="64"/>
      <c r="S44" s="64"/>
      <c r="T44" s="64"/>
      <c r="U44" s="64"/>
      <c r="V44" s="65"/>
    </row>
    <row r="45" spans="2:22" x14ac:dyDescent="0.4">
      <c r="C45" s="44" t="s">
        <v>254</v>
      </c>
      <c r="D45" s="101"/>
      <c r="E45" s="101"/>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s="115" t="s">
        <v>431</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432</v>
      </c>
    </row>
    <row r="18" spans="2:4" x14ac:dyDescent="0.4">
      <c r="C18" t="s">
        <v>181</v>
      </c>
      <c r="D18" s="51" t="s">
        <v>431</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96757000</v>
      </c>
      <c r="E36" s="81">
        <v>96821000</v>
      </c>
      <c r="F36" s="81">
        <v>96893000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292</v>
      </c>
      <c r="E39" s="82">
        <v>259</v>
      </c>
      <c r="F39" s="82">
        <v>165</v>
      </c>
      <c r="G39" s="100" t="s">
        <v>406</v>
      </c>
    </row>
    <row r="40" spans="2:9" x14ac:dyDescent="0.4">
      <c r="C40" s="12" t="s">
        <v>198</v>
      </c>
      <c r="D40" s="82">
        <v>292</v>
      </c>
      <c r="E40" s="82">
        <v>259</v>
      </c>
      <c r="F40" s="82">
        <v>165</v>
      </c>
      <c r="G40" s="100" t="s">
        <v>406</v>
      </c>
    </row>
    <row r="41" spans="2:9" x14ac:dyDescent="0.4">
      <c r="C41" s="12" t="s">
        <v>199</v>
      </c>
      <c r="D41" s="82">
        <v>1.29E-2</v>
      </c>
      <c r="E41" s="82">
        <v>1.29E-2</v>
      </c>
      <c r="F41" s="82">
        <v>1.17E-2</v>
      </c>
      <c r="G41" s="100" t="s">
        <v>407</v>
      </c>
    </row>
    <row r="42" spans="2:9" x14ac:dyDescent="0.4">
      <c r="C42" s="12" t="s">
        <v>200</v>
      </c>
      <c r="D42" s="82">
        <v>505270.35</v>
      </c>
      <c r="E42" s="82">
        <v>504613.83</v>
      </c>
      <c r="F42" s="82">
        <v>10684158.869999999</v>
      </c>
      <c r="G42" s="100" t="s">
        <v>408</v>
      </c>
    </row>
    <row r="43" spans="2:9" x14ac:dyDescent="0.4">
      <c r="C43" s="12" t="s">
        <v>201</v>
      </c>
      <c r="D43" s="82">
        <v>505270.35</v>
      </c>
      <c r="E43" s="82">
        <v>1029613.8300000001</v>
      </c>
      <c r="F43" s="82">
        <v>10684158.869999999</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431</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93</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101"/>
      <c r="E38" s="101"/>
      <c r="F38" s="82"/>
      <c r="G38" s="102" t="s">
        <v>411</v>
      </c>
      <c r="H38" s="62">
        <v>11</v>
      </c>
      <c r="I38" s="63" t="s">
        <v>320</v>
      </c>
      <c r="J38" s="64"/>
      <c r="K38" s="64"/>
      <c r="L38" s="64"/>
      <c r="M38" s="64"/>
      <c r="N38" s="64"/>
      <c r="O38" s="64"/>
      <c r="P38" s="64"/>
      <c r="Q38" s="64"/>
      <c r="R38" s="64"/>
      <c r="S38" s="64"/>
      <c r="T38" s="64"/>
      <c r="U38" s="64"/>
      <c r="V38" s="65"/>
    </row>
    <row r="39" spans="2:22" x14ac:dyDescent="0.4">
      <c r="C39" s="41" t="s">
        <v>248</v>
      </c>
      <c r="D39" s="101"/>
      <c r="E39" s="101"/>
      <c r="F39" s="82"/>
      <c r="G39" s="57"/>
      <c r="H39" s="62">
        <v>12</v>
      </c>
      <c r="I39" s="63" t="s">
        <v>321</v>
      </c>
      <c r="J39" s="64"/>
      <c r="K39" s="64"/>
      <c r="L39" s="64"/>
      <c r="M39" s="64"/>
      <c r="N39" s="64"/>
      <c r="O39" s="64"/>
      <c r="P39" s="64"/>
      <c r="Q39" s="64"/>
      <c r="R39" s="64"/>
      <c r="S39" s="64"/>
      <c r="T39" s="64"/>
      <c r="U39" s="64"/>
      <c r="V39" s="65"/>
    </row>
    <row r="40" spans="2:22" x14ac:dyDescent="0.4">
      <c r="C40" s="41" t="s">
        <v>249</v>
      </c>
      <c r="D40" s="101"/>
      <c r="E40" s="101"/>
      <c r="F40" s="82"/>
      <c r="G40" s="57"/>
      <c r="H40" s="62">
        <v>13</v>
      </c>
      <c r="I40" s="63" t="s">
        <v>322</v>
      </c>
      <c r="J40" s="64"/>
      <c r="K40" s="64"/>
      <c r="L40" s="64"/>
      <c r="M40" s="64"/>
      <c r="N40" s="64"/>
      <c r="O40" s="64"/>
      <c r="P40" s="64"/>
      <c r="Q40" s="64"/>
      <c r="R40" s="64"/>
      <c r="S40" s="64"/>
      <c r="T40" s="64"/>
      <c r="U40" s="64"/>
      <c r="V40" s="65"/>
    </row>
    <row r="41" spans="2:22" x14ac:dyDescent="0.4">
      <c r="C41" s="41" t="s">
        <v>250</v>
      </c>
      <c r="D41" s="101"/>
      <c r="E41" s="101"/>
      <c r="F41" s="82"/>
      <c r="G41" s="57"/>
      <c r="H41" s="62">
        <v>14</v>
      </c>
      <c r="I41" s="63" t="s">
        <v>323</v>
      </c>
      <c r="J41" s="64"/>
      <c r="K41" s="64"/>
      <c r="L41" s="64"/>
      <c r="M41" s="64"/>
      <c r="N41" s="64"/>
      <c r="O41" s="64"/>
      <c r="P41" s="64"/>
      <c r="Q41" s="64"/>
      <c r="R41" s="64"/>
      <c r="S41" s="64"/>
      <c r="T41" s="64"/>
      <c r="U41" s="64"/>
      <c r="V41" s="65"/>
    </row>
    <row r="42" spans="2:22" x14ac:dyDescent="0.4">
      <c r="C42" s="41" t="s">
        <v>251</v>
      </c>
      <c r="D42" s="101"/>
      <c r="E42" s="101"/>
      <c r="F42" s="82"/>
      <c r="G42" s="57"/>
      <c r="H42" s="62">
        <v>15</v>
      </c>
      <c r="I42" s="63" t="s">
        <v>323</v>
      </c>
      <c r="J42" s="64"/>
      <c r="K42" s="64"/>
      <c r="L42" s="64"/>
      <c r="M42" s="64"/>
      <c r="N42" s="64"/>
      <c r="O42" s="64"/>
      <c r="P42" s="64"/>
      <c r="Q42" s="64"/>
      <c r="R42" s="64"/>
      <c r="S42" s="64"/>
      <c r="T42" s="64"/>
      <c r="U42" s="64"/>
      <c r="V42" s="65"/>
    </row>
    <row r="43" spans="2:22" x14ac:dyDescent="0.4">
      <c r="C43" s="44" t="s">
        <v>252</v>
      </c>
      <c r="D43" s="101"/>
      <c r="E43" s="101"/>
      <c r="F43" s="82"/>
      <c r="G43" s="57"/>
      <c r="H43" s="62">
        <v>16</v>
      </c>
      <c r="I43" s="63" t="s">
        <v>324</v>
      </c>
      <c r="J43" s="64"/>
      <c r="K43" s="64"/>
      <c r="L43" s="64"/>
      <c r="M43" s="64"/>
      <c r="N43" s="64"/>
      <c r="O43" s="64"/>
      <c r="P43" s="64"/>
      <c r="Q43" s="64"/>
      <c r="R43" s="64"/>
      <c r="S43" s="64"/>
      <c r="T43" s="64"/>
      <c r="U43" s="64"/>
      <c r="V43" s="65"/>
    </row>
    <row r="44" spans="2:22" x14ac:dyDescent="0.4">
      <c r="C44" s="44" t="s">
        <v>253</v>
      </c>
      <c r="D44" s="101"/>
      <c r="E44" s="101"/>
      <c r="F44" s="82"/>
      <c r="G44" s="57"/>
      <c r="H44" s="62">
        <v>17</v>
      </c>
      <c r="I44" s="63" t="s">
        <v>325</v>
      </c>
      <c r="J44" s="64"/>
      <c r="K44" s="64"/>
      <c r="L44" s="64"/>
      <c r="M44" s="64"/>
      <c r="N44" s="64"/>
      <c r="O44" s="64"/>
      <c r="P44" s="64"/>
      <c r="Q44" s="64"/>
      <c r="R44" s="64"/>
      <c r="S44" s="64"/>
      <c r="T44" s="64"/>
      <c r="U44" s="64"/>
      <c r="V44" s="65"/>
    </row>
    <row r="45" spans="2:22" x14ac:dyDescent="0.4">
      <c r="C45" s="44" t="s">
        <v>254</v>
      </c>
      <c r="D45" s="101"/>
      <c r="E45" s="101"/>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K38"/>
  <sheetViews>
    <sheetView workbookViewId="0"/>
  </sheetViews>
  <sheetFormatPr defaultRowHeight="14.6" x14ac:dyDescent="0.4"/>
  <cols>
    <col min="2" max="2" width="36.3046875" customWidth="1"/>
    <col min="3" max="3" width="17.3046875" customWidth="1"/>
    <col min="4" max="4" width="18" customWidth="1"/>
    <col min="7" max="7" width="14.3046875" bestFit="1" customWidth="1"/>
    <col min="8" max="8" width="20.3046875" bestFit="1" customWidth="1"/>
    <col min="9" max="9" width="17.3046875" bestFit="1" customWidth="1"/>
    <col min="10" max="11" width="17.3046875" customWidth="1"/>
    <col min="12" max="12" width="21.15234375" customWidth="1"/>
    <col min="13" max="15" width="15.3046875" bestFit="1" customWidth="1"/>
    <col min="16" max="16" width="14.3046875" bestFit="1" customWidth="1"/>
    <col min="17" max="17" width="15.3046875" bestFit="1" customWidth="1"/>
    <col min="18" max="18" width="16.84375" customWidth="1"/>
    <col min="19" max="19" width="19.69140625" bestFit="1" customWidth="1"/>
    <col min="20" max="20" width="14.3046875" bestFit="1" customWidth="1"/>
    <col min="21" max="21" width="13.84375" bestFit="1" customWidth="1"/>
    <col min="22" max="22" width="11.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53515625" bestFit="1" customWidth="1"/>
    <col min="29" max="29" width="1.3828125" customWidth="1"/>
    <col min="30" max="30" width="12.53515625" bestFit="1" customWidth="1"/>
    <col min="31" max="31" width="1.53515625" customWidth="1"/>
    <col min="32" max="32" width="12.53515625" customWidth="1"/>
    <col min="33" max="33" width="11.53515625" bestFit="1" customWidth="1"/>
    <col min="34" max="34" width="1.53515625" customWidth="1"/>
    <col min="36" max="36" width="1.3828125" customWidth="1"/>
    <col min="37" max="37" width="11" bestFit="1" customWidth="1"/>
  </cols>
  <sheetData>
    <row r="2" spans="2:37" ht="15" thickBot="1" x14ac:dyDescent="0.45">
      <c r="J2" s="123" t="s">
        <v>420</v>
      </c>
    </row>
    <row r="3" spans="2:37" ht="15.9" x14ac:dyDescent="0.45">
      <c r="B3" s="6" t="s">
        <v>18</v>
      </c>
      <c r="H3" s="110" t="s">
        <v>412</v>
      </c>
      <c r="J3" s="124" t="s">
        <v>421</v>
      </c>
      <c r="K3" s="125"/>
      <c r="L3" s="125"/>
      <c r="M3" s="125"/>
      <c r="N3" s="125"/>
      <c r="O3" s="126"/>
    </row>
    <row r="4" spans="2:37" x14ac:dyDescent="0.4">
      <c r="J4" s="127" t="s">
        <v>423</v>
      </c>
      <c r="K4" s="128"/>
      <c r="L4" s="128"/>
      <c r="M4" s="128"/>
      <c r="N4" s="128"/>
      <c r="O4" s="129"/>
    </row>
    <row r="5" spans="2:37" ht="15" thickBot="1" x14ac:dyDescent="0.45">
      <c r="B5" t="s">
        <v>19</v>
      </c>
      <c r="J5" s="127" t="s">
        <v>422</v>
      </c>
      <c r="K5" s="128"/>
      <c r="L5" s="128"/>
      <c r="M5" s="128"/>
      <c r="N5" s="128"/>
      <c r="O5" s="129"/>
    </row>
    <row r="6" spans="2:37" x14ac:dyDescent="0.4">
      <c r="J6" s="130" t="s">
        <v>429</v>
      </c>
      <c r="K6" s="131"/>
      <c r="L6" s="131"/>
      <c r="M6" s="131"/>
      <c r="N6" s="131"/>
      <c r="O6" s="132"/>
    </row>
    <row r="7" spans="2:37" ht="15" thickBot="1" x14ac:dyDescent="0.45">
      <c r="J7" s="133" t="s">
        <v>430</v>
      </c>
      <c r="K7" s="134"/>
      <c r="L7" s="134"/>
      <c r="M7" s="134"/>
      <c r="N7" s="134"/>
      <c r="O7" s="135"/>
    </row>
    <row r="8" spans="2:37" x14ac:dyDescent="0.4">
      <c r="B8" s="1" t="s">
        <v>20</v>
      </c>
    </row>
    <row r="9" spans="2:37" x14ac:dyDescent="0.4">
      <c r="Q9" s="17">
        <f>N12-H12</f>
        <v>0</v>
      </c>
      <c r="AB9" t="s">
        <v>361</v>
      </c>
    </row>
    <row r="10" spans="2:37" x14ac:dyDescent="0.4">
      <c r="H10" s="76"/>
      <c r="M10" s="139" t="s">
        <v>428</v>
      </c>
      <c r="N10" s="140"/>
      <c r="O10" s="139" t="s">
        <v>361</v>
      </c>
      <c r="P10" s="140"/>
      <c r="W10" s="19" t="s">
        <v>78</v>
      </c>
      <c r="X10" s="19" t="s">
        <v>78</v>
      </c>
      <c r="Y10" s="19" t="s">
        <v>78</v>
      </c>
      <c r="Z10" s="19" t="s">
        <v>372</v>
      </c>
      <c r="AA10" s="19" t="s">
        <v>372</v>
      </c>
      <c r="AB10" s="19" t="s">
        <v>78</v>
      </c>
      <c r="AC10" s="19"/>
      <c r="AD10" s="19" t="s">
        <v>78</v>
      </c>
      <c r="AE10" s="19"/>
      <c r="AF10" s="19" t="s">
        <v>78</v>
      </c>
      <c r="AG10" s="19" t="s">
        <v>372</v>
      </c>
      <c r="AI10" s="19" t="s">
        <v>372</v>
      </c>
      <c r="AK10" s="19" t="s">
        <v>372</v>
      </c>
    </row>
    <row r="11" spans="2:37" x14ac:dyDescent="0.4">
      <c r="C11" s="9" t="s">
        <v>29</v>
      </c>
      <c r="D11" s="9" t="s">
        <v>28</v>
      </c>
      <c r="H11" t="s">
        <v>352</v>
      </c>
      <c r="I11" t="s">
        <v>426</v>
      </c>
      <c r="J11" t="s">
        <v>424</v>
      </c>
      <c r="K11" t="s">
        <v>425</v>
      </c>
      <c r="L11" s="16" t="s">
        <v>353</v>
      </c>
      <c r="M11" s="16" t="s">
        <v>29</v>
      </c>
      <c r="N11" s="16" t="s">
        <v>360</v>
      </c>
      <c r="O11" s="16"/>
      <c r="Q11" s="17" t="s">
        <v>370</v>
      </c>
      <c r="R11" s="17" t="s">
        <v>367</v>
      </c>
      <c r="S11" s="17" t="s">
        <v>371</v>
      </c>
      <c r="T11" t="s">
        <v>368</v>
      </c>
      <c r="U11" t="s">
        <v>369</v>
      </c>
      <c r="W11" s="19" t="s">
        <v>80</v>
      </c>
      <c r="X11" s="19" t="s">
        <v>81</v>
      </c>
      <c r="Y11" s="19" t="s">
        <v>83</v>
      </c>
      <c r="Z11" s="19" t="s">
        <v>80</v>
      </c>
      <c r="AA11" s="19" t="s">
        <v>83</v>
      </c>
      <c r="AB11" s="19" t="s">
        <v>80</v>
      </c>
      <c r="AC11" s="19"/>
      <c r="AD11" s="19" t="s">
        <v>81</v>
      </c>
      <c r="AE11" s="19"/>
      <c r="AF11" s="19" t="s">
        <v>83</v>
      </c>
      <c r="AG11" s="19" t="s">
        <v>80</v>
      </c>
      <c r="AI11" s="19" t="s">
        <v>81</v>
      </c>
      <c r="AK11" s="19" t="s">
        <v>83</v>
      </c>
    </row>
    <row r="12" spans="2:37" x14ac:dyDescent="0.4">
      <c r="B12" s="8" t="s">
        <v>21</v>
      </c>
      <c r="C12" s="89">
        <f>ROUND(O26+O27,-3)</f>
        <v>598341000</v>
      </c>
      <c r="D12" s="89">
        <f>ROUND(O25+O26-O28,-3)</f>
        <v>282255000</v>
      </c>
      <c r="G12" t="s">
        <v>354</v>
      </c>
      <c r="H12" s="103">
        <v>190553023.38</v>
      </c>
      <c r="I12" s="103">
        <v>3131448.8</v>
      </c>
      <c r="J12" s="103">
        <v>4770000</v>
      </c>
      <c r="K12" s="103">
        <v>0</v>
      </c>
      <c r="L12" s="103">
        <v>49267.07</v>
      </c>
      <c r="M12" s="16">
        <f>SUM(H12,J12,L12)</f>
        <v>195372290.44999999</v>
      </c>
      <c r="N12" s="16">
        <f>H12</f>
        <v>190553023.38</v>
      </c>
      <c r="O12" s="75">
        <f>ROUND(M12,-3)</f>
        <v>195372000</v>
      </c>
      <c r="P12" s="75">
        <f>ROUND(N12,-3)</f>
        <v>190553000</v>
      </c>
      <c r="Q12" s="75">
        <f>H12-SUM(S12,T12,U12)+L12</f>
        <v>187470841.64999998</v>
      </c>
      <c r="R12" s="103">
        <f>I12+J12+U12</f>
        <v>7901448.7999999998</v>
      </c>
      <c r="S12" s="75">
        <f>R12-U12-J12</f>
        <v>3131448.8</v>
      </c>
      <c r="T12" s="108">
        <v>0</v>
      </c>
      <c r="U12" s="108">
        <v>0</v>
      </c>
      <c r="W12" s="76">
        <f>S12+T12+J12</f>
        <v>7901448.7999999998</v>
      </c>
      <c r="X12" s="76">
        <f t="shared" ref="X12:X16" si="0">Q12</f>
        <v>187470841.64999998</v>
      </c>
      <c r="Y12" s="76">
        <f>U12</f>
        <v>0</v>
      </c>
      <c r="Z12" s="76">
        <f>L12</f>
        <v>49267.07</v>
      </c>
      <c r="AA12" s="76">
        <f>J12</f>
        <v>4770000</v>
      </c>
      <c r="AB12" s="76">
        <f t="shared" ref="AB12:AB16" si="1">ROUND(W12,-3)</f>
        <v>7901000</v>
      </c>
      <c r="AC12" s="76"/>
      <c r="AD12" s="76">
        <f t="shared" ref="AD12:AD16" si="2">ROUND(X12,-3)</f>
        <v>187471000</v>
      </c>
      <c r="AE12" s="76"/>
      <c r="AF12" s="76">
        <f t="shared" ref="AF12:AF16" si="3">ROUND(Y12,-3)</f>
        <v>0</v>
      </c>
      <c r="AG12" s="76">
        <f t="shared" ref="AG12:AG16" si="4">ROUND(Z12,-3)</f>
        <v>49000</v>
      </c>
      <c r="AI12" s="76">
        <v>0</v>
      </c>
      <c r="AK12" s="76">
        <f>ROUND(AA12,-3)</f>
        <v>4770000</v>
      </c>
    </row>
    <row r="13" spans="2:37" x14ac:dyDescent="0.4">
      <c r="B13" s="8" t="s">
        <v>22</v>
      </c>
      <c r="C13" s="89">
        <f>O21</f>
        <v>2076318000</v>
      </c>
      <c r="D13" s="89">
        <f>P21</f>
        <v>2035398000</v>
      </c>
      <c r="G13" t="s">
        <v>355</v>
      </c>
      <c r="H13" s="103">
        <v>849110344.30000007</v>
      </c>
      <c r="I13" s="103">
        <v>21418292.740000002</v>
      </c>
      <c r="J13" s="103">
        <v>16159768.804699998</v>
      </c>
      <c r="K13" s="103">
        <v>0</v>
      </c>
      <c r="L13" s="103">
        <v>111743.93999999999</v>
      </c>
      <c r="M13" s="16">
        <f t="shared" ref="M13:M20" si="5">SUM(H13,J13,L13)</f>
        <v>865381857.04470015</v>
      </c>
      <c r="N13" s="16">
        <f t="shared" ref="N13:N17" si="6">H13</f>
        <v>849110344.30000007</v>
      </c>
      <c r="O13" s="75">
        <f t="shared" ref="O13:O17" si="7">ROUND(M13,-3)</f>
        <v>865382000</v>
      </c>
      <c r="P13" s="75">
        <f t="shared" ref="P13:P17" si="8">ROUND(N13,-3)</f>
        <v>849110000</v>
      </c>
      <c r="Q13" s="75">
        <f t="shared" ref="Q13:Q20" si="9">H13-SUM(S13,T13,U13)+L13</f>
        <v>823813306.67000008</v>
      </c>
      <c r="R13" s="103">
        <f t="shared" ref="R13:R20" si="10">I13+J13+U13</f>
        <v>41568550.374699995</v>
      </c>
      <c r="S13" s="75">
        <f t="shared" ref="S13:S20" si="11">R13-U13-J13</f>
        <v>21418292.739999998</v>
      </c>
      <c r="T13" s="108">
        <v>0</v>
      </c>
      <c r="U13" s="108">
        <v>3990488.83</v>
      </c>
      <c r="W13" s="76">
        <f t="shared" ref="W13:W20" si="12">S13+T13+J13</f>
        <v>37578061.544699997</v>
      </c>
      <c r="X13" s="76">
        <f t="shared" si="0"/>
        <v>823813306.67000008</v>
      </c>
      <c r="Y13" s="76">
        <f t="shared" ref="Y13:Y16" si="13">U13</f>
        <v>3990488.83</v>
      </c>
      <c r="Z13" s="76">
        <f t="shared" ref="Z13:Z18" si="14">L13</f>
        <v>111743.93999999999</v>
      </c>
      <c r="AA13" s="76">
        <f t="shared" ref="AA13:AA20" si="15">J13</f>
        <v>16159768.804699998</v>
      </c>
      <c r="AB13" s="76">
        <f t="shared" si="1"/>
        <v>37578000</v>
      </c>
      <c r="AC13" s="76"/>
      <c r="AD13" s="76">
        <f>ROUND(X13,-3)</f>
        <v>823813000</v>
      </c>
      <c r="AE13" s="76"/>
      <c r="AF13" s="76">
        <f t="shared" si="3"/>
        <v>3990000</v>
      </c>
      <c r="AG13" s="76">
        <f>ROUND(Z13,-3)</f>
        <v>112000</v>
      </c>
      <c r="AI13" s="76">
        <v>0</v>
      </c>
      <c r="AK13" s="76">
        <f>ROUND(AA13,-3)</f>
        <v>16160000</v>
      </c>
    </row>
    <row r="14" spans="2:37" x14ac:dyDescent="0.4">
      <c r="B14" s="8" t="s">
        <v>23</v>
      </c>
      <c r="C14" s="89">
        <v>0</v>
      </c>
      <c r="D14" s="89">
        <v>0</v>
      </c>
      <c r="G14" t="s">
        <v>356</v>
      </c>
      <c r="H14" s="103">
        <v>71742348.560000032</v>
      </c>
      <c r="I14" s="103">
        <v>1770173.97</v>
      </c>
      <c r="J14" s="103">
        <v>1459608.9436000001</v>
      </c>
      <c r="K14" s="103">
        <v>0</v>
      </c>
      <c r="L14" s="103">
        <v>9457.98</v>
      </c>
      <c r="M14" s="16">
        <f t="shared" si="5"/>
        <v>73211415.483600035</v>
      </c>
      <c r="N14" s="16">
        <f t="shared" si="6"/>
        <v>71742348.560000032</v>
      </c>
      <c r="O14" s="75">
        <f t="shared" si="7"/>
        <v>73211000</v>
      </c>
      <c r="P14" s="75">
        <f t="shared" si="8"/>
        <v>71742000</v>
      </c>
      <c r="Q14" s="75">
        <f t="shared" si="9"/>
        <v>69644471.400000036</v>
      </c>
      <c r="R14" s="103">
        <f t="shared" si="10"/>
        <v>3566944.0836</v>
      </c>
      <c r="S14" s="75">
        <f t="shared" si="11"/>
        <v>1770173.97</v>
      </c>
      <c r="T14" s="108">
        <v>0</v>
      </c>
      <c r="U14" s="108">
        <v>337161.17</v>
      </c>
      <c r="W14" s="76">
        <f t="shared" si="12"/>
        <v>3229782.9136000001</v>
      </c>
      <c r="X14" s="76">
        <f t="shared" si="0"/>
        <v>69644471.400000036</v>
      </c>
      <c r="Y14" s="76">
        <f t="shared" si="13"/>
        <v>337161.17</v>
      </c>
      <c r="Z14" s="76">
        <f t="shared" si="14"/>
        <v>9457.98</v>
      </c>
      <c r="AA14" s="76">
        <f t="shared" si="15"/>
        <v>1459608.9436000001</v>
      </c>
      <c r="AB14" s="76">
        <f t="shared" si="1"/>
        <v>3230000</v>
      </c>
      <c r="AC14" s="76"/>
      <c r="AD14" s="76">
        <f t="shared" si="2"/>
        <v>69644000</v>
      </c>
      <c r="AE14" s="76"/>
      <c r="AF14" s="76">
        <f t="shared" si="3"/>
        <v>337000</v>
      </c>
      <c r="AG14" s="76">
        <f t="shared" si="4"/>
        <v>9000</v>
      </c>
      <c r="AI14" s="76">
        <v>0</v>
      </c>
      <c r="AK14" s="76">
        <f t="shared" ref="AK14:AK20" si="16">ROUND(AA14,-3)</f>
        <v>1460000</v>
      </c>
    </row>
    <row r="15" spans="2:37" x14ac:dyDescent="0.4">
      <c r="B15" s="8" t="s">
        <v>24</v>
      </c>
      <c r="C15" s="89">
        <v>0</v>
      </c>
      <c r="D15" s="89">
        <v>0</v>
      </c>
      <c r="G15" t="s">
        <v>357</v>
      </c>
      <c r="H15" s="103">
        <v>318654474.29000002</v>
      </c>
      <c r="I15" s="103">
        <v>15171631.109999999</v>
      </c>
      <c r="J15" s="103">
        <v>7131609.6718000006</v>
      </c>
      <c r="K15" s="103">
        <v>0</v>
      </c>
      <c r="L15" s="103">
        <v>48800.01</v>
      </c>
      <c r="M15" s="16">
        <f t="shared" si="5"/>
        <v>325834883.97180003</v>
      </c>
      <c r="N15" s="16">
        <f t="shared" si="6"/>
        <v>318654474.29000002</v>
      </c>
      <c r="O15" s="75">
        <f t="shared" si="7"/>
        <v>325835000</v>
      </c>
      <c r="P15" s="75">
        <f t="shared" si="8"/>
        <v>318654000</v>
      </c>
      <c r="Q15" s="75">
        <f t="shared" si="9"/>
        <v>303531643.19</v>
      </c>
      <c r="R15" s="103">
        <f t="shared" si="10"/>
        <v>22303240.781800002</v>
      </c>
      <c r="S15" s="75">
        <f t="shared" si="11"/>
        <v>15171631.110000001</v>
      </c>
      <c r="T15" s="108">
        <v>0</v>
      </c>
      <c r="U15" s="108">
        <v>0</v>
      </c>
      <c r="V15" s="17"/>
      <c r="W15" s="76">
        <f t="shared" si="12"/>
        <v>22303240.781800002</v>
      </c>
      <c r="X15" s="76">
        <f t="shared" si="0"/>
        <v>303531643.19</v>
      </c>
      <c r="Y15" s="76">
        <f t="shared" si="13"/>
        <v>0</v>
      </c>
      <c r="Z15" s="76">
        <f t="shared" si="14"/>
        <v>48800.01</v>
      </c>
      <c r="AA15" s="76">
        <f t="shared" si="15"/>
        <v>7131609.6718000006</v>
      </c>
      <c r="AB15" s="76">
        <f t="shared" si="1"/>
        <v>22303000</v>
      </c>
      <c r="AC15" s="76"/>
      <c r="AD15" s="76">
        <f t="shared" si="2"/>
        <v>303532000</v>
      </c>
      <c r="AE15" s="76"/>
      <c r="AF15" s="76">
        <f t="shared" si="3"/>
        <v>0</v>
      </c>
      <c r="AG15" s="76">
        <f t="shared" si="4"/>
        <v>49000</v>
      </c>
      <c r="AI15" s="76">
        <v>0</v>
      </c>
      <c r="AK15" s="76">
        <f t="shared" si="16"/>
        <v>7132000</v>
      </c>
    </row>
    <row r="16" spans="2:37" x14ac:dyDescent="0.4">
      <c r="B16" s="8" t="s">
        <v>25</v>
      </c>
      <c r="C16" s="89">
        <v>0</v>
      </c>
      <c r="D16" s="89">
        <v>0</v>
      </c>
      <c r="G16" t="s">
        <v>359</v>
      </c>
      <c r="H16" s="103">
        <v>191086615.10999992</v>
      </c>
      <c r="I16" s="103">
        <v>7877846.3099999996</v>
      </c>
      <c r="J16" s="103">
        <v>1959574.3377000007</v>
      </c>
      <c r="K16" s="103">
        <v>0</v>
      </c>
      <c r="L16" s="103">
        <v>25710.93</v>
      </c>
      <c r="M16" s="16">
        <f t="shared" si="5"/>
        <v>193071900.37769994</v>
      </c>
      <c r="N16" s="16">
        <f t="shared" si="6"/>
        <v>191086615.10999992</v>
      </c>
      <c r="O16" s="75">
        <f t="shared" si="7"/>
        <v>193072000</v>
      </c>
      <c r="P16" s="75">
        <f t="shared" si="8"/>
        <v>191087000</v>
      </c>
      <c r="Q16" s="75">
        <f t="shared" si="9"/>
        <v>182672129.72999993</v>
      </c>
      <c r="R16" s="103">
        <f t="shared" si="10"/>
        <v>10399770.647700001</v>
      </c>
      <c r="S16" s="75">
        <f t="shared" si="11"/>
        <v>7877846.3099999996</v>
      </c>
      <c r="T16" s="108">
        <v>0</v>
      </c>
      <c r="U16" s="108">
        <v>562350</v>
      </c>
      <c r="W16" s="76">
        <f t="shared" si="12"/>
        <v>9837420.6477000006</v>
      </c>
      <c r="X16" s="76">
        <f t="shared" si="0"/>
        <v>182672129.72999993</v>
      </c>
      <c r="Y16" s="76">
        <f t="shared" si="13"/>
        <v>562350</v>
      </c>
      <c r="Z16" s="76">
        <f t="shared" si="14"/>
        <v>25710.93</v>
      </c>
      <c r="AA16" s="76">
        <f t="shared" si="15"/>
        <v>1959574.3377000007</v>
      </c>
      <c r="AB16" s="76">
        <f t="shared" si="1"/>
        <v>9837000</v>
      </c>
      <c r="AC16" s="76"/>
      <c r="AD16" s="76">
        <f t="shared" si="2"/>
        <v>182672000</v>
      </c>
      <c r="AE16" s="76"/>
      <c r="AF16" s="76">
        <f t="shared" si="3"/>
        <v>562000</v>
      </c>
      <c r="AG16" s="76">
        <f t="shared" si="4"/>
        <v>26000</v>
      </c>
      <c r="AI16" s="76">
        <v>0</v>
      </c>
      <c r="AK16" s="76">
        <f t="shared" si="16"/>
        <v>1960000</v>
      </c>
    </row>
    <row r="17" spans="2:37" x14ac:dyDescent="0.4">
      <c r="B17" s="8" t="s">
        <v>26</v>
      </c>
      <c r="C17" s="89">
        <v>0</v>
      </c>
      <c r="D17" s="89">
        <v>0</v>
      </c>
      <c r="G17" t="s">
        <v>414</v>
      </c>
      <c r="H17" s="103">
        <v>90217525.069999978</v>
      </c>
      <c r="I17" s="103">
        <v>7572769.1000000006</v>
      </c>
      <c r="J17" s="103">
        <v>5375182.6396999992</v>
      </c>
      <c r="K17" s="103">
        <v>0</v>
      </c>
      <c r="L17" s="103">
        <v>14152.11</v>
      </c>
      <c r="M17" s="16">
        <f t="shared" si="5"/>
        <v>95606859.819699973</v>
      </c>
      <c r="N17" s="16">
        <f t="shared" si="6"/>
        <v>90217525.069999978</v>
      </c>
      <c r="O17" s="75">
        <f t="shared" si="7"/>
        <v>95607000</v>
      </c>
      <c r="P17" s="75">
        <f t="shared" si="8"/>
        <v>90218000</v>
      </c>
      <c r="Q17" s="75">
        <f t="shared" si="9"/>
        <v>82658908.079999968</v>
      </c>
      <c r="R17" s="103">
        <f t="shared" si="10"/>
        <v>12947951.739700001</v>
      </c>
      <c r="S17" s="75">
        <f t="shared" si="11"/>
        <v>7572769.1000000015</v>
      </c>
      <c r="T17" s="108">
        <v>0</v>
      </c>
      <c r="U17" s="108">
        <v>0</v>
      </c>
      <c r="W17" s="76">
        <f t="shared" si="12"/>
        <v>12947951.739700001</v>
      </c>
      <c r="X17" s="76">
        <f t="shared" ref="X17:X20" si="17">Q17</f>
        <v>82658908.079999968</v>
      </c>
      <c r="Y17" s="76">
        <f t="shared" ref="Y17:Y20" si="18">U17</f>
        <v>0</v>
      </c>
      <c r="Z17" s="76">
        <f t="shared" si="14"/>
        <v>14152.11</v>
      </c>
      <c r="AA17" s="76">
        <f t="shared" si="15"/>
        <v>5375182.6396999992</v>
      </c>
      <c r="AB17" s="76">
        <f t="shared" ref="AB17:AB20" si="19">ROUND(W17,-3)</f>
        <v>12948000</v>
      </c>
      <c r="AC17" s="76"/>
      <c r="AD17" s="76">
        <f t="shared" ref="AD17:AD20" si="20">ROUND(X17,-3)</f>
        <v>82659000</v>
      </c>
      <c r="AE17" s="76"/>
      <c r="AF17" s="76">
        <f t="shared" ref="AF17:AF20" si="21">ROUND(Y17,-3)</f>
        <v>0</v>
      </c>
      <c r="AG17" s="76">
        <f t="shared" ref="AG17:AG20" si="22">ROUND(Z17,-3)</f>
        <v>14000</v>
      </c>
      <c r="AI17" s="76">
        <v>0</v>
      </c>
      <c r="AK17" s="76">
        <f t="shared" si="16"/>
        <v>5375000</v>
      </c>
    </row>
    <row r="18" spans="2:37" x14ac:dyDescent="0.4">
      <c r="B18" s="8" t="s">
        <v>27</v>
      </c>
      <c r="C18" s="89">
        <v>0</v>
      </c>
      <c r="D18" s="89">
        <v>0</v>
      </c>
      <c r="G18" t="s">
        <v>403</v>
      </c>
      <c r="H18" s="103">
        <v>227140574.57000002</v>
      </c>
      <c r="I18" s="103">
        <v>43726028.869999997</v>
      </c>
      <c r="J18" s="103">
        <v>2831857.8823999991</v>
      </c>
      <c r="K18" s="103">
        <v>0</v>
      </c>
      <c r="L18" s="103">
        <v>33013.47</v>
      </c>
      <c r="M18" s="16">
        <f t="shared" si="5"/>
        <v>230005445.92240003</v>
      </c>
      <c r="N18" s="16">
        <f t="shared" ref="N18" si="23">H18</f>
        <v>227140574.57000002</v>
      </c>
      <c r="O18" s="75">
        <f t="shared" ref="O18" si="24">ROUND(M18,-3)</f>
        <v>230005000</v>
      </c>
      <c r="P18" s="75">
        <f t="shared" ref="P18" si="25">ROUND(N18,-3)</f>
        <v>227141000</v>
      </c>
      <c r="Q18" s="75">
        <f t="shared" si="9"/>
        <v>183447559.17000002</v>
      </c>
      <c r="R18" s="103">
        <f t="shared" si="10"/>
        <v>46557886.752399996</v>
      </c>
      <c r="S18" s="75">
        <f t="shared" si="11"/>
        <v>43726028.869999997</v>
      </c>
      <c r="T18" s="108">
        <v>0</v>
      </c>
      <c r="U18" s="108">
        <v>0</v>
      </c>
      <c r="W18" s="76">
        <f t="shared" si="12"/>
        <v>46557886.752399996</v>
      </c>
      <c r="X18" s="76">
        <f t="shared" si="17"/>
        <v>183447559.17000002</v>
      </c>
      <c r="Y18" s="76">
        <f t="shared" si="18"/>
        <v>0</v>
      </c>
      <c r="Z18" s="76">
        <f t="shared" si="14"/>
        <v>33013.47</v>
      </c>
      <c r="AA18" s="76">
        <f t="shared" si="15"/>
        <v>2831857.8823999991</v>
      </c>
      <c r="AB18" s="76">
        <f t="shared" si="19"/>
        <v>46558000</v>
      </c>
      <c r="AC18" s="76"/>
      <c r="AD18" s="76">
        <f t="shared" si="20"/>
        <v>183448000</v>
      </c>
      <c r="AE18" s="76"/>
      <c r="AF18" s="76">
        <f t="shared" si="21"/>
        <v>0</v>
      </c>
      <c r="AG18" s="76">
        <f t="shared" si="22"/>
        <v>33000</v>
      </c>
      <c r="AI18" s="76">
        <v>0</v>
      </c>
      <c r="AK18" s="76">
        <f t="shared" si="16"/>
        <v>2832000</v>
      </c>
    </row>
    <row r="19" spans="2:37" x14ac:dyDescent="0.4">
      <c r="B19" s="8"/>
      <c r="C19" s="89"/>
      <c r="D19" s="89"/>
      <c r="G19" t="s">
        <v>427</v>
      </c>
      <c r="H19" s="103">
        <v>96892947.100000024</v>
      </c>
      <c r="I19" s="103">
        <v>8297355.0699999994</v>
      </c>
      <c r="J19" s="103">
        <v>711617.70419999992</v>
      </c>
      <c r="K19" s="103">
        <v>0</v>
      </c>
      <c r="L19" s="103">
        <v>34505.31</v>
      </c>
      <c r="M19" s="16">
        <f t="shared" si="5"/>
        <v>97639070.114200026</v>
      </c>
      <c r="N19" s="16">
        <f t="shared" ref="N19" si="26">H19</f>
        <v>96892947.100000024</v>
      </c>
      <c r="O19" s="75">
        <f t="shared" ref="O19" si="27">ROUND(M19,-3)</f>
        <v>97639000</v>
      </c>
      <c r="P19" s="75">
        <f t="shared" ref="P19" si="28">ROUND(N19,-3)</f>
        <v>96893000</v>
      </c>
      <c r="Q19" s="75">
        <f t="shared" si="9"/>
        <v>88630097.340000033</v>
      </c>
      <c r="R19" s="103">
        <f t="shared" si="10"/>
        <v>9008972.7741999999</v>
      </c>
      <c r="S19" s="75">
        <f t="shared" si="11"/>
        <v>8297355.0700000003</v>
      </c>
      <c r="T19" s="108">
        <v>0</v>
      </c>
      <c r="U19" s="108">
        <v>0</v>
      </c>
      <c r="W19" s="76">
        <f t="shared" si="12"/>
        <v>9008972.7741999999</v>
      </c>
      <c r="X19" s="76">
        <f t="shared" si="17"/>
        <v>88630097.340000033</v>
      </c>
      <c r="Y19" s="76">
        <f>U19</f>
        <v>0</v>
      </c>
      <c r="Z19" s="76">
        <f>L19</f>
        <v>34505.31</v>
      </c>
      <c r="AA19" s="76">
        <f t="shared" si="15"/>
        <v>711617.70419999992</v>
      </c>
      <c r="AB19" s="76">
        <f>ROUND(W19,-3)</f>
        <v>9009000</v>
      </c>
      <c r="AC19" s="76"/>
      <c r="AD19" s="76">
        <f>ROUND(X19,-3)</f>
        <v>88630000</v>
      </c>
      <c r="AE19" s="76"/>
      <c r="AF19" s="76">
        <f>ROUND(Y19,-3)</f>
        <v>0</v>
      </c>
      <c r="AG19" s="76">
        <f t="shared" si="22"/>
        <v>35000</v>
      </c>
      <c r="AI19" s="76">
        <v>0</v>
      </c>
      <c r="AK19" s="76">
        <f t="shared" si="16"/>
        <v>712000</v>
      </c>
    </row>
    <row r="20" spans="2:37" ht="15" thickBot="1" x14ac:dyDescent="0.45">
      <c r="B20" s="8" t="s">
        <v>30</v>
      </c>
      <c r="C20" s="89">
        <v>0</v>
      </c>
      <c r="D20" s="89">
        <v>0</v>
      </c>
      <c r="G20" s="3" t="s">
        <v>358</v>
      </c>
      <c r="H20" s="104">
        <v>0</v>
      </c>
      <c r="I20" s="104">
        <v>194527.97000000003</v>
      </c>
      <c r="J20" s="104">
        <v>0</v>
      </c>
      <c r="K20" s="104">
        <v>0</v>
      </c>
      <c r="L20" s="104">
        <v>194527.97000000003</v>
      </c>
      <c r="M20" s="105">
        <f t="shared" si="5"/>
        <v>194527.97000000003</v>
      </c>
      <c r="N20" s="105">
        <f>H20</f>
        <v>0</v>
      </c>
      <c r="O20" s="106">
        <f>ROUND(M20,-3)</f>
        <v>195000</v>
      </c>
      <c r="P20" s="106">
        <f>ROUND(N20,-3)</f>
        <v>0</v>
      </c>
      <c r="Q20" s="106">
        <f t="shared" si="9"/>
        <v>0</v>
      </c>
      <c r="R20" s="104">
        <f t="shared" si="10"/>
        <v>194527.97000000003</v>
      </c>
      <c r="S20" s="106">
        <f t="shared" si="11"/>
        <v>194527.97000000003</v>
      </c>
      <c r="T20" s="109">
        <v>0</v>
      </c>
      <c r="U20" s="109">
        <v>0</v>
      </c>
      <c r="V20" s="3"/>
      <c r="W20" s="107">
        <f t="shared" si="12"/>
        <v>194527.97000000003</v>
      </c>
      <c r="X20" s="107">
        <f t="shared" si="17"/>
        <v>0</v>
      </c>
      <c r="Y20" s="107">
        <f t="shared" si="18"/>
        <v>0</v>
      </c>
      <c r="Z20" s="107">
        <f>L20</f>
        <v>194527.97000000003</v>
      </c>
      <c r="AA20" s="107">
        <f t="shared" si="15"/>
        <v>0</v>
      </c>
      <c r="AB20" s="107">
        <f t="shared" si="19"/>
        <v>195000</v>
      </c>
      <c r="AC20" s="107"/>
      <c r="AD20" s="107">
        <f t="shared" si="20"/>
        <v>0</v>
      </c>
      <c r="AE20" s="107"/>
      <c r="AF20" s="107">
        <f t="shared" si="21"/>
        <v>0</v>
      </c>
      <c r="AG20" s="107">
        <f t="shared" si="22"/>
        <v>195000</v>
      </c>
      <c r="AH20" s="3"/>
      <c r="AI20" s="107">
        <v>0</v>
      </c>
      <c r="AJ20" s="3"/>
      <c r="AK20" s="107">
        <f t="shared" si="16"/>
        <v>0</v>
      </c>
    </row>
    <row r="21" spans="2:37" ht="15" thickTop="1" x14ac:dyDescent="0.4">
      <c r="C21" s="76"/>
      <c r="G21" t="s">
        <v>362</v>
      </c>
      <c r="H21" s="75">
        <f>SUM(H12:H20)</f>
        <v>2035397852.3799996</v>
      </c>
      <c r="I21" s="75">
        <f>SUM(I12:I20)</f>
        <v>109160073.94</v>
      </c>
      <c r="J21" s="75"/>
      <c r="K21" s="75"/>
      <c r="L21" s="75">
        <f>SUM(L12:L20)</f>
        <v>521178.79000000004</v>
      </c>
      <c r="M21" s="75">
        <f>SUM(M12:M20)</f>
        <v>2076318251.1541004</v>
      </c>
      <c r="N21" s="75">
        <f>SUM(N12:N20)</f>
        <v>2035397852.3799996</v>
      </c>
      <c r="O21" s="75">
        <f>ROUND(M21,-3)</f>
        <v>2076318000</v>
      </c>
      <c r="P21" s="75">
        <f>ROUND(N21,-3)</f>
        <v>2035398000</v>
      </c>
      <c r="Q21" s="75">
        <f>SUM(Q12:Q20)</f>
        <v>1921868957.23</v>
      </c>
      <c r="R21" s="75">
        <f>SUM(R12:R20)</f>
        <v>154449293.92409998</v>
      </c>
      <c r="S21" s="75">
        <f>SUM(S12:S20)</f>
        <v>109160073.94</v>
      </c>
      <c r="T21" s="16">
        <f>SUM(T12:T20)</f>
        <v>0</v>
      </c>
      <c r="U21" s="16">
        <f>SUM(U12:U20)</f>
        <v>4890000</v>
      </c>
    </row>
    <row r="22" spans="2:37" s="3" customFormat="1" ht="15" thickBot="1" x14ac:dyDescent="0.45"/>
    <row r="23" spans="2:37" ht="15" thickTop="1" x14ac:dyDescent="0.4"/>
    <row r="24" spans="2:37" ht="15" thickBot="1" x14ac:dyDescent="0.45">
      <c r="N24" t="s">
        <v>382</v>
      </c>
    </row>
    <row r="25" spans="2:37" ht="15.9" x14ac:dyDescent="0.45">
      <c r="B25" s="6" t="s">
        <v>31</v>
      </c>
      <c r="N25" s="117" t="s">
        <v>383</v>
      </c>
      <c r="O25" s="118">
        <v>240336.82</v>
      </c>
    </row>
    <row r="26" spans="2:37" x14ac:dyDescent="0.4">
      <c r="B26" s="10" t="s">
        <v>147</v>
      </c>
      <c r="N26" s="119" t="s">
        <v>384</v>
      </c>
      <c r="O26" s="120">
        <v>598015708.33333325</v>
      </c>
    </row>
    <row r="27" spans="2:37" x14ac:dyDescent="0.4">
      <c r="B27" s="10" t="s">
        <v>148</v>
      </c>
      <c r="N27" s="119" t="s">
        <v>385</v>
      </c>
      <c r="O27" s="120">
        <v>325054.45749373961</v>
      </c>
    </row>
    <row r="28" spans="2:37" ht="15" thickBot="1" x14ac:dyDescent="0.45">
      <c r="B28" s="10" t="s">
        <v>149</v>
      </c>
      <c r="N28" s="121" t="s">
        <v>386</v>
      </c>
      <c r="O28" s="122">
        <v>316001352.07117379</v>
      </c>
    </row>
    <row r="29" spans="2:37" x14ac:dyDescent="0.4">
      <c r="O29" s="16"/>
    </row>
    <row r="30" spans="2:37" x14ac:dyDescent="0.4">
      <c r="B30" s="5" t="s">
        <v>33</v>
      </c>
      <c r="C30" s="5" t="s">
        <v>32</v>
      </c>
    </row>
    <row r="31" spans="2:37" ht="91.5" customHeight="1" x14ac:dyDescent="0.4">
      <c r="B31" s="96" t="s">
        <v>399</v>
      </c>
      <c r="C31" s="136" t="s">
        <v>413</v>
      </c>
      <c r="D31" s="137"/>
      <c r="E31" s="137"/>
      <c r="F31" s="137"/>
      <c r="G31" s="137"/>
      <c r="H31" s="137"/>
      <c r="I31" s="137"/>
      <c r="J31" s="137"/>
      <c r="K31" s="137"/>
      <c r="L31" s="138"/>
    </row>
    <row r="32" spans="2:37" ht="74.25" customHeight="1" x14ac:dyDescent="0.4">
      <c r="B32" s="96" t="s">
        <v>418</v>
      </c>
      <c r="C32" s="136" t="s">
        <v>419</v>
      </c>
      <c r="D32" s="137"/>
      <c r="E32" s="137"/>
      <c r="F32" s="137"/>
      <c r="G32" s="137"/>
      <c r="H32" s="137"/>
      <c r="I32" s="137"/>
      <c r="J32" s="137"/>
      <c r="K32" s="137"/>
      <c r="L32" s="138"/>
    </row>
    <row r="34" spans="2:14" x14ac:dyDescent="0.4">
      <c r="B34" s="76"/>
      <c r="C34" s="76"/>
      <c r="N34" s="76"/>
    </row>
    <row r="35" spans="2:14" x14ac:dyDescent="0.4">
      <c r="N35" s="76"/>
    </row>
    <row r="36" spans="2:14" x14ac:dyDescent="0.4">
      <c r="N36" s="76"/>
    </row>
    <row r="37" spans="2:14" x14ac:dyDescent="0.4">
      <c r="N37" s="76"/>
    </row>
    <row r="38" spans="2:14" x14ac:dyDescent="0.4">
      <c r="N38" s="76"/>
    </row>
  </sheetData>
  <mergeCells count="4">
    <mergeCell ref="C31:L31"/>
    <mergeCell ref="C32:L32"/>
    <mergeCell ref="O10:P10"/>
    <mergeCell ref="M10:N10"/>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2" t="s">
        <v>66</v>
      </c>
      <c r="C6" s="43" t="s">
        <v>150</v>
      </c>
    </row>
    <row r="7" spans="1:3" x14ac:dyDescent="0.4">
      <c r="B7" s="12" t="s">
        <v>35</v>
      </c>
      <c r="C7" s="43" t="s">
        <v>151</v>
      </c>
    </row>
    <row r="8" spans="1:3" x14ac:dyDescent="0.4">
      <c r="B8" s="12" t="s">
        <v>36</v>
      </c>
      <c r="C8" s="2"/>
    </row>
    <row r="9" spans="1:3" x14ac:dyDescent="0.4">
      <c r="B9" s="12" t="s">
        <v>37</v>
      </c>
      <c r="C9" s="2"/>
    </row>
    <row r="13" spans="1:3" x14ac:dyDescent="0.4">
      <c r="B13" t="s">
        <v>67</v>
      </c>
    </row>
    <row r="14" spans="1:3" x14ac:dyDescent="0.4">
      <c r="B14" t="s">
        <v>38</v>
      </c>
      <c r="C14" s="51" t="s">
        <v>152</v>
      </c>
    </row>
    <row r="15" spans="1:3" x14ac:dyDescent="0.4">
      <c r="B15" t="s">
        <v>52</v>
      </c>
    </row>
    <row r="18" spans="2:3" x14ac:dyDescent="0.4">
      <c r="B18" t="s">
        <v>68</v>
      </c>
    </row>
    <row r="19" spans="2:3" x14ac:dyDescent="0.4">
      <c r="B19" t="s">
        <v>44</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&amp; C'!O12</f>
        <v>195372000</v>
      </c>
      <c r="E35" s="1" t="s">
        <v>48</v>
      </c>
    </row>
    <row r="36" spans="2:5" x14ac:dyDescent="0.4">
      <c r="B36" t="s">
        <v>70</v>
      </c>
      <c r="C36" s="90">
        <f>'Items B &amp; C'!P12</f>
        <v>190553000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&amp; C'!AB12</f>
        <v>7901000</v>
      </c>
      <c r="D60" s="75"/>
      <c r="E60" s="92">
        <f>'Items B &amp; C'!AD12</f>
        <v>187471000</v>
      </c>
      <c r="F60" s="93">
        <f>'Items B &amp; C'!AE12</f>
        <v>0</v>
      </c>
      <c r="G60" s="93">
        <f>'Items B &amp; C'!AF12</f>
        <v>0</v>
      </c>
      <c r="N60" s="30"/>
    </row>
    <row r="61" spans="2:14" x14ac:dyDescent="0.4">
      <c r="B61" t="s">
        <v>79</v>
      </c>
      <c r="C61" s="92">
        <f>'Items B &amp; C'!AG12</f>
        <v>49000</v>
      </c>
      <c r="D61" s="75"/>
      <c r="E61" s="93">
        <f>'Items B &amp; C'!AI12</f>
        <v>0</v>
      </c>
      <c r="F61" s="93">
        <f>'Items B &amp; C'!AJ12</f>
        <v>0</v>
      </c>
      <c r="G61" s="93">
        <f>'Items B &amp; C'!AK12</f>
        <v>4770000</v>
      </c>
      <c r="N61" s="30"/>
    </row>
    <row r="64" spans="2:14" x14ac:dyDescent="0.4">
      <c r="B64" t="s">
        <v>88</v>
      </c>
      <c r="E64" s="1" t="s">
        <v>86</v>
      </c>
    </row>
    <row r="65" spans="2:5" x14ac:dyDescent="0.4">
      <c r="B65" t="s">
        <v>85</v>
      </c>
      <c r="C65" s="111">
        <v>100</v>
      </c>
      <c r="E65" s="1" t="s">
        <v>87</v>
      </c>
    </row>
    <row r="66" spans="2:5" x14ac:dyDescent="0.4">
      <c r="B66" t="s">
        <v>84</v>
      </c>
      <c r="C66" s="86"/>
    </row>
    <row r="67" spans="2:5" x14ac:dyDescent="0.4">
      <c r="C67" s="86"/>
    </row>
    <row r="68" spans="2:5" x14ac:dyDescent="0.4">
      <c r="C68" s="86"/>
    </row>
    <row r="69" spans="2:5" x14ac:dyDescent="0.4">
      <c r="B69" t="s">
        <v>89</v>
      </c>
      <c r="C69" s="86"/>
    </row>
    <row r="70" spans="2:5" x14ac:dyDescent="0.4">
      <c r="B70" t="s">
        <v>90</v>
      </c>
      <c r="C70" s="111">
        <v>0</v>
      </c>
    </row>
    <row r="71" spans="2:5" x14ac:dyDescent="0.4">
      <c r="B71" t="s">
        <v>91</v>
      </c>
      <c r="C71" s="111">
        <v>0</v>
      </c>
    </row>
    <row r="72" spans="2:5" x14ac:dyDescent="0.4">
      <c r="B72" t="s">
        <v>92</v>
      </c>
      <c r="C72" s="111">
        <v>0</v>
      </c>
    </row>
    <row r="73" spans="2:5" x14ac:dyDescent="0.4">
      <c r="B73" t="s">
        <v>93</v>
      </c>
      <c r="C73" s="111">
        <v>88</v>
      </c>
      <c r="E73" s="1" t="s">
        <v>103</v>
      </c>
    </row>
    <row r="74" spans="2:5" x14ac:dyDescent="0.4">
      <c r="B74" t="s">
        <v>94</v>
      </c>
      <c r="C74" s="111">
        <v>0</v>
      </c>
      <c r="E74" s="1" t="s">
        <v>104</v>
      </c>
    </row>
    <row r="75" spans="2:5" x14ac:dyDescent="0.4">
      <c r="B75" t="s">
        <v>95</v>
      </c>
      <c r="C75" s="111">
        <v>0</v>
      </c>
      <c r="E75" s="1" t="s">
        <v>105</v>
      </c>
    </row>
    <row r="76" spans="2:5" x14ac:dyDescent="0.4">
      <c r="B76" t="s">
        <v>96</v>
      </c>
      <c r="C76" s="111">
        <v>10</v>
      </c>
      <c r="E76" s="1" t="s">
        <v>106</v>
      </c>
    </row>
    <row r="77" spans="2:5" x14ac:dyDescent="0.4">
      <c r="B77" t="s">
        <v>97</v>
      </c>
      <c r="C77" s="111">
        <v>0</v>
      </c>
    </row>
    <row r="78" spans="2:5" x14ac:dyDescent="0.4">
      <c r="B78" t="s">
        <v>98</v>
      </c>
      <c r="C78" s="111">
        <v>0</v>
      </c>
    </row>
    <row r="79" spans="2:5" x14ac:dyDescent="0.4">
      <c r="B79" t="s">
        <v>101</v>
      </c>
      <c r="C79" s="111">
        <v>0</v>
      </c>
    </row>
    <row r="80" spans="2:5" x14ac:dyDescent="0.4">
      <c r="B80" t="s">
        <v>99</v>
      </c>
      <c r="C80" s="111">
        <v>0</v>
      </c>
    </row>
    <row r="81" spans="2:20" x14ac:dyDescent="0.4">
      <c r="B81" t="s">
        <v>100</v>
      </c>
      <c r="C81" s="111">
        <v>0</v>
      </c>
    </row>
    <row r="82" spans="2:20" x14ac:dyDescent="0.4">
      <c r="B82" t="s">
        <v>102</v>
      </c>
      <c r="C82" s="111">
        <v>0</v>
      </c>
    </row>
    <row r="83" spans="2:20" x14ac:dyDescent="0.4">
      <c r="B83" t="s">
        <v>155</v>
      </c>
      <c r="C83" s="111">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2.9999999999999997E-4</v>
      </c>
      <c r="F96" s="94">
        <f t="shared" si="0"/>
        <v>2.0000000000000001E-4</v>
      </c>
      <c r="H96" s="24">
        <v>1.000282073447248</v>
      </c>
      <c r="I96" s="24">
        <v>1.0001698637125092</v>
      </c>
      <c r="J96" s="24">
        <f>J95*H96</f>
        <v>1.000282073447248</v>
      </c>
      <c r="K96" s="24">
        <f t="shared" ref="K96:K99" si="1">K95*I96</f>
        <v>1.0001698637125092</v>
      </c>
      <c r="L96" s="25"/>
      <c r="N96" s="31"/>
      <c r="O96" s="23"/>
      <c r="P96" s="21"/>
      <c r="R96" s="20"/>
      <c r="S96" s="31"/>
      <c r="T96" s="22"/>
    </row>
    <row r="97" spans="2:20" x14ac:dyDescent="0.4">
      <c r="B97" t="s">
        <v>114</v>
      </c>
      <c r="C97" s="88">
        <v>44620</v>
      </c>
      <c r="E97" s="94">
        <f t="shared" si="0"/>
        <v>2.9999999999999997E-4</v>
      </c>
      <c r="F97" s="94">
        <f t="shared" si="0"/>
        <v>2.0000000000000001E-4</v>
      </c>
      <c r="G97" s="74"/>
      <c r="H97" s="24">
        <v>1.0002566858423831</v>
      </c>
      <c r="I97" s="24">
        <v>1.0001534252069153</v>
      </c>
      <c r="J97" s="24">
        <f t="shared" ref="J97:J99" si="2">J96*H97</f>
        <v>1.0005388316938915</v>
      </c>
      <c r="K97" s="24">
        <f t="shared" si="1"/>
        <v>1.0003233149807997</v>
      </c>
      <c r="L97" s="25"/>
      <c r="N97" s="31"/>
      <c r="O97" s="23"/>
      <c r="P97" s="21"/>
      <c r="R97" s="20"/>
      <c r="S97" s="31"/>
      <c r="T97" s="22"/>
    </row>
    <row r="98" spans="2:20" x14ac:dyDescent="0.4">
      <c r="B98" t="s">
        <v>115</v>
      </c>
      <c r="C98" s="88">
        <v>44651</v>
      </c>
      <c r="E98" s="94">
        <f t="shared" si="0"/>
        <v>4.0000000000000002E-4</v>
      </c>
      <c r="F98" s="94">
        <f t="shared" si="0"/>
        <v>2.0000000000000001E-4</v>
      </c>
      <c r="G98" s="74"/>
      <c r="H98" s="24">
        <v>1.00035672813816</v>
      </c>
      <c r="I98" s="24">
        <v>1.0002446641581979</v>
      </c>
      <c r="J98" s="24">
        <f t="shared" si="2"/>
        <v>1.0008957520484785</v>
      </c>
      <c r="K98" s="24">
        <f t="shared" si="1"/>
        <v>1.0005680582425853</v>
      </c>
      <c r="L98" s="25"/>
      <c r="N98" s="31"/>
      <c r="O98" s="23"/>
      <c r="P98" s="21"/>
      <c r="R98" s="20"/>
      <c r="S98" s="31"/>
      <c r="T98" s="22"/>
    </row>
    <row r="99" spans="2:20" ht="15" thickBot="1" x14ac:dyDescent="0.45">
      <c r="B99" t="s">
        <v>116</v>
      </c>
      <c r="C99" s="142">
        <v>44651</v>
      </c>
      <c r="E99" s="113">
        <f>ROUND((J99/J95)-1,4)</f>
        <v>8.9999999999999998E-4</v>
      </c>
      <c r="F99" s="113">
        <f>ROUND((K99/K95)-1,4)</f>
        <v>5.9999999999999995E-4</v>
      </c>
      <c r="G99" s="74"/>
      <c r="H99" s="77">
        <v>1</v>
      </c>
      <c r="I99" s="77">
        <v>1</v>
      </c>
      <c r="J99" s="77">
        <f t="shared" si="2"/>
        <v>1.0008957520484785</v>
      </c>
      <c r="K99" s="77">
        <f t="shared" si="1"/>
        <v>1.0005680582425853</v>
      </c>
      <c r="L99" s="25"/>
      <c r="N99" s="31"/>
      <c r="O99" s="23"/>
      <c r="P99" s="11"/>
      <c r="R99" s="20"/>
      <c r="S99" s="31"/>
      <c r="T99" s="22"/>
    </row>
    <row r="100" spans="2:20" ht="15" thickTop="1" x14ac:dyDescent="0.4">
      <c r="B100" t="s">
        <v>117</v>
      </c>
      <c r="C100" s="141"/>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42"/>
      <c r="E103" s="113"/>
      <c r="F103" s="113"/>
      <c r="G103" s="74"/>
      <c r="H103" s="77">
        <v>1</v>
      </c>
      <c r="I103" s="77">
        <v>1</v>
      </c>
      <c r="J103" s="77">
        <f t="shared" ref="J103" si="3">J102*H103</f>
        <v>0</v>
      </c>
      <c r="K103" s="77">
        <f t="shared" ref="K103:K106" si="4">K102*I103</f>
        <v>0</v>
      </c>
      <c r="L103" s="25"/>
      <c r="N103" s="31"/>
      <c r="O103" s="23"/>
      <c r="P103" s="11"/>
      <c r="R103" s="20"/>
      <c r="S103" s="31"/>
      <c r="T103" s="22"/>
    </row>
    <row r="104" spans="2:20" ht="15" thickTop="1" x14ac:dyDescent="0.4">
      <c r="B104" t="s">
        <v>121</v>
      </c>
      <c r="C104" s="141"/>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42"/>
      <c r="E107" s="113"/>
      <c r="F107" s="113"/>
      <c r="G107" s="74"/>
      <c r="H107" s="77">
        <v>1</v>
      </c>
      <c r="I107" s="77">
        <v>1</v>
      </c>
      <c r="J107" s="77">
        <f t="shared" ref="J105:J107" si="5">J106*H107</f>
        <v>0</v>
      </c>
      <c r="K107" s="77">
        <f t="shared" ref="K107:K110" si="6">K106*I107</f>
        <v>0</v>
      </c>
      <c r="L107" s="25"/>
      <c r="N107" s="31"/>
      <c r="O107" s="23"/>
      <c r="P107" s="21"/>
      <c r="R107" s="20"/>
      <c r="S107" s="31"/>
      <c r="T107" s="22"/>
    </row>
    <row r="108" spans="2:20" ht="15" thickTop="1" x14ac:dyDescent="0.4">
      <c r="B108" t="s">
        <v>125</v>
      </c>
      <c r="C108" s="141"/>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42"/>
      <c r="E111" s="113"/>
      <c r="F111" s="113"/>
      <c r="G111" s="74"/>
      <c r="H111" s="77">
        <v>1</v>
      </c>
      <c r="I111" s="77">
        <v>1</v>
      </c>
      <c r="J111" s="77">
        <f t="shared" ref="J108:K112" si="7">J110*H111</f>
        <v>0</v>
      </c>
      <c r="K111" s="77">
        <f t="shared" si="7"/>
        <v>0</v>
      </c>
      <c r="L111" s="11"/>
    </row>
    <row r="112" spans="2:20" ht="15" thickTop="1" x14ac:dyDescent="0.4">
      <c r="B112" t="s">
        <v>129</v>
      </c>
      <c r="C112" s="141"/>
      <c r="E112" s="94"/>
      <c r="F112" s="94"/>
      <c r="G112" s="74"/>
      <c r="H112" s="77">
        <v>1</v>
      </c>
      <c r="I112" s="77">
        <v>1</v>
      </c>
      <c r="J112" s="77">
        <f t="shared" si="7"/>
        <v>0</v>
      </c>
      <c r="K112" s="77">
        <f t="shared" si="7"/>
        <v>0</v>
      </c>
      <c r="L112" s="11"/>
    </row>
    <row r="114" spans="2:8" x14ac:dyDescent="0.4">
      <c r="B114" s="1" t="s">
        <v>133</v>
      </c>
    </row>
    <row r="115" spans="2:8" x14ac:dyDescent="0.4">
      <c r="B115" s="1" t="s">
        <v>134</v>
      </c>
      <c r="E115" s="31"/>
      <c r="F115" s="31"/>
      <c r="G115" s="20"/>
      <c r="H115" s="20"/>
    </row>
    <row r="116" spans="2:8" x14ac:dyDescent="0.4">
      <c r="B116" s="1" t="s">
        <v>135</v>
      </c>
      <c r="E116" s="31"/>
      <c r="F116" s="31"/>
      <c r="G116" s="20"/>
      <c r="H116" s="20"/>
    </row>
    <row r="117" spans="2:8" x14ac:dyDescent="0.4">
      <c r="B117" s="1"/>
      <c r="E117" s="31"/>
      <c r="F117" s="31"/>
      <c r="G117" s="20"/>
      <c r="H117" s="20"/>
    </row>
    <row r="118" spans="2:8" x14ac:dyDescent="0.4">
      <c r="B118" s="1" t="s">
        <v>136</v>
      </c>
      <c r="E118" s="31"/>
      <c r="F118" s="31"/>
      <c r="G118" s="20"/>
      <c r="H118" s="20"/>
    </row>
    <row r="119" spans="2:8" x14ac:dyDescent="0.4">
      <c r="B119" s="1" t="s">
        <v>137</v>
      </c>
      <c r="E119" s="31"/>
      <c r="F119" s="31"/>
      <c r="G119" s="20"/>
      <c r="H119" s="20"/>
    </row>
    <row r="120" spans="2:8" x14ac:dyDescent="0.4">
      <c r="B120" s="1" t="s">
        <v>138</v>
      </c>
      <c r="E120" s="31"/>
      <c r="F120" s="31"/>
      <c r="G120" s="20"/>
      <c r="H120" s="20"/>
    </row>
    <row r="121" spans="2:8" x14ac:dyDescent="0.4">
      <c r="B121" s="1" t="s">
        <v>139</v>
      </c>
      <c r="E121" s="31"/>
      <c r="F121" s="31"/>
      <c r="G121" s="20"/>
      <c r="H121" s="20"/>
    </row>
    <row r="122" spans="2:8" x14ac:dyDescent="0.4">
      <c r="B122" s="1" t="s">
        <v>140</v>
      </c>
      <c r="E122" s="31"/>
      <c r="F122" s="31"/>
      <c r="G122" s="20"/>
      <c r="H122" s="20"/>
    </row>
    <row r="123" spans="2:8" x14ac:dyDescent="0.4">
      <c r="E123" s="31"/>
      <c r="F123" s="31"/>
      <c r="G123" s="20"/>
      <c r="H123" s="20"/>
    </row>
    <row r="124" spans="2:8" x14ac:dyDescent="0.4">
      <c r="E124" s="31"/>
      <c r="F124" s="31"/>
      <c r="G124" s="20"/>
      <c r="H124" s="20"/>
    </row>
    <row r="125" spans="2:8" x14ac:dyDescent="0.4">
      <c r="E125" s="31"/>
      <c r="F125" s="31"/>
      <c r="G125" s="20"/>
      <c r="H125" s="20"/>
    </row>
    <row r="126" spans="2:8" x14ac:dyDescent="0.4">
      <c r="E126" s="31"/>
      <c r="F126" s="31"/>
      <c r="G126" s="20"/>
      <c r="H126" s="20"/>
    </row>
    <row r="127" spans="2:8" x14ac:dyDescent="0.4">
      <c r="E127" s="31"/>
      <c r="F127" s="31"/>
      <c r="G127" s="20"/>
      <c r="H127" s="20"/>
    </row>
    <row r="128" spans="2:8" x14ac:dyDescent="0.4">
      <c r="E128" s="31"/>
      <c r="F128" s="31"/>
      <c r="G128" s="20"/>
      <c r="H128" s="20"/>
    </row>
    <row r="129" spans="5:8" x14ac:dyDescent="0.4">
      <c r="E129" s="31"/>
      <c r="F129" s="31"/>
      <c r="G129" s="20"/>
      <c r="H129" s="20"/>
    </row>
    <row r="130" spans="5:8" x14ac:dyDescent="0.4">
      <c r="E130" s="31"/>
      <c r="F130" s="31"/>
      <c r="G130" s="20"/>
      <c r="H130" s="20"/>
    </row>
    <row r="131" spans="5:8" x14ac:dyDescent="0.4">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2" t="s">
        <v>66</v>
      </c>
      <c r="C6" s="43" t="s">
        <v>156</v>
      </c>
    </row>
    <row r="7" spans="1:3" x14ac:dyDescent="0.4">
      <c r="B7" s="12" t="s">
        <v>35</v>
      </c>
      <c r="C7" s="43" t="s">
        <v>157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&amp; C'!O13</f>
        <v>865382000</v>
      </c>
      <c r="E35" s="1" t="s">
        <v>48</v>
      </c>
    </row>
    <row r="36" spans="2:5" x14ac:dyDescent="0.4">
      <c r="B36" t="s">
        <v>70</v>
      </c>
      <c r="C36" s="90">
        <f>'Items B &amp; C'!P13</f>
        <v>849110000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8" x14ac:dyDescent="0.4">
      <c r="C49" s="19"/>
    </row>
    <row r="50" spans="2:8" x14ac:dyDescent="0.4">
      <c r="B50" t="s">
        <v>61</v>
      </c>
      <c r="C50" s="51" t="s">
        <v>153</v>
      </c>
    </row>
    <row r="51" spans="2:8" x14ac:dyDescent="0.4">
      <c r="B51" t="s">
        <v>73</v>
      </c>
      <c r="C51" s="13"/>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92">
        <f>'Items B &amp; C'!AB13</f>
        <v>37578000</v>
      </c>
      <c r="D60" s="78"/>
      <c r="E60" s="92">
        <f>'Items B &amp; C'!AD13</f>
        <v>823813000</v>
      </c>
      <c r="F60" s="92">
        <f>'Items B &amp; C'!AE13</f>
        <v>0</v>
      </c>
      <c r="G60" s="92">
        <f>'Items B &amp; C'!AF13</f>
        <v>3990000</v>
      </c>
      <c r="H60" s="17"/>
    </row>
    <row r="61" spans="2:8" x14ac:dyDescent="0.4">
      <c r="B61" t="s">
        <v>79</v>
      </c>
      <c r="C61" s="92">
        <f>'Items B &amp; C'!AG13</f>
        <v>112000</v>
      </c>
      <c r="D61" s="78"/>
      <c r="E61" s="92">
        <f>'Items B &amp; C'!AI13</f>
        <v>0</v>
      </c>
      <c r="F61" s="92">
        <f>'Items B &amp; C'!AJ13</f>
        <v>0</v>
      </c>
      <c r="G61" s="92">
        <f>'Items B &amp; C'!AK13</f>
        <v>16160000</v>
      </c>
    </row>
    <row r="64" spans="2:8" x14ac:dyDescent="0.4">
      <c r="B64" t="s">
        <v>88</v>
      </c>
      <c r="E64" s="1" t="s">
        <v>86</v>
      </c>
    </row>
    <row r="65" spans="2:5" x14ac:dyDescent="0.4">
      <c r="B65" t="s">
        <v>85</v>
      </c>
      <c r="C65" s="95">
        <v>78</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18</v>
      </c>
      <c r="E73" s="1" t="s">
        <v>103</v>
      </c>
    </row>
    <row r="74" spans="2:5" x14ac:dyDescent="0.4">
      <c r="B74" t="s">
        <v>94</v>
      </c>
      <c r="C74" s="95">
        <v>0</v>
      </c>
      <c r="E74" s="1" t="s">
        <v>104</v>
      </c>
    </row>
    <row r="75" spans="2:5" x14ac:dyDescent="0.4">
      <c r="B75" t="s">
        <v>95</v>
      </c>
      <c r="C75" s="95">
        <v>16</v>
      </c>
      <c r="E75" s="1" t="s">
        <v>105</v>
      </c>
    </row>
    <row r="76" spans="2:5" x14ac:dyDescent="0.4">
      <c r="B76" t="s">
        <v>96</v>
      </c>
      <c r="C76" s="95">
        <v>64</v>
      </c>
      <c r="E76" s="1" t="s">
        <v>106</v>
      </c>
    </row>
    <row r="77" spans="2:5" x14ac:dyDescent="0.4">
      <c r="B77" t="s">
        <v>97</v>
      </c>
      <c r="C77" s="95">
        <v>2</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1.0006180799088134</v>
      </c>
      <c r="I96" s="24">
        <v>1.0003593832617996</v>
      </c>
      <c r="J96" s="24">
        <f>J95*H96</f>
        <v>1.0006180799088134</v>
      </c>
      <c r="K96" s="24">
        <f t="shared" ref="K96:K99" si="1">K95*I96</f>
        <v>1.0003593832617996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1.0005642195679127</v>
      </c>
      <c r="I97" s="24">
        <v>1.0003288900799592</v>
      </c>
      <c r="J97" s="24">
        <f t="shared" ref="J97:J99" si="2">J96*H97</f>
        <v>1.0011826482095052</v>
      </c>
      <c r="K97" s="24">
        <f t="shared" si="1"/>
        <v>1.0006883915393485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1.0007236598825089</v>
      </c>
      <c r="I98" s="24">
        <v>1.0004811289200457</v>
      </c>
      <c r="J98" s="24">
        <f t="shared" si="2"/>
        <v>1.0019071639270785</v>
      </c>
      <c r="K98" s="24">
        <f t="shared" si="1"/>
        <v>1.001169851664472</v>
      </c>
      <c r="L98" s="25"/>
      <c r="N98" s="31"/>
      <c r="O98" s="23"/>
      <c r="P98" s="21"/>
      <c r="R98" s="20"/>
      <c r="S98" s="31"/>
      <c r="T98" s="22"/>
    </row>
    <row r="99" spans="2:20" ht="15" thickBot="1" x14ac:dyDescent="0.45">
      <c r="B99" t="s">
        <v>116</v>
      </c>
      <c r="C99" s="142">
        <v>44651</v>
      </c>
      <c r="E99" s="113">
        <f>ROUND((J99/J95)-1,4)</f>
        <v>1.9E-3</v>
      </c>
      <c r="F99" s="113">
        <f>ROUND((K99/K95)-1,4)</f>
        <v>1.1999999999999999E-3</v>
      </c>
      <c r="G99" s="74"/>
      <c r="H99" s="77">
        <v>1</v>
      </c>
      <c r="I99" s="77">
        <v>1</v>
      </c>
      <c r="J99" s="77">
        <f t="shared" si="2"/>
        <v>1.0019071639270785</v>
      </c>
      <c r="K99" s="77">
        <f t="shared" si="1"/>
        <v>1.001169851664472</v>
      </c>
      <c r="L99" s="25"/>
      <c r="N99" s="31"/>
      <c r="O99" s="23"/>
      <c r="P99" s="11"/>
      <c r="R99" s="20"/>
      <c r="S99" s="31"/>
      <c r="T99" s="22"/>
    </row>
    <row r="100" spans="2:20" ht="15" thickTop="1" x14ac:dyDescent="0.4">
      <c r="B100" t="s">
        <v>117</v>
      </c>
      <c r="C100" s="141"/>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42"/>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41"/>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42"/>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41"/>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42"/>
      <c r="E111" s="113"/>
      <c r="F111" s="113"/>
      <c r="G111" s="74"/>
      <c r="H111" s="77">
        <v>1</v>
      </c>
      <c r="I111" s="77">
        <v>1</v>
      </c>
      <c r="J111" s="77">
        <f t="shared" ref="J111:K112" si="5">J110*H111</f>
        <v>0</v>
      </c>
      <c r="K111" s="77">
        <f t="shared" si="5"/>
        <v>0</v>
      </c>
      <c r="L111" s="11"/>
    </row>
    <row r="112" spans="2:20" ht="15" thickTop="1" x14ac:dyDescent="0.4">
      <c r="B112" t="s">
        <v>129</v>
      </c>
      <c r="C112" s="141"/>
      <c r="E112" s="94"/>
      <c r="F112" s="94"/>
      <c r="G112" s="74"/>
      <c r="H112" s="77">
        <v>1</v>
      </c>
      <c r="I112" s="77">
        <v>1</v>
      </c>
      <c r="J112" s="77">
        <f t="shared" si="5"/>
        <v>0</v>
      </c>
      <c r="K112" s="77">
        <f t="shared" si="5"/>
        <v>0</v>
      </c>
      <c r="L112" s="11"/>
    </row>
    <row r="113" spans="6:8" x14ac:dyDescent="0.4">
      <c r="F113" s="20"/>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396</v>
      </c>
      <c r="B1" s="7" t="s">
        <v>34</v>
      </c>
    </row>
    <row r="2" spans="1:3" x14ac:dyDescent="0.4">
      <c r="B2" s="1" t="s">
        <v>50</v>
      </c>
    </row>
    <row r="4" spans="1:3" x14ac:dyDescent="0.4">
      <c r="B4" s="5" t="s">
        <v>51</v>
      </c>
    </row>
    <row r="5" spans="1:3" x14ac:dyDescent="0.4">
      <c r="B5" s="5"/>
    </row>
    <row r="6" spans="1:3" x14ac:dyDescent="0.4">
      <c r="B6" s="12" t="s">
        <v>66</v>
      </c>
      <c r="C6" s="43" t="s">
        <v>159</v>
      </c>
    </row>
    <row r="7" spans="1:3" x14ac:dyDescent="0.4">
      <c r="B7" s="12" t="s">
        <v>35</v>
      </c>
      <c r="C7" s="51" t="s">
        <v>396</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&amp; C'!O14</f>
        <v>73211000</v>
      </c>
      <c r="E35" s="1" t="s">
        <v>48</v>
      </c>
    </row>
    <row r="36" spans="2:5" x14ac:dyDescent="0.4">
      <c r="B36" t="s">
        <v>70</v>
      </c>
      <c r="C36" s="95">
        <f>'Items B &amp; C'!P14</f>
        <v>71742000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&amp; C'!AB14</f>
        <v>3230000</v>
      </c>
      <c r="D60" s="78"/>
      <c r="E60" s="92">
        <f>'Items B &amp; C'!AD14</f>
        <v>69644000</v>
      </c>
      <c r="F60" s="92">
        <f>'Items B &amp; C'!AE14</f>
        <v>0</v>
      </c>
      <c r="G60" s="92">
        <f>'Items B &amp; C'!AF14</f>
        <v>337000</v>
      </c>
    </row>
    <row r="61" spans="2:7" x14ac:dyDescent="0.4">
      <c r="B61" t="s">
        <v>79</v>
      </c>
      <c r="C61" s="92">
        <f>'Items B &amp; C'!AG14</f>
        <v>9000</v>
      </c>
      <c r="D61" s="78"/>
      <c r="E61" s="92">
        <f>'Items B &amp; C'!AI14</f>
        <v>0</v>
      </c>
      <c r="F61" s="92">
        <f>'Items B &amp; C'!AJ14</f>
        <v>0</v>
      </c>
      <c r="G61" s="92">
        <f>'Items B &amp; C'!AK14</f>
        <v>1460000</v>
      </c>
    </row>
    <row r="64" spans="2:7"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100</v>
      </c>
      <c r="E76" s="1" t="s">
        <v>106</v>
      </c>
    </row>
    <row r="77" spans="2:5" x14ac:dyDescent="0.4">
      <c r="B77" t="s">
        <v>97</v>
      </c>
      <c r="C77" s="95">
        <v>0</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2.9999999999999997E-4</v>
      </c>
      <c r="H96" s="24">
        <v>1.000607418730987</v>
      </c>
      <c r="I96" s="24">
        <v>1.000349438582516</v>
      </c>
      <c r="J96" s="24">
        <f>J95*H96</f>
        <v>1.000607418730987</v>
      </c>
      <c r="K96" s="24">
        <f t="shared" ref="K96:K99" si="1">K95*I96</f>
        <v>1.000349438582516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1.0005608647217652</v>
      </c>
      <c r="I97" s="24">
        <v>1.0003288936276444</v>
      </c>
      <c r="J97" s="24">
        <f t="shared" ref="J97:J99" si="2">J96*H97</f>
        <v>1.0011686241324897</v>
      </c>
      <c r="K97" s="24">
        <f t="shared" si="1"/>
        <v>1.0006784471382835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1.0007283572395416</v>
      </c>
      <c r="I98" s="24">
        <v>1.0004811307424026</v>
      </c>
      <c r="J98" s="24">
        <f t="shared" si="2"/>
        <v>1.0018978325478785</v>
      </c>
      <c r="K98" s="24">
        <f t="shared" si="1"/>
        <v>1.0011599043024615</v>
      </c>
      <c r="L98" s="25"/>
      <c r="N98" s="31"/>
      <c r="O98" s="23"/>
      <c r="P98" s="21"/>
      <c r="R98" s="20"/>
      <c r="S98" s="31"/>
      <c r="T98" s="22"/>
    </row>
    <row r="99" spans="2:20" ht="15" thickBot="1" x14ac:dyDescent="0.45">
      <c r="B99" t="s">
        <v>116</v>
      </c>
      <c r="C99" s="142">
        <v>44651</v>
      </c>
      <c r="E99" s="113">
        <f>ROUND((J99/J95)-1,4)</f>
        <v>1.9E-3</v>
      </c>
      <c r="F99" s="113">
        <f>ROUND((K99/K95)-1,4)</f>
        <v>1.1999999999999999E-3</v>
      </c>
      <c r="G99" s="74"/>
      <c r="H99" s="77">
        <v>1</v>
      </c>
      <c r="I99" s="77">
        <v>1</v>
      </c>
      <c r="J99" s="77">
        <f t="shared" si="2"/>
        <v>1.0018978325478785</v>
      </c>
      <c r="K99" s="77">
        <f t="shared" si="1"/>
        <v>1.0011599043024615</v>
      </c>
      <c r="L99" s="25"/>
      <c r="O99" s="23"/>
      <c r="P99" s="11"/>
      <c r="R99" s="20"/>
      <c r="S99" s="31"/>
      <c r="T99" s="22"/>
    </row>
    <row r="100" spans="2:20" ht="15" thickTop="1" x14ac:dyDescent="0.4">
      <c r="B100" t="s">
        <v>117</v>
      </c>
      <c r="C100" s="141"/>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42"/>
      <c r="E103" s="113"/>
      <c r="F103" s="113"/>
      <c r="G103" s="74"/>
      <c r="H103" s="77">
        <v>1</v>
      </c>
      <c r="I103" s="77">
        <v>1</v>
      </c>
      <c r="J103" s="77">
        <f t="shared" ref="J103:K103" si="3">J102*H103</f>
        <v>0</v>
      </c>
      <c r="K103" s="77">
        <f t="shared" si="3"/>
        <v>0</v>
      </c>
      <c r="L103" s="25"/>
      <c r="O103" s="23"/>
      <c r="P103" s="11"/>
      <c r="R103" s="20"/>
      <c r="S103" s="31"/>
      <c r="T103" s="22"/>
    </row>
    <row r="104" spans="2:20" ht="15" thickTop="1" x14ac:dyDescent="0.4">
      <c r="B104" t="s">
        <v>121</v>
      </c>
      <c r="C104" s="141"/>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42"/>
      <c r="E107" s="113"/>
      <c r="F107" s="113"/>
      <c r="G107" s="74"/>
      <c r="H107" s="77">
        <v>1</v>
      </c>
      <c r="I107" s="77">
        <v>1</v>
      </c>
      <c r="J107" s="77">
        <f t="shared" ref="J107:K107" si="4">J106*H107</f>
        <v>0</v>
      </c>
      <c r="K107" s="77">
        <f t="shared" si="4"/>
        <v>0</v>
      </c>
      <c r="L107" s="25"/>
      <c r="O107" s="23"/>
      <c r="P107" s="21"/>
      <c r="R107" s="20"/>
      <c r="S107" s="31"/>
      <c r="T107" s="22"/>
    </row>
    <row r="108" spans="2:20" ht="15" thickTop="1" x14ac:dyDescent="0.4">
      <c r="B108" t="s">
        <v>125</v>
      </c>
      <c r="C108" s="141"/>
      <c r="E108" s="112"/>
      <c r="F108" s="112"/>
      <c r="G108" s="74"/>
      <c r="H108" s="24"/>
      <c r="I108" s="24"/>
      <c r="J108" s="24"/>
      <c r="K108" s="24"/>
      <c r="L108" s="11"/>
      <c r="N108" s="31"/>
    </row>
    <row r="109" spans="2:20" x14ac:dyDescent="0.4">
      <c r="B109" t="s">
        <v>126</v>
      </c>
      <c r="C109" s="88"/>
      <c r="E109" s="94"/>
      <c r="F109" s="94"/>
      <c r="G109" s="74"/>
      <c r="H109" s="24"/>
      <c r="I109" s="24"/>
      <c r="J109" s="24"/>
      <c r="K109" s="24"/>
      <c r="L109" s="11"/>
      <c r="N109" s="31"/>
    </row>
    <row r="110" spans="2:20" x14ac:dyDescent="0.4">
      <c r="B110" t="s">
        <v>127</v>
      </c>
      <c r="C110" s="88"/>
      <c r="E110" s="94"/>
      <c r="F110" s="94"/>
      <c r="G110" s="74"/>
      <c r="H110" s="24"/>
      <c r="I110" s="24"/>
      <c r="J110" s="24"/>
      <c r="K110" s="24"/>
      <c r="L110" s="11"/>
    </row>
    <row r="111" spans="2:20" ht="15" thickBot="1" x14ac:dyDescent="0.45">
      <c r="B111" t="s">
        <v>128</v>
      </c>
      <c r="C111" s="142"/>
      <c r="E111" s="113"/>
      <c r="F111" s="113"/>
      <c r="G111" s="74"/>
      <c r="H111" s="77">
        <v>1</v>
      </c>
      <c r="I111" s="77">
        <v>1</v>
      </c>
      <c r="J111" s="77">
        <f t="shared" ref="J111:K112" si="5">J110*H111</f>
        <v>0</v>
      </c>
      <c r="K111" s="77">
        <f t="shared" si="5"/>
        <v>0</v>
      </c>
      <c r="L111" s="11"/>
    </row>
    <row r="112" spans="2:20" ht="15" thickTop="1" x14ac:dyDescent="0.4">
      <c r="B112" t="s">
        <v>129</v>
      </c>
      <c r="C112" s="141"/>
      <c r="E112" s="94"/>
      <c r="F112" s="94"/>
      <c r="G112" s="74"/>
      <c r="H112" s="77">
        <v>1</v>
      </c>
      <c r="I112" s="77">
        <v>1</v>
      </c>
      <c r="J112" s="77">
        <f t="shared" si="5"/>
        <v>0</v>
      </c>
      <c r="K112" s="77">
        <f t="shared" si="5"/>
        <v>0</v>
      </c>
      <c r="L112" s="11"/>
    </row>
    <row r="113" spans="6:8" x14ac:dyDescent="0.4">
      <c r="F113" s="20"/>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398</v>
      </c>
      <c r="B1" s="7" t="s">
        <v>34</v>
      </c>
    </row>
    <row r="2" spans="1:3" x14ac:dyDescent="0.4">
      <c r="B2" s="1" t="s">
        <v>50</v>
      </c>
    </row>
    <row r="4" spans="1:3" x14ac:dyDescent="0.4">
      <c r="B4" s="5" t="s">
        <v>51</v>
      </c>
    </row>
    <row r="5" spans="1:3" x14ac:dyDescent="0.4">
      <c r="B5" s="5"/>
    </row>
    <row r="6" spans="1:3" x14ac:dyDescent="0.4">
      <c r="B6" s="12" t="s">
        <v>66</v>
      </c>
      <c r="C6" s="43" t="s">
        <v>375</v>
      </c>
    </row>
    <row r="7" spans="1:3" x14ac:dyDescent="0.4">
      <c r="B7" s="12" t="s">
        <v>35</v>
      </c>
      <c r="C7" s="51" t="s">
        <v>398</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&amp; C'!O15</f>
        <v>325835000</v>
      </c>
      <c r="E35" s="1" t="s">
        <v>48</v>
      </c>
    </row>
    <row r="36" spans="2:5" x14ac:dyDescent="0.4">
      <c r="B36" t="s">
        <v>70</v>
      </c>
      <c r="C36" s="95">
        <f>'Items B &amp; C'!P15</f>
        <v>318654000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&amp; C'!AB15</f>
        <v>22303000</v>
      </c>
      <c r="D60" s="78"/>
      <c r="E60" s="92">
        <f>'Items B &amp; C'!AD15</f>
        <v>303532000</v>
      </c>
      <c r="F60" s="92">
        <f>'Items B &amp; C'!AE15</f>
        <v>0</v>
      </c>
      <c r="G60" s="92">
        <f>'Items B &amp; C'!AF15</f>
        <v>0</v>
      </c>
    </row>
    <row r="61" spans="2:7" x14ac:dyDescent="0.4">
      <c r="B61" t="s">
        <v>79</v>
      </c>
      <c r="C61" s="92">
        <f>'Items B &amp; C'!AG15</f>
        <v>49000</v>
      </c>
      <c r="D61" s="78"/>
      <c r="E61" s="92">
        <f>'Items B &amp; C'!AI15</f>
        <v>0</v>
      </c>
      <c r="F61" s="92">
        <f>'Items B &amp; C'!AJ15</f>
        <v>0</v>
      </c>
      <c r="G61" s="92">
        <f>'Items B &amp; C'!AK15</f>
        <v>7132000</v>
      </c>
    </row>
    <row r="64" spans="2:7"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31</v>
      </c>
      <c r="E73" s="1" t="s">
        <v>103</v>
      </c>
    </row>
    <row r="74" spans="2:5" x14ac:dyDescent="0.4">
      <c r="B74" t="s">
        <v>94</v>
      </c>
      <c r="C74" s="95">
        <v>0</v>
      </c>
      <c r="E74" s="1" t="s">
        <v>104</v>
      </c>
    </row>
    <row r="75" spans="2:5" x14ac:dyDescent="0.4">
      <c r="B75" t="s">
        <v>95</v>
      </c>
      <c r="C75" s="95">
        <v>0</v>
      </c>
      <c r="E75" s="1" t="s">
        <v>105</v>
      </c>
    </row>
    <row r="76" spans="2:5" x14ac:dyDescent="0.4">
      <c r="B76" t="s">
        <v>96</v>
      </c>
      <c r="C76" s="95">
        <v>66</v>
      </c>
      <c r="E76" s="1" t="s">
        <v>106</v>
      </c>
    </row>
    <row r="77" spans="2:5" x14ac:dyDescent="0.4">
      <c r="B77" t="s">
        <v>97</v>
      </c>
      <c r="C77" s="95">
        <v>2</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8.0000000000000004E-4</v>
      </c>
      <c r="F96" s="94">
        <f t="shared" si="0"/>
        <v>5.9999999999999995E-4</v>
      </c>
      <c r="H96" s="24">
        <v>1.0008424430004645</v>
      </c>
      <c r="I96" s="24">
        <v>1.0005542535133884</v>
      </c>
      <c r="J96" s="24">
        <f>J95*H96</f>
        <v>1.0008424430004645</v>
      </c>
      <c r="K96" s="24">
        <f t="shared" ref="K96:K99" si="1">K95*I96</f>
        <v>1.0005542535133884</v>
      </c>
      <c r="L96" s="25"/>
      <c r="N96" s="31"/>
      <c r="O96" s="23"/>
      <c r="P96" s="21"/>
      <c r="R96" s="20"/>
      <c r="S96" s="31"/>
      <c r="T96" s="22"/>
    </row>
    <row r="97" spans="2:20" x14ac:dyDescent="0.4">
      <c r="B97" t="s">
        <v>114</v>
      </c>
      <c r="C97" s="88">
        <v>44620</v>
      </c>
      <c r="E97" s="94">
        <f t="shared" si="0"/>
        <v>8.0000000000000004E-4</v>
      </c>
      <c r="F97" s="94">
        <f t="shared" si="0"/>
        <v>5.0000000000000001E-4</v>
      </c>
      <c r="G97" s="74"/>
      <c r="H97" s="24">
        <v>1.000774542000505</v>
      </c>
      <c r="I97" s="24">
        <v>1.0005364810389108</v>
      </c>
      <c r="J97" s="24">
        <f t="shared" ref="J97:J99" si="2">J96*H97</f>
        <v>1.0016176375084564</v>
      </c>
      <c r="K97" s="24">
        <f t="shared" si="1"/>
        <v>1.0010910318988</v>
      </c>
      <c r="L97" s="25"/>
      <c r="N97" s="31"/>
      <c r="O97" s="23"/>
      <c r="P97" s="21"/>
      <c r="R97" s="20"/>
      <c r="S97" s="31"/>
      <c r="T97" s="22"/>
    </row>
    <row r="98" spans="2:20" x14ac:dyDescent="0.4">
      <c r="B98" t="s">
        <v>115</v>
      </c>
      <c r="C98" s="88">
        <v>44651</v>
      </c>
      <c r="E98" s="94">
        <f t="shared" si="0"/>
        <v>8.9999999999999998E-4</v>
      </c>
      <c r="F98" s="94">
        <f t="shared" si="0"/>
        <v>5.9999999999999995E-4</v>
      </c>
      <c r="G98" s="74"/>
      <c r="H98" s="24">
        <v>1.0008615238974123</v>
      </c>
      <c r="I98" s="24">
        <v>1.0005936437633554</v>
      </c>
      <c r="J98" s="24">
        <f t="shared" si="2"/>
        <v>1.0024805550392397</v>
      </c>
      <c r="K98" s="24">
        <f t="shared" si="1"/>
        <v>1.0016853233464378</v>
      </c>
      <c r="L98" s="25"/>
      <c r="N98" s="31"/>
      <c r="O98" s="23"/>
      <c r="P98" s="21"/>
      <c r="R98" s="20"/>
      <c r="S98" s="31"/>
      <c r="T98" s="22"/>
    </row>
    <row r="99" spans="2:20" ht="15" thickBot="1" x14ac:dyDescent="0.45">
      <c r="B99" t="s">
        <v>116</v>
      </c>
      <c r="C99" s="142">
        <v>44651</v>
      </c>
      <c r="E99" s="113">
        <f>ROUND((J99/J95)-1,4)</f>
        <v>2.5000000000000001E-3</v>
      </c>
      <c r="F99" s="113">
        <f>ROUND((K99/K95)-1,4)</f>
        <v>1.6999999999999999E-3</v>
      </c>
      <c r="G99" s="74"/>
      <c r="H99" s="77">
        <v>1</v>
      </c>
      <c r="I99" s="77">
        <v>1</v>
      </c>
      <c r="J99" s="77">
        <f t="shared" si="2"/>
        <v>1.0024805550392397</v>
      </c>
      <c r="K99" s="77">
        <f t="shared" si="1"/>
        <v>1.0016853233464378</v>
      </c>
      <c r="L99" s="25"/>
      <c r="N99" s="31"/>
      <c r="O99" s="23"/>
      <c r="P99" s="11"/>
      <c r="R99" s="20"/>
      <c r="S99" s="31"/>
      <c r="T99" s="22"/>
    </row>
    <row r="100" spans="2:20" ht="15" thickTop="1" x14ac:dyDescent="0.4">
      <c r="B100" t="s">
        <v>117</v>
      </c>
      <c r="C100" s="141"/>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42"/>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41"/>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42"/>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41"/>
      <c r="E108" s="112"/>
      <c r="F108" s="112"/>
      <c r="G108" s="74"/>
      <c r="H108" s="24"/>
      <c r="I108" s="24"/>
      <c r="J108" s="24"/>
      <c r="K108" s="24"/>
      <c r="L108" s="25"/>
    </row>
    <row r="109" spans="2:20" x14ac:dyDescent="0.4">
      <c r="B109" t="s">
        <v>126</v>
      </c>
      <c r="C109" s="88"/>
      <c r="E109" s="94"/>
      <c r="F109" s="94"/>
      <c r="G109" s="74"/>
      <c r="H109" s="24"/>
      <c r="I109" s="24"/>
      <c r="J109" s="24"/>
      <c r="K109" s="24"/>
      <c r="L109" s="25"/>
    </row>
    <row r="110" spans="2:20" x14ac:dyDescent="0.4">
      <c r="B110" t="s">
        <v>127</v>
      </c>
      <c r="C110" s="88"/>
      <c r="E110" s="94"/>
      <c r="F110" s="94"/>
      <c r="G110" s="74"/>
      <c r="H110" s="24"/>
      <c r="I110" s="24"/>
      <c r="J110" s="24"/>
      <c r="K110" s="24"/>
      <c r="L110" s="25"/>
    </row>
    <row r="111" spans="2:20" ht="15" thickBot="1" x14ac:dyDescent="0.45">
      <c r="B111" t="s">
        <v>128</v>
      </c>
      <c r="C111" s="142"/>
      <c r="E111" s="113"/>
      <c r="F111" s="113"/>
      <c r="G111" s="74"/>
      <c r="H111" s="77">
        <v>1</v>
      </c>
      <c r="I111" s="77">
        <v>1</v>
      </c>
      <c r="J111" s="77">
        <f t="shared" ref="J111:K112" si="5">J110*H111</f>
        <v>0</v>
      </c>
      <c r="K111" s="77">
        <f t="shared" si="5"/>
        <v>0</v>
      </c>
      <c r="L111" s="25"/>
    </row>
    <row r="112" spans="2:20" ht="15" thickTop="1" x14ac:dyDescent="0.4">
      <c r="B112" t="s">
        <v>129</v>
      </c>
      <c r="C112" s="141"/>
      <c r="E112" s="94"/>
      <c r="F112" s="94"/>
      <c r="G112" s="74"/>
      <c r="H112" s="77">
        <v>1</v>
      </c>
      <c r="I112" s="77">
        <v>1</v>
      </c>
      <c r="J112" s="77">
        <f t="shared" si="5"/>
        <v>0</v>
      </c>
      <c r="K112" s="77">
        <f t="shared" si="5"/>
        <v>0</v>
      </c>
      <c r="L112" s="25"/>
    </row>
    <row r="113" spans="2:12" x14ac:dyDescent="0.4">
      <c r="E113" s="20"/>
      <c r="G113" s="26"/>
      <c r="L113" s="25"/>
    </row>
    <row r="114" spans="2:12" x14ac:dyDescent="0.4">
      <c r="G114" s="26"/>
      <c r="L114" s="25"/>
    </row>
    <row r="115" spans="2:12" x14ac:dyDescent="0.4">
      <c r="B115" s="1" t="s">
        <v>133</v>
      </c>
      <c r="L115" s="25"/>
    </row>
    <row r="116" spans="2:12" x14ac:dyDescent="0.4">
      <c r="B116" s="1" t="s">
        <v>134</v>
      </c>
      <c r="L116" s="25"/>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2" t="s">
        <v>66</v>
      </c>
      <c r="C6" s="43" t="s">
        <v>376</v>
      </c>
    </row>
    <row r="7" spans="1:3" x14ac:dyDescent="0.4">
      <c r="B7" s="12" t="s">
        <v>35</v>
      </c>
      <c r="C7" s="51" t="s">
        <v>397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&amp; C'!O16</f>
        <v>193072000</v>
      </c>
      <c r="E35" s="1" t="s">
        <v>48</v>
      </c>
    </row>
    <row r="36" spans="2:5" x14ac:dyDescent="0.4">
      <c r="B36" t="s">
        <v>70</v>
      </c>
      <c r="C36" s="95">
        <f>'Items B &amp; C'!P16</f>
        <v>191087000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&amp; C'!AB16</f>
        <v>9837000</v>
      </c>
      <c r="D60" s="78"/>
      <c r="E60" s="92">
        <f>'Items B &amp; C'!AD16</f>
        <v>182672000</v>
      </c>
      <c r="F60" s="92">
        <f>'Items B &amp; C'!AE16</f>
        <v>0</v>
      </c>
      <c r="G60" s="92">
        <f>'Items B &amp; C'!AF16</f>
        <v>562000</v>
      </c>
      <c r="N60" s="30"/>
    </row>
    <row r="61" spans="2:14" x14ac:dyDescent="0.4">
      <c r="B61" t="s">
        <v>79</v>
      </c>
      <c r="C61" s="92">
        <f>'Items B &amp; C'!AG16</f>
        <v>26000</v>
      </c>
      <c r="D61" s="78"/>
      <c r="E61" s="92">
        <f>'Items B &amp; C'!AI16</f>
        <v>0</v>
      </c>
      <c r="F61" s="92">
        <f>'Items B &amp; C'!AJ16</f>
        <v>0</v>
      </c>
      <c r="G61" s="92">
        <f>'Items B &amp; C'!AK16</f>
        <v>1960000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50</v>
      </c>
      <c r="E73" s="1" t="s">
        <v>103</v>
      </c>
    </row>
    <row r="74" spans="2:5" x14ac:dyDescent="0.4">
      <c r="B74" t="s">
        <v>94</v>
      </c>
      <c r="C74" s="95">
        <v>0</v>
      </c>
      <c r="E74" s="1" t="s">
        <v>104</v>
      </c>
    </row>
    <row r="75" spans="2:5" x14ac:dyDescent="0.4">
      <c r="B75" t="s">
        <v>95</v>
      </c>
      <c r="C75" s="95">
        <v>26</v>
      </c>
      <c r="E75" s="1" t="s">
        <v>105</v>
      </c>
    </row>
    <row r="76" spans="2:5" x14ac:dyDescent="0.4">
      <c r="B76" t="s">
        <v>96</v>
      </c>
      <c r="C76" s="95">
        <v>24</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6.9999999999999999E-4</v>
      </c>
      <c r="F96" s="94">
        <f t="shared" si="0"/>
        <v>4.0000000000000002E-4</v>
      </c>
      <c r="H96" s="24">
        <v>1.0007134823777792</v>
      </c>
      <c r="I96" s="24">
        <v>1.0004355457107097</v>
      </c>
      <c r="J96" s="24">
        <f>J95*H96</f>
        <v>1.0007134823777792</v>
      </c>
      <c r="K96" s="24">
        <f t="shared" ref="K96:K99" si="1">K95*I96</f>
        <v>1.0004355457107097</v>
      </c>
      <c r="L96" s="25"/>
      <c r="N96" s="31"/>
      <c r="O96" s="23"/>
      <c r="P96" s="21"/>
      <c r="R96" s="20"/>
      <c r="S96" s="31"/>
      <c r="T96" s="22"/>
    </row>
    <row r="97" spans="2:20" x14ac:dyDescent="0.4">
      <c r="B97" t="s">
        <v>114</v>
      </c>
      <c r="C97" s="88">
        <v>44620</v>
      </c>
      <c r="E97" s="94">
        <f t="shared" si="0"/>
        <v>6.9999999999999999E-4</v>
      </c>
      <c r="F97" s="94">
        <f t="shared" si="0"/>
        <v>4.0000000000000002E-4</v>
      </c>
      <c r="G97" s="74"/>
      <c r="H97" s="24">
        <v>1.0006581048243575</v>
      </c>
      <c r="I97" s="24">
        <v>1.0004066693672169</v>
      </c>
      <c r="J97" s="24">
        <f t="shared" ref="J97:J99" si="2">J96*H97</f>
        <v>1.0013720567483315</v>
      </c>
      <c r="K97" s="24">
        <f t="shared" si="1"/>
        <v>1.0008423922010252</v>
      </c>
      <c r="L97" s="25"/>
      <c r="N97" s="31"/>
      <c r="O97" s="23"/>
      <c r="P97" s="21"/>
      <c r="R97" s="20"/>
      <c r="S97" s="31"/>
      <c r="T97" s="22"/>
    </row>
    <row r="98" spans="2:20" x14ac:dyDescent="0.4">
      <c r="B98" t="s">
        <v>115</v>
      </c>
      <c r="C98" s="88">
        <v>44651</v>
      </c>
      <c r="E98" s="94">
        <f t="shared" si="0"/>
        <v>8.0000000000000004E-4</v>
      </c>
      <c r="F98" s="94">
        <f t="shared" si="0"/>
        <v>5.9999999999999995E-4</v>
      </c>
      <c r="G98" s="74"/>
      <c r="H98" s="24">
        <v>1.0008000625548681</v>
      </c>
      <c r="I98" s="24">
        <v>1.0005672460922135</v>
      </c>
      <c r="J98" s="24">
        <f t="shared" si="2"/>
        <v>1.0021732170344271</v>
      </c>
      <c r="K98" s="24">
        <f t="shared" si="1"/>
        <v>1.0014101161369229</v>
      </c>
      <c r="L98" s="25"/>
      <c r="N98" s="31"/>
      <c r="O98" s="23"/>
      <c r="P98" s="21"/>
      <c r="R98" s="20"/>
      <c r="S98" s="31"/>
      <c r="T98" s="22"/>
    </row>
    <row r="99" spans="2:20" ht="15" thickBot="1" x14ac:dyDescent="0.45">
      <c r="B99" t="s">
        <v>116</v>
      </c>
      <c r="C99" s="142">
        <v>44651</v>
      </c>
      <c r="E99" s="113">
        <f>ROUND((J99/J95)-1,4)</f>
        <v>2.2000000000000001E-3</v>
      </c>
      <c r="F99" s="113">
        <f>ROUND((K99/K95)-1,4)</f>
        <v>1.4E-3</v>
      </c>
      <c r="G99" s="74"/>
      <c r="H99" s="77">
        <v>1</v>
      </c>
      <c r="I99" s="77">
        <v>1</v>
      </c>
      <c r="J99" s="77">
        <f t="shared" si="2"/>
        <v>1.0021732170344271</v>
      </c>
      <c r="K99" s="77">
        <f t="shared" si="1"/>
        <v>1.0014101161369229</v>
      </c>
      <c r="L99" s="25"/>
      <c r="N99" s="31"/>
      <c r="O99" s="23"/>
      <c r="P99" s="11"/>
      <c r="R99" s="20"/>
      <c r="S99" s="31"/>
      <c r="T99" s="22"/>
    </row>
    <row r="100" spans="2:20" ht="15" thickTop="1" x14ac:dyDescent="0.4">
      <c r="B100" t="s">
        <v>117</v>
      </c>
      <c r="C100" s="141"/>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42"/>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41"/>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42"/>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41"/>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42"/>
      <c r="E111" s="113"/>
      <c r="F111" s="113"/>
      <c r="G111" s="74"/>
      <c r="H111" s="77">
        <v>1</v>
      </c>
      <c r="I111" s="77">
        <v>1</v>
      </c>
      <c r="J111" s="77">
        <f t="shared" ref="J111:K112" si="5">J110*H111</f>
        <v>0</v>
      </c>
      <c r="K111" s="77">
        <f t="shared" si="5"/>
        <v>0</v>
      </c>
      <c r="L111" s="11"/>
    </row>
    <row r="112" spans="2:20" ht="15" thickTop="1" x14ac:dyDescent="0.4">
      <c r="B112" t="s">
        <v>129</v>
      </c>
      <c r="C112" s="141"/>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405</v>
      </c>
      <c r="B1" s="7" t="s">
        <v>34</v>
      </c>
    </row>
    <row r="2" spans="1:3" x14ac:dyDescent="0.4">
      <c r="B2" s="1" t="s">
        <v>50</v>
      </c>
    </row>
    <row r="4" spans="1:3" x14ac:dyDescent="0.4">
      <c r="B4" s="5" t="s">
        <v>51</v>
      </c>
    </row>
    <row r="5" spans="1:3" x14ac:dyDescent="0.4">
      <c r="B5" s="5"/>
    </row>
    <row r="6" spans="1:3" x14ac:dyDescent="0.4">
      <c r="B6" s="12" t="s">
        <v>66</v>
      </c>
      <c r="C6" s="43" t="s">
        <v>404</v>
      </c>
    </row>
    <row r="7" spans="1:3" x14ac:dyDescent="0.4">
      <c r="B7" s="12" t="s">
        <v>35</v>
      </c>
      <c r="C7" s="43" t="s">
        <v>405</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&amp; C'!O18</f>
        <v>230005000</v>
      </c>
      <c r="E35" s="1" t="s">
        <v>48</v>
      </c>
    </row>
    <row r="36" spans="2:5" x14ac:dyDescent="0.4">
      <c r="B36" t="s">
        <v>70</v>
      </c>
      <c r="C36" s="95">
        <f>'Items B &amp; C'!P18</f>
        <v>227141000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&amp; C'!AB18</f>
        <v>46558000</v>
      </c>
      <c r="D60" s="78"/>
      <c r="E60" s="92">
        <f>'Items B &amp; C'!AD18</f>
        <v>183448000</v>
      </c>
      <c r="F60" s="92">
        <f>'Items B &amp; C'!AE18</f>
        <v>0</v>
      </c>
      <c r="G60" s="92">
        <f>'Items B &amp; C'!AF18</f>
        <v>0</v>
      </c>
      <c r="N60" s="30"/>
    </row>
    <row r="61" spans="2:14" x14ac:dyDescent="0.4">
      <c r="B61" t="s">
        <v>79</v>
      </c>
      <c r="C61" s="92">
        <f>'Items B &amp; C'!AG18</f>
        <v>33000</v>
      </c>
      <c r="D61" s="78"/>
      <c r="E61" s="92">
        <f>'Items B &amp; C'!AI18</f>
        <v>0</v>
      </c>
      <c r="F61" s="92">
        <f>'Items B &amp; C'!AJ18</f>
        <v>0</v>
      </c>
      <c r="G61" s="92">
        <f>'Items B &amp; C'!AK18</f>
        <v>2832000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17</v>
      </c>
      <c r="E73" s="1" t="s">
        <v>103</v>
      </c>
    </row>
    <row r="74" spans="2:5" x14ac:dyDescent="0.4">
      <c r="B74" t="s">
        <v>94</v>
      </c>
      <c r="C74" s="95">
        <v>0</v>
      </c>
      <c r="E74" s="1" t="s">
        <v>104</v>
      </c>
    </row>
    <row r="75" spans="2:5" x14ac:dyDescent="0.4">
      <c r="B75" t="s">
        <v>95</v>
      </c>
      <c r="C75" s="95">
        <v>0</v>
      </c>
      <c r="E75" s="1" t="s">
        <v>105</v>
      </c>
    </row>
    <row r="76" spans="2:5" x14ac:dyDescent="0.4">
      <c r="B76" t="s">
        <v>96</v>
      </c>
      <c r="C76" s="95">
        <v>57</v>
      </c>
      <c r="E76" s="1" t="s">
        <v>106</v>
      </c>
    </row>
    <row r="77" spans="2:5" x14ac:dyDescent="0.4">
      <c r="B77" t="s">
        <v>97</v>
      </c>
      <c r="C77" s="95">
        <v>0</v>
      </c>
    </row>
    <row r="78" spans="2:5" x14ac:dyDescent="0.4">
      <c r="B78" t="s">
        <v>98</v>
      </c>
      <c r="C78" s="95">
        <v>0</v>
      </c>
    </row>
    <row r="79" spans="2:5" x14ac:dyDescent="0.4">
      <c r="B79" t="s">
        <v>101</v>
      </c>
      <c r="C79" s="95">
        <v>26</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8.9999999999999998E-4</v>
      </c>
      <c r="F96" s="94">
        <f t="shared" si="0"/>
        <v>8.0000000000000004E-4</v>
      </c>
      <c r="H96" s="24">
        <v>1.0008718074754916</v>
      </c>
      <c r="I96" s="24">
        <v>1.0007593234667511</v>
      </c>
      <c r="J96" s="24">
        <f>J95*H96</f>
        <v>1.0008718074754916</v>
      </c>
      <c r="K96" s="24">
        <f t="shared" ref="K96:K99" si="1">K95*I96</f>
        <v>1.0007593234667511</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1.0008611659848965</v>
      </c>
      <c r="I97" s="24">
        <v>1.0007152258405814</v>
      </c>
      <c r="J97" s="24">
        <f t="shared" ref="J97:J99" si="2">J96*H97</f>
        <v>1.0017337242313313</v>
      </c>
      <c r="K97" s="24">
        <f t="shared" si="1"/>
        <v>1.0014750923950972</v>
      </c>
      <c r="L97" s="25"/>
      <c r="N97" s="31"/>
      <c r="O97" s="23"/>
      <c r="P97" s="21"/>
      <c r="R97" s="20"/>
      <c r="S97" s="31"/>
      <c r="T97" s="22"/>
    </row>
    <row r="98" spans="2:20" x14ac:dyDescent="0.4">
      <c r="B98" t="s">
        <v>115</v>
      </c>
      <c r="C98" s="88">
        <v>44651</v>
      </c>
      <c r="E98" s="94">
        <f t="shared" si="0"/>
        <v>1E-3</v>
      </c>
      <c r="F98" s="94">
        <f t="shared" si="0"/>
        <v>8.0000000000000004E-4</v>
      </c>
      <c r="G98" s="74"/>
      <c r="H98" s="24">
        <v>1.0010260400018134</v>
      </c>
      <c r="I98" s="24">
        <v>1.000791292453965</v>
      </c>
      <c r="J98" s="24">
        <f t="shared" si="2"/>
        <v>1.0027615431035581</v>
      </c>
      <c r="K98" s="24">
        <f t="shared" si="1"/>
        <v>1.0022675520785433</v>
      </c>
      <c r="L98" s="25"/>
      <c r="N98" s="31"/>
      <c r="O98" s="23"/>
      <c r="P98" s="21"/>
      <c r="R98" s="20"/>
      <c r="S98" s="31"/>
      <c r="T98" s="22"/>
    </row>
    <row r="99" spans="2:20" ht="15" thickBot="1" x14ac:dyDescent="0.45">
      <c r="B99" t="s">
        <v>116</v>
      </c>
      <c r="C99" s="142">
        <v>44651</v>
      </c>
      <c r="E99" s="113">
        <f>ROUND((J99/J95)-1,4)</f>
        <v>2.8E-3</v>
      </c>
      <c r="F99" s="113">
        <f>ROUND((K99/K95)-1,4)</f>
        <v>2.3E-3</v>
      </c>
      <c r="G99" s="74"/>
      <c r="H99" s="77">
        <v>1</v>
      </c>
      <c r="I99" s="77">
        <v>1</v>
      </c>
      <c r="J99" s="77">
        <f t="shared" si="2"/>
        <v>1.0027615431035581</v>
      </c>
      <c r="K99" s="77">
        <f t="shared" si="1"/>
        <v>1.0022675520785433</v>
      </c>
      <c r="L99" s="25"/>
      <c r="N99" s="31"/>
      <c r="O99" s="23"/>
      <c r="P99" s="11"/>
      <c r="R99" s="20"/>
      <c r="S99" s="31"/>
      <c r="T99" s="22"/>
    </row>
    <row r="100" spans="2:20" ht="15" thickTop="1" x14ac:dyDescent="0.4">
      <c r="B100" t="s">
        <v>117</v>
      </c>
      <c r="C100" s="141"/>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42"/>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41"/>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42"/>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41"/>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42"/>
      <c r="E111" s="113"/>
      <c r="F111" s="113"/>
      <c r="G111" s="74"/>
      <c r="H111" s="77">
        <v>1</v>
      </c>
      <c r="I111" s="77">
        <v>1</v>
      </c>
      <c r="J111" s="77">
        <f t="shared" ref="J111:K112" si="5">J110*H111</f>
        <v>0</v>
      </c>
      <c r="K111" s="77">
        <f t="shared" si="5"/>
        <v>0</v>
      </c>
      <c r="L111" s="11"/>
    </row>
    <row r="112" spans="2:20" ht="15" thickTop="1" x14ac:dyDescent="0.4">
      <c r="B112" t="s">
        <v>129</v>
      </c>
      <c r="C112" s="141"/>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lpstr>Sec 3 Item A-C S1</vt:lpstr>
      <vt:lpstr>Sec 3 Item D-E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2022-04-13T13:41:55Z</dcterms:modified>
</cp:coreProperties>
</file>