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andates\Funds\Record Keeping\Form PF working Files\7.15.21\"/>
    </mc:Choice>
  </mc:AlternateContent>
  <xr:revisionPtr revIDLastSave="0" documentId="13_ncr:1_{5DB8D458-139A-4AD9-8A09-3394DE278306}" xr6:coauthVersionLast="45" xr6:coauthVersionMax="45" xr10:uidLastSave="{00000000-0000-0000-0000-000000000000}"/>
  <bookViews>
    <workbookView xWindow="-33017" yWindow="-103" windowWidth="33120" windowHeight="18120" xr2:uid="{FFF78F87-C57F-41F1-BFCC-114E9C711157}"/>
  </bookViews>
  <sheets>
    <sheet name="Prime Investors" sheetId="3" r:id="rId1"/>
    <sheet name="USG Investors" sheetId="2" r:id="rId2"/>
    <sheet name="NoteHolders" sheetId="1" r:id="rId3"/>
    <sheet name="Investor Categories" sheetId="4" r:id="rId4"/>
  </sheets>
  <definedNames>
    <definedName name="_xlnm.Print_Titles" localSheetId="0">'Prime Investors'!$1:$1</definedName>
    <definedName name="_xlnm.Print_Titles" localSheetId="1">'USG Investors'!$1:$1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" i="2" l="1"/>
  <c r="R20" i="2"/>
  <c r="R19" i="2"/>
  <c r="R18" i="2"/>
  <c r="R17" i="2"/>
  <c r="R16" i="2"/>
  <c r="N17" i="2"/>
  <c r="N16" i="2"/>
  <c r="G24" i="2"/>
  <c r="G23" i="2"/>
  <c r="G22" i="2"/>
  <c r="G21" i="2"/>
  <c r="G20" i="2"/>
  <c r="G17" i="2"/>
  <c r="F21" i="2"/>
  <c r="F24" i="2"/>
  <c r="F23" i="2"/>
  <c r="F20" i="2"/>
  <c r="R110" i="3"/>
  <c r="R109" i="3"/>
  <c r="R108" i="3"/>
  <c r="R107" i="3"/>
  <c r="R106" i="3"/>
  <c r="N108" i="3"/>
  <c r="G116" i="3"/>
  <c r="G115" i="3"/>
  <c r="G114" i="3"/>
  <c r="G113" i="3"/>
  <c r="G112" i="3"/>
  <c r="G111" i="3"/>
  <c r="G110" i="3"/>
  <c r="G109" i="3"/>
  <c r="G107" i="3"/>
  <c r="N107" i="3" s="1"/>
  <c r="G106" i="3"/>
  <c r="N106" i="3" s="1"/>
  <c r="F116" i="3"/>
  <c r="F115" i="3"/>
  <c r="F114" i="3"/>
  <c r="F113" i="3"/>
  <c r="F112" i="3"/>
  <c r="F111" i="3"/>
  <c r="F110" i="3"/>
  <c r="F109" i="3"/>
  <c r="R95" i="3"/>
  <c r="R94" i="3"/>
  <c r="R93" i="3"/>
  <c r="G101" i="3"/>
  <c r="G100" i="3"/>
  <c r="G99" i="3"/>
  <c r="G98" i="3"/>
  <c r="G97" i="3"/>
  <c r="G96" i="3"/>
  <c r="G95" i="3"/>
  <c r="G94" i="3"/>
  <c r="F101" i="3"/>
  <c r="F100" i="3"/>
  <c r="F99" i="3"/>
  <c r="F98" i="3"/>
  <c r="F97" i="3"/>
  <c r="F96" i="3"/>
  <c r="F95" i="3"/>
  <c r="F94" i="3"/>
  <c r="Q86" i="3"/>
  <c r="Q87" i="3" s="1"/>
  <c r="R82" i="3"/>
  <c r="R81" i="3"/>
  <c r="R80" i="3"/>
  <c r="R79" i="3"/>
  <c r="R78" i="3"/>
  <c r="R77" i="3"/>
  <c r="R76" i="3"/>
  <c r="R75" i="3"/>
  <c r="G89" i="3"/>
  <c r="G88" i="3"/>
  <c r="G87" i="3"/>
  <c r="G86" i="3"/>
  <c r="G85" i="3"/>
  <c r="G84" i="3"/>
  <c r="G83" i="3"/>
  <c r="G82" i="3"/>
  <c r="G80" i="3"/>
  <c r="G79" i="3"/>
  <c r="G78" i="3"/>
  <c r="G77" i="3"/>
  <c r="G76" i="3"/>
  <c r="G75" i="3"/>
  <c r="F89" i="3"/>
  <c r="F88" i="3"/>
  <c r="F87" i="3"/>
  <c r="F86" i="3"/>
  <c r="F85" i="3"/>
  <c r="F84" i="3"/>
  <c r="F83" i="3"/>
  <c r="F82" i="3"/>
  <c r="Q60" i="3"/>
  <c r="Q61" i="3" s="1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G62" i="3"/>
  <c r="G61" i="3"/>
  <c r="G60" i="3"/>
  <c r="G59" i="3"/>
  <c r="G58" i="3"/>
  <c r="G57" i="3"/>
  <c r="G56" i="3"/>
  <c r="G55" i="3"/>
  <c r="G53" i="3"/>
  <c r="G52" i="3"/>
  <c r="G51" i="3"/>
  <c r="G50" i="3"/>
  <c r="G49" i="3"/>
  <c r="G47" i="3"/>
  <c r="G46" i="3"/>
  <c r="G45" i="3"/>
  <c r="G44" i="3"/>
  <c r="F62" i="3"/>
  <c r="F61" i="3"/>
  <c r="F60" i="3"/>
  <c r="F59" i="3"/>
  <c r="F58" i="3"/>
  <c r="F57" i="3"/>
  <c r="F56" i="3"/>
  <c r="F55" i="3"/>
  <c r="M93" i="3" l="1"/>
  <c r="M94" i="3"/>
  <c r="O78" i="3"/>
  <c r="O76" i="3"/>
  <c r="O75" i="3"/>
  <c r="O77" i="3"/>
  <c r="N44" i="3"/>
  <c r="N47" i="3"/>
  <c r="N46" i="3"/>
  <c r="N45" i="3"/>
</calcChain>
</file>

<file path=xl/sharedStrings.xml><?xml version="1.0" encoding="utf-8"?>
<sst xmlns="http://schemas.openxmlformats.org/spreadsheetml/2006/main" count="555" uniqueCount="146">
  <si>
    <t>M-1</t>
  </si>
  <si>
    <t>Q1-1</t>
  </si>
  <si>
    <t>QX-1</t>
  </si>
  <si>
    <t>M1-1</t>
  </si>
  <si>
    <t>MIG-1</t>
  </si>
  <si>
    <t>Amica - CF</t>
  </si>
  <si>
    <t>Amica - CSRT</t>
  </si>
  <si>
    <t>Amica - LIC</t>
  </si>
  <si>
    <t>Amica - MIC</t>
  </si>
  <si>
    <t>Amica - P&amp;C</t>
  </si>
  <si>
    <t>Farmers - FIE</t>
  </si>
  <si>
    <t>Farmers - MCIC</t>
  </si>
  <si>
    <t>Fortitude - Gen</t>
  </si>
  <si>
    <t>Fortitude - Life</t>
  </si>
  <si>
    <t>Guidestone - FinRe</t>
  </si>
  <si>
    <t>Guidestone - FinRe As Nom</t>
  </si>
  <si>
    <t>Mercury - AIS</t>
  </si>
  <si>
    <t>Mercury - AMI</t>
  </si>
  <si>
    <t>Mercury - CAIC</t>
  </si>
  <si>
    <t>Mercury - MCC</t>
  </si>
  <si>
    <t>Mercury - MIC</t>
  </si>
  <si>
    <t>Mercury - MICGA</t>
  </si>
  <si>
    <t>Mercury - MICIL</t>
  </si>
  <si>
    <t>Mercury - MNIC</t>
  </si>
  <si>
    <t>Omaha - Life</t>
  </si>
  <si>
    <t>Omaha - Mutual</t>
  </si>
  <si>
    <t>SWIB</t>
  </si>
  <si>
    <t>Woodmen - Life</t>
  </si>
  <si>
    <t>Total</t>
  </si>
  <si>
    <t>74166WAA2</t>
  </si>
  <si>
    <t>74166WAB0</t>
  </si>
  <si>
    <t>74166WAE4</t>
  </si>
  <si>
    <t>74166WAC8</t>
  </si>
  <si>
    <t>74166WAD6</t>
  </si>
  <si>
    <t>M-2</t>
  </si>
  <si>
    <t>M-3</t>
  </si>
  <si>
    <t>M-4</t>
  </si>
  <si>
    <t>M-5</t>
  </si>
  <si>
    <t>Noteholders</t>
  </si>
  <si>
    <t>903340AA5</t>
  </si>
  <si>
    <t>90366JAA5</t>
  </si>
  <si>
    <t>90366JAB3</t>
  </si>
  <si>
    <t>90366JAC1</t>
  </si>
  <si>
    <t>90366JAD9</t>
  </si>
  <si>
    <t>Martin St. Pierre</t>
  </si>
  <si>
    <t>ANICO BARC</t>
  </si>
  <si>
    <t>ANICO ING</t>
  </si>
  <si>
    <t>ANICO MS</t>
  </si>
  <si>
    <t>ANICO SUN</t>
  </si>
  <si>
    <t>ANICO WF</t>
  </si>
  <si>
    <t>Nationwide - Cash</t>
  </si>
  <si>
    <t>Farmers</t>
  </si>
  <si>
    <t>Nationwide - Mutual</t>
  </si>
  <si>
    <t>Total Outstanding</t>
  </si>
  <si>
    <t>LUCID - Lucid Cash Fund USG LLC</t>
  </si>
  <si>
    <t>INVESTOR CAPITAL DETAIL FOR PARTNERSHIPS</t>
  </si>
  <si>
    <t>For the Period 6/1/2021 to 6/30/2021</t>
  </si>
  <si>
    <t/>
  </si>
  <si>
    <t>Investor Description</t>
  </si>
  <si>
    <t>Parent Investor</t>
  </si>
  <si>
    <t>Investor Type Code</t>
  </si>
  <si>
    <t>Beginning Capital</t>
  </si>
  <si>
    <t>Contributions</t>
  </si>
  <si>
    <t xml:space="preserve">Withdrawals  (BEG)  </t>
  </si>
  <si>
    <t>Assignments</t>
  </si>
  <si>
    <t>Intra Pool (BEG)</t>
  </si>
  <si>
    <t xml:space="preserve">Revised Beginning Capital </t>
  </si>
  <si>
    <t>Income Allocation</t>
  </si>
  <si>
    <t>Mgmt Fee</t>
  </si>
  <si>
    <t>Incentive Fee</t>
  </si>
  <si>
    <t>Withdrawals  (END)</t>
  </si>
  <si>
    <t>Intra Pool (END)</t>
  </si>
  <si>
    <t>Ending Net Capital</t>
  </si>
  <si>
    <t>Ending Shares</t>
  </si>
  <si>
    <t>NAV per  Share</t>
  </si>
  <si>
    <t>Gross RoR %</t>
  </si>
  <si>
    <t>Mgmt RoR %</t>
  </si>
  <si>
    <t>Net RoR %</t>
  </si>
  <si>
    <t>Lucid Cash Fund USG LLC</t>
  </si>
  <si>
    <t>Lucid Management and Capital Partners LLC</t>
  </si>
  <si>
    <t>LP</t>
  </si>
  <si>
    <t>The Kresge Foundation</t>
  </si>
  <si>
    <t>USG ASSETS LLC Series M-4</t>
  </si>
  <si>
    <t>USG Assets Series M-5</t>
  </si>
  <si>
    <t>SubTotal for Lucid Cash Fund USG LLC</t>
  </si>
  <si>
    <t>Grand Total</t>
  </si>
  <si>
    <t>LUCIDII - Lucid Prime Fund LLC</t>
  </si>
  <si>
    <t>Lucid Prime Fund LLC</t>
  </si>
  <si>
    <t>Alfred I. duPont Charitable Trust</t>
  </si>
  <si>
    <t>Amica Retiree Medical Trust</t>
  </si>
  <si>
    <t>Children's Health System of Texas</t>
  </si>
  <si>
    <t>IRR K LLC</t>
  </si>
  <si>
    <t>Lucid Management and Capital Partners LP</t>
  </si>
  <si>
    <t>Prime Notes LLC Series M-1</t>
  </si>
  <si>
    <t>The Nemours Foundation</t>
  </si>
  <si>
    <t>The Nemours Foundation - Intermediate Account</t>
  </si>
  <si>
    <t>The Nemours Foundation Pension Plan</t>
  </si>
  <si>
    <t>University of Virginia Investment Mgmt Company</t>
  </si>
  <si>
    <t>SubTotal for Lucid Prime Fund LLC</t>
  </si>
  <si>
    <t>Lucid Prime Fund LLC_C1</t>
  </si>
  <si>
    <t>Hudson East River Systems, LLC</t>
  </si>
  <si>
    <t>The New York and Presbyterian Hospital</t>
  </si>
  <si>
    <t>SubTotal for Lucid Prime Fund LLC_C1</t>
  </si>
  <si>
    <t>Lucid Prime Fund LLC_MIG</t>
  </si>
  <si>
    <t>Prime Notes Series MIG-1</t>
  </si>
  <si>
    <t>SubTotal for Lucid Prime Fund LLC_MIG</t>
  </si>
  <si>
    <t>Lucid Prime Fund LLC_Q1</t>
  </si>
  <si>
    <t>Prime Notes LLC Series Q1-1</t>
  </si>
  <si>
    <t>SubTotal for Lucid Prime Fund LLC_Q1</t>
  </si>
  <si>
    <t>Lucid Prime Fund LLC_QX</t>
  </si>
  <si>
    <t>International Mission Board of Southern Baptist Convention</t>
  </si>
  <si>
    <t>Prime Notes Series QX-1</t>
  </si>
  <si>
    <t>Word of God Fellowship, Inc.</t>
  </si>
  <si>
    <t>SubTotal for Lucid Prime Fund LLC_QX</t>
  </si>
  <si>
    <t>(g) Non-profits</t>
  </si>
  <si>
    <t xml:space="preserve">(a) Individuals that are United States persons (including their trusts) </t>
  </si>
  <si>
    <t>Amica</t>
  </si>
  <si>
    <t xml:space="preserve">(d) Insurance companies </t>
  </si>
  <si>
    <t xml:space="preserve">(b) Individuals that are not United States persons (including their trusts) </t>
  </si>
  <si>
    <t xml:space="preserve">(h) Pension plans (excluding governmental pension plans) </t>
  </si>
  <si>
    <t xml:space="preserve">(c) Broker-dealers </t>
  </si>
  <si>
    <t xml:space="preserve">(e) Investment companies registered with the SEC </t>
  </si>
  <si>
    <t xml:space="preserve">(f) Private funds </t>
  </si>
  <si>
    <t>Fortitude</t>
  </si>
  <si>
    <t xml:space="preserve">(i) Banking or thrift institutions (proprietary) </t>
  </si>
  <si>
    <t xml:space="preserve">(j) State or municipal government entities (excludingpension plans) </t>
  </si>
  <si>
    <t xml:space="preserve">(k) State or municipal governmental pension plans </t>
  </si>
  <si>
    <t>Mercury</t>
  </si>
  <si>
    <t xml:space="preserve">(l) Sovereign wealth funds and foreign official institutions </t>
  </si>
  <si>
    <t>Nationwide</t>
  </si>
  <si>
    <t xml:space="preserve">(m) Investors that are not United States persons </t>
  </si>
  <si>
    <t>Omaha</t>
  </si>
  <si>
    <t>(n) Other</t>
  </si>
  <si>
    <t>Woodmen</t>
  </si>
  <si>
    <t>Family</t>
  </si>
  <si>
    <t>ANICO</t>
  </si>
  <si>
    <t>GuideStone</t>
  </si>
  <si>
    <t>Top 5</t>
  </si>
  <si>
    <t>SERIES M</t>
  </si>
  <si>
    <t>SERIES C1</t>
  </si>
  <si>
    <t>Top 5- 100%</t>
  </si>
  <si>
    <t>SERIES Q1</t>
  </si>
  <si>
    <t>SERIES MIG</t>
  </si>
  <si>
    <t>SERIES QX</t>
  </si>
  <si>
    <t>OUR CLASSIFICATION</t>
  </si>
  <si>
    <t>CATAGORIES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</si>
</sst>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409]#,##0.00;\(#,##0.00\);&quot;-&quot;"/>
    <numFmt numFmtId="165" formatCode="[$-10409]#,##0.00;\(#,##0.00\);&quot;&quot;"/>
    <numFmt numFmtId="166" formatCode="[$-10409]#,##0.0000;\(#,##0.0000\);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  <font>
      <sz val="7"/>
      <color rgb="FF000000"/>
      <name val="Tahoma"/>
      <family val="2"/>
    </font>
    <font>
      <u/>
      <sz val="7"/>
      <color rgb="FF000000"/>
      <name val="Tahom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6"/>
      <color rgb="FF000000"/>
      <name val="Tahoma"/>
      <family val="2"/>
    </font>
    <font>
      <b/>
      <sz val="6"/>
      <color rgb="FF000000"/>
      <name val="Tahoma"/>
      <family val="2"/>
    </font>
    <font>
      <b/>
      <sz val="11"/>
      <name val="Calibri"/>
      <family val="2"/>
    </font>
    <font>
      <b/>
      <sz val="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6F3"/>
        <bgColor rgb="FFF8F6F3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8F6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8F6F3"/>
      </patternFill>
    </fill>
    <fill>
      <patternFill patternType="solid">
        <fgColor theme="6" tint="0.79998168889431442"/>
        <bgColor rgb="FFF8F6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7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2" borderId="0" xfId="1" applyNumberFormat="1" applyFont="1" applyFill="1" applyBorder="1" applyAlignment="1">
      <alignment horizontal="left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4" fontId="0" fillId="0" borderId="0" xfId="0" applyNumberFormat="1"/>
    <xf numFmtId="3" fontId="2" fillId="0" borderId="9" xfId="0" applyNumberFormat="1" applyFont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3" fontId="2" fillId="0" borderId="9" xfId="0" applyNumberFormat="1" applyFont="1" applyBorder="1"/>
    <xf numFmtId="3" fontId="0" fillId="0" borderId="0" xfId="0" applyNumberFormat="1"/>
    <xf numFmtId="0" fontId="5" fillId="0" borderId="0" xfId="3" applyFont="1"/>
    <xf numFmtId="0" fontId="5" fillId="0" borderId="0" xfId="3" applyFont="1"/>
    <xf numFmtId="0" fontId="6" fillId="0" borderId="0" xfId="3" applyFont="1" applyAlignment="1">
      <alignment horizontal="center" vertical="top" wrapText="1" readingOrder="1"/>
    </xf>
    <xf numFmtId="0" fontId="7" fillId="0" borderId="0" xfId="3" applyFont="1" applyAlignment="1">
      <alignment horizontal="center" vertical="top" wrapText="1" readingOrder="1"/>
    </xf>
    <xf numFmtId="0" fontId="8" fillId="0" borderId="0" xfId="3" applyFont="1" applyAlignment="1">
      <alignment horizontal="center" vertical="top" wrapText="1" readingOrder="1"/>
    </xf>
    <xf numFmtId="0" fontId="9" fillId="0" borderId="10" xfId="3" applyFont="1" applyBorder="1" applyAlignment="1">
      <alignment vertical="top" wrapText="1" readingOrder="1"/>
    </xf>
    <xf numFmtId="0" fontId="9" fillId="0" borderId="10" xfId="3" applyFont="1" applyBorder="1" applyAlignment="1">
      <alignment horizontal="center" vertical="top" wrapText="1" readingOrder="1"/>
    </xf>
    <xf numFmtId="0" fontId="9" fillId="0" borderId="10" xfId="3" applyFont="1" applyBorder="1" applyAlignment="1">
      <alignment horizontal="center" vertical="top" wrapText="1" readingOrder="1"/>
    </xf>
    <xf numFmtId="0" fontId="5" fillId="0" borderId="10" xfId="3" applyFont="1" applyBorder="1" applyAlignment="1">
      <alignment vertical="top" wrapText="1"/>
    </xf>
    <xf numFmtId="0" fontId="10" fillId="0" borderId="0" xfId="3" applyFont="1" applyAlignment="1">
      <alignment vertical="top" wrapText="1" readingOrder="1"/>
    </xf>
    <xf numFmtId="0" fontId="11" fillId="0" borderId="0" xfId="3" applyFont="1" applyAlignment="1">
      <alignment vertical="top" wrapText="1" readingOrder="1"/>
    </xf>
    <xf numFmtId="0" fontId="12" fillId="0" borderId="0" xfId="3" applyFont="1" applyAlignment="1">
      <alignment horizontal="center" vertical="top" wrapText="1" readingOrder="1"/>
    </xf>
    <xf numFmtId="0" fontId="9" fillId="3" borderId="0" xfId="3" applyFont="1" applyFill="1" applyAlignment="1">
      <alignment vertical="top" wrapText="1" readingOrder="1"/>
    </xf>
    <xf numFmtId="0" fontId="13" fillId="3" borderId="0" xfId="3" applyFont="1" applyFill="1" applyAlignment="1">
      <alignment vertical="top" wrapText="1" readingOrder="1"/>
    </xf>
    <xf numFmtId="0" fontId="13" fillId="3" borderId="0" xfId="3" applyFont="1" applyFill="1" applyAlignment="1">
      <alignment vertical="top" wrapText="1" readingOrder="1"/>
    </xf>
    <xf numFmtId="164" fontId="13" fillId="3" borderId="0" xfId="3" applyNumberFormat="1" applyFont="1" applyFill="1" applyAlignment="1">
      <alignment horizontal="right" vertical="top" wrapText="1" readingOrder="1"/>
    </xf>
    <xf numFmtId="165" fontId="13" fillId="3" borderId="0" xfId="3" applyNumberFormat="1" applyFont="1" applyFill="1" applyAlignment="1">
      <alignment horizontal="right" vertical="top" wrapText="1" readingOrder="1"/>
    </xf>
    <xf numFmtId="166" fontId="13" fillId="3" borderId="0" xfId="3" applyNumberFormat="1" applyFont="1" applyFill="1" applyAlignment="1">
      <alignment horizontal="right" vertical="top" wrapText="1" readingOrder="1"/>
    </xf>
    <xf numFmtId="0" fontId="9" fillId="4" borderId="0" xfId="3" applyFont="1" applyFill="1" applyAlignment="1">
      <alignment vertical="top" wrapText="1" readingOrder="1"/>
    </xf>
    <xf numFmtId="0" fontId="13" fillId="4" borderId="0" xfId="3" applyFont="1" applyFill="1" applyAlignment="1">
      <alignment vertical="top" wrapText="1" readingOrder="1"/>
    </xf>
    <xf numFmtId="0" fontId="13" fillId="4" borderId="0" xfId="3" applyFont="1" applyFill="1" applyAlignment="1">
      <alignment vertical="top" wrapText="1" readingOrder="1"/>
    </xf>
    <xf numFmtId="164" fontId="13" fillId="4" borderId="0" xfId="3" applyNumberFormat="1" applyFont="1" applyFill="1" applyAlignment="1">
      <alignment horizontal="right" vertical="top" wrapText="1" readingOrder="1"/>
    </xf>
    <xf numFmtId="165" fontId="13" fillId="4" borderId="0" xfId="3" applyNumberFormat="1" applyFont="1" applyFill="1" applyAlignment="1">
      <alignment horizontal="right" vertical="top" wrapText="1" readingOrder="1"/>
    </xf>
    <xf numFmtId="166" fontId="13" fillId="4" borderId="0" xfId="3" applyNumberFormat="1" applyFont="1" applyFill="1" applyAlignment="1">
      <alignment horizontal="right" vertical="top" wrapText="1" readingOrder="1"/>
    </xf>
    <xf numFmtId="0" fontId="9" fillId="0" borderId="10" xfId="3" applyFont="1" applyBorder="1" applyAlignment="1">
      <alignment vertical="top" wrapText="1" readingOrder="1"/>
    </xf>
    <xf numFmtId="164" fontId="13" fillId="3" borderId="10" xfId="3" applyNumberFormat="1" applyFont="1" applyFill="1" applyBorder="1" applyAlignment="1">
      <alignment horizontal="right" vertical="top" wrapText="1" readingOrder="1"/>
    </xf>
    <xf numFmtId="165" fontId="13" fillId="3" borderId="10" xfId="3" applyNumberFormat="1" applyFont="1" applyFill="1" applyBorder="1" applyAlignment="1">
      <alignment horizontal="right" vertical="top" wrapText="1" readingOrder="1"/>
    </xf>
    <xf numFmtId="166" fontId="13" fillId="3" borderId="10" xfId="3" applyNumberFormat="1" applyFont="1" applyFill="1" applyBorder="1" applyAlignment="1">
      <alignment horizontal="right" vertical="top" wrapText="1" readingOrder="1"/>
    </xf>
    <xf numFmtId="0" fontId="11" fillId="0" borderId="10" xfId="3" applyFont="1" applyBorder="1" applyAlignment="1">
      <alignment vertical="top" wrapText="1" readingOrder="1"/>
    </xf>
    <xf numFmtId="0" fontId="9" fillId="3" borderId="0" xfId="3" applyFont="1" applyFill="1" applyAlignment="1">
      <alignment vertical="top" wrapText="1" readingOrder="1"/>
    </xf>
    <xf numFmtId="0" fontId="11" fillId="3" borderId="10" xfId="3" applyFont="1" applyFill="1" applyBorder="1" applyAlignment="1">
      <alignment vertical="top" wrapText="1" readingOrder="1"/>
    </xf>
    <xf numFmtId="166" fontId="13" fillId="3" borderId="10" xfId="3" applyNumberFormat="1" applyFont="1" applyFill="1" applyBorder="1" applyAlignment="1">
      <alignment vertical="top" wrapText="1" readingOrder="1"/>
    </xf>
    <xf numFmtId="0" fontId="0" fillId="0" borderId="0" xfId="0" applyBorder="1"/>
    <xf numFmtId="0" fontId="5" fillId="0" borderId="0" xfId="0" applyFont="1"/>
    <xf numFmtId="0" fontId="14" fillId="5" borderId="1" xfId="3" applyFont="1" applyFill="1" applyBorder="1" applyAlignment="1">
      <alignment vertical="top" readingOrder="1"/>
    </xf>
    <xf numFmtId="0" fontId="15" fillId="6" borderId="2" xfId="3" applyFont="1" applyFill="1" applyBorder="1" applyAlignment="1"/>
    <xf numFmtId="0" fontId="15" fillId="6" borderId="2" xfId="3" applyFont="1" applyFill="1" applyBorder="1"/>
    <xf numFmtId="164" fontId="14" fillId="5" borderId="2" xfId="3" applyNumberFormat="1" applyFont="1" applyFill="1" applyBorder="1" applyAlignment="1">
      <alignment horizontal="right" vertical="top" wrapText="1" readingOrder="1"/>
    </xf>
    <xf numFmtId="0" fontId="14" fillId="5" borderId="2" xfId="3" applyFont="1" applyFill="1" applyBorder="1" applyAlignment="1">
      <alignment vertical="top" readingOrder="1"/>
    </xf>
    <xf numFmtId="9" fontId="16" fillId="6" borderId="3" xfId="3" applyNumberFormat="1" applyFont="1" applyFill="1" applyBorder="1"/>
    <xf numFmtId="0" fontId="14" fillId="7" borderId="4" xfId="3" applyFont="1" applyFill="1" applyBorder="1" applyAlignment="1">
      <alignment vertical="top" readingOrder="1"/>
    </xf>
    <xf numFmtId="0" fontId="15" fillId="6" borderId="0" xfId="3" applyFont="1" applyFill="1" applyBorder="1" applyAlignment="1"/>
    <xf numFmtId="0" fontId="15" fillId="6" borderId="0" xfId="3" applyFont="1" applyFill="1" applyBorder="1"/>
    <xf numFmtId="164" fontId="14" fillId="7" borderId="0" xfId="3" applyNumberFormat="1" applyFont="1" applyFill="1" applyBorder="1" applyAlignment="1">
      <alignment horizontal="right" vertical="top" wrapText="1" readingOrder="1"/>
    </xf>
    <xf numFmtId="0" fontId="14" fillId="5" borderId="0" xfId="3" applyFont="1" applyFill="1" applyBorder="1" applyAlignment="1">
      <alignment vertical="top" readingOrder="1"/>
    </xf>
    <xf numFmtId="9" fontId="16" fillId="6" borderId="0" xfId="3" applyNumberFormat="1" applyFont="1" applyFill="1" applyBorder="1"/>
    <xf numFmtId="164" fontId="14" fillId="5" borderId="0" xfId="3" applyNumberFormat="1" applyFont="1" applyFill="1" applyBorder="1" applyAlignment="1">
      <alignment horizontal="right" vertical="top" wrapText="1" readingOrder="1"/>
    </xf>
    <xf numFmtId="9" fontId="16" fillId="6" borderId="5" xfId="3" applyNumberFormat="1" applyFont="1" applyFill="1" applyBorder="1"/>
    <xf numFmtId="0" fontId="14" fillId="5" borderId="4" xfId="3" applyFont="1" applyFill="1" applyBorder="1" applyAlignment="1">
      <alignment vertical="top" readingOrder="1"/>
    </xf>
    <xf numFmtId="0" fontId="2" fillId="6" borderId="0" xfId="0" applyFont="1" applyFill="1" applyBorder="1"/>
    <xf numFmtId="0" fontId="15" fillId="6" borderId="5" xfId="3" applyFont="1" applyFill="1" applyBorder="1"/>
    <xf numFmtId="0" fontId="14" fillId="5" borderId="0" xfId="0" applyFont="1" applyFill="1" applyBorder="1" applyAlignment="1">
      <alignment horizontal="left" vertical="center" readingOrder="1"/>
    </xf>
    <xf numFmtId="43" fontId="14" fillId="5" borderId="0" xfId="0" applyNumberFormat="1" applyFont="1" applyFill="1" applyBorder="1" applyAlignment="1">
      <alignment horizontal="left" vertical="center" readingOrder="1"/>
    </xf>
    <xf numFmtId="0" fontId="2" fillId="6" borderId="6" xfId="0" applyFont="1" applyFill="1" applyBorder="1"/>
    <xf numFmtId="0" fontId="15" fillId="6" borderId="7" xfId="3" applyFont="1" applyFill="1" applyBorder="1"/>
    <xf numFmtId="164" fontId="14" fillId="7" borderId="7" xfId="3" applyNumberFormat="1" applyFont="1" applyFill="1" applyBorder="1" applyAlignment="1">
      <alignment horizontal="right" vertical="top" wrapText="1" readingOrder="1"/>
    </xf>
    <xf numFmtId="0" fontId="15" fillId="6" borderId="8" xfId="3" applyFont="1" applyFill="1" applyBorder="1"/>
    <xf numFmtId="0" fontId="14" fillId="5" borderId="6" xfId="3" applyFont="1" applyFill="1" applyBorder="1" applyAlignment="1">
      <alignment vertical="top" readingOrder="1"/>
    </xf>
    <xf numFmtId="9" fontId="16" fillId="6" borderId="8" xfId="3" applyNumberFormat="1" applyFont="1" applyFill="1" applyBorder="1"/>
    <xf numFmtId="9" fontId="14" fillId="5" borderId="9" xfId="2" applyFont="1" applyFill="1" applyBorder="1" applyAlignment="1">
      <alignment horizontal="right" vertical="center" readingOrder="1"/>
    </xf>
    <xf numFmtId="0" fontId="14" fillId="10" borderId="0" xfId="3" applyFont="1" applyFill="1" applyBorder="1" applyAlignment="1">
      <alignment vertical="top" readingOrder="1"/>
    </xf>
    <xf numFmtId="164" fontId="14" fillId="12" borderId="0" xfId="3" applyNumberFormat="1" applyFont="1" applyFill="1" applyBorder="1" applyAlignment="1">
      <alignment horizontal="right" vertical="top" wrapText="1" readingOrder="1"/>
    </xf>
    <xf numFmtId="0" fontId="14" fillId="12" borderId="4" xfId="3" applyFont="1" applyFill="1" applyBorder="1" applyAlignment="1">
      <alignment vertical="top" readingOrder="1"/>
    </xf>
    <xf numFmtId="164" fontId="14" fillId="10" borderId="0" xfId="3" applyNumberFormat="1" applyFont="1" applyFill="1" applyBorder="1" applyAlignment="1">
      <alignment horizontal="right" vertical="top" wrapText="1" readingOrder="1"/>
    </xf>
    <xf numFmtId="0" fontId="14" fillId="10" borderId="0" xfId="0" applyFont="1" applyFill="1" applyBorder="1" applyAlignment="1">
      <alignment horizontal="left" vertical="center" readingOrder="1"/>
    </xf>
    <xf numFmtId="43" fontId="14" fillId="10" borderId="0" xfId="0" applyNumberFormat="1" applyFont="1" applyFill="1" applyBorder="1" applyAlignment="1">
      <alignment horizontal="left" vertical="center" readingOrder="1"/>
    </xf>
    <xf numFmtId="9" fontId="14" fillId="10" borderId="9" xfId="2" applyFont="1" applyFill="1" applyBorder="1" applyAlignment="1">
      <alignment horizontal="right" vertical="center" readingOrder="1"/>
    </xf>
    <xf numFmtId="0" fontId="14" fillId="10" borderId="2" xfId="3" applyFont="1" applyFill="1" applyBorder="1" applyAlignment="1">
      <alignment vertical="top" readingOrder="1"/>
    </xf>
    <xf numFmtId="164" fontId="14" fillId="12" borderId="2" xfId="3" applyNumberFormat="1" applyFont="1" applyFill="1" applyBorder="1" applyAlignment="1">
      <alignment horizontal="right" vertical="top" wrapText="1" readingOrder="1"/>
    </xf>
    <xf numFmtId="9" fontId="16" fillId="11" borderId="3" xfId="3" applyNumberFormat="1" applyFont="1" applyFill="1" applyBorder="1"/>
    <xf numFmtId="9" fontId="16" fillId="11" borderId="5" xfId="3" applyNumberFormat="1" applyFont="1" applyFill="1" applyBorder="1"/>
    <xf numFmtId="0" fontId="5" fillId="11" borderId="6" xfId="3" applyFont="1" applyFill="1" applyBorder="1"/>
    <xf numFmtId="0" fontId="5" fillId="11" borderId="7" xfId="3" applyFont="1" applyFill="1" applyBorder="1"/>
    <xf numFmtId="0" fontId="5" fillId="11" borderId="8" xfId="3" applyFont="1" applyFill="1" applyBorder="1"/>
    <xf numFmtId="0" fontId="14" fillId="10" borderId="1" xfId="3" applyFont="1" applyFill="1" applyBorder="1" applyAlignment="1">
      <alignment vertical="top" wrapText="1" readingOrder="1"/>
    </xf>
    <xf numFmtId="0" fontId="15" fillId="11" borderId="2" xfId="3" applyFont="1" applyFill="1" applyBorder="1"/>
    <xf numFmtId="0" fontId="15" fillId="11" borderId="2" xfId="3" applyFont="1" applyFill="1" applyBorder="1"/>
    <xf numFmtId="164" fontId="14" fillId="10" borderId="2" xfId="3" applyNumberFormat="1" applyFont="1" applyFill="1" applyBorder="1" applyAlignment="1">
      <alignment horizontal="right" vertical="top" wrapText="1" readingOrder="1"/>
    </xf>
    <xf numFmtId="0" fontId="14" fillId="12" borderId="4" xfId="3" applyFont="1" applyFill="1" applyBorder="1" applyAlignment="1">
      <alignment vertical="top" wrapText="1" readingOrder="1"/>
    </xf>
    <xf numFmtId="0" fontId="15" fillId="11" borderId="0" xfId="3" applyFont="1" applyFill="1" applyBorder="1"/>
    <xf numFmtId="0" fontId="15" fillId="11" borderId="0" xfId="3" applyFont="1" applyFill="1" applyBorder="1"/>
    <xf numFmtId="0" fontId="14" fillId="10" borderId="4" xfId="3" applyFont="1" applyFill="1" applyBorder="1" applyAlignment="1">
      <alignment vertical="top" wrapText="1" readingOrder="1"/>
    </xf>
    <xf numFmtId="0" fontId="2" fillId="11" borderId="0" xfId="0" applyFont="1" applyFill="1" applyBorder="1"/>
    <xf numFmtId="0" fontId="15" fillId="11" borderId="5" xfId="3" applyFont="1" applyFill="1" applyBorder="1"/>
    <xf numFmtId="0" fontId="2" fillId="8" borderId="1" xfId="0" applyFont="1" applyFill="1" applyBorder="1"/>
    <xf numFmtId="0" fontId="15" fillId="8" borderId="2" xfId="3" applyFont="1" applyFill="1" applyBorder="1"/>
    <xf numFmtId="0" fontId="14" fillId="9" borderId="15" xfId="0" applyFont="1" applyFill="1" applyBorder="1" applyAlignment="1">
      <alignment horizontal="left" vertical="center" readingOrder="1"/>
    </xf>
    <xf numFmtId="9" fontId="14" fillId="9" borderId="16" xfId="2" applyFont="1" applyFill="1" applyBorder="1" applyAlignment="1">
      <alignment horizontal="center" vertical="center" readingOrder="1"/>
    </xf>
    <xf numFmtId="0" fontId="15" fillId="8" borderId="3" xfId="3" applyFont="1" applyFill="1" applyBorder="1"/>
    <xf numFmtId="0" fontId="2" fillId="8" borderId="4" xfId="0" applyFont="1" applyFill="1" applyBorder="1"/>
    <xf numFmtId="0" fontId="15" fillId="8" borderId="0" xfId="3" applyFont="1" applyFill="1" applyBorder="1"/>
    <xf numFmtId="0" fontId="14" fillId="9" borderId="11" xfId="0" applyFont="1" applyFill="1" applyBorder="1" applyAlignment="1">
      <alignment horizontal="left" vertical="center" readingOrder="1"/>
    </xf>
    <xf numFmtId="9" fontId="14" fillId="9" borderId="12" xfId="2" applyFont="1" applyFill="1" applyBorder="1" applyAlignment="1">
      <alignment horizontal="center" vertical="center" readingOrder="1"/>
    </xf>
    <xf numFmtId="0" fontId="15" fillId="8" borderId="5" xfId="3" applyFont="1" applyFill="1" applyBorder="1"/>
    <xf numFmtId="0" fontId="14" fillId="9" borderId="13" xfId="0" applyFont="1" applyFill="1" applyBorder="1" applyAlignment="1">
      <alignment horizontal="left" vertical="center" readingOrder="1"/>
    </xf>
    <xf numFmtId="9" fontId="14" fillId="9" borderId="14" xfId="2" applyFont="1" applyFill="1" applyBorder="1" applyAlignment="1">
      <alignment horizontal="center" vertical="center" readingOrder="1"/>
    </xf>
    <xf numFmtId="0" fontId="2" fillId="8" borderId="6" xfId="0" applyFont="1" applyFill="1" applyBorder="1"/>
    <xf numFmtId="0" fontId="15" fillId="8" borderId="7" xfId="3" applyFont="1" applyFill="1" applyBorder="1"/>
    <xf numFmtId="0" fontId="15" fillId="8" borderId="8" xfId="3" applyFont="1" applyFill="1" applyBorder="1"/>
    <xf numFmtId="0" fontId="14" fillId="7" borderId="1" xfId="3" applyFont="1" applyFill="1" applyBorder="1" applyAlignment="1">
      <alignment vertical="top" wrapText="1" readingOrder="1"/>
    </xf>
    <xf numFmtId="0" fontId="15" fillId="6" borderId="2" xfId="3" applyFont="1" applyFill="1" applyBorder="1"/>
    <xf numFmtId="164" fontId="14" fillId="7" borderId="2" xfId="3" applyNumberFormat="1" applyFont="1" applyFill="1" applyBorder="1" applyAlignment="1">
      <alignment horizontal="right" vertical="top" wrapText="1" readingOrder="1"/>
    </xf>
    <xf numFmtId="0" fontId="15" fillId="6" borderId="6" xfId="3" applyFont="1" applyFill="1" applyBorder="1"/>
    <xf numFmtId="0" fontId="14" fillId="9" borderId="0" xfId="3" applyFont="1" applyFill="1" applyBorder="1" applyAlignment="1">
      <alignment vertical="top" readingOrder="1"/>
    </xf>
    <xf numFmtId="164" fontId="14" fillId="13" borderId="0" xfId="3" applyNumberFormat="1" applyFont="1" applyFill="1" applyBorder="1" applyAlignment="1">
      <alignment horizontal="right" vertical="top" wrapText="1" readingOrder="1"/>
    </xf>
    <xf numFmtId="9" fontId="16" fillId="8" borderId="5" xfId="3" applyNumberFormat="1" applyFont="1" applyFill="1" applyBorder="1"/>
    <xf numFmtId="0" fontId="14" fillId="13" borderId="4" xfId="3" applyFont="1" applyFill="1" applyBorder="1" applyAlignment="1">
      <alignment vertical="top" readingOrder="1"/>
    </xf>
    <xf numFmtId="0" fontId="14" fillId="13" borderId="1" xfId="3" applyFont="1" applyFill="1" applyBorder="1" applyAlignment="1">
      <alignment vertical="top" readingOrder="1"/>
    </xf>
    <xf numFmtId="0" fontId="15" fillId="8" borderId="2" xfId="3" applyFont="1" applyFill="1" applyBorder="1" applyAlignment="1"/>
    <xf numFmtId="164" fontId="14" fillId="13" borderId="2" xfId="3" applyNumberFormat="1" applyFont="1" applyFill="1" applyBorder="1" applyAlignment="1">
      <alignment horizontal="right" vertical="top" wrapText="1" readingOrder="1"/>
    </xf>
    <xf numFmtId="0" fontId="14" fillId="9" borderId="2" xfId="3" applyFont="1" applyFill="1" applyBorder="1" applyAlignment="1">
      <alignment vertical="top" readingOrder="1"/>
    </xf>
    <xf numFmtId="9" fontId="16" fillId="8" borderId="3" xfId="3" applyNumberFormat="1" applyFont="1" applyFill="1" applyBorder="1"/>
    <xf numFmtId="0" fontId="15" fillId="8" borderId="0" xfId="3" applyFont="1" applyFill="1" applyBorder="1" applyAlignment="1"/>
    <xf numFmtId="0" fontId="14" fillId="9" borderId="4" xfId="3" applyFont="1" applyFill="1" applyBorder="1" applyAlignment="1">
      <alignment vertical="top" readingOrder="1"/>
    </xf>
    <xf numFmtId="164" fontId="14" fillId="9" borderId="0" xfId="3" applyNumberFormat="1" applyFont="1" applyFill="1" applyBorder="1" applyAlignment="1">
      <alignment horizontal="right" vertical="top" wrapText="1" readingOrder="1"/>
    </xf>
    <xf numFmtId="0" fontId="14" fillId="13" borderId="6" xfId="3" applyFont="1" applyFill="1" applyBorder="1" applyAlignment="1">
      <alignment vertical="top" readingOrder="1"/>
    </xf>
    <xf numFmtId="164" fontId="14" fillId="9" borderId="7" xfId="3" applyNumberFormat="1" applyFont="1" applyFill="1" applyBorder="1" applyAlignment="1">
      <alignment horizontal="right" vertical="top" wrapText="1" readingOrder="1"/>
    </xf>
    <xf numFmtId="0" fontId="14" fillId="9" borderId="7" xfId="3" applyFont="1" applyFill="1" applyBorder="1" applyAlignment="1">
      <alignment vertical="top" readingOrder="1"/>
    </xf>
    <xf numFmtId="0" fontId="14" fillId="10" borderId="1" xfId="3" applyFont="1" applyFill="1" applyBorder="1" applyAlignment="1">
      <alignment vertical="top" readingOrder="1"/>
    </xf>
    <xf numFmtId="0" fontId="14" fillId="10" borderId="4" xfId="3" applyFont="1" applyFill="1" applyBorder="1" applyAlignment="1">
      <alignment vertical="top" readingOrder="1"/>
    </xf>
    <xf numFmtId="0" fontId="14" fillId="10" borderId="6" xfId="3" applyFont="1" applyFill="1" applyBorder="1" applyAlignment="1">
      <alignment vertical="top" readingOrder="1"/>
    </xf>
    <xf numFmtId="0" fontId="15" fillId="11" borderId="7" xfId="3" applyFont="1" applyFill="1" applyBorder="1"/>
    <xf numFmtId="9" fontId="16" fillId="11" borderId="8" xfId="3" applyNumberFormat="1" applyFont="1" applyFill="1" applyBorder="1"/>
    <xf numFmtId="0" fontId="14" fillId="9" borderId="1" xfId="3" applyFont="1" applyFill="1" applyBorder="1" applyAlignment="1">
      <alignment vertical="top" readingOrder="1"/>
    </xf>
    <xf numFmtId="0" fontId="14" fillId="9" borderId="6" xfId="3" applyFont="1" applyFill="1" applyBorder="1" applyAlignment="1">
      <alignment vertical="top" readingOrder="1"/>
    </xf>
    <xf numFmtId="9" fontId="16" fillId="8" borderId="8" xfId="3" applyNumberFormat="1" applyFont="1" applyFill="1" applyBorder="1"/>
    <xf numFmtId="0" fontId="14" fillId="3" borderId="1" xfId="3" applyFont="1" applyFill="1" applyBorder="1" applyAlignment="1">
      <alignment vertical="top" wrapText="1" readingOrder="1"/>
    </xf>
    <xf numFmtId="0" fontId="15" fillId="0" borderId="2" xfId="3" applyFont="1" applyBorder="1"/>
    <xf numFmtId="0" fontId="15" fillId="0" borderId="2" xfId="3" applyFont="1" applyBorder="1"/>
    <xf numFmtId="164" fontId="14" fillId="3" borderId="2" xfId="3" applyNumberFormat="1" applyFont="1" applyFill="1" applyBorder="1" applyAlignment="1">
      <alignment horizontal="right" vertical="top" wrapText="1" readingOrder="1"/>
    </xf>
    <xf numFmtId="9" fontId="16" fillId="0" borderId="2" xfId="3" applyNumberFormat="1" applyFont="1" applyBorder="1"/>
    <xf numFmtId="164" fontId="14" fillId="4" borderId="2" xfId="3" applyNumberFormat="1" applyFont="1" applyFill="1" applyBorder="1" applyAlignment="1">
      <alignment horizontal="right" vertical="top" wrapText="1" readingOrder="1"/>
    </xf>
    <xf numFmtId="9" fontId="16" fillId="0" borderId="3" xfId="2" applyFont="1" applyBorder="1"/>
    <xf numFmtId="0" fontId="14" fillId="4" borderId="4" xfId="3" applyFont="1" applyFill="1" applyBorder="1" applyAlignment="1">
      <alignment vertical="top" wrapText="1" readingOrder="1"/>
    </xf>
    <xf numFmtId="0" fontId="15" fillId="0" borderId="0" xfId="3" applyFont="1" applyBorder="1"/>
    <xf numFmtId="0" fontId="15" fillId="0" borderId="0" xfId="3" applyFont="1" applyBorder="1"/>
    <xf numFmtId="164" fontId="14" fillId="4" borderId="0" xfId="3" applyNumberFormat="1" applyFont="1" applyFill="1" applyBorder="1" applyAlignment="1">
      <alignment horizontal="right" vertical="top" wrapText="1" readingOrder="1"/>
    </xf>
    <xf numFmtId="9" fontId="16" fillId="0" borderId="0" xfId="3" applyNumberFormat="1" applyFont="1" applyBorder="1"/>
    <xf numFmtId="9" fontId="16" fillId="0" borderId="5" xfId="2" applyFont="1" applyBorder="1"/>
    <xf numFmtId="164" fontId="14" fillId="3" borderId="0" xfId="3" applyNumberFormat="1" applyFont="1" applyFill="1" applyBorder="1" applyAlignment="1">
      <alignment horizontal="right" vertical="top" wrapText="1" readingOrder="1"/>
    </xf>
    <xf numFmtId="0" fontId="15" fillId="0" borderId="5" xfId="3" applyFont="1" applyBorder="1"/>
    <xf numFmtId="0" fontId="2" fillId="0" borderId="6" xfId="0" applyFont="1" applyBorder="1"/>
    <xf numFmtId="0" fontId="15" fillId="0" borderId="7" xfId="3" applyFont="1" applyBorder="1"/>
    <xf numFmtId="0" fontId="15" fillId="0" borderId="8" xfId="3" applyFont="1" applyBorder="1"/>
    <xf numFmtId="0" fontId="14" fillId="3" borderId="4" xfId="3" applyFont="1" applyFill="1" applyBorder="1" applyAlignment="1">
      <alignment vertical="top" wrapText="1" readingOrder="1"/>
    </xf>
    <xf numFmtId="0" fontId="2" fillId="8" borderId="3" xfId="0" applyFont="1" applyFill="1" applyBorder="1"/>
    <xf numFmtId="0" fontId="2" fillId="8" borderId="5" xfId="0" applyFont="1" applyFill="1" applyBorder="1"/>
    <xf numFmtId="0" fontId="2" fillId="8" borderId="8" xfId="0" applyFont="1" applyFill="1" applyBorder="1"/>
    <xf numFmtId="0" fontId="5" fillId="14" borderId="17" xfId="0" applyFont="1" applyFill="1" applyBorder="1"/>
    <xf numFmtId="0" fontId="5" fillId="14" borderId="18" xfId="0" applyFont="1" applyFill="1" applyBorder="1"/>
    <xf numFmtId="0" fontId="5" fillId="14" borderId="19" xfId="0" applyFont="1" applyFill="1" applyBorder="1"/>
  </cellXfs>
  <cellStyles count="4">
    <cellStyle name="Currency" xfId="1" builtinId="4"/>
    <cellStyle name="Normal" xfId="0" builtinId="0"/>
    <cellStyle name="Normal 2" xfId="3" xr:uid="{C70B5B3C-8581-4646-86D4-E572DA37837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1270000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2A3CBB-3981-4067-8D2C-486051AA3DE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282043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1270000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B4600E-17E7-489F-B0E1-3E387A7214F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282950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4B9C-2912-411F-92EF-E6BB818E87E7}">
  <dimension ref="A1:V116"/>
  <sheetViews>
    <sheetView showGridLines="0" tabSelected="1" zoomScale="115" zoomScaleNormal="115" workbookViewId="0">
      <pane ySplit="1" topLeftCell="A2" activePane="bottomLeft" state="frozen"/>
      <selection pane="bottomLeft" activeCell="A2" sqref="A2:V2"/>
    </sheetView>
  </sheetViews>
  <sheetFormatPr defaultRowHeight="14.5" x14ac:dyDescent="0.35"/>
  <cols>
    <col min="1" max="1" width="1.36328125" style="25" customWidth="1"/>
    <col min="2" max="2" width="27.453125" style="25" customWidth="1"/>
    <col min="3" max="3" width="19.1796875" style="25" customWidth="1"/>
    <col min="4" max="4" width="8.1796875" style="25" customWidth="1"/>
    <col min="5" max="5" width="6.81640625" style="25" customWidth="1"/>
    <col min="6" max="6" width="11" style="25" customWidth="1"/>
    <col min="7" max="10" width="8.90625" style="25" customWidth="1"/>
    <col min="11" max="12" width="11" style="25" customWidth="1"/>
    <col min="13" max="14" width="7.54296875" style="25" customWidth="1"/>
    <col min="15" max="16" width="8.1796875" style="25" customWidth="1"/>
    <col min="17" max="17" width="11" style="25" customWidth="1"/>
    <col min="18" max="19" width="8.1796875" style="25" customWidth="1"/>
    <col min="20" max="22" width="6.81640625" style="25" customWidth="1"/>
    <col min="23" max="23" width="8.1796875" style="25" customWidth="1"/>
    <col min="24" max="16384" width="8.7265625" style="25"/>
  </cols>
  <sheetData>
    <row r="1" spans="1:22" ht="57.65" customHeight="1" x14ac:dyDescent="0.35">
      <c r="A1" s="24"/>
      <c r="B1" s="24"/>
      <c r="C1" s="24"/>
    </row>
    <row r="2" spans="1:22" ht="13" customHeight="1" x14ac:dyDescent="0.35">
      <c r="A2" s="26" t="s">
        <v>86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14.4" customHeight="1" x14ac:dyDescent="0.35">
      <c r="A3" s="27" t="s">
        <v>55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ht="12.25" customHeight="1" x14ac:dyDescent="0.35">
      <c r="A4" s="28" t="s">
        <v>56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28.75" customHeight="1" x14ac:dyDescent="0.35">
      <c r="A5" s="29" t="s">
        <v>57</v>
      </c>
      <c r="B5" s="30" t="s">
        <v>58</v>
      </c>
      <c r="C5" s="31" t="s">
        <v>59</v>
      </c>
      <c r="D5" s="32"/>
      <c r="E5" s="30" t="s">
        <v>60</v>
      </c>
      <c r="F5" s="30" t="s">
        <v>61</v>
      </c>
      <c r="G5" s="30" t="s">
        <v>62</v>
      </c>
      <c r="H5" s="30" t="s">
        <v>63</v>
      </c>
      <c r="I5" s="30" t="s">
        <v>64</v>
      </c>
      <c r="J5" s="30" t="s">
        <v>65</v>
      </c>
      <c r="K5" s="30" t="s">
        <v>66</v>
      </c>
      <c r="L5" s="30" t="s">
        <v>67</v>
      </c>
      <c r="M5" s="30" t="s">
        <v>68</v>
      </c>
      <c r="N5" s="30" t="s">
        <v>69</v>
      </c>
      <c r="O5" s="30" t="s">
        <v>70</v>
      </c>
      <c r="P5" s="30" t="s">
        <v>71</v>
      </c>
      <c r="Q5" s="30" t="s">
        <v>72</v>
      </c>
      <c r="R5" s="30" t="s">
        <v>73</v>
      </c>
      <c r="S5" s="30" t="s">
        <v>74</v>
      </c>
      <c r="T5" s="30" t="s">
        <v>75</v>
      </c>
      <c r="U5" s="30" t="s">
        <v>76</v>
      </c>
      <c r="V5" s="30" t="s">
        <v>77</v>
      </c>
    </row>
    <row r="6" spans="1:22" x14ac:dyDescent="0.35">
      <c r="A6" s="33" t="s">
        <v>87</v>
      </c>
      <c r="B6" s="24"/>
      <c r="C6" s="24"/>
      <c r="D6" s="24"/>
      <c r="E6" s="24"/>
      <c r="F6" s="34" t="s">
        <v>57</v>
      </c>
      <c r="G6" s="34" t="s">
        <v>57</v>
      </c>
      <c r="H6" s="34" t="s">
        <v>57</v>
      </c>
      <c r="I6" s="34" t="s">
        <v>57</v>
      </c>
      <c r="J6" s="34" t="s">
        <v>57</v>
      </c>
      <c r="K6" s="35" t="s">
        <v>57</v>
      </c>
      <c r="L6" s="34" t="s">
        <v>57</v>
      </c>
      <c r="M6" s="35" t="s">
        <v>57</v>
      </c>
      <c r="N6" s="34" t="s">
        <v>57</v>
      </c>
      <c r="O6" s="34" t="s">
        <v>57</v>
      </c>
      <c r="P6" s="34" t="s">
        <v>57</v>
      </c>
      <c r="Q6" s="34" t="s">
        <v>57</v>
      </c>
      <c r="R6" s="34" t="s">
        <v>57</v>
      </c>
      <c r="S6" s="34" t="s">
        <v>57</v>
      </c>
      <c r="T6" s="34" t="s">
        <v>57</v>
      </c>
      <c r="U6" s="34" t="s">
        <v>57</v>
      </c>
      <c r="V6" s="34" t="s">
        <v>57</v>
      </c>
    </row>
    <row r="7" spans="1:22" x14ac:dyDescent="0.35">
      <c r="A7" s="36" t="s">
        <v>57</v>
      </c>
      <c r="B7" s="37" t="s">
        <v>88</v>
      </c>
      <c r="C7" s="38" t="s">
        <v>88</v>
      </c>
      <c r="D7" s="24"/>
      <c r="E7" s="37" t="s">
        <v>80</v>
      </c>
      <c r="F7" s="39">
        <v>150265468.69</v>
      </c>
      <c r="G7" s="40">
        <v>0</v>
      </c>
      <c r="H7" s="40">
        <v>0</v>
      </c>
      <c r="I7" s="40">
        <v>0</v>
      </c>
      <c r="J7" s="40">
        <v>0</v>
      </c>
      <c r="K7" s="39">
        <v>150265468.69</v>
      </c>
      <c r="L7" s="39">
        <v>71150.5</v>
      </c>
      <c r="M7" s="39">
        <v>-34436.1</v>
      </c>
      <c r="N7" s="39">
        <v>16087.33</v>
      </c>
      <c r="O7" s="40">
        <v>0</v>
      </c>
      <c r="P7" s="40">
        <v>0</v>
      </c>
      <c r="Q7" s="39">
        <v>150318270.41999999</v>
      </c>
      <c r="R7" s="41">
        <v>0</v>
      </c>
      <c r="S7" s="40">
        <v>0</v>
      </c>
      <c r="T7" s="41">
        <v>4.7349867285067702E-2</v>
      </c>
      <c r="U7" s="41">
        <v>2.44330253118515E-2</v>
      </c>
      <c r="V7" s="41">
        <v>3.5138964700486698E-2</v>
      </c>
    </row>
    <row r="8" spans="1:22" x14ac:dyDescent="0.35">
      <c r="A8" s="42" t="s">
        <v>57</v>
      </c>
      <c r="B8" s="43" t="s">
        <v>89</v>
      </c>
      <c r="C8" s="44" t="s">
        <v>89</v>
      </c>
      <c r="D8" s="24"/>
      <c r="E8" s="43" t="s">
        <v>80</v>
      </c>
      <c r="F8" s="45">
        <v>2500556.2599999998</v>
      </c>
      <c r="G8" s="46">
        <v>765000</v>
      </c>
      <c r="H8" s="46">
        <v>-865.28</v>
      </c>
      <c r="I8" s="46">
        <v>0</v>
      </c>
      <c r="J8" s="46">
        <v>0</v>
      </c>
      <c r="K8" s="45">
        <v>3264690.98</v>
      </c>
      <c r="L8" s="45">
        <v>1415.22</v>
      </c>
      <c r="M8" s="45">
        <v>-689.81</v>
      </c>
      <c r="N8" s="45">
        <v>327.31</v>
      </c>
      <c r="O8" s="46">
        <v>0</v>
      </c>
      <c r="P8" s="46">
        <v>0</v>
      </c>
      <c r="Q8" s="45">
        <v>3265743.7</v>
      </c>
      <c r="R8" s="47">
        <v>0</v>
      </c>
      <c r="S8" s="46">
        <v>0</v>
      </c>
      <c r="T8" s="47">
        <v>4.3349278956870803E-2</v>
      </c>
      <c r="U8" s="47">
        <v>2.22198671924532E-2</v>
      </c>
      <c r="V8" s="47">
        <v>3.2245624668586603E-2</v>
      </c>
    </row>
    <row r="9" spans="1:22" x14ac:dyDescent="0.35">
      <c r="A9" s="36" t="s">
        <v>57</v>
      </c>
      <c r="B9" s="37" t="s">
        <v>90</v>
      </c>
      <c r="C9" s="38" t="s">
        <v>90</v>
      </c>
      <c r="D9" s="24"/>
      <c r="E9" s="37" t="s">
        <v>80</v>
      </c>
      <c r="F9" s="39">
        <v>50253692.75</v>
      </c>
      <c r="G9" s="40">
        <v>0</v>
      </c>
      <c r="H9" s="40">
        <v>0</v>
      </c>
      <c r="I9" s="40">
        <v>0</v>
      </c>
      <c r="J9" s="40">
        <v>0</v>
      </c>
      <c r="K9" s="39">
        <v>50253692.75</v>
      </c>
      <c r="L9" s="39">
        <v>23795.06</v>
      </c>
      <c r="M9" s="39">
        <v>-11516.56</v>
      </c>
      <c r="N9" s="39">
        <v>5380.13</v>
      </c>
      <c r="O9" s="40">
        <v>0</v>
      </c>
      <c r="P9" s="40">
        <v>0</v>
      </c>
      <c r="Q9" s="39">
        <v>50271351.380000003</v>
      </c>
      <c r="R9" s="41">
        <v>0</v>
      </c>
      <c r="S9" s="40">
        <v>0</v>
      </c>
      <c r="T9" s="41">
        <v>4.7349873607049502E-2</v>
      </c>
      <c r="U9" s="41">
        <v>2.44330303468097E-2</v>
      </c>
      <c r="V9" s="41">
        <v>3.5138969961565701E-2</v>
      </c>
    </row>
    <row r="10" spans="1:22" x14ac:dyDescent="0.35">
      <c r="A10" s="42" t="s">
        <v>57</v>
      </c>
      <c r="B10" s="43" t="s">
        <v>91</v>
      </c>
      <c r="C10" s="44" t="s">
        <v>91</v>
      </c>
      <c r="D10" s="24"/>
      <c r="E10" s="43" t="s">
        <v>80</v>
      </c>
      <c r="F10" s="45">
        <v>93935845.609999999</v>
      </c>
      <c r="G10" s="46">
        <v>0</v>
      </c>
      <c r="H10" s="46">
        <v>0</v>
      </c>
      <c r="I10" s="46">
        <v>0</v>
      </c>
      <c r="J10" s="46">
        <v>0</v>
      </c>
      <c r="K10" s="45">
        <v>93935845.609999999</v>
      </c>
      <c r="L10" s="45">
        <v>44478.49</v>
      </c>
      <c r="M10" s="45">
        <v>-21527.119999999999</v>
      </c>
      <c r="N10" s="45">
        <v>10056.709999999999</v>
      </c>
      <c r="O10" s="46">
        <v>0</v>
      </c>
      <c r="P10" s="46">
        <v>0</v>
      </c>
      <c r="Q10" s="45">
        <v>93968853.689999998</v>
      </c>
      <c r="R10" s="47">
        <v>0</v>
      </c>
      <c r="S10" s="46">
        <v>0</v>
      </c>
      <c r="T10" s="47">
        <v>4.7349858524363998E-2</v>
      </c>
      <c r="U10" s="47">
        <v>2.4433026445824301E-2</v>
      </c>
      <c r="V10" s="47">
        <v>3.5138960836145497E-2</v>
      </c>
    </row>
    <row r="11" spans="1:22" x14ac:dyDescent="0.35">
      <c r="A11" s="36" t="s">
        <v>57</v>
      </c>
      <c r="B11" s="37" t="s">
        <v>92</v>
      </c>
      <c r="C11" s="38" t="s">
        <v>92</v>
      </c>
      <c r="D11" s="24"/>
      <c r="E11" s="37" t="s">
        <v>80</v>
      </c>
      <c r="F11" s="39">
        <v>102785.99</v>
      </c>
      <c r="G11" s="40">
        <v>0</v>
      </c>
      <c r="H11" s="40">
        <v>0</v>
      </c>
      <c r="I11" s="40">
        <v>0</v>
      </c>
      <c r="J11" s="40">
        <v>0</v>
      </c>
      <c r="K11" s="39">
        <v>102785.99</v>
      </c>
      <c r="L11" s="39">
        <v>48.67</v>
      </c>
      <c r="M11" s="39">
        <v>-23.56</v>
      </c>
      <c r="N11" s="39">
        <v>11.01</v>
      </c>
      <c r="O11" s="40">
        <v>0</v>
      </c>
      <c r="P11" s="40">
        <v>0</v>
      </c>
      <c r="Q11" s="39">
        <v>102822.11</v>
      </c>
      <c r="R11" s="41">
        <v>0</v>
      </c>
      <c r="S11" s="40">
        <v>0</v>
      </c>
      <c r="T11" s="41">
        <v>4.7350811136809598E-2</v>
      </c>
      <c r="U11" s="41">
        <v>2.4429399376315799E-2</v>
      </c>
      <c r="V11" s="41">
        <v>3.5140975924831799E-2</v>
      </c>
    </row>
    <row r="12" spans="1:22" x14ac:dyDescent="0.35">
      <c r="A12" s="42" t="s">
        <v>57</v>
      </c>
      <c r="B12" s="43" t="s">
        <v>93</v>
      </c>
      <c r="C12" s="44" t="s">
        <v>93</v>
      </c>
      <c r="D12" s="24"/>
      <c r="E12" s="43" t="s">
        <v>80</v>
      </c>
      <c r="F12" s="45">
        <v>171478145.41</v>
      </c>
      <c r="G12" s="46">
        <v>58691395.140000001</v>
      </c>
      <c r="H12" s="46">
        <v>-59337.33</v>
      </c>
      <c r="I12" s="46">
        <v>0</v>
      </c>
      <c r="J12" s="46">
        <v>0</v>
      </c>
      <c r="K12" s="45">
        <v>230110203.22</v>
      </c>
      <c r="L12" s="45">
        <v>97103.3</v>
      </c>
      <c r="M12" s="45">
        <v>-47319.05</v>
      </c>
      <c r="N12" s="45">
        <v>22431.06</v>
      </c>
      <c r="O12" s="46">
        <v>0</v>
      </c>
      <c r="P12" s="46">
        <v>0</v>
      </c>
      <c r="Q12" s="45">
        <v>230182418.53</v>
      </c>
      <c r="R12" s="47">
        <v>0</v>
      </c>
      <c r="S12" s="46">
        <v>0</v>
      </c>
      <c r="T12" s="47">
        <v>4.2198606859324299E-2</v>
      </c>
      <c r="U12" s="47">
        <v>2.1634959816363802E-2</v>
      </c>
      <c r="V12" s="47">
        <v>3.1382923916223597E-2</v>
      </c>
    </row>
    <row r="13" spans="1:22" x14ac:dyDescent="0.35">
      <c r="A13" s="36" t="s">
        <v>57</v>
      </c>
      <c r="B13" s="37" t="s">
        <v>81</v>
      </c>
      <c r="C13" s="38" t="s">
        <v>81</v>
      </c>
      <c r="D13" s="24"/>
      <c r="E13" s="37" t="s">
        <v>80</v>
      </c>
      <c r="F13" s="39">
        <v>51381993.259999998</v>
      </c>
      <c r="G13" s="40">
        <v>0</v>
      </c>
      <c r="H13" s="40">
        <v>0</v>
      </c>
      <c r="I13" s="40">
        <v>0</v>
      </c>
      <c r="J13" s="40">
        <v>0</v>
      </c>
      <c r="K13" s="39">
        <v>51381993.259999998</v>
      </c>
      <c r="L13" s="39">
        <v>24329.32</v>
      </c>
      <c r="M13" s="39">
        <v>-11775.13</v>
      </c>
      <c r="N13" s="39">
        <v>5500.92</v>
      </c>
      <c r="O13" s="40">
        <v>0</v>
      </c>
      <c r="P13" s="40">
        <v>0</v>
      </c>
      <c r="Q13" s="39">
        <v>51400048.369999997</v>
      </c>
      <c r="R13" s="41">
        <v>0</v>
      </c>
      <c r="S13" s="40">
        <v>0</v>
      </c>
      <c r="T13" s="41">
        <v>4.7349895277301303E-2</v>
      </c>
      <c r="U13" s="41">
        <v>2.44330536895952E-2</v>
      </c>
      <c r="V13" s="41">
        <v>3.5138983239981797E-2</v>
      </c>
    </row>
    <row r="14" spans="1:22" x14ac:dyDescent="0.35">
      <c r="A14" s="42" t="s">
        <v>57</v>
      </c>
      <c r="B14" s="43" t="s">
        <v>94</v>
      </c>
      <c r="C14" s="44" t="s">
        <v>94</v>
      </c>
      <c r="D14" s="24"/>
      <c r="E14" s="43" t="s">
        <v>80</v>
      </c>
      <c r="F14" s="45">
        <v>4008397.92</v>
      </c>
      <c r="G14" s="46">
        <v>0</v>
      </c>
      <c r="H14" s="46">
        <v>0</v>
      </c>
      <c r="I14" s="46">
        <v>0</v>
      </c>
      <c r="J14" s="46">
        <v>0</v>
      </c>
      <c r="K14" s="45">
        <v>4008397.92</v>
      </c>
      <c r="L14" s="45">
        <v>1897.98</v>
      </c>
      <c r="M14" s="45">
        <v>-918.6</v>
      </c>
      <c r="N14" s="45">
        <v>429.14</v>
      </c>
      <c r="O14" s="46">
        <v>0</v>
      </c>
      <c r="P14" s="46">
        <v>0</v>
      </c>
      <c r="Q14" s="45">
        <v>4009806.44</v>
      </c>
      <c r="R14" s="47">
        <v>0</v>
      </c>
      <c r="S14" s="46">
        <v>0</v>
      </c>
      <c r="T14" s="47">
        <v>4.7350089434234598E-2</v>
      </c>
      <c r="U14" s="47">
        <v>2.44332029790096E-2</v>
      </c>
      <c r="V14" s="47">
        <v>3.5139225898011599E-2</v>
      </c>
    </row>
    <row r="15" spans="1:22" x14ac:dyDescent="0.35">
      <c r="A15" s="36" t="s">
        <v>57</v>
      </c>
      <c r="B15" s="37" t="s">
        <v>95</v>
      </c>
      <c r="C15" s="38" t="s">
        <v>95</v>
      </c>
      <c r="D15" s="24"/>
      <c r="E15" s="37" t="s">
        <v>80</v>
      </c>
      <c r="F15" s="39">
        <v>41312310.829999998</v>
      </c>
      <c r="G15" s="40">
        <v>0</v>
      </c>
      <c r="H15" s="40">
        <v>0</v>
      </c>
      <c r="I15" s="40">
        <v>0</v>
      </c>
      <c r="J15" s="40">
        <v>0</v>
      </c>
      <c r="K15" s="39">
        <v>41312310.829999998</v>
      </c>
      <c r="L15" s="39">
        <v>19561.32</v>
      </c>
      <c r="M15" s="39">
        <v>-9467.4699999999993</v>
      </c>
      <c r="N15" s="39">
        <v>4422.87</v>
      </c>
      <c r="O15" s="40">
        <v>0</v>
      </c>
      <c r="P15" s="40">
        <v>0</v>
      </c>
      <c r="Q15" s="39">
        <v>41326827.549999997</v>
      </c>
      <c r="R15" s="41">
        <v>0</v>
      </c>
      <c r="S15" s="40">
        <v>0</v>
      </c>
      <c r="T15" s="41">
        <v>4.7349856754551299E-2</v>
      </c>
      <c r="U15" s="41">
        <v>2.4433031697346001E-2</v>
      </c>
      <c r="V15" s="41">
        <v>3.5138968768259497E-2</v>
      </c>
    </row>
    <row r="16" spans="1:22" x14ac:dyDescent="0.35">
      <c r="A16" s="42" t="s">
        <v>57</v>
      </c>
      <c r="B16" s="43" t="s">
        <v>96</v>
      </c>
      <c r="C16" s="44" t="s">
        <v>96</v>
      </c>
      <c r="D16" s="24"/>
      <c r="E16" s="43" t="s">
        <v>80</v>
      </c>
      <c r="F16" s="45">
        <v>20041990</v>
      </c>
      <c r="G16" s="46">
        <v>0</v>
      </c>
      <c r="H16" s="46">
        <v>0</v>
      </c>
      <c r="I16" s="46">
        <v>0</v>
      </c>
      <c r="J16" s="46">
        <v>0</v>
      </c>
      <c r="K16" s="45">
        <v>20041990</v>
      </c>
      <c r="L16" s="45">
        <v>9489.84</v>
      </c>
      <c r="M16" s="45">
        <v>-4592.99</v>
      </c>
      <c r="N16" s="45">
        <v>2145.6799999999998</v>
      </c>
      <c r="O16" s="46">
        <v>0</v>
      </c>
      <c r="P16" s="46">
        <v>0</v>
      </c>
      <c r="Q16" s="45">
        <v>20049032.530000001</v>
      </c>
      <c r="R16" s="47">
        <v>0</v>
      </c>
      <c r="S16" s="46">
        <v>0</v>
      </c>
      <c r="T16" s="47">
        <v>4.7349789117747301E-2</v>
      </c>
      <c r="U16" s="47">
        <v>2.4432953015144698E-2</v>
      </c>
      <c r="V16" s="47">
        <v>3.5138875929984999E-2</v>
      </c>
    </row>
    <row r="17" spans="1:22" x14ac:dyDescent="0.35">
      <c r="A17" s="36" t="s">
        <v>57</v>
      </c>
      <c r="B17" s="37" t="s">
        <v>97</v>
      </c>
      <c r="C17" s="38" t="s">
        <v>97</v>
      </c>
      <c r="D17" s="24"/>
      <c r="E17" s="37" t="s">
        <v>80</v>
      </c>
      <c r="F17" s="39">
        <v>153602362.41999999</v>
      </c>
      <c r="G17" s="40">
        <v>50000000</v>
      </c>
      <c r="H17" s="40">
        <v>0</v>
      </c>
      <c r="I17" s="40">
        <v>0</v>
      </c>
      <c r="J17" s="40">
        <v>0</v>
      </c>
      <c r="K17" s="39">
        <v>203602362.41999999</v>
      </c>
      <c r="L17" s="39">
        <v>87858.54</v>
      </c>
      <c r="M17" s="39">
        <v>-42839.68</v>
      </c>
      <c r="N17" s="39">
        <v>20344.310000000001</v>
      </c>
      <c r="O17" s="40">
        <v>0</v>
      </c>
      <c r="P17" s="40">
        <v>0</v>
      </c>
      <c r="Q17" s="39">
        <v>203667725.59</v>
      </c>
      <c r="R17" s="41">
        <v>0</v>
      </c>
      <c r="S17" s="40">
        <v>0</v>
      </c>
      <c r="T17" s="41">
        <v>4.3152023854596301E-2</v>
      </c>
      <c r="U17" s="41">
        <v>2.2111167800270001E-2</v>
      </c>
      <c r="V17" s="41">
        <v>3.2103345571779698E-2</v>
      </c>
    </row>
    <row r="18" spans="1:22" x14ac:dyDescent="0.35">
      <c r="A18" s="48" t="s">
        <v>98</v>
      </c>
      <c r="B18" s="32"/>
      <c r="C18" s="32"/>
      <c r="D18" s="32"/>
      <c r="E18" s="32"/>
      <c r="F18" s="49">
        <v>738883549.13999999</v>
      </c>
      <c r="G18" s="50">
        <v>109456395.14</v>
      </c>
      <c r="H18" s="50">
        <v>-60202.61</v>
      </c>
      <c r="I18" s="50">
        <v>0</v>
      </c>
      <c r="J18" s="50">
        <v>0</v>
      </c>
      <c r="K18" s="49">
        <v>848279741.66999996</v>
      </c>
      <c r="L18" s="49">
        <v>381128.24</v>
      </c>
      <c r="M18" s="49">
        <v>-185106.07</v>
      </c>
      <c r="N18" s="49">
        <v>87136.47</v>
      </c>
      <c r="O18" s="50">
        <v>0</v>
      </c>
      <c r="P18" s="50">
        <v>0</v>
      </c>
      <c r="Q18" s="49">
        <v>848562900.30999994</v>
      </c>
      <c r="R18" s="51">
        <v>0</v>
      </c>
      <c r="S18" s="52" t="s">
        <v>57</v>
      </c>
      <c r="T18" s="52" t="s">
        <v>57</v>
      </c>
      <c r="U18" s="52" t="s">
        <v>57</v>
      </c>
      <c r="V18" s="52" t="s">
        <v>57</v>
      </c>
    </row>
    <row r="19" spans="1:22" x14ac:dyDescent="0.35">
      <c r="A19" s="33" t="s">
        <v>99</v>
      </c>
      <c r="B19" s="24"/>
      <c r="C19" s="24"/>
      <c r="D19" s="24"/>
      <c r="E19" s="24"/>
      <c r="F19" s="34" t="s">
        <v>57</v>
      </c>
      <c r="G19" s="34" t="s">
        <v>57</v>
      </c>
      <c r="H19" s="34" t="s">
        <v>57</v>
      </c>
      <c r="I19" s="34" t="s">
        <v>57</v>
      </c>
      <c r="J19" s="34" t="s">
        <v>57</v>
      </c>
      <c r="K19" s="35" t="s">
        <v>57</v>
      </c>
      <c r="L19" s="34" t="s">
        <v>57</v>
      </c>
      <c r="M19" s="35" t="s">
        <v>57</v>
      </c>
      <c r="N19" s="34" t="s">
        <v>57</v>
      </c>
      <c r="O19" s="34" t="s">
        <v>57</v>
      </c>
      <c r="P19" s="34" t="s">
        <v>57</v>
      </c>
      <c r="Q19" s="34" t="s">
        <v>57</v>
      </c>
      <c r="R19" s="34" t="s">
        <v>57</v>
      </c>
      <c r="S19" s="34" t="s">
        <v>57</v>
      </c>
      <c r="T19" s="34" t="s">
        <v>57</v>
      </c>
      <c r="U19" s="34" t="s">
        <v>57</v>
      </c>
      <c r="V19" s="34" t="s">
        <v>57</v>
      </c>
    </row>
    <row r="20" spans="1:22" x14ac:dyDescent="0.35">
      <c r="A20" s="42" t="s">
        <v>57</v>
      </c>
      <c r="B20" s="43" t="s">
        <v>100</v>
      </c>
      <c r="C20" s="44" t="s">
        <v>100</v>
      </c>
      <c r="D20" s="24"/>
      <c r="E20" s="43" t="s">
        <v>80</v>
      </c>
      <c r="F20" s="45">
        <v>30931778.149999999</v>
      </c>
      <c r="G20" s="46">
        <v>0</v>
      </c>
      <c r="H20" s="46">
        <v>0</v>
      </c>
      <c r="I20" s="46">
        <v>0</v>
      </c>
      <c r="J20" s="46">
        <v>0</v>
      </c>
      <c r="K20" s="45">
        <v>30931778.149999999</v>
      </c>
      <c r="L20" s="45">
        <v>14850.27</v>
      </c>
      <c r="M20" s="45">
        <v>-7088.48</v>
      </c>
      <c r="N20" s="45">
        <v>3107.45</v>
      </c>
      <c r="O20" s="46">
        <v>0</v>
      </c>
      <c r="P20" s="46">
        <v>0</v>
      </c>
      <c r="Q20" s="45">
        <v>30942647.390000001</v>
      </c>
      <c r="R20" s="47">
        <v>0</v>
      </c>
      <c r="S20" s="46">
        <v>0</v>
      </c>
      <c r="T20" s="47">
        <v>4.8009752067874598E-2</v>
      </c>
      <c r="U20" s="47">
        <v>2.5093255105995301E-2</v>
      </c>
      <c r="V20" s="47">
        <v>3.51393959548362E-2</v>
      </c>
    </row>
    <row r="21" spans="1:22" x14ac:dyDescent="0.35">
      <c r="A21" s="36" t="s">
        <v>57</v>
      </c>
      <c r="B21" s="37" t="s">
        <v>101</v>
      </c>
      <c r="C21" s="38" t="s">
        <v>101</v>
      </c>
      <c r="D21" s="24"/>
      <c r="E21" s="37" t="s">
        <v>80</v>
      </c>
      <c r="F21" s="39">
        <v>40561263.200000003</v>
      </c>
      <c r="G21" s="40">
        <v>0</v>
      </c>
      <c r="H21" s="40">
        <v>0</v>
      </c>
      <c r="I21" s="40">
        <v>0</v>
      </c>
      <c r="J21" s="40">
        <v>0</v>
      </c>
      <c r="K21" s="39">
        <v>40561263.200000003</v>
      </c>
      <c r="L21" s="39">
        <v>19473.43</v>
      </c>
      <c r="M21" s="39">
        <v>-9295.2099999999991</v>
      </c>
      <c r="N21" s="39">
        <v>4074.84</v>
      </c>
      <c r="O21" s="40">
        <v>0</v>
      </c>
      <c r="P21" s="40">
        <v>0</v>
      </c>
      <c r="Q21" s="39">
        <v>40575516.259999998</v>
      </c>
      <c r="R21" s="41">
        <v>0</v>
      </c>
      <c r="S21" s="40">
        <v>0</v>
      </c>
      <c r="T21" s="41">
        <v>4.8009919967186801E-2</v>
      </c>
      <c r="U21" s="41">
        <v>2.5093449259242999E-2</v>
      </c>
      <c r="V21" s="41">
        <v>3.5139586086658202E-2</v>
      </c>
    </row>
    <row r="22" spans="1:22" x14ac:dyDescent="0.35">
      <c r="A22" s="48" t="s">
        <v>102</v>
      </c>
      <c r="B22" s="32"/>
      <c r="C22" s="32"/>
      <c r="D22" s="32"/>
      <c r="E22" s="32"/>
      <c r="F22" s="49">
        <v>71493041.349999994</v>
      </c>
      <c r="G22" s="50">
        <v>0</v>
      </c>
      <c r="H22" s="50">
        <v>0</v>
      </c>
      <c r="I22" s="50">
        <v>0</v>
      </c>
      <c r="J22" s="50">
        <v>0</v>
      </c>
      <c r="K22" s="49">
        <v>71493041.349999994</v>
      </c>
      <c r="L22" s="49">
        <v>34323.699999999997</v>
      </c>
      <c r="M22" s="49">
        <v>-16383.69</v>
      </c>
      <c r="N22" s="49">
        <v>7182.29</v>
      </c>
      <c r="O22" s="50">
        <v>0</v>
      </c>
      <c r="P22" s="50">
        <v>0</v>
      </c>
      <c r="Q22" s="49">
        <v>71518163.650000006</v>
      </c>
      <c r="R22" s="51">
        <v>0</v>
      </c>
      <c r="S22" s="52" t="s">
        <v>57</v>
      </c>
      <c r="T22" s="52" t="s">
        <v>57</v>
      </c>
      <c r="U22" s="52" t="s">
        <v>57</v>
      </c>
      <c r="V22" s="52" t="s">
        <v>57</v>
      </c>
    </row>
    <row r="23" spans="1:22" x14ac:dyDescent="0.35">
      <c r="A23" s="33" t="s">
        <v>103</v>
      </c>
      <c r="B23" s="24"/>
      <c r="C23" s="24"/>
      <c r="D23" s="24"/>
      <c r="E23" s="24"/>
      <c r="F23" s="34" t="s">
        <v>57</v>
      </c>
      <c r="G23" s="34" t="s">
        <v>57</v>
      </c>
      <c r="H23" s="34" t="s">
        <v>57</v>
      </c>
      <c r="I23" s="34" t="s">
        <v>57</v>
      </c>
      <c r="J23" s="34" t="s">
        <v>57</v>
      </c>
      <c r="K23" s="35" t="s">
        <v>57</v>
      </c>
      <c r="L23" s="34" t="s">
        <v>57</v>
      </c>
      <c r="M23" s="35" t="s">
        <v>57</v>
      </c>
      <c r="N23" s="34" t="s">
        <v>57</v>
      </c>
      <c r="O23" s="34" t="s">
        <v>57</v>
      </c>
      <c r="P23" s="34" t="s">
        <v>57</v>
      </c>
      <c r="Q23" s="34" t="s">
        <v>57</v>
      </c>
      <c r="R23" s="34" t="s">
        <v>57</v>
      </c>
      <c r="S23" s="34" t="s">
        <v>57</v>
      </c>
      <c r="T23" s="34" t="s">
        <v>57</v>
      </c>
      <c r="U23" s="34" t="s">
        <v>57</v>
      </c>
      <c r="V23" s="34" t="s">
        <v>57</v>
      </c>
    </row>
    <row r="24" spans="1:22" x14ac:dyDescent="0.35">
      <c r="A24" s="42" t="s">
        <v>57</v>
      </c>
      <c r="B24" s="43" t="s">
        <v>104</v>
      </c>
      <c r="C24" s="44" t="s">
        <v>104</v>
      </c>
      <c r="D24" s="24"/>
      <c r="E24" s="43" t="s">
        <v>80</v>
      </c>
      <c r="F24" s="45">
        <v>69718122.159999996</v>
      </c>
      <c r="G24" s="46">
        <v>0</v>
      </c>
      <c r="H24" s="46">
        <v>-33610.980000000003</v>
      </c>
      <c r="I24" s="46">
        <v>0</v>
      </c>
      <c r="J24" s="46">
        <v>0</v>
      </c>
      <c r="K24" s="45">
        <v>69684511.180000007</v>
      </c>
      <c r="L24" s="45">
        <v>45042.5</v>
      </c>
      <c r="M24" s="45">
        <v>-20183.54</v>
      </c>
      <c r="N24" s="45">
        <v>11152.7</v>
      </c>
      <c r="O24" s="46">
        <v>0</v>
      </c>
      <c r="P24" s="46">
        <v>0</v>
      </c>
      <c r="Q24" s="45">
        <v>69720522.840000004</v>
      </c>
      <c r="R24" s="47">
        <v>0</v>
      </c>
      <c r="S24" s="46">
        <v>0</v>
      </c>
      <c r="T24" s="47">
        <v>6.4637749820260701E-2</v>
      </c>
      <c r="U24" s="47">
        <v>3.5673580224718199E-2</v>
      </c>
      <c r="V24" s="47">
        <v>5.167814108214E-2</v>
      </c>
    </row>
    <row r="25" spans="1:22" x14ac:dyDescent="0.35">
      <c r="A25" s="48" t="s">
        <v>105</v>
      </c>
      <c r="B25" s="32"/>
      <c r="C25" s="32"/>
      <c r="D25" s="32"/>
      <c r="E25" s="32"/>
      <c r="F25" s="49">
        <v>69718122.159999996</v>
      </c>
      <c r="G25" s="50">
        <v>0</v>
      </c>
      <c r="H25" s="50">
        <v>-33610.980000000003</v>
      </c>
      <c r="I25" s="50">
        <v>0</v>
      </c>
      <c r="J25" s="50">
        <v>0</v>
      </c>
      <c r="K25" s="49">
        <v>69684511.180000007</v>
      </c>
      <c r="L25" s="49">
        <v>45042.5</v>
      </c>
      <c r="M25" s="49">
        <v>-20183.54</v>
      </c>
      <c r="N25" s="49">
        <v>11152.7</v>
      </c>
      <c r="O25" s="50">
        <v>0</v>
      </c>
      <c r="P25" s="50">
        <v>0</v>
      </c>
      <c r="Q25" s="49">
        <v>69720522.840000004</v>
      </c>
      <c r="R25" s="51">
        <v>0</v>
      </c>
      <c r="S25" s="52" t="s">
        <v>57</v>
      </c>
      <c r="T25" s="52" t="s">
        <v>57</v>
      </c>
      <c r="U25" s="52" t="s">
        <v>57</v>
      </c>
      <c r="V25" s="52" t="s">
        <v>57</v>
      </c>
    </row>
    <row r="26" spans="1:22" x14ac:dyDescent="0.35">
      <c r="A26" s="33" t="s">
        <v>106</v>
      </c>
      <c r="B26" s="24"/>
      <c r="C26" s="24"/>
      <c r="D26" s="24"/>
      <c r="E26" s="24"/>
      <c r="F26" s="34" t="s">
        <v>57</v>
      </c>
      <c r="G26" s="34" t="s">
        <v>57</v>
      </c>
      <c r="H26" s="34" t="s">
        <v>57</v>
      </c>
      <c r="I26" s="34" t="s">
        <v>57</v>
      </c>
      <c r="J26" s="34" t="s">
        <v>57</v>
      </c>
      <c r="K26" s="35" t="s">
        <v>57</v>
      </c>
      <c r="L26" s="34" t="s">
        <v>57</v>
      </c>
      <c r="M26" s="35" t="s">
        <v>57</v>
      </c>
      <c r="N26" s="34" t="s">
        <v>57</v>
      </c>
      <c r="O26" s="34" t="s">
        <v>57</v>
      </c>
      <c r="P26" s="34" t="s">
        <v>57</v>
      </c>
      <c r="Q26" s="34" t="s">
        <v>57</v>
      </c>
      <c r="R26" s="34" t="s">
        <v>57</v>
      </c>
      <c r="S26" s="34" t="s">
        <v>57</v>
      </c>
      <c r="T26" s="34" t="s">
        <v>57</v>
      </c>
      <c r="U26" s="34" t="s">
        <v>57</v>
      </c>
      <c r="V26" s="34" t="s">
        <v>57</v>
      </c>
    </row>
    <row r="27" spans="1:22" x14ac:dyDescent="0.35">
      <c r="A27" s="36" t="s">
        <v>57</v>
      </c>
      <c r="B27" s="37" t="s">
        <v>88</v>
      </c>
      <c r="C27" s="38" t="s">
        <v>88</v>
      </c>
      <c r="D27" s="24"/>
      <c r="E27" s="37" t="s">
        <v>80</v>
      </c>
      <c r="F27" s="39">
        <v>50091942.100000001</v>
      </c>
      <c r="G27" s="40">
        <v>0</v>
      </c>
      <c r="H27" s="40">
        <v>0</v>
      </c>
      <c r="I27" s="40">
        <v>0</v>
      </c>
      <c r="J27" s="40">
        <v>0</v>
      </c>
      <c r="K27" s="39">
        <v>50091942.100000001</v>
      </c>
      <c r="L27" s="39">
        <v>41543.040000000001</v>
      </c>
      <c r="M27" s="39">
        <v>-18658.88</v>
      </c>
      <c r="N27" s="39">
        <v>14225.17</v>
      </c>
      <c r="O27" s="40">
        <v>0</v>
      </c>
      <c r="P27" s="40">
        <v>0</v>
      </c>
      <c r="Q27" s="39">
        <v>50129051.43</v>
      </c>
      <c r="R27" s="41">
        <v>0</v>
      </c>
      <c r="S27" s="40">
        <v>0</v>
      </c>
      <c r="T27" s="41">
        <v>8.2933578253097898E-2</v>
      </c>
      <c r="U27" s="41">
        <v>4.5684313765107502E-2</v>
      </c>
      <c r="V27" s="41">
        <v>7.4082434108698705E-2</v>
      </c>
    </row>
    <row r="28" spans="1:22" x14ac:dyDescent="0.35">
      <c r="A28" s="42" t="s">
        <v>57</v>
      </c>
      <c r="B28" s="43" t="s">
        <v>100</v>
      </c>
      <c r="C28" s="44" t="s">
        <v>100</v>
      </c>
      <c r="D28" s="24"/>
      <c r="E28" s="43" t="s">
        <v>80</v>
      </c>
      <c r="F28" s="45">
        <v>50248562.25</v>
      </c>
      <c r="G28" s="46">
        <v>0</v>
      </c>
      <c r="H28" s="46">
        <v>0</v>
      </c>
      <c r="I28" s="46">
        <v>0</v>
      </c>
      <c r="J28" s="46">
        <v>0</v>
      </c>
      <c r="K28" s="45">
        <v>50248562.25</v>
      </c>
      <c r="L28" s="45">
        <v>41672.9</v>
      </c>
      <c r="M28" s="45">
        <v>-18717.21</v>
      </c>
      <c r="N28" s="45">
        <v>14269.65</v>
      </c>
      <c r="O28" s="46">
        <v>0</v>
      </c>
      <c r="P28" s="46">
        <v>0</v>
      </c>
      <c r="Q28" s="45">
        <v>50285787.590000004</v>
      </c>
      <c r="R28" s="47">
        <v>0</v>
      </c>
      <c r="S28" s="46">
        <v>0</v>
      </c>
      <c r="T28" s="47">
        <v>8.29335171674489E-2</v>
      </c>
      <c r="U28" s="47">
        <v>4.5684272289800702E-2</v>
      </c>
      <c r="V28" s="47">
        <v>7.4082398248121004E-2</v>
      </c>
    </row>
    <row r="29" spans="1:22" x14ac:dyDescent="0.35">
      <c r="A29" s="36" t="s">
        <v>57</v>
      </c>
      <c r="B29" s="37" t="s">
        <v>107</v>
      </c>
      <c r="C29" s="38" t="s">
        <v>107</v>
      </c>
      <c r="D29" s="24"/>
      <c r="E29" s="37" t="s">
        <v>80</v>
      </c>
      <c r="F29" s="39">
        <v>140159211.03999999</v>
      </c>
      <c r="G29" s="40">
        <v>0</v>
      </c>
      <c r="H29" s="40">
        <v>0</v>
      </c>
      <c r="I29" s="40">
        <v>0</v>
      </c>
      <c r="J29" s="40">
        <v>0</v>
      </c>
      <c r="K29" s="39">
        <v>140159211.03999999</v>
      </c>
      <c r="L29" s="39">
        <v>116238.98</v>
      </c>
      <c r="M29" s="39">
        <v>-52208.23</v>
      </c>
      <c r="N29" s="39">
        <v>39802.58</v>
      </c>
      <c r="O29" s="40">
        <v>0</v>
      </c>
      <c r="P29" s="40">
        <v>0</v>
      </c>
      <c r="Q29" s="39">
        <v>140263044.37</v>
      </c>
      <c r="R29" s="41">
        <v>0</v>
      </c>
      <c r="S29" s="40">
        <v>0</v>
      </c>
      <c r="T29" s="41">
        <v>8.2933529047068202E-2</v>
      </c>
      <c r="U29" s="41">
        <v>4.5684296825648001E-2</v>
      </c>
      <c r="V29" s="41">
        <v>7.4082416153417902E-2</v>
      </c>
    </row>
    <row r="30" spans="1:22" x14ac:dyDescent="0.35">
      <c r="A30" s="42" t="s">
        <v>57</v>
      </c>
      <c r="B30" s="43" t="s">
        <v>81</v>
      </c>
      <c r="C30" s="44" t="s">
        <v>81</v>
      </c>
      <c r="D30" s="24"/>
      <c r="E30" s="43" t="s">
        <v>80</v>
      </c>
      <c r="F30" s="45">
        <v>30500114.399999999</v>
      </c>
      <c r="G30" s="46">
        <v>0</v>
      </c>
      <c r="H30" s="46">
        <v>0</v>
      </c>
      <c r="I30" s="46">
        <v>0</v>
      </c>
      <c r="J30" s="46">
        <v>0</v>
      </c>
      <c r="K30" s="45">
        <v>30500114.399999999</v>
      </c>
      <c r="L30" s="45">
        <v>25294.83</v>
      </c>
      <c r="M30" s="45">
        <v>-11361.07</v>
      </c>
      <c r="N30" s="45">
        <v>8661.4599999999991</v>
      </c>
      <c r="O30" s="46">
        <v>0</v>
      </c>
      <c r="P30" s="46">
        <v>0</v>
      </c>
      <c r="Q30" s="45">
        <v>30522709.620000001</v>
      </c>
      <c r="R30" s="47">
        <v>0</v>
      </c>
      <c r="S30" s="46">
        <v>0</v>
      </c>
      <c r="T30" s="47">
        <v>8.2933557783639006E-2</v>
      </c>
      <c r="U30" s="47">
        <v>4.5684287662868597E-2</v>
      </c>
      <c r="V30" s="47">
        <v>7.4082410654826902E-2</v>
      </c>
    </row>
    <row r="31" spans="1:22" x14ac:dyDescent="0.35">
      <c r="A31" s="36" t="s">
        <v>57</v>
      </c>
      <c r="B31" s="37" t="s">
        <v>95</v>
      </c>
      <c r="C31" s="38" t="s">
        <v>95</v>
      </c>
      <c r="D31" s="24"/>
      <c r="E31" s="37" t="s">
        <v>80</v>
      </c>
      <c r="F31" s="39">
        <v>13765648.130000001</v>
      </c>
      <c r="G31" s="40">
        <v>0</v>
      </c>
      <c r="H31" s="40">
        <v>0</v>
      </c>
      <c r="I31" s="40">
        <v>0</v>
      </c>
      <c r="J31" s="40">
        <v>0</v>
      </c>
      <c r="K31" s="39">
        <v>13765648.130000001</v>
      </c>
      <c r="L31" s="39">
        <v>11416.34</v>
      </c>
      <c r="M31" s="39">
        <v>-5127.6000000000004</v>
      </c>
      <c r="N31" s="39">
        <v>3909.18</v>
      </c>
      <c r="O31" s="40">
        <v>0</v>
      </c>
      <c r="P31" s="40">
        <v>0</v>
      </c>
      <c r="Q31" s="39">
        <v>13775846.050000001</v>
      </c>
      <c r="R31" s="41">
        <v>0</v>
      </c>
      <c r="S31" s="40">
        <v>0</v>
      </c>
      <c r="T31" s="41">
        <v>8.2933545098540895E-2</v>
      </c>
      <c r="U31" s="41">
        <v>4.5684300082425501E-2</v>
      </c>
      <c r="V31" s="41">
        <v>7.4082381764323094E-2</v>
      </c>
    </row>
    <row r="32" spans="1:22" x14ac:dyDescent="0.35">
      <c r="A32" s="42" t="s">
        <v>57</v>
      </c>
      <c r="B32" s="43" t="s">
        <v>96</v>
      </c>
      <c r="C32" s="44" t="s">
        <v>96</v>
      </c>
      <c r="D32" s="24"/>
      <c r="E32" s="43" t="s">
        <v>80</v>
      </c>
      <c r="F32" s="45">
        <v>6607511.1100000003</v>
      </c>
      <c r="G32" s="46">
        <v>0</v>
      </c>
      <c r="H32" s="46">
        <v>0</v>
      </c>
      <c r="I32" s="46">
        <v>0</v>
      </c>
      <c r="J32" s="46">
        <v>0</v>
      </c>
      <c r="K32" s="45">
        <v>6607511.1100000003</v>
      </c>
      <c r="L32" s="45">
        <v>5479.85</v>
      </c>
      <c r="M32" s="45">
        <v>-2461.25</v>
      </c>
      <c r="N32" s="45">
        <v>1876.41</v>
      </c>
      <c r="O32" s="46">
        <v>0</v>
      </c>
      <c r="P32" s="46">
        <v>0</v>
      </c>
      <c r="Q32" s="45">
        <v>6612406.1200000001</v>
      </c>
      <c r="R32" s="47">
        <v>0</v>
      </c>
      <c r="S32" s="46">
        <v>0</v>
      </c>
      <c r="T32" s="47">
        <v>8.2933647916333203E-2</v>
      </c>
      <c r="U32" s="47">
        <v>4.5684372674478897E-2</v>
      </c>
      <c r="V32" s="47">
        <v>7.4082508807162606E-2</v>
      </c>
    </row>
    <row r="33" spans="1:22" x14ac:dyDescent="0.35">
      <c r="A33" s="36" t="s">
        <v>57</v>
      </c>
      <c r="B33" s="37" t="s">
        <v>101</v>
      </c>
      <c r="C33" s="38" t="s">
        <v>101</v>
      </c>
      <c r="D33" s="24"/>
      <c r="E33" s="37" t="s">
        <v>80</v>
      </c>
      <c r="F33" s="39">
        <v>40073520.759999998</v>
      </c>
      <c r="G33" s="40">
        <v>0</v>
      </c>
      <c r="H33" s="40">
        <v>0</v>
      </c>
      <c r="I33" s="40">
        <v>0</v>
      </c>
      <c r="J33" s="40">
        <v>0</v>
      </c>
      <c r="K33" s="39">
        <v>40073520.759999998</v>
      </c>
      <c r="L33" s="39">
        <v>33234.379999999997</v>
      </c>
      <c r="M33" s="39">
        <v>-14927.09</v>
      </c>
      <c r="N33" s="39">
        <v>11380.12</v>
      </c>
      <c r="O33" s="40">
        <v>0</v>
      </c>
      <c r="P33" s="40">
        <v>0</v>
      </c>
      <c r="Q33" s="39">
        <v>40103208.170000002</v>
      </c>
      <c r="R33" s="41">
        <v>0</v>
      </c>
      <c r="S33" s="40">
        <v>0</v>
      </c>
      <c r="T33" s="41">
        <v>8.2933516620714298E-2</v>
      </c>
      <c r="U33" s="41">
        <v>4.5684256468609803E-2</v>
      </c>
      <c r="V33" s="41">
        <v>7.4082360214361195E-2</v>
      </c>
    </row>
    <row r="34" spans="1:22" x14ac:dyDescent="0.35">
      <c r="A34" s="48" t="s">
        <v>108</v>
      </c>
      <c r="B34" s="32"/>
      <c r="C34" s="32"/>
      <c r="D34" s="32"/>
      <c r="E34" s="32"/>
      <c r="F34" s="49">
        <v>331446509.79000002</v>
      </c>
      <c r="G34" s="50">
        <v>0</v>
      </c>
      <c r="H34" s="50">
        <v>0</v>
      </c>
      <c r="I34" s="50">
        <v>0</v>
      </c>
      <c r="J34" s="50">
        <v>0</v>
      </c>
      <c r="K34" s="49">
        <v>331446509.79000002</v>
      </c>
      <c r="L34" s="49">
        <v>274880.32</v>
      </c>
      <c r="M34" s="49">
        <v>-123461.33</v>
      </c>
      <c r="N34" s="49">
        <v>94124.57</v>
      </c>
      <c r="O34" s="50">
        <v>0</v>
      </c>
      <c r="P34" s="50">
        <v>0</v>
      </c>
      <c r="Q34" s="49">
        <v>331692053.35000002</v>
      </c>
      <c r="R34" s="51">
        <v>0</v>
      </c>
      <c r="S34" s="52" t="s">
        <v>57</v>
      </c>
      <c r="T34" s="52" t="s">
        <v>57</v>
      </c>
      <c r="U34" s="52" t="s">
        <v>57</v>
      </c>
      <c r="V34" s="52" t="s">
        <v>57</v>
      </c>
    </row>
    <row r="35" spans="1:22" x14ac:dyDescent="0.35">
      <c r="A35" s="33" t="s">
        <v>109</v>
      </c>
      <c r="B35" s="24"/>
      <c r="C35" s="24"/>
      <c r="D35" s="24"/>
      <c r="E35" s="24"/>
      <c r="F35" s="34" t="s">
        <v>57</v>
      </c>
      <c r="G35" s="34" t="s">
        <v>57</v>
      </c>
      <c r="H35" s="34" t="s">
        <v>57</v>
      </c>
      <c r="I35" s="34" t="s">
        <v>57</v>
      </c>
      <c r="J35" s="34" t="s">
        <v>57</v>
      </c>
      <c r="K35" s="35" t="s">
        <v>57</v>
      </c>
      <c r="L35" s="34" t="s">
        <v>57</v>
      </c>
      <c r="M35" s="35" t="s">
        <v>57</v>
      </c>
      <c r="N35" s="34" t="s">
        <v>57</v>
      </c>
      <c r="O35" s="34" t="s">
        <v>57</v>
      </c>
      <c r="P35" s="34" t="s">
        <v>57</v>
      </c>
      <c r="Q35" s="34" t="s">
        <v>57</v>
      </c>
      <c r="R35" s="34" t="s">
        <v>57</v>
      </c>
      <c r="S35" s="34" t="s">
        <v>57</v>
      </c>
      <c r="T35" s="34" t="s">
        <v>57</v>
      </c>
      <c r="U35" s="34" t="s">
        <v>57</v>
      </c>
      <c r="V35" s="34" t="s">
        <v>57</v>
      </c>
    </row>
    <row r="36" spans="1:22" ht="15" x14ac:dyDescent="0.35">
      <c r="A36" s="42" t="s">
        <v>57</v>
      </c>
      <c r="B36" s="43" t="s">
        <v>110</v>
      </c>
      <c r="C36" s="44" t="s">
        <v>110</v>
      </c>
      <c r="D36" s="24"/>
      <c r="E36" s="43" t="s">
        <v>80</v>
      </c>
      <c r="F36" s="45">
        <v>0</v>
      </c>
      <c r="G36" s="46">
        <v>3200000</v>
      </c>
      <c r="H36" s="46">
        <v>0</v>
      </c>
      <c r="I36" s="46">
        <v>0</v>
      </c>
      <c r="J36" s="46">
        <v>0</v>
      </c>
      <c r="K36" s="45">
        <v>3200000</v>
      </c>
      <c r="L36" s="45">
        <v>1730.5</v>
      </c>
      <c r="M36" s="45">
        <v>-793.44</v>
      </c>
      <c r="N36" s="45">
        <v>840.73</v>
      </c>
      <c r="O36" s="46">
        <v>0</v>
      </c>
      <c r="P36" s="46">
        <v>0</v>
      </c>
      <c r="Q36" s="45">
        <v>3201777.79</v>
      </c>
      <c r="R36" s="47">
        <v>0</v>
      </c>
      <c r="S36" s="46">
        <v>0</v>
      </c>
      <c r="T36" s="47">
        <v>5.4078124999999998E-2</v>
      </c>
      <c r="U36" s="47">
        <v>2.9283125E-2</v>
      </c>
      <c r="V36" s="47">
        <v>5.5555937499999999E-2</v>
      </c>
    </row>
    <row r="37" spans="1:22" x14ac:dyDescent="0.35">
      <c r="A37" s="36" t="s">
        <v>57</v>
      </c>
      <c r="B37" s="37" t="s">
        <v>111</v>
      </c>
      <c r="C37" s="38" t="s">
        <v>111</v>
      </c>
      <c r="D37" s="24"/>
      <c r="E37" s="37" t="s">
        <v>80</v>
      </c>
      <c r="F37" s="39">
        <v>60138833.409999996</v>
      </c>
      <c r="G37" s="40">
        <v>0</v>
      </c>
      <c r="H37" s="40">
        <v>0</v>
      </c>
      <c r="I37" s="40">
        <v>0</v>
      </c>
      <c r="J37" s="40">
        <v>0</v>
      </c>
      <c r="K37" s="39">
        <v>60138833.409999996</v>
      </c>
      <c r="L37" s="39">
        <v>61596.38</v>
      </c>
      <c r="M37" s="39">
        <v>-22374.91</v>
      </c>
      <c r="N37" s="39">
        <v>20278.77</v>
      </c>
      <c r="O37" s="40">
        <v>0</v>
      </c>
      <c r="P37" s="40">
        <v>0</v>
      </c>
      <c r="Q37" s="39">
        <v>60198333.649999999</v>
      </c>
      <c r="R37" s="41">
        <v>0</v>
      </c>
      <c r="S37" s="40">
        <v>0</v>
      </c>
      <c r="T37" s="41">
        <v>0.10242363628849099</v>
      </c>
      <c r="U37" s="41">
        <v>6.5218208894418303E-2</v>
      </c>
      <c r="V37" s="41">
        <v>9.8938134689699794E-2</v>
      </c>
    </row>
    <row r="38" spans="1:22" x14ac:dyDescent="0.35">
      <c r="A38" s="42" t="s">
        <v>57</v>
      </c>
      <c r="B38" s="43" t="s">
        <v>112</v>
      </c>
      <c r="C38" s="44" t="s">
        <v>112</v>
      </c>
      <c r="D38" s="24"/>
      <c r="E38" s="43" t="s">
        <v>80</v>
      </c>
      <c r="F38" s="45">
        <v>0</v>
      </c>
      <c r="G38" s="46">
        <v>30000000</v>
      </c>
      <c r="H38" s="46">
        <v>0</v>
      </c>
      <c r="I38" s="46">
        <v>0</v>
      </c>
      <c r="J38" s="46">
        <v>0</v>
      </c>
      <c r="K38" s="45">
        <v>30000000</v>
      </c>
      <c r="L38" s="45">
        <v>16222.99</v>
      </c>
      <c r="M38" s="45">
        <v>-7438.49</v>
      </c>
      <c r="N38" s="45">
        <v>7881.85</v>
      </c>
      <c r="O38" s="46">
        <v>0</v>
      </c>
      <c r="P38" s="46">
        <v>0</v>
      </c>
      <c r="Q38" s="45">
        <v>30016666.350000001</v>
      </c>
      <c r="R38" s="47">
        <v>0</v>
      </c>
      <c r="S38" s="46">
        <v>0</v>
      </c>
      <c r="T38" s="47">
        <v>5.4076633333333297E-2</v>
      </c>
      <c r="U38" s="47">
        <v>2.9281666666666699E-2</v>
      </c>
      <c r="V38" s="47">
        <v>5.55545E-2</v>
      </c>
    </row>
    <row r="39" spans="1:22" x14ac:dyDescent="0.35">
      <c r="A39" s="48" t="s">
        <v>113</v>
      </c>
      <c r="B39" s="32"/>
      <c r="C39" s="32"/>
      <c r="D39" s="32"/>
      <c r="E39" s="32"/>
      <c r="F39" s="49">
        <v>60138833.409999996</v>
      </c>
      <c r="G39" s="50">
        <v>33200000</v>
      </c>
      <c r="H39" s="50">
        <v>0</v>
      </c>
      <c r="I39" s="50">
        <v>0</v>
      </c>
      <c r="J39" s="50">
        <v>0</v>
      </c>
      <c r="K39" s="49">
        <v>93338833.409999996</v>
      </c>
      <c r="L39" s="49">
        <v>79549.87</v>
      </c>
      <c r="M39" s="49">
        <v>-30606.84</v>
      </c>
      <c r="N39" s="49">
        <v>29001.35</v>
      </c>
      <c r="O39" s="50">
        <v>0</v>
      </c>
      <c r="P39" s="50">
        <v>0</v>
      </c>
      <c r="Q39" s="49">
        <v>93416777.790000007</v>
      </c>
      <c r="R39" s="51">
        <v>0</v>
      </c>
      <c r="S39" s="52" t="s">
        <v>57</v>
      </c>
      <c r="T39" s="52" t="s">
        <v>57</v>
      </c>
      <c r="U39" s="52" t="s">
        <v>57</v>
      </c>
      <c r="V39" s="52" t="s">
        <v>57</v>
      </c>
    </row>
    <row r="40" spans="1:22" x14ac:dyDescent="0.35">
      <c r="A40" s="36" t="s">
        <v>57</v>
      </c>
      <c r="B40" s="53" t="s">
        <v>85</v>
      </c>
      <c r="C40" s="24"/>
      <c r="D40" s="24"/>
      <c r="E40" s="24"/>
      <c r="F40" s="49">
        <v>1271680055.8499999</v>
      </c>
      <c r="G40" s="50">
        <v>142656395.13999999</v>
      </c>
      <c r="H40" s="50">
        <v>-93813.59</v>
      </c>
      <c r="I40" s="50">
        <v>0</v>
      </c>
      <c r="J40" s="50">
        <v>0</v>
      </c>
      <c r="K40" s="49">
        <v>1414242637.4000001</v>
      </c>
      <c r="L40" s="49">
        <v>814924.63</v>
      </c>
      <c r="M40" s="49">
        <v>-375741.47</v>
      </c>
      <c r="N40" s="49">
        <v>228597.38</v>
      </c>
      <c r="O40" s="50">
        <v>0</v>
      </c>
      <c r="P40" s="50">
        <v>0</v>
      </c>
      <c r="Q40" s="49">
        <v>1414910417.9400001</v>
      </c>
      <c r="R40" s="51">
        <v>0</v>
      </c>
      <c r="S40" s="54" t="s">
        <v>57</v>
      </c>
      <c r="T40" s="55">
        <v>5.7622688529472603E-2</v>
      </c>
      <c r="U40" s="55">
        <v>3.1054300611909998E-2</v>
      </c>
      <c r="V40" s="55">
        <v>4.7218244050941202E-2</v>
      </c>
    </row>
    <row r="41" spans="1:22" ht="8" customHeight="1" x14ac:dyDescent="0.35"/>
    <row r="43" spans="1:22" x14ac:dyDescent="0.35">
      <c r="C43" s="25" t="s">
        <v>138</v>
      </c>
    </row>
    <row r="44" spans="1:22" x14ac:dyDescent="0.35">
      <c r="C44" s="58" t="s">
        <v>88</v>
      </c>
      <c r="D44" s="59"/>
      <c r="E44" s="60"/>
      <c r="F44" s="61">
        <v>150318270.41999999</v>
      </c>
      <c r="G44" s="62" t="str">
        <f ca="1">_xlfn.XLOOKUP(C44,'Investor Categories'!$D$4:$D$26,'Investor Categories'!$E$4:$E$26)</f>
        <v>(g) Non-profits</v>
      </c>
      <c r="H44" s="60"/>
      <c r="I44" s="60"/>
      <c r="J44" s="60"/>
      <c r="K44" s="58" t="s">
        <v>117</v>
      </c>
      <c r="L44" s="60"/>
      <c r="M44" s="60"/>
      <c r="N44" s="63">
        <f ca="1">SUMIFS($F$44:$F$62,$G$44:$G$62,K44)/SUM($F$44:$F$54)</f>
        <v>0.2712614685910838</v>
      </c>
      <c r="O44" s="60"/>
      <c r="P44" s="60"/>
      <c r="Q44" s="61">
        <v>203667725.59</v>
      </c>
      <c r="R44" s="63">
        <f>Q44/SUM($F$44:$F$54)</f>
        <v>0.24001488341712254</v>
      </c>
    </row>
    <row r="45" spans="1:22" x14ac:dyDescent="0.35">
      <c r="C45" s="64" t="s">
        <v>89</v>
      </c>
      <c r="D45" s="65"/>
      <c r="E45" s="66"/>
      <c r="F45" s="67">
        <v>3265743.7</v>
      </c>
      <c r="G45" s="68" t="str">
        <f ca="1">_xlfn.XLOOKUP(C45,'Investor Categories'!$D$4:$D$26,'Investor Categories'!$E$4:$E$26)</f>
        <v xml:space="preserve">(h) Pension plans (excluding governmental pension plans) </v>
      </c>
      <c r="H45" s="66"/>
      <c r="I45" s="66"/>
      <c r="J45" s="66"/>
      <c r="K45" s="72" t="s">
        <v>122</v>
      </c>
      <c r="L45" s="66"/>
      <c r="M45" s="66"/>
      <c r="N45" s="71">
        <f t="shared" ref="N45:N47" ca="1" si="0">SUMIFS($F$44:$F$62,$G$44:$G$62,K45)/SUM($F$44:$F$54)</f>
        <v>0.11073881930929454</v>
      </c>
      <c r="O45" s="66"/>
      <c r="P45" s="66"/>
      <c r="Q45" s="70">
        <v>150318270.41999999</v>
      </c>
      <c r="R45" s="71">
        <f t="shared" ref="R45:R57" si="1">Q45/SUM($F$44:$F$54)</f>
        <v>0.17714452324640306</v>
      </c>
    </row>
    <row r="46" spans="1:22" x14ac:dyDescent="0.35">
      <c r="C46" s="72" t="s">
        <v>90</v>
      </c>
      <c r="D46" s="65"/>
      <c r="E46" s="66"/>
      <c r="F46" s="70">
        <v>50271351.380000003</v>
      </c>
      <c r="G46" s="68" t="str">
        <f ca="1">_xlfn.XLOOKUP(C46,'Investor Categories'!$D$4:$D$26,'Investor Categories'!$E$4:$E$26)</f>
        <v>(g) Non-profits</v>
      </c>
      <c r="H46" s="66"/>
      <c r="I46" s="66"/>
      <c r="J46" s="66"/>
      <c r="K46" s="72" t="s">
        <v>114</v>
      </c>
      <c r="L46" s="66"/>
      <c r="M46" s="66"/>
      <c r="N46" s="71">
        <f t="shared" ca="1" si="0"/>
        <v>0.59040293838792046</v>
      </c>
      <c r="O46" s="66"/>
      <c r="P46" s="66"/>
      <c r="Q46" s="67">
        <v>93968853.689999998</v>
      </c>
      <c r="R46" s="71">
        <f t="shared" si="1"/>
        <v>0.11073881930929454</v>
      </c>
    </row>
    <row r="47" spans="1:22" x14ac:dyDescent="0.35">
      <c r="C47" s="64" t="s">
        <v>91</v>
      </c>
      <c r="D47" s="65"/>
      <c r="E47" s="66"/>
      <c r="F47" s="67">
        <v>93968853.689999998</v>
      </c>
      <c r="G47" s="68" t="str">
        <f ca="1">_xlfn.XLOOKUP(C47,'Investor Categories'!$D$4:$D$26,'Investor Categories'!$E$4:$E$26)</f>
        <v xml:space="preserve">(f) Private funds </v>
      </c>
      <c r="H47" s="66"/>
      <c r="I47" s="66"/>
      <c r="J47" s="66"/>
      <c r="K47" s="81" t="s">
        <v>119</v>
      </c>
      <c r="L47" s="78"/>
      <c r="M47" s="78"/>
      <c r="N47" s="82">
        <f t="shared" ca="1" si="0"/>
        <v>2.7475601657204866E-2</v>
      </c>
      <c r="O47" s="66"/>
      <c r="P47" s="66"/>
      <c r="Q47" s="70">
        <v>87019816.678008094</v>
      </c>
      <c r="R47" s="71">
        <f t="shared" si="1"/>
        <v>0.1025496361509768</v>
      </c>
    </row>
    <row r="48" spans="1:22" x14ac:dyDescent="0.35">
      <c r="C48" s="72" t="s">
        <v>92</v>
      </c>
      <c r="D48" s="65"/>
      <c r="E48" s="66"/>
      <c r="F48" s="70">
        <v>102822.11</v>
      </c>
      <c r="G48" s="68"/>
      <c r="H48" s="66"/>
      <c r="I48" s="66"/>
      <c r="J48" s="66"/>
      <c r="K48" s="68"/>
      <c r="L48" s="66"/>
      <c r="M48" s="66"/>
      <c r="N48" s="69"/>
      <c r="O48" s="66"/>
      <c r="P48" s="66"/>
      <c r="Q48" s="70">
        <v>75647226.843192548</v>
      </c>
      <c r="R48" s="71">
        <f t="shared" si="1"/>
        <v>8.9147459564349135E-2</v>
      </c>
    </row>
    <row r="49" spans="3:18" x14ac:dyDescent="0.35">
      <c r="C49" s="72" t="s">
        <v>81</v>
      </c>
      <c r="D49" s="65"/>
      <c r="E49" s="66"/>
      <c r="F49" s="70">
        <v>51400048.369999997</v>
      </c>
      <c r="G49" s="68" t="str">
        <f ca="1">_xlfn.XLOOKUP(C49,'Investor Categories'!$D$4:$D$26,'Investor Categories'!$E$4:$E$26)</f>
        <v>(g) Non-profits</v>
      </c>
      <c r="H49" s="66"/>
      <c r="I49" s="66"/>
      <c r="J49" s="66"/>
      <c r="K49" s="66"/>
      <c r="L49" s="66"/>
      <c r="M49" s="66"/>
      <c r="N49" s="66"/>
      <c r="O49" s="66"/>
      <c r="P49" s="66"/>
      <c r="Q49" s="70">
        <v>51400048.369999997</v>
      </c>
      <c r="R49" s="71">
        <f t="shared" si="1"/>
        <v>6.0573056341754222E-2</v>
      </c>
    </row>
    <row r="50" spans="3:18" x14ac:dyDescent="0.35">
      <c r="C50" s="64" t="s">
        <v>94</v>
      </c>
      <c r="D50" s="65"/>
      <c r="E50" s="66"/>
      <c r="F50" s="67">
        <v>4009806.44</v>
      </c>
      <c r="G50" s="68" t="str">
        <f ca="1">_xlfn.XLOOKUP(C50,'Investor Categories'!$D$4:$D$26,'Investor Categories'!$E$4:$E$26)</f>
        <v>(g) Non-profits</v>
      </c>
      <c r="H50" s="66"/>
      <c r="I50" s="66"/>
      <c r="J50" s="66"/>
      <c r="K50" s="73"/>
      <c r="L50" s="66"/>
      <c r="M50" s="66"/>
      <c r="N50" s="66"/>
      <c r="O50" s="66"/>
      <c r="P50" s="66"/>
      <c r="Q50" s="70">
        <v>50271351.380000003</v>
      </c>
      <c r="R50" s="71">
        <f t="shared" si="1"/>
        <v>5.924292867580553E-2</v>
      </c>
    </row>
    <row r="51" spans="3:18" x14ac:dyDescent="0.35">
      <c r="C51" s="72" t="s">
        <v>95</v>
      </c>
      <c r="D51" s="65"/>
      <c r="E51" s="66"/>
      <c r="F51" s="70">
        <v>41326827.549999997</v>
      </c>
      <c r="G51" s="68" t="str">
        <f ca="1">_xlfn.XLOOKUP(C51,'Investor Categories'!$D$4:$D$26,'Investor Categories'!$E$4:$E$26)</f>
        <v>(g) Non-profits</v>
      </c>
      <c r="H51" s="66"/>
      <c r="I51" s="66"/>
      <c r="J51" s="66"/>
      <c r="K51" s="73"/>
      <c r="L51" s="66"/>
      <c r="M51" s="66"/>
      <c r="N51" s="66"/>
      <c r="O51" s="66"/>
      <c r="P51" s="66"/>
      <c r="Q51" s="70">
        <v>47510819.450636595</v>
      </c>
      <c r="R51" s="71">
        <f t="shared" si="1"/>
        <v>5.59897438755333E-2</v>
      </c>
    </row>
    <row r="52" spans="3:18" x14ac:dyDescent="0.35">
      <c r="C52" s="64" t="s">
        <v>96</v>
      </c>
      <c r="D52" s="65"/>
      <c r="E52" s="66"/>
      <c r="F52" s="67">
        <v>20049032.530000001</v>
      </c>
      <c r="G52" s="68" t="str">
        <f ca="1">_xlfn.XLOOKUP(C52,'Investor Categories'!$D$4:$D$26,'Investor Categories'!$E$4:$E$26)</f>
        <v xml:space="preserve">(h) Pension plans (excluding governmental pension plans) </v>
      </c>
      <c r="H52" s="66"/>
      <c r="I52" s="66"/>
      <c r="J52" s="66"/>
      <c r="K52" s="73"/>
      <c r="L52" s="66"/>
      <c r="M52" s="66"/>
      <c r="N52" s="66"/>
      <c r="O52" s="66"/>
      <c r="P52" s="66"/>
      <c r="Q52" s="70">
        <v>41326827.549999997</v>
      </c>
      <c r="R52" s="71">
        <f t="shared" si="1"/>
        <v>4.8702138091239126E-2</v>
      </c>
    </row>
    <row r="53" spans="3:18" x14ac:dyDescent="0.35">
      <c r="C53" s="72" t="s">
        <v>97</v>
      </c>
      <c r="D53" s="65"/>
      <c r="E53" s="66"/>
      <c r="F53" s="70">
        <v>203667725.59</v>
      </c>
      <c r="G53" s="68" t="str">
        <f ca="1">_xlfn.XLOOKUP(C53,'Investor Categories'!$D$4:$D$26,'Investor Categories'!$E$4:$E$26)</f>
        <v>(g) Non-profits</v>
      </c>
      <c r="H53" s="66"/>
      <c r="I53" s="66"/>
      <c r="J53" s="66"/>
      <c r="K53" s="73"/>
      <c r="L53" s="66"/>
      <c r="M53" s="66"/>
      <c r="N53" s="66"/>
      <c r="O53" s="66"/>
      <c r="P53" s="66"/>
      <c r="Q53" s="67">
        <v>20049032.530000001</v>
      </c>
      <c r="R53" s="71">
        <f t="shared" si="1"/>
        <v>2.362704346687278E-2</v>
      </c>
    </row>
    <row r="54" spans="3:18" x14ac:dyDescent="0.35">
      <c r="C54" s="64" t="s">
        <v>93</v>
      </c>
      <c r="D54" s="65"/>
      <c r="E54" s="66"/>
      <c r="F54" s="67">
        <v>230182418.53</v>
      </c>
      <c r="G54" s="68"/>
      <c r="H54" s="66"/>
      <c r="I54" s="66"/>
      <c r="J54" s="66"/>
      <c r="K54" s="73"/>
      <c r="L54" s="66"/>
      <c r="M54" s="66"/>
      <c r="N54" s="66"/>
      <c r="O54" s="66"/>
      <c r="P54" s="66"/>
      <c r="Q54" s="70">
        <v>20004555.558162779</v>
      </c>
      <c r="R54" s="71">
        <f t="shared" si="1"/>
        <v>2.3574629000224549E-2</v>
      </c>
    </row>
    <row r="55" spans="3:18" x14ac:dyDescent="0.35">
      <c r="C55" s="64" t="s">
        <v>116</v>
      </c>
      <c r="D55" s="66"/>
      <c r="E55" s="66"/>
      <c r="F55" s="70">
        <f>SUMIFS(NoteHolders!$D$5:$D$27,NoteHolders!$B$5:$B$27,'Prime Investors'!C55)/NoteHolders!$D$28*$F$54</f>
        <v>75647226.843192548</v>
      </c>
      <c r="G55" s="68" t="str">
        <f ca="1">_xlfn.XLOOKUP(C55,'Investor Categories'!$D$4:$D$26,'Investor Categories'!$E$4:$E$26)</f>
        <v xml:space="preserve">(d) Insurance companies </v>
      </c>
      <c r="H55" s="66"/>
      <c r="I55" s="66"/>
      <c r="J55" s="66"/>
      <c r="K55" s="73"/>
      <c r="L55" s="66"/>
      <c r="M55" s="66"/>
      <c r="N55" s="66"/>
      <c r="O55" s="66"/>
      <c r="P55" s="66"/>
      <c r="Q55" s="67">
        <v>4009806.44</v>
      </c>
      <c r="R55" s="71">
        <f t="shared" si="1"/>
        <v>4.7254086155959956E-3</v>
      </c>
    </row>
    <row r="56" spans="3:18" x14ac:dyDescent="0.35">
      <c r="C56" s="64" t="s">
        <v>51</v>
      </c>
      <c r="D56" s="66"/>
      <c r="E56" s="66"/>
      <c r="F56" s="67">
        <f>SUMIFS(NoteHolders!$D$5:$D$27,NoteHolders!$B$5:$B$27,'Prime Investors'!C56)/NoteHolders!$D$28*$F$54</f>
        <v>0</v>
      </c>
      <c r="G56" s="68" t="str">
        <f ca="1">_xlfn.XLOOKUP(C56,'Investor Categories'!$D$4:$D$26,'Investor Categories'!$E$4:$E$26)</f>
        <v xml:space="preserve">(d) Insurance companies </v>
      </c>
      <c r="H56" s="66"/>
      <c r="I56" s="66"/>
      <c r="J56" s="66"/>
      <c r="K56" s="73"/>
      <c r="L56" s="66"/>
      <c r="M56" s="66"/>
      <c r="N56" s="66"/>
      <c r="O56" s="66"/>
      <c r="P56" s="66"/>
      <c r="Q56" s="67">
        <v>3265743.7</v>
      </c>
      <c r="R56" s="71">
        <f t="shared" si="1"/>
        <v>3.8485581903320867E-3</v>
      </c>
    </row>
    <row r="57" spans="3:18" x14ac:dyDescent="0.35">
      <c r="C57" s="64" t="s">
        <v>123</v>
      </c>
      <c r="D57" s="66"/>
      <c r="E57" s="66"/>
      <c r="F57" s="70">
        <f>SUMIFS(NoteHolders!$D$5:$D$27,NoteHolders!$B$5:$B$27,'Prime Investors'!C57)/NoteHolders!$D$28*$F$54</f>
        <v>20004555.558162779</v>
      </c>
      <c r="G57" s="68" t="str">
        <f ca="1">_xlfn.XLOOKUP(C57,'Investor Categories'!$D$4:$D$26,'Investor Categories'!$E$4:$E$26)</f>
        <v xml:space="preserve">(d) Insurance companies </v>
      </c>
      <c r="H57" s="66"/>
      <c r="I57" s="66"/>
      <c r="J57" s="66"/>
      <c r="K57" s="73"/>
      <c r="L57" s="66"/>
      <c r="M57" s="66"/>
      <c r="N57" s="66"/>
      <c r="O57" s="66"/>
      <c r="P57" s="66"/>
      <c r="Q57" s="70">
        <v>102822.11</v>
      </c>
      <c r="R57" s="71">
        <f t="shared" si="1"/>
        <v>1.2117205449641584E-4</v>
      </c>
    </row>
    <row r="58" spans="3:18" x14ac:dyDescent="0.35">
      <c r="C58" s="64" t="s">
        <v>136</v>
      </c>
      <c r="D58" s="66"/>
      <c r="E58" s="66"/>
      <c r="F58" s="67">
        <f>SUMIFS(NoteHolders!$D$5:$D$27,NoteHolders!$B$5:$B$27,'Prime Investors'!C58)/NoteHolders!$D$28*$F$54</f>
        <v>0</v>
      </c>
      <c r="G58" s="68" t="str">
        <f ca="1">_xlfn.XLOOKUP(C58,'Investor Categories'!$D$4:$D$26,'Investor Categories'!$E$4:$E$26)</f>
        <v>(g) Non-profits</v>
      </c>
      <c r="H58" s="66"/>
      <c r="I58" s="66"/>
      <c r="J58" s="66"/>
      <c r="K58" s="73"/>
      <c r="L58" s="66"/>
      <c r="M58" s="66"/>
      <c r="N58" s="66"/>
      <c r="O58" s="66"/>
      <c r="P58" s="66"/>
      <c r="Q58" s="70"/>
      <c r="R58" s="74"/>
    </row>
    <row r="59" spans="3:18" x14ac:dyDescent="0.35">
      <c r="C59" s="64" t="s">
        <v>127</v>
      </c>
      <c r="D59" s="66"/>
      <c r="E59" s="66"/>
      <c r="F59" s="70">
        <f>SUMIFS(NoteHolders!$D$5:$D$27,NoteHolders!$B$5:$B$27,'Prime Investors'!C59)/NoteHolders!$D$28*$F$54</f>
        <v>87019816.678008094</v>
      </c>
      <c r="G59" s="68" t="str">
        <f ca="1">_xlfn.XLOOKUP(C59,'Investor Categories'!$D$4:$D$26,'Investor Categories'!$E$4:$E$26)</f>
        <v xml:space="preserve">(d) Insurance companies </v>
      </c>
      <c r="H59" s="66"/>
      <c r="I59" s="66"/>
      <c r="J59" s="66"/>
      <c r="K59" s="73"/>
      <c r="L59" s="66"/>
      <c r="M59" s="66"/>
      <c r="N59" s="66"/>
      <c r="O59" s="66"/>
      <c r="P59" s="66"/>
      <c r="Q59" s="75" t="s">
        <v>137</v>
      </c>
      <c r="R59" s="74"/>
    </row>
    <row r="60" spans="3:18" x14ac:dyDescent="0.35">
      <c r="C60" s="64" t="s">
        <v>131</v>
      </c>
      <c r="D60" s="66"/>
      <c r="E60" s="66"/>
      <c r="F60" s="70">
        <f>SUMIFS(NoteHolders!$D$5:$D$27,NoteHolders!$B$5:$B$27,'Prime Investors'!C60)/NoteHolders!$D$28*$F$54</f>
        <v>0</v>
      </c>
      <c r="G60" s="68" t="str">
        <f ca="1">_xlfn.XLOOKUP(C60,'Investor Categories'!$D$4:$D$26,'Investor Categories'!$E$4:$E$26)</f>
        <v xml:space="preserve">(d) Insurance companies </v>
      </c>
      <c r="H60" s="66"/>
      <c r="I60" s="66"/>
      <c r="J60" s="66"/>
      <c r="K60" s="73"/>
      <c r="L60" s="66"/>
      <c r="M60" s="66"/>
      <c r="N60" s="66"/>
      <c r="O60" s="66"/>
      <c r="P60" s="66"/>
      <c r="Q60" s="76">
        <f>SUM(Q44:Q48)</f>
        <v>610621893.22120059</v>
      </c>
      <c r="R60" s="74"/>
    </row>
    <row r="61" spans="3:18" x14ac:dyDescent="0.35">
      <c r="C61" s="64" t="s">
        <v>26</v>
      </c>
      <c r="D61" s="66"/>
      <c r="E61" s="66"/>
      <c r="F61" s="67">
        <f>SUMIFS(NoteHolders!$D$5:$D$27,NoteHolders!$B$5:$B$27,'Prime Investors'!C61)/NoteHolders!$D$28*$F$54</f>
        <v>0</v>
      </c>
      <c r="G61" s="68" t="str">
        <f ca="1">_xlfn.XLOOKUP(C61,'Investor Categories'!$D$4:$D$26,'Investor Categories'!$E$4:$E$26)</f>
        <v xml:space="preserve">(k) State or municipal governmental pension plans </v>
      </c>
      <c r="H61" s="66"/>
      <c r="I61" s="66"/>
      <c r="J61" s="66"/>
      <c r="K61" s="73"/>
      <c r="L61" s="66"/>
      <c r="M61" s="66"/>
      <c r="N61" s="66"/>
      <c r="O61" s="66"/>
      <c r="P61" s="66"/>
      <c r="Q61" s="83">
        <f>Q60/SUM(Q44:Q58)</f>
        <v>0.71959532168814588</v>
      </c>
      <c r="R61" s="74"/>
    </row>
    <row r="62" spans="3:18" x14ac:dyDescent="0.35">
      <c r="C62" s="64" t="s">
        <v>133</v>
      </c>
      <c r="D62" s="66"/>
      <c r="E62" s="66"/>
      <c r="F62" s="70">
        <f>SUMIFS(NoteHolders!$D$5:$D$27,NoteHolders!$B$5:$B$27,'Prime Investors'!C62)/NoteHolders!$D$28*$F$54</f>
        <v>47510819.450636595</v>
      </c>
      <c r="G62" s="68" t="str">
        <f ca="1">_xlfn.XLOOKUP(C62,'Investor Categories'!$D$4:$D$26,'Investor Categories'!$E$4:$E$26)</f>
        <v xml:space="preserve">(d) Insurance companies </v>
      </c>
      <c r="H62" s="66"/>
      <c r="I62" s="66"/>
      <c r="J62" s="66"/>
      <c r="K62" s="73"/>
      <c r="L62" s="66"/>
      <c r="M62" s="66"/>
      <c r="N62" s="66"/>
      <c r="O62" s="66"/>
      <c r="P62" s="66"/>
      <c r="Q62" s="66"/>
      <c r="R62" s="74"/>
    </row>
    <row r="63" spans="3:18" x14ac:dyDescent="0.35">
      <c r="C63" s="77"/>
      <c r="D63" s="78"/>
      <c r="E63" s="78"/>
      <c r="F63" s="79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80"/>
    </row>
    <row r="65" spans="3:18" x14ac:dyDescent="0.35">
      <c r="C65" t="s">
        <v>139</v>
      </c>
    </row>
    <row r="66" spans="3:18" x14ac:dyDescent="0.35">
      <c r="C66" s="108"/>
      <c r="D66" s="109"/>
      <c r="E66" s="109"/>
      <c r="F66" s="109"/>
      <c r="G66" s="109"/>
      <c r="H66" s="109"/>
      <c r="I66" s="109"/>
      <c r="J66" s="109"/>
      <c r="K66" s="110" t="s">
        <v>117</v>
      </c>
      <c r="L66" s="111">
        <v>0</v>
      </c>
      <c r="M66" s="109"/>
      <c r="N66" s="109"/>
      <c r="O66" s="109"/>
      <c r="P66" s="109"/>
      <c r="Q66" s="109"/>
      <c r="R66" s="112"/>
    </row>
    <row r="67" spans="3:18" x14ac:dyDescent="0.35">
      <c r="C67" s="113"/>
      <c r="D67" s="114"/>
      <c r="E67" s="114"/>
      <c r="F67" s="114"/>
      <c r="G67" s="114"/>
      <c r="H67" s="114"/>
      <c r="I67" s="114"/>
      <c r="J67" s="114"/>
      <c r="K67" s="115" t="s">
        <v>122</v>
      </c>
      <c r="L67" s="116">
        <v>0</v>
      </c>
      <c r="M67" s="114"/>
      <c r="N67" s="114"/>
      <c r="O67" s="114"/>
      <c r="P67" s="114"/>
      <c r="Q67" s="114"/>
      <c r="R67" s="117"/>
    </row>
    <row r="68" spans="3:18" x14ac:dyDescent="0.35">
      <c r="C68" s="113"/>
      <c r="D68" s="114"/>
      <c r="E68" s="114"/>
      <c r="F68" s="114"/>
      <c r="G68" s="114"/>
      <c r="H68" s="114"/>
      <c r="I68" s="114"/>
      <c r="J68" s="114"/>
      <c r="K68" s="115" t="s">
        <v>114</v>
      </c>
      <c r="L68" s="116">
        <v>1</v>
      </c>
      <c r="M68" s="114"/>
      <c r="N68" s="114"/>
      <c r="O68" s="114" t="s">
        <v>140</v>
      </c>
      <c r="P68" s="114"/>
      <c r="Q68" s="114"/>
      <c r="R68" s="117"/>
    </row>
    <row r="69" spans="3:18" ht="15" thickBot="1" x14ac:dyDescent="0.4">
      <c r="C69" s="113"/>
      <c r="D69" s="114"/>
      <c r="E69" s="114"/>
      <c r="F69" s="114"/>
      <c r="G69" s="114"/>
      <c r="H69" s="114"/>
      <c r="I69" s="114"/>
      <c r="J69" s="114"/>
      <c r="K69" s="118" t="s">
        <v>119</v>
      </c>
      <c r="L69" s="119">
        <v>0</v>
      </c>
      <c r="M69" s="114"/>
      <c r="N69" s="114"/>
      <c r="O69" s="114"/>
      <c r="P69" s="114"/>
      <c r="Q69" s="114"/>
      <c r="R69" s="117"/>
    </row>
    <row r="70" spans="3:18" x14ac:dyDescent="0.35">
      <c r="C70" s="113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7"/>
    </row>
    <row r="71" spans="3:18" x14ac:dyDescent="0.35">
      <c r="C71" s="120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2"/>
    </row>
    <row r="72" spans="3:18" x14ac:dyDescent="0.35">
      <c r="C72"/>
    </row>
    <row r="73" spans="3:18" x14ac:dyDescent="0.35">
      <c r="C73"/>
    </row>
    <row r="74" spans="3:18" x14ac:dyDescent="0.35">
      <c r="C74" t="s">
        <v>141</v>
      </c>
    </row>
    <row r="75" spans="3:18" x14ac:dyDescent="0.35">
      <c r="C75" s="98" t="s">
        <v>88</v>
      </c>
      <c r="D75" s="99"/>
      <c r="E75" s="100"/>
      <c r="F75" s="101">
        <v>50129051.43</v>
      </c>
      <c r="G75" s="91" t="str">
        <f ca="1">_xlfn.XLOOKUP(C75,'Investor Categories'!$D$4:$D$26,'Investor Categories'!$E$4:$E$26)</f>
        <v>(g) Non-profits</v>
      </c>
      <c r="H75" s="100"/>
      <c r="I75" s="100"/>
      <c r="J75" s="100"/>
      <c r="K75" s="142" t="s">
        <v>114</v>
      </c>
      <c r="L75" s="100"/>
      <c r="M75" s="100"/>
      <c r="N75" s="100"/>
      <c r="O75" s="93">
        <f ca="1">SUMIFS($F$75:$F$89,$G$75:$G$89,K75)/SUM($F$75:$F$81)</f>
        <v>0.5571933394044335</v>
      </c>
      <c r="P75" s="100"/>
      <c r="Q75" s="92">
        <v>100187888.8357143</v>
      </c>
      <c r="R75" s="93">
        <f>Q75/SUM($Q$75:$Q$82)</f>
        <v>0.3020509168786038</v>
      </c>
    </row>
    <row r="76" spans="3:18" x14ac:dyDescent="0.35">
      <c r="C76" s="102" t="s">
        <v>100</v>
      </c>
      <c r="D76" s="103"/>
      <c r="E76" s="104"/>
      <c r="F76" s="85">
        <v>50285787.590000004</v>
      </c>
      <c r="G76" s="84" t="str">
        <f ca="1">_xlfn.XLOOKUP(C76,'Investor Categories'!$D$4:$D$26,'Investor Categories'!$E$4:$E$26)</f>
        <v>(g) Non-profits</v>
      </c>
      <c r="H76" s="104"/>
      <c r="I76" s="104"/>
      <c r="J76" s="104"/>
      <c r="K76" s="143" t="s">
        <v>119</v>
      </c>
      <c r="L76" s="104"/>
      <c r="M76" s="104"/>
      <c r="N76" s="104"/>
      <c r="O76" s="94">
        <f t="shared" ref="O76:O78" ca="1" si="2">SUMIFS($F$75:$F$89,$G$75:$G$89,K76)/SUM($F$75:$F$81)</f>
        <v>1.9935376965521143E-2</v>
      </c>
      <c r="P76" s="104"/>
      <c r="Q76" s="85">
        <v>50285787.590000004</v>
      </c>
      <c r="R76" s="94">
        <f t="shared" ref="R76:R82" si="3">Q76/SUM($Q$75:$Q$82)</f>
        <v>0.15160383579325204</v>
      </c>
    </row>
    <row r="77" spans="3:18" x14ac:dyDescent="0.35">
      <c r="C77" s="102" t="s">
        <v>81</v>
      </c>
      <c r="D77" s="103"/>
      <c r="E77" s="104"/>
      <c r="F77" s="85">
        <v>30522709.620000001</v>
      </c>
      <c r="G77" s="84" t="str">
        <f ca="1">_xlfn.XLOOKUP(C77,'Investor Categories'!$D$4:$D$26,'Investor Categories'!$E$4:$E$26)</f>
        <v>(g) Non-profits</v>
      </c>
      <c r="H77" s="104"/>
      <c r="I77" s="104"/>
      <c r="J77" s="104"/>
      <c r="K77" s="143" t="s">
        <v>117</v>
      </c>
      <c r="L77" s="104"/>
      <c r="M77" s="104"/>
      <c r="N77" s="104"/>
      <c r="O77" s="94">
        <f t="shared" ca="1" si="2"/>
        <v>0.30205091687860386</v>
      </c>
      <c r="P77" s="104"/>
      <c r="Q77" s="85">
        <v>50129051.43</v>
      </c>
      <c r="R77" s="94">
        <f t="shared" si="3"/>
        <v>0.15113130062571634</v>
      </c>
    </row>
    <row r="78" spans="3:18" x14ac:dyDescent="0.35">
      <c r="C78" s="105" t="s">
        <v>95</v>
      </c>
      <c r="D78" s="103"/>
      <c r="E78" s="104"/>
      <c r="F78" s="87">
        <v>13775846.050000001</v>
      </c>
      <c r="G78" s="84" t="str">
        <f ca="1">_xlfn.XLOOKUP(C78,'Investor Categories'!$D$4:$D$26,'Investor Categories'!$E$4:$E$26)</f>
        <v>(g) Non-profits</v>
      </c>
      <c r="H78" s="104"/>
      <c r="I78" s="104"/>
      <c r="J78" s="104"/>
      <c r="K78" s="144" t="s">
        <v>126</v>
      </c>
      <c r="L78" s="145"/>
      <c r="M78" s="145"/>
      <c r="N78" s="145"/>
      <c r="O78" s="146">
        <f t="shared" ca="1" si="2"/>
        <v>0.12082036675144155</v>
      </c>
      <c r="P78" s="104"/>
      <c r="Q78" s="85">
        <v>40103208.170000002</v>
      </c>
      <c r="R78" s="94">
        <f t="shared" si="3"/>
        <v>0.12090494108908682</v>
      </c>
    </row>
    <row r="79" spans="3:18" x14ac:dyDescent="0.35">
      <c r="C79" s="102" t="s">
        <v>96</v>
      </c>
      <c r="D79" s="103"/>
      <c r="E79" s="104"/>
      <c r="F79" s="85">
        <v>6612406.1200000001</v>
      </c>
      <c r="G79" s="84" t="str">
        <f ca="1">_xlfn.XLOOKUP(C79,'Investor Categories'!$D$4:$D$26,'Investor Categories'!$E$4:$E$26)</f>
        <v xml:space="preserve">(h) Pension plans (excluding governmental pension plans) </v>
      </c>
      <c r="H79" s="104"/>
      <c r="I79" s="104"/>
      <c r="J79" s="104"/>
      <c r="K79" s="106"/>
      <c r="L79" s="104"/>
      <c r="M79" s="104"/>
      <c r="N79" s="104"/>
      <c r="O79" s="104"/>
      <c r="P79" s="104"/>
      <c r="Q79" s="85">
        <v>40075155.534285717</v>
      </c>
      <c r="R79" s="94">
        <f t="shared" si="3"/>
        <v>0.12082036675144152</v>
      </c>
    </row>
    <row r="80" spans="3:18" x14ac:dyDescent="0.35">
      <c r="C80" s="105" t="s">
        <v>101</v>
      </c>
      <c r="D80" s="103"/>
      <c r="E80" s="104"/>
      <c r="F80" s="87">
        <v>40103208.170000002</v>
      </c>
      <c r="G80" s="84" t="str">
        <f ca="1">_xlfn.XLOOKUP(C80,'Investor Categories'!$D$4:$D$26,'Investor Categories'!$E$4:$E$26)</f>
        <v>(g) Non-profits</v>
      </c>
      <c r="H80" s="104"/>
      <c r="I80" s="104"/>
      <c r="J80" s="104"/>
      <c r="K80" s="106"/>
      <c r="L80" s="104"/>
      <c r="M80" s="104"/>
      <c r="N80" s="104"/>
      <c r="O80" s="104"/>
      <c r="P80" s="104"/>
      <c r="Q80" s="85">
        <v>30522709.620000001</v>
      </c>
      <c r="R80" s="94">
        <f t="shared" si="3"/>
        <v>9.2021226652037283E-2</v>
      </c>
    </row>
    <row r="81" spans="3:18" x14ac:dyDescent="0.35">
      <c r="C81" s="105" t="s">
        <v>107</v>
      </c>
      <c r="D81" s="103"/>
      <c r="E81" s="104"/>
      <c r="F81" s="87">
        <v>140263044.37</v>
      </c>
      <c r="G81" s="84"/>
      <c r="H81" s="104"/>
      <c r="I81" s="104"/>
      <c r="J81" s="104"/>
      <c r="K81" s="106"/>
      <c r="L81" s="104"/>
      <c r="M81" s="104"/>
      <c r="N81" s="104"/>
      <c r="O81" s="104"/>
      <c r="P81" s="104"/>
      <c r="Q81" s="85">
        <v>13775846.050000001</v>
      </c>
      <c r="R81" s="94">
        <f t="shared" si="3"/>
        <v>4.1532035244340883E-2</v>
      </c>
    </row>
    <row r="82" spans="3:18" x14ac:dyDescent="0.35">
      <c r="C82" s="86" t="s">
        <v>116</v>
      </c>
      <c r="D82" s="104"/>
      <c r="E82" s="104"/>
      <c r="F82" s="87">
        <f>SUMIFS(NoteHolders!$E$5:$E$27,NoteHolders!$B$5:$B$27,'Prime Investors'!C82)/NoteHolders!$E$28*$F$81</f>
        <v>0</v>
      </c>
      <c r="G82" s="84" t="str">
        <f ca="1">_xlfn.XLOOKUP(C82,'Investor Categories'!$D$4:$D$26,'Investor Categories'!$E$4:$E$26)</f>
        <v xml:space="preserve">(d) Insurance companies </v>
      </c>
      <c r="H82" s="104"/>
      <c r="I82" s="104"/>
      <c r="J82" s="104"/>
      <c r="K82" s="106"/>
      <c r="L82" s="104"/>
      <c r="M82" s="104"/>
      <c r="N82" s="104"/>
      <c r="O82" s="104"/>
      <c r="P82" s="104"/>
      <c r="Q82" s="85">
        <v>6612406.1200000001</v>
      </c>
      <c r="R82" s="94">
        <f t="shared" si="3"/>
        <v>1.9935376965521136E-2</v>
      </c>
    </row>
    <row r="83" spans="3:18" x14ac:dyDescent="0.35">
      <c r="C83" s="86" t="s">
        <v>51</v>
      </c>
      <c r="D83" s="104"/>
      <c r="E83" s="104"/>
      <c r="F83" s="87">
        <f>SUMIFS(NoteHolders!$E$5:$E$27,NoteHolders!$B$5:$B$27,'Prime Investors'!C83)/NoteHolders!$E$28*$F$81</f>
        <v>0</v>
      </c>
      <c r="G83" s="84" t="str">
        <f ca="1">_xlfn.XLOOKUP(C83,'Investor Categories'!$D$4:$D$26,'Investor Categories'!$E$4:$E$26)</f>
        <v xml:space="preserve">(d) Insurance companies </v>
      </c>
      <c r="H83" s="104"/>
      <c r="I83" s="104"/>
      <c r="J83" s="104"/>
      <c r="K83" s="106"/>
      <c r="L83" s="104"/>
      <c r="M83" s="104"/>
      <c r="N83" s="104"/>
      <c r="O83" s="104"/>
      <c r="P83" s="104"/>
      <c r="Q83" s="104"/>
      <c r="R83" s="107"/>
    </row>
    <row r="84" spans="3:18" x14ac:dyDescent="0.35">
      <c r="C84" s="86" t="s">
        <v>123</v>
      </c>
      <c r="D84" s="104"/>
      <c r="E84" s="104"/>
      <c r="F84" s="87">
        <f>SUMIFS(NoteHolders!$E$5:$E$27,NoteHolders!$B$5:$B$27,'Prime Investors'!C84)/NoteHolders!$E$28*$F$81</f>
        <v>0</v>
      </c>
      <c r="G84" s="84" t="str">
        <f ca="1">_xlfn.XLOOKUP(C84,'Investor Categories'!$D$4:$D$26,'Investor Categories'!$E$4:$E$26)</f>
        <v xml:space="preserve">(d) Insurance companies </v>
      </c>
      <c r="H84" s="104"/>
      <c r="I84" s="104"/>
      <c r="J84" s="104"/>
      <c r="K84" s="106"/>
      <c r="L84" s="104"/>
      <c r="M84" s="104"/>
      <c r="N84" s="104"/>
      <c r="O84" s="104"/>
      <c r="P84" s="104"/>
      <c r="Q84" s="104"/>
      <c r="R84" s="107"/>
    </row>
    <row r="85" spans="3:18" x14ac:dyDescent="0.35">
      <c r="C85" s="86" t="s">
        <v>136</v>
      </c>
      <c r="D85" s="104"/>
      <c r="E85" s="104"/>
      <c r="F85" s="87">
        <f>SUMIFS(NoteHolders!$E$5:$E$27,NoteHolders!$B$5:$B$27,'Prime Investors'!C85)/NoteHolders!$E$28*$F$81</f>
        <v>0</v>
      </c>
      <c r="G85" s="84" t="str">
        <f ca="1">_xlfn.XLOOKUP(C85,'Investor Categories'!$D$4:$D$26,'Investor Categories'!$E$4:$E$26)</f>
        <v>(g) Non-profits</v>
      </c>
      <c r="H85" s="104"/>
      <c r="I85" s="104"/>
      <c r="J85" s="104"/>
      <c r="K85" s="106"/>
      <c r="L85" s="104"/>
      <c r="M85" s="104"/>
      <c r="N85" s="104"/>
      <c r="O85" s="104"/>
      <c r="P85" s="104"/>
      <c r="Q85" s="88" t="s">
        <v>137</v>
      </c>
      <c r="R85" s="107"/>
    </row>
    <row r="86" spans="3:18" x14ac:dyDescent="0.35">
      <c r="C86" s="86" t="s">
        <v>127</v>
      </c>
      <c r="D86" s="104"/>
      <c r="E86" s="104"/>
      <c r="F86" s="87">
        <f>SUMIFS(NoteHolders!$E$5:$E$27,NoteHolders!$B$5:$B$27,'Prime Investors'!C86)/NoteHolders!$E$28*$F$81</f>
        <v>0</v>
      </c>
      <c r="G86" s="84" t="str">
        <f ca="1">_xlfn.XLOOKUP(C86,'Investor Categories'!$D$4:$D$26,'Investor Categories'!$E$4:$E$26)</f>
        <v xml:space="preserve">(d) Insurance companies </v>
      </c>
      <c r="H86" s="104"/>
      <c r="I86" s="104"/>
      <c r="J86" s="104"/>
      <c r="K86" s="106"/>
      <c r="L86" s="104"/>
      <c r="M86" s="104"/>
      <c r="N86" s="104"/>
      <c r="O86" s="104"/>
      <c r="P86" s="104"/>
      <c r="Q86" s="89">
        <f>SUM(Q75:Q79)</f>
        <v>280781091.56000006</v>
      </c>
      <c r="R86" s="107"/>
    </row>
    <row r="87" spans="3:18" x14ac:dyDescent="0.35">
      <c r="C87" s="86" t="s">
        <v>131</v>
      </c>
      <c r="D87" s="104"/>
      <c r="E87" s="104"/>
      <c r="F87" s="87">
        <f>SUMIFS(NoteHolders!$E$5:$E$27,NoteHolders!$B$5:$B$27,'Prime Investors'!C87)/NoteHolders!$E$28*$F$81</f>
        <v>100187888.8357143</v>
      </c>
      <c r="G87" s="84" t="str">
        <f ca="1">_xlfn.XLOOKUP(C87,'Investor Categories'!$D$4:$D$26,'Investor Categories'!$E$4:$E$26)</f>
        <v xml:space="preserve">(d) Insurance companies </v>
      </c>
      <c r="H87" s="104"/>
      <c r="I87" s="104"/>
      <c r="J87" s="104"/>
      <c r="K87" s="106"/>
      <c r="L87" s="104"/>
      <c r="M87" s="104"/>
      <c r="N87" s="104"/>
      <c r="O87" s="104"/>
      <c r="P87" s="104"/>
      <c r="Q87" s="90">
        <f>Q86/SUM(Q70:Q84)</f>
        <v>0.84651136113810066</v>
      </c>
      <c r="R87" s="107"/>
    </row>
    <row r="88" spans="3:18" x14ac:dyDescent="0.35">
      <c r="C88" s="86" t="s">
        <v>26</v>
      </c>
      <c r="D88" s="104"/>
      <c r="E88" s="104"/>
      <c r="F88" s="87">
        <f>SUMIFS(NoteHolders!$E$5:$E$27,NoteHolders!$B$5:$B$27,'Prime Investors'!C88)/NoteHolders!$E$28*$F$81</f>
        <v>40075155.534285717</v>
      </c>
      <c r="G88" s="84" t="str">
        <f ca="1">_xlfn.XLOOKUP(C88,'Investor Categories'!$D$4:$D$26,'Investor Categories'!$E$4:$E$26)</f>
        <v xml:space="preserve">(k) State or municipal governmental pension plans </v>
      </c>
      <c r="H88" s="104"/>
      <c r="I88" s="104"/>
      <c r="J88" s="104"/>
      <c r="K88" s="106"/>
      <c r="L88" s="104"/>
      <c r="M88" s="104"/>
      <c r="N88" s="104"/>
      <c r="O88" s="104"/>
      <c r="P88" s="104"/>
      <c r="Q88" s="104"/>
      <c r="R88" s="107"/>
    </row>
    <row r="89" spans="3:18" x14ac:dyDescent="0.35">
      <c r="C89" s="86" t="s">
        <v>133</v>
      </c>
      <c r="D89" s="104"/>
      <c r="E89" s="104"/>
      <c r="F89" s="87">
        <f>SUMIFS(NoteHolders!$E$5:$E$27,NoteHolders!$B$5:$B$27,'Prime Investors'!C89)/NoteHolders!$E$28*$F$81</f>
        <v>0</v>
      </c>
      <c r="G89" s="84" t="str">
        <f ca="1">_xlfn.XLOOKUP(C89,'Investor Categories'!$D$4:$D$26,'Investor Categories'!$E$4:$E$26)</f>
        <v xml:space="preserve">(d) Insurance companies </v>
      </c>
      <c r="H89" s="104"/>
      <c r="I89" s="104"/>
      <c r="J89" s="104"/>
      <c r="K89" s="106"/>
      <c r="L89" s="104"/>
      <c r="M89" s="104"/>
      <c r="N89" s="104"/>
      <c r="O89" s="104"/>
      <c r="P89" s="104"/>
      <c r="Q89" s="104"/>
      <c r="R89" s="107"/>
    </row>
    <row r="90" spans="3:18" x14ac:dyDescent="0.35">
      <c r="C90" s="95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7"/>
    </row>
    <row r="92" spans="3:18" x14ac:dyDescent="0.35">
      <c r="C92" s="25" t="s">
        <v>142</v>
      </c>
    </row>
    <row r="93" spans="3:18" x14ac:dyDescent="0.35">
      <c r="C93" s="123" t="s">
        <v>104</v>
      </c>
      <c r="D93" s="124"/>
      <c r="E93" s="60"/>
      <c r="F93" s="125">
        <v>69720522.840000004</v>
      </c>
      <c r="G93" s="60"/>
      <c r="H93" s="60"/>
      <c r="I93" s="60"/>
      <c r="J93" s="60"/>
      <c r="K93" s="58" t="s">
        <v>117</v>
      </c>
      <c r="L93" s="60"/>
      <c r="M93" s="63">
        <f ca="1">SUMIFS($F$96:$F$101,$G$96:$G$101,K93)/$F$93</f>
        <v>0.56958393113342898</v>
      </c>
      <c r="N93" s="60"/>
      <c r="O93" s="60"/>
      <c r="P93" s="60"/>
      <c r="Q93" s="125">
        <v>34710217.253199428</v>
      </c>
      <c r="R93" s="63">
        <f t="shared" ref="R93:R95" si="4">Q93/SUM($Q$75:$Q$82)</f>
        <v>0.10464591147914343</v>
      </c>
    </row>
    <row r="94" spans="3:18" x14ac:dyDescent="0.35">
      <c r="C94" s="64" t="s">
        <v>116</v>
      </c>
      <c r="D94" s="66"/>
      <c r="E94" s="66"/>
      <c r="F94" s="67">
        <f>SUMIFS(NoteHolders!$H$5:$H$27,NoteHolders!$B$5:$B$27,'Prime Investors'!C94)/NoteHolders!$H$28*'Prime Investors'!$F$93</f>
        <v>0</v>
      </c>
      <c r="G94" s="68" t="str">
        <f ca="1">_xlfn.XLOOKUP(C94,'Investor Categories'!$D$4:$D$26,'Investor Categories'!$E$4:$E$26)</f>
        <v xml:space="preserve">(d) Insurance companies </v>
      </c>
      <c r="H94" s="66"/>
      <c r="I94" s="66"/>
      <c r="J94" s="66"/>
      <c r="K94" s="81" t="s">
        <v>114</v>
      </c>
      <c r="L94" s="78"/>
      <c r="M94" s="82">
        <f ca="1">SUMIFS($F$96:$F$101,$G$96:$G$101,K94)/$F$93</f>
        <v>0.43041606886657102</v>
      </c>
      <c r="N94" s="66"/>
      <c r="O94" s="66"/>
      <c r="P94" s="66"/>
      <c r="Q94" s="67">
        <v>30008833.360114779</v>
      </c>
      <c r="R94" s="71">
        <f t="shared" si="4"/>
        <v>9.047196957851017E-2</v>
      </c>
    </row>
    <row r="95" spans="3:18" x14ac:dyDescent="0.35">
      <c r="C95" s="64" t="s">
        <v>51</v>
      </c>
      <c r="D95" s="66"/>
      <c r="E95" s="66"/>
      <c r="F95" s="67">
        <f>SUMIFS(NoteHolders!$H$5:$H$27,NoteHolders!$B$5:$B$27,'Prime Investors'!C95)/NoteHolders!$H$28*'Prime Investors'!$F$93</f>
        <v>0</v>
      </c>
      <c r="G95" s="68" t="str">
        <f ca="1">_xlfn.XLOOKUP(C95,'Investor Categories'!$D$4:$D$26,'Investor Categories'!$E$4:$E$26)</f>
        <v xml:space="preserve">(d) Insurance companies </v>
      </c>
      <c r="H95" s="66"/>
      <c r="I95" s="66"/>
      <c r="J95" s="66"/>
      <c r="K95" s="66"/>
      <c r="L95" s="66"/>
      <c r="M95" s="66"/>
      <c r="N95" s="66"/>
      <c r="O95" s="66"/>
      <c r="P95" s="66"/>
      <c r="Q95" s="67">
        <v>5001472.2266857959</v>
      </c>
      <c r="R95" s="71">
        <f t="shared" si="4"/>
        <v>1.5078661596418359E-2</v>
      </c>
    </row>
    <row r="96" spans="3:18" x14ac:dyDescent="0.35">
      <c r="C96" s="64" t="s">
        <v>123</v>
      </c>
      <c r="D96" s="66"/>
      <c r="E96" s="66"/>
      <c r="F96" s="67">
        <f>SUMIFS(NoteHolders!$H$5:$H$27,NoteHolders!$B$5:$B$27,'Prime Investors'!C96)/NoteHolders!$H$28*'Prime Investors'!$F$93</f>
        <v>5001472.2266857959</v>
      </c>
      <c r="G96" s="68" t="str">
        <f ca="1">_xlfn.XLOOKUP(C96,'Investor Categories'!$D$4:$D$26,'Investor Categories'!$E$4:$E$26)</f>
        <v xml:space="preserve">(d) Insurance companies 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74"/>
    </row>
    <row r="97" spans="3:18" x14ac:dyDescent="0.35">
      <c r="C97" s="64" t="s">
        <v>136</v>
      </c>
      <c r="D97" s="66"/>
      <c r="E97" s="66"/>
      <c r="F97" s="67">
        <f>SUMIFS(NoteHolders!$H$5:$H$27,NoteHolders!$B$5:$B$27,'Prime Investors'!C97)/NoteHolders!$H$28*'Prime Investors'!$F$93</f>
        <v>30008833.360114779</v>
      </c>
      <c r="G97" s="68" t="str">
        <f ca="1">_xlfn.XLOOKUP(C97,'Investor Categories'!$D$4:$D$26,'Investor Categories'!$E$4:$E$26)</f>
        <v>(g) Non-profits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74"/>
    </row>
    <row r="98" spans="3:18" x14ac:dyDescent="0.35">
      <c r="C98" s="64" t="s">
        <v>127</v>
      </c>
      <c r="D98" s="66"/>
      <c r="E98" s="66"/>
      <c r="F98" s="67">
        <f>SUMIFS(NoteHolders!$H$5:$H$27,NoteHolders!$B$5:$B$27,'Prime Investors'!C98)/NoteHolders!$H$28*'Prime Investors'!$F$93</f>
        <v>34710217.253199428</v>
      </c>
      <c r="G98" s="68" t="str">
        <f ca="1">_xlfn.XLOOKUP(C98,'Investor Categories'!$D$4:$D$26,'Investor Categories'!$E$4:$E$26)</f>
        <v xml:space="preserve">(d) Insurance companies 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74"/>
    </row>
    <row r="99" spans="3:18" x14ac:dyDescent="0.35">
      <c r="C99" s="64" t="s">
        <v>131</v>
      </c>
      <c r="D99" s="66"/>
      <c r="E99" s="66"/>
      <c r="F99" s="67">
        <f>SUMIFS(NoteHolders!$H$5:$H$27,NoteHolders!$B$5:$B$27,'Prime Investors'!C99)/NoteHolders!$H$28*'Prime Investors'!$F$93</f>
        <v>0</v>
      </c>
      <c r="G99" s="68" t="str">
        <f ca="1">_xlfn.XLOOKUP(C99,'Investor Categories'!$D$4:$D$26,'Investor Categories'!$E$4:$E$26)</f>
        <v xml:space="preserve">(d) Insurance companies </v>
      </c>
      <c r="H99" s="66"/>
      <c r="I99" s="66"/>
      <c r="J99" s="66"/>
      <c r="K99" s="66"/>
      <c r="L99" s="66"/>
      <c r="M99" s="66"/>
      <c r="N99" s="66"/>
      <c r="O99" s="66"/>
      <c r="P99" s="66" t="s">
        <v>140</v>
      </c>
      <c r="Q99" s="66"/>
      <c r="R99" s="74"/>
    </row>
    <row r="100" spans="3:18" x14ac:dyDescent="0.35">
      <c r="C100" s="64" t="s">
        <v>26</v>
      </c>
      <c r="D100" s="66"/>
      <c r="E100" s="66"/>
      <c r="F100" s="67">
        <f>SUMIFS(NoteHolders!$H$5:$H$27,NoteHolders!$B$5:$B$27,'Prime Investors'!C100)/NoteHolders!$H$28*'Prime Investors'!$F$93</f>
        <v>0</v>
      </c>
      <c r="G100" s="68" t="str">
        <f ca="1">_xlfn.XLOOKUP(C100,'Investor Categories'!$D$4:$D$26,'Investor Categories'!$E$4:$E$26)</f>
        <v xml:space="preserve">(k) State or municipal governmental pension plans 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74"/>
    </row>
    <row r="101" spans="3:18" x14ac:dyDescent="0.35">
      <c r="C101" s="64" t="s">
        <v>133</v>
      </c>
      <c r="D101" s="66"/>
      <c r="E101" s="66"/>
      <c r="F101" s="67">
        <f>SUMIFS(NoteHolders!$H$5:$H$27,NoteHolders!$B$5:$B$27,'Prime Investors'!C101)/NoteHolders!$H$28*'Prime Investors'!$F$93</f>
        <v>0</v>
      </c>
      <c r="G101" s="68" t="str">
        <f ca="1">_xlfn.XLOOKUP(C101,'Investor Categories'!$D$4:$D$26,'Investor Categories'!$E$4:$E$26)</f>
        <v xml:space="preserve">(d) Insurance companies 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74"/>
    </row>
    <row r="102" spans="3:18" x14ac:dyDescent="0.35">
      <c r="C102" s="126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80"/>
    </row>
    <row r="105" spans="3:18" x14ac:dyDescent="0.35">
      <c r="C105" s="25" t="s">
        <v>143</v>
      </c>
    </row>
    <row r="106" spans="3:18" x14ac:dyDescent="0.35">
      <c r="C106" s="131" t="s">
        <v>110</v>
      </c>
      <c r="D106" s="132"/>
      <c r="E106" s="109"/>
      <c r="F106" s="133">
        <v>3201777.79</v>
      </c>
      <c r="G106" s="134" t="str">
        <f ca="1">_xlfn.XLOOKUP(C106,'Investor Categories'!$D$4:$D$26,'Investor Categories'!$E$4:$E$26)</f>
        <v>(g) Non-profits</v>
      </c>
      <c r="H106" s="109"/>
      <c r="I106" s="109"/>
      <c r="J106" s="109"/>
      <c r="K106" s="147" t="s">
        <v>126</v>
      </c>
      <c r="L106" s="109"/>
      <c r="M106" s="109"/>
      <c r="N106" s="135">
        <f ca="1">SUMIFS($F$106:$F$116,$G$106:$G$116,K106)/SUM($F$106:$F$108)</f>
        <v>0.21480200550028697</v>
      </c>
      <c r="O106" s="109"/>
      <c r="P106" s="109"/>
      <c r="Q106" s="133">
        <v>30099166.824999999</v>
      </c>
      <c r="R106" s="135">
        <f>Q106/SUM($Q$106:$Q$110)</f>
        <v>0.32220300825043047</v>
      </c>
    </row>
    <row r="107" spans="3:18" x14ac:dyDescent="0.35">
      <c r="C107" s="130" t="s">
        <v>112</v>
      </c>
      <c r="D107" s="136"/>
      <c r="E107" s="114"/>
      <c r="F107" s="128">
        <v>30016666.350000001</v>
      </c>
      <c r="G107" s="127" t="str">
        <f ca="1">_xlfn.XLOOKUP(C107,'Investor Categories'!$D$4:$D$26,'Investor Categories'!$E$4:$E$26)</f>
        <v>(g) Non-profits</v>
      </c>
      <c r="H107" s="114"/>
      <c r="I107" s="114"/>
      <c r="J107" s="114"/>
      <c r="K107" s="137" t="s">
        <v>117</v>
      </c>
      <c r="L107" s="114"/>
      <c r="M107" s="114"/>
      <c r="N107" s="129">
        <f t="shared" ref="N107:N108" ca="1" si="5">SUMIFS($F$106:$F$116,$G$106:$G$116,K107)/SUM($F$106:$F$108)</f>
        <v>0.32220300825043047</v>
      </c>
      <c r="O107" s="114"/>
      <c r="P107" s="114"/>
      <c r="Q107" s="128">
        <v>30016666.350000001</v>
      </c>
      <c r="R107" s="129">
        <f t="shared" ref="R107:R110" si="6">Q107/SUM($Q$106:$Q$110)</f>
        <v>0.32131986416270075</v>
      </c>
    </row>
    <row r="108" spans="3:18" x14ac:dyDescent="0.35">
      <c r="C108" s="137" t="s">
        <v>111</v>
      </c>
      <c r="D108" s="136"/>
      <c r="E108" s="114"/>
      <c r="F108" s="138">
        <v>60198333.649999999</v>
      </c>
      <c r="G108" s="127"/>
      <c r="H108" s="114"/>
      <c r="I108" s="114"/>
      <c r="J108" s="114"/>
      <c r="K108" s="148" t="s">
        <v>114</v>
      </c>
      <c r="L108" s="121"/>
      <c r="M108" s="121"/>
      <c r="N108" s="149">
        <f t="shared" ca="1" si="5"/>
        <v>0.46299498624928259</v>
      </c>
      <c r="O108" s="114"/>
      <c r="P108" s="114"/>
      <c r="Q108" s="128">
        <v>20066111.216666665</v>
      </c>
      <c r="R108" s="129">
        <f t="shared" si="6"/>
        <v>0.21480200550028694</v>
      </c>
    </row>
    <row r="109" spans="3:18" x14ac:dyDescent="0.35">
      <c r="C109" s="130" t="s">
        <v>116</v>
      </c>
      <c r="D109" s="114"/>
      <c r="E109" s="114"/>
      <c r="F109" s="138">
        <f>SUMIFS(NoteHolders!$F$5:$F$27,NoteHolders!$B$5:$B$27,'Prime Investors'!C109)/NoteHolders!$F$28*'Prime Investors'!$F$108</f>
        <v>0</v>
      </c>
      <c r="G109" s="127" t="str">
        <f ca="1">_xlfn.XLOOKUP(C109,'Investor Categories'!$D$4:$D$26,'Investor Categories'!$E$4:$E$26)</f>
        <v xml:space="preserve">(d) Insurance companies </v>
      </c>
      <c r="H109" s="114"/>
      <c r="I109" s="114"/>
      <c r="J109" s="114"/>
      <c r="K109" s="114"/>
      <c r="L109" s="114"/>
      <c r="M109" s="114"/>
      <c r="N109" s="114"/>
      <c r="O109" s="114"/>
      <c r="P109" s="114"/>
      <c r="Q109" s="128">
        <v>10033055.608333332</v>
      </c>
      <c r="R109" s="129">
        <f t="shared" si="6"/>
        <v>0.10740100275014347</v>
      </c>
    </row>
    <row r="110" spans="3:18" x14ac:dyDescent="0.35">
      <c r="C110" s="130" t="s">
        <v>51</v>
      </c>
      <c r="D110" s="114"/>
      <c r="E110" s="114"/>
      <c r="F110" s="138">
        <f>SUMIFS(NoteHolders!$F$5:$F$27,NoteHolders!$B$5:$B$27,'Prime Investors'!C110)/NoteHolders!$F$28*'Prime Investors'!$F$108</f>
        <v>0</v>
      </c>
      <c r="G110" s="127" t="str">
        <f ca="1">_xlfn.XLOOKUP(C110,'Investor Categories'!$D$4:$D$26,'Investor Categories'!$E$4:$E$26)</f>
        <v xml:space="preserve">(d) Insurance companies </v>
      </c>
      <c r="H110" s="114"/>
      <c r="I110" s="114"/>
      <c r="J110" s="114"/>
      <c r="K110" s="114"/>
      <c r="L110" s="114"/>
      <c r="M110" s="114"/>
      <c r="N110" s="114"/>
      <c r="O110" s="114"/>
      <c r="P110" s="114"/>
      <c r="Q110" s="128">
        <v>3201777.79</v>
      </c>
      <c r="R110" s="129">
        <f t="shared" si="6"/>
        <v>3.4274119336438306E-2</v>
      </c>
    </row>
    <row r="111" spans="3:18" x14ac:dyDescent="0.35">
      <c r="C111" s="130" t="s">
        <v>123</v>
      </c>
      <c r="D111" s="114"/>
      <c r="E111" s="114"/>
      <c r="F111" s="138">
        <f>SUMIFS(NoteHolders!$F$5:$F$27,NoteHolders!$B$5:$B$27,'Prime Investors'!C111)/NoteHolders!$F$28*'Prime Investors'!$F$108</f>
        <v>0</v>
      </c>
      <c r="G111" s="127" t="str">
        <f ca="1">_xlfn.XLOOKUP(C111,'Investor Categories'!$D$4:$D$26,'Investor Categories'!$E$4:$E$26)</f>
        <v xml:space="preserve">(d) Insurance companies </v>
      </c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7"/>
    </row>
    <row r="112" spans="3:18" x14ac:dyDescent="0.35">
      <c r="C112" s="130" t="s">
        <v>136</v>
      </c>
      <c r="D112" s="114"/>
      <c r="E112" s="114"/>
      <c r="F112" s="138">
        <f>SUMIFS(NoteHolders!$F$5:$F$27,NoteHolders!$B$5:$B$27,'Prime Investors'!C112)/NoteHolders!$F$28*'Prime Investors'!$F$108</f>
        <v>10033055.608333332</v>
      </c>
      <c r="G112" s="127" t="str">
        <f ca="1">_xlfn.XLOOKUP(C112,'Investor Categories'!$D$4:$D$26,'Investor Categories'!$E$4:$E$26)</f>
        <v>(g) Non-profits</v>
      </c>
      <c r="H112" s="114"/>
      <c r="I112" s="114"/>
      <c r="J112" s="114"/>
      <c r="K112" s="114"/>
      <c r="L112" s="114"/>
      <c r="M112" s="114"/>
      <c r="N112" s="114"/>
      <c r="O112" s="114"/>
      <c r="P112" s="114"/>
      <c r="Q112" s="114" t="s">
        <v>140</v>
      </c>
      <c r="R112" s="117"/>
    </row>
    <row r="113" spans="3:18" x14ac:dyDescent="0.35">
      <c r="C113" s="130" t="s">
        <v>127</v>
      </c>
      <c r="D113" s="114"/>
      <c r="E113" s="114"/>
      <c r="F113" s="138">
        <f>SUMIFS(NoteHolders!$F$5:$F$27,NoteHolders!$B$5:$B$27,'Prime Investors'!C113)/NoteHolders!$F$28*'Prime Investors'!$F$108</f>
        <v>30099166.824999999</v>
      </c>
      <c r="G113" s="127" t="str">
        <f ca="1">_xlfn.XLOOKUP(C113,'Investor Categories'!$D$4:$D$26,'Investor Categories'!$E$4:$E$26)</f>
        <v xml:space="preserve">(d) Insurance companies </v>
      </c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7"/>
    </row>
    <row r="114" spans="3:18" x14ac:dyDescent="0.35">
      <c r="C114" s="130" t="s">
        <v>131</v>
      </c>
      <c r="D114" s="114"/>
      <c r="E114" s="114"/>
      <c r="F114" s="138">
        <f>SUMIFS(NoteHolders!$F$5:$F$27,NoteHolders!$B$5:$B$27,'Prime Investors'!C114)/NoteHolders!$F$28*'Prime Investors'!$F$108</f>
        <v>0</v>
      </c>
      <c r="G114" s="127" t="str">
        <f ca="1">_xlfn.XLOOKUP(C114,'Investor Categories'!$D$4:$D$26,'Investor Categories'!$E$4:$E$26)</f>
        <v xml:space="preserve">(d) Insurance companies </v>
      </c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7"/>
    </row>
    <row r="115" spans="3:18" x14ac:dyDescent="0.35">
      <c r="C115" s="130" t="s">
        <v>26</v>
      </c>
      <c r="D115" s="114"/>
      <c r="E115" s="114"/>
      <c r="F115" s="138">
        <f>SUMIFS(NoteHolders!$F$5:$F$27,NoteHolders!$B$5:$B$27,'Prime Investors'!C115)/NoteHolders!$F$28*'Prime Investors'!$F$108</f>
        <v>20066111.216666665</v>
      </c>
      <c r="G115" s="127" t="str">
        <f ca="1">_xlfn.XLOOKUP(C115,'Investor Categories'!$D$4:$D$26,'Investor Categories'!$E$4:$E$26)</f>
        <v xml:space="preserve">(k) State or municipal governmental pension plans </v>
      </c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7"/>
    </row>
    <row r="116" spans="3:18" x14ac:dyDescent="0.35">
      <c r="C116" s="139" t="s">
        <v>133</v>
      </c>
      <c r="D116" s="121"/>
      <c r="E116" s="121"/>
      <c r="F116" s="140">
        <f>SUMIFS(NoteHolders!$F$5:$F$27,NoteHolders!$B$5:$B$27,'Prime Investors'!C116)/NoteHolders!$F$28*'Prime Investors'!$F$108</f>
        <v>0</v>
      </c>
      <c r="G116" s="141" t="str">
        <f ca="1">_xlfn.XLOOKUP(C116,'Investor Categories'!$D$4:$D$26,'Investor Categories'!$E$4:$E$26)</f>
        <v xml:space="preserve">(d) Insurance companies </v>
      </c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2"/>
    </row>
  </sheetData>
  <sortState xmlns:xlrd2="http://schemas.microsoft.com/office/spreadsheetml/2017/richdata2" ref="Q106:Q110">
    <sortCondition descending="1" ref="Q106"/>
  </sortState>
  <mergeCells count="48">
    <mergeCell ref="C81:D81"/>
    <mergeCell ref="C77:D77"/>
    <mergeCell ref="C78:D78"/>
    <mergeCell ref="C79:D79"/>
    <mergeCell ref="C80:D80"/>
    <mergeCell ref="C93:D93"/>
    <mergeCell ref="C75:D75"/>
    <mergeCell ref="C76:D76"/>
    <mergeCell ref="C37:D37"/>
    <mergeCell ref="C38:D38"/>
    <mergeCell ref="A39:E39"/>
    <mergeCell ref="B40:E40"/>
    <mergeCell ref="C31:D31"/>
    <mergeCell ref="C32:D32"/>
    <mergeCell ref="C33:D33"/>
    <mergeCell ref="A34:E34"/>
    <mergeCell ref="A35:E35"/>
    <mergeCell ref="C36:D36"/>
    <mergeCell ref="A25:E25"/>
    <mergeCell ref="A26:E26"/>
    <mergeCell ref="C27:D27"/>
    <mergeCell ref="C28:D28"/>
    <mergeCell ref="C29:D29"/>
    <mergeCell ref="C30:D30"/>
    <mergeCell ref="A19:E19"/>
    <mergeCell ref="C20:D20"/>
    <mergeCell ref="C21:D21"/>
    <mergeCell ref="A22:E22"/>
    <mergeCell ref="A23:E23"/>
    <mergeCell ref="C24:D24"/>
    <mergeCell ref="C13:D13"/>
    <mergeCell ref="C14:D14"/>
    <mergeCell ref="C15:D15"/>
    <mergeCell ref="C16:D16"/>
    <mergeCell ref="C17:D17"/>
    <mergeCell ref="A18:E18"/>
    <mergeCell ref="C7:D7"/>
    <mergeCell ref="C8:D8"/>
    <mergeCell ref="C9:D9"/>
    <mergeCell ref="C10:D10"/>
    <mergeCell ref="C11:D11"/>
    <mergeCell ref="C12:D12"/>
    <mergeCell ref="A1:C1"/>
    <mergeCell ref="A2:V2"/>
    <mergeCell ref="A3:V3"/>
    <mergeCell ref="A4:V4"/>
    <mergeCell ref="C5:D5"/>
    <mergeCell ref="A6:E6"/>
  </mergeCells>
  <pageMargins left="0.15" right="0.15" top="0.2" bottom="0.35365000000000002" header="0.2" footer="0.2"/>
  <pageSetup paperSize="0" orientation="landscape" horizontalDpi="300" verticalDpi="300"/>
  <headerFooter alignWithMargins="0">
    <oddFooter>&amp;L&amp;"Tahoma,Regular"&amp;8 Created on 7/5/2021 1:42:12 PM &amp;C&amp;"Tahoma,Regular"&amp;8 1 of 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05E5-F773-4EDB-A948-A6AF0EF92238}">
  <dimension ref="A1:V32"/>
  <sheetViews>
    <sheetView showGridLines="0" workbookViewId="0">
      <pane ySplit="1" topLeftCell="A2" activePane="bottomLeft" state="frozen"/>
      <selection pane="bottomLeft" activeCell="B16" sqref="B16"/>
    </sheetView>
  </sheetViews>
  <sheetFormatPr defaultRowHeight="14.5" x14ac:dyDescent="0.35"/>
  <cols>
    <col min="1" max="1" width="1.36328125" style="25" customWidth="1"/>
    <col min="2" max="2" width="27.453125" style="25" customWidth="1"/>
    <col min="3" max="3" width="19.1796875" style="25" customWidth="1"/>
    <col min="4" max="4" width="8.1796875" style="25" customWidth="1"/>
    <col min="5" max="5" width="6.81640625" style="25" customWidth="1"/>
    <col min="6" max="6" width="11" style="25" customWidth="1"/>
    <col min="7" max="10" width="8.90625" style="25" customWidth="1"/>
    <col min="11" max="12" width="11" style="25" customWidth="1"/>
    <col min="13" max="14" width="7.54296875" style="25" customWidth="1"/>
    <col min="15" max="16" width="8.1796875" style="25" customWidth="1"/>
    <col min="17" max="17" width="11" style="25" customWidth="1"/>
    <col min="18" max="19" width="8.1796875" style="25" customWidth="1"/>
    <col min="20" max="22" width="6.81640625" style="25" customWidth="1"/>
    <col min="23" max="23" width="8.1796875" style="25" customWidth="1"/>
    <col min="24" max="16384" width="8.7265625" style="25"/>
  </cols>
  <sheetData>
    <row r="1" spans="1:22" ht="57.65" customHeight="1" x14ac:dyDescent="0.35">
      <c r="A1" s="24"/>
      <c r="B1" s="24"/>
      <c r="C1" s="24"/>
    </row>
    <row r="2" spans="1:22" ht="13" customHeight="1" x14ac:dyDescent="0.35">
      <c r="A2" s="26" t="s">
        <v>54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14.4" customHeight="1" x14ac:dyDescent="0.35">
      <c r="A3" s="27" t="s">
        <v>55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ht="12.25" customHeight="1" x14ac:dyDescent="0.35">
      <c r="A4" s="28" t="s">
        <v>56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28.75" customHeight="1" x14ac:dyDescent="0.35">
      <c r="A5" s="29" t="s">
        <v>57</v>
      </c>
      <c r="B5" s="30" t="s">
        <v>58</v>
      </c>
      <c r="C5" s="31" t="s">
        <v>59</v>
      </c>
      <c r="D5" s="32"/>
      <c r="E5" s="30" t="s">
        <v>60</v>
      </c>
      <c r="F5" s="30" t="s">
        <v>61</v>
      </c>
      <c r="G5" s="30" t="s">
        <v>62</v>
      </c>
      <c r="H5" s="30" t="s">
        <v>63</v>
      </c>
      <c r="I5" s="30" t="s">
        <v>64</v>
      </c>
      <c r="J5" s="30" t="s">
        <v>65</v>
      </c>
      <c r="K5" s="30" t="s">
        <v>66</v>
      </c>
      <c r="L5" s="30" t="s">
        <v>67</v>
      </c>
      <c r="M5" s="30" t="s">
        <v>68</v>
      </c>
      <c r="N5" s="30" t="s">
        <v>69</v>
      </c>
      <c r="O5" s="30" t="s">
        <v>70</v>
      </c>
      <c r="P5" s="30" t="s">
        <v>71</v>
      </c>
      <c r="Q5" s="30" t="s">
        <v>72</v>
      </c>
      <c r="R5" s="30" t="s">
        <v>73</v>
      </c>
      <c r="S5" s="30" t="s">
        <v>74</v>
      </c>
      <c r="T5" s="30" t="s">
        <v>75</v>
      </c>
      <c r="U5" s="30" t="s">
        <v>76</v>
      </c>
      <c r="V5" s="30" t="s">
        <v>77</v>
      </c>
    </row>
    <row r="6" spans="1:22" x14ac:dyDescent="0.35">
      <c r="A6" s="33" t="s">
        <v>78</v>
      </c>
      <c r="B6" s="24"/>
      <c r="C6" s="24"/>
      <c r="D6" s="24"/>
      <c r="E6" s="24"/>
      <c r="F6" s="34" t="s">
        <v>57</v>
      </c>
      <c r="G6" s="34" t="s">
        <v>57</v>
      </c>
      <c r="H6" s="34" t="s">
        <v>57</v>
      </c>
      <c r="I6" s="34" t="s">
        <v>57</v>
      </c>
      <c r="J6" s="34" t="s">
        <v>57</v>
      </c>
      <c r="K6" s="35" t="s">
        <v>57</v>
      </c>
      <c r="L6" s="34" t="s">
        <v>57</v>
      </c>
      <c r="M6" s="35" t="s">
        <v>57</v>
      </c>
      <c r="N6" s="34" t="s">
        <v>57</v>
      </c>
      <c r="O6" s="34" t="s">
        <v>57</v>
      </c>
      <c r="P6" s="34" t="s">
        <v>57</v>
      </c>
      <c r="Q6" s="34" t="s">
        <v>57</v>
      </c>
      <c r="R6" s="34" t="s">
        <v>57</v>
      </c>
      <c r="S6" s="34" t="s">
        <v>57</v>
      </c>
      <c r="T6" s="34" t="s">
        <v>57</v>
      </c>
      <c r="U6" s="34" t="s">
        <v>57</v>
      </c>
      <c r="V6" s="34" t="s">
        <v>57</v>
      </c>
    </row>
    <row r="7" spans="1:22" x14ac:dyDescent="0.35">
      <c r="A7" s="36" t="s">
        <v>57</v>
      </c>
      <c r="B7" s="37" t="s">
        <v>79</v>
      </c>
      <c r="C7" s="38" t="s">
        <v>79</v>
      </c>
      <c r="D7" s="24"/>
      <c r="E7" s="37" t="s">
        <v>80</v>
      </c>
      <c r="F7" s="39">
        <v>25331.613000000001</v>
      </c>
      <c r="G7" s="40">
        <v>0</v>
      </c>
      <c r="H7" s="40">
        <v>0</v>
      </c>
      <c r="I7" s="40">
        <v>0</v>
      </c>
      <c r="J7" s="40">
        <v>0</v>
      </c>
      <c r="K7" s="39">
        <v>25331.613000000001</v>
      </c>
      <c r="L7" s="39">
        <v>3.98</v>
      </c>
      <c r="M7" s="39">
        <v>-4.1100000000000003</v>
      </c>
      <c r="N7" s="39">
        <v>3.16</v>
      </c>
      <c r="O7" s="40">
        <v>0</v>
      </c>
      <c r="P7" s="40">
        <v>0</v>
      </c>
      <c r="Q7" s="39">
        <v>25334.643</v>
      </c>
      <c r="R7" s="41">
        <v>0</v>
      </c>
      <c r="S7" s="40">
        <v>0</v>
      </c>
      <c r="T7" s="41">
        <v>1.5711593257010499E-2</v>
      </c>
      <c r="U7" s="41">
        <v>-5.1319274457571997E-4</v>
      </c>
      <c r="V7" s="41">
        <v>1.1961338585111E-2</v>
      </c>
    </row>
    <row r="8" spans="1:22" x14ac:dyDescent="0.35">
      <c r="A8" s="42" t="s">
        <v>57</v>
      </c>
      <c r="B8" s="43" t="s">
        <v>81</v>
      </c>
      <c r="C8" s="44" t="s">
        <v>81</v>
      </c>
      <c r="D8" s="24"/>
      <c r="E8" s="43" t="s">
        <v>80</v>
      </c>
      <c r="F8" s="45">
        <v>2973858.25</v>
      </c>
      <c r="G8" s="46">
        <v>0</v>
      </c>
      <c r="H8" s="46">
        <v>0</v>
      </c>
      <c r="I8" s="46">
        <v>0</v>
      </c>
      <c r="J8" s="46">
        <v>0</v>
      </c>
      <c r="K8" s="45">
        <v>2973858.25</v>
      </c>
      <c r="L8" s="45">
        <v>471.15</v>
      </c>
      <c r="M8" s="45">
        <v>-483.25</v>
      </c>
      <c r="N8" s="45">
        <v>370.61</v>
      </c>
      <c r="O8" s="46">
        <v>0</v>
      </c>
      <c r="P8" s="46">
        <v>0</v>
      </c>
      <c r="Q8" s="45">
        <v>2974216.76</v>
      </c>
      <c r="R8" s="47">
        <v>0</v>
      </c>
      <c r="S8" s="46">
        <v>0</v>
      </c>
      <c r="T8" s="47">
        <v>1.58430550615518E-2</v>
      </c>
      <c r="U8" s="47">
        <v>-4.0687884165292699E-4</v>
      </c>
      <c r="V8" s="47">
        <v>1.2055382935619099E-2</v>
      </c>
    </row>
    <row r="9" spans="1:22" x14ac:dyDescent="0.35">
      <c r="A9" s="36" t="s">
        <v>57</v>
      </c>
      <c r="B9" s="37" t="s">
        <v>82</v>
      </c>
      <c r="C9" s="38" t="s">
        <v>82</v>
      </c>
      <c r="D9" s="24"/>
      <c r="E9" s="37" t="s">
        <v>80</v>
      </c>
      <c r="F9" s="39">
        <v>138009527.66999999</v>
      </c>
      <c r="G9" s="40">
        <v>22500647.260000002</v>
      </c>
      <c r="H9" s="40">
        <v>-14820.87</v>
      </c>
      <c r="I9" s="40">
        <v>0</v>
      </c>
      <c r="J9" s="40">
        <v>0</v>
      </c>
      <c r="K9" s="39">
        <v>160495354.06</v>
      </c>
      <c r="L9" s="39">
        <v>23361.29</v>
      </c>
      <c r="M9" s="39">
        <v>-24009.119999999999</v>
      </c>
      <c r="N9" s="39">
        <v>18485.61</v>
      </c>
      <c r="O9" s="40">
        <v>0</v>
      </c>
      <c r="P9" s="40">
        <v>0</v>
      </c>
      <c r="Q9" s="39">
        <v>160513191.84</v>
      </c>
      <c r="R9" s="41">
        <v>0</v>
      </c>
      <c r="S9" s="40">
        <v>0</v>
      </c>
      <c r="T9" s="41">
        <v>1.45557422124921E-2</v>
      </c>
      <c r="U9" s="41">
        <v>-4.0364408290461399E-4</v>
      </c>
      <c r="V9" s="41">
        <v>1.1114203339077E-2</v>
      </c>
    </row>
    <row r="10" spans="1:22" x14ac:dyDescent="0.35">
      <c r="A10" s="42" t="s">
        <v>57</v>
      </c>
      <c r="B10" s="43" t="s">
        <v>83</v>
      </c>
      <c r="C10" s="44" t="s">
        <v>83</v>
      </c>
      <c r="D10" s="24"/>
      <c r="E10" s="43" t="s">
        <v>80</v>
      </c>
      <c r="F10" s="45">
        <v>50003452.060000002</v>
      </c>
      <c r="G10" s="46">
        <v>0</v>
      </c>
      <c r="H10" s="46">
        <v>-5369.88</v>
      </c>
      <c r="I10" s="46">
        <v>0</v>
      </c>
      <c r="J10" s="46">
        <v>0</v>
      </c>
      <c r="K10" s="45">
        <v>49998082.18</v>
      </c>
      <c r="L10" s="45">
        <v>7921.6</v>
      </c>
      <c r="M10" s="45">
        <v>-8124.92</v>
      </c>
      <c r="N10" s="45">
        <v>6230.73</v>
      </c>
      <c r="O10" s="46">
        <v>0</v>
      </c>
      <c r="P10" s="46">
        <v>0</v>
      </c>
      <c r="Q10" s="45">
        <v>50004109.590000004</v>
      </c>
      <c r="R10" s="47">
        <v>0</v>
      </c>
      <c r="S10" s="46">
        <v>0</v>
      </c>
      <c r="T10" s="47">
        <v>1.58438077114261E-2</v>
      </c>
      <c r="U10" s="47">
        <v>-4.06655597844773E-4</v>
      </c>
      <c r="V10" s="47">
        <v>1.20552823972337E-2</v>
      </c>
    </row>
    <row r="11" spans="1:22" x14ac:dyDescent="0.35">
      <c r="A11" s="48" t="s">
        <v>84</v>
      </c>
      <c r="B11" s="32"/>
      <c r="C11" s="32"/>
      <c r="D11" s="32"/>
      <c r="E11" s="32"/>
      <c r="F11" s="49">
        <v>191012169.59299999</v>
      </c>
      <c r="G11" s="50">
        <v>22500647.260000002</v>
      </c>
      <c r="H11" s="50">
        <v>-20190.75</v>
      </c>
      <c r="I11" s="50">
        <v>0</v>
      </c>
      <c r="J11" s="50">
        <v>0</v>
      </c>
      <c r="K11" s="49">
        <v>213492626.10299999</v>
      </c>
      <c r="L11" s="49">
        <v>31758.02</v>
      </c>
      <c r="M11" s="49">
        <v>-32621.4</v>
      </c>
      <c r="N11" s="49">
        <v>25090.11</v>
      </c>
      <c r="O11" s="50">
        <v>0</v>
      </c>
      <c r="P11" s="50">
        <v>0</v>
      </c>
      <c r="Q11" s="49">
        <v>213516852.833</v>
      </c>
      <c r="R11" s="51">
        <v>0</v>
      </c>
      <c r="S11" s="52" t="s">
        <v>57</v>
      </c>
      <c r="T11" s="52" t="s">
        <v>57</v>
      </c>
      <c r="U11" s="52" t="s">
        <v>57</v>
      </c>
      <c r="V11" s="52" t="s">
        <v>57</v>
      </c>
    </row>
    <row r="12" spans="1:22" x14ac:dyDescent="0.35">
      <c r="A12" s="36" t="s">
        <v>57</v>
      </c>
      <c r="B12" s="53" t="s">
        <v>85</v>
      </c>
      <c r="C12" s="24"/>
      <c r="D12" s="24"/>
      <c r="E12" s="24"/>
      <c r="F12" s="49">
        <v>191012169.59299999</v>
      </c>
      <c r="G12" s="50">
        <v>22500647.260000002</v>
      </c>
      <c r="H12" s="50">
        <v>-20190.75</v>
      </c>
      <c r="I12" s="50">
        <v>0</v>
      </c>
      <c r="J12" s="50">
        <v>0</v>
      </c>
      <c r="K12" s="49">
        <v>213492626.10299999</v>
      </c>
      <c r="L12" s="49">
        <v>31758.02</v>
      </c>
      <c r="M12" s="49">
        <v>-32621.4</v>
      </c>
      <c r="N12" s="49">
        <v>25090.11</v>
      </c>
      <c r="O12" s="50">
        <v>0</v>
      </c>
      <c r="P12" s="50">
        <v>0</v>
      </c>
      <c r="Q12" s="49">
        <v>213516852.833</v>
      </c>
      <c r="R12" s="51">
        <v>0</v>
      </c>
      <c r="S12" s="54" t="s">
        <v>57</v>
      </c>
      <c r="T12" s="55">
        <v>1.4875464590837099E-2</v>
      </c>
      <c r="U12" s="55">
        <v>-4.0440741011048297E-4</v>
      </c>
      <c r="V12" s="55">
        <v>1.1347806452252701E-2</v>
      </c>
    </row>
    <row r="13" spans="1:22" ht="8" customHeight="1" x14ac:dyDescent="0.35"/>
    <row r="16" spans="1:22" x14ac:dyDescent="0.35">
      <c r="C16" s="150" t="s">
        <v>79</v>
      </c>
      <c r="D16" s="151"/>
      <c r="E16" s="152"/>
      <c r="F16" s="153">
        <v>25334.643</v>
      </c>
      <c r="G16" s="91"/>
      <c r="H16" s="152"/>
      <c r="I16" s="152"/>
      <c r="J16" s="152"/>
      <c r="K16" s="152"/>
      <c r="L16" s="91" t="s">
        <v>117</v>
      </c>
      <c r="M16" s="152"/>
      <c r="N16" s="154">
        <f ca="1">SUMIFS($F$16:$F$24,$G$16:$G$24,$L16)/SUM($F$16:$F$19)</f>
        <v>0.98595168782603748</v>
      </c>
      <c r="O16" s="152"/>
      <c r="P16" s="152"/>
      <c r="Q16" s="155">
        <v>58004767.144672893</v>
      </c>
      <c r="R16" s="156">
        <f>Q16/SUM($Q$16:$Q$21)</f>
        <v>0.27166364797462023</v>
      </c>
    </row>
    <row r="17" spans="3:18" x14ac:dyDescent="0.35">
      <c r="C17" s="157" t="s">
        <v>81</v>
      </c>
      <c r="D17" s="158"/>
      <c r="E17" s="159"/>
      <c r="F17" s="160">
        <v>2974216.76</v>
      </c>
      <c r="G17" s="84" t="str">
        <f ca="1">_xlfn.XLOOKUP(C17,'Investor Categories'!$D$4:$D$26,'Investor Categories'!$E$4:$E$26)</f>
        <v>(g) Non-profits</v>
      </c>
      <c r="H17" s="159"/>
      <c r="I17" s="159"/>
      <c r="J17" s="159"/>
      <c r="K17" s="159"/>
      <c r="L17" s="84" t="s">
        <v>114</v>
      </c>
      <c r="M17" s="159"/>
      <c r="N17" s="161">
        <f ca="1">SUMIFS($F$16:$F$24,$G$16:$G$24,$L17)/SUM($F$16:$F$19)</f>
        <v>1.392965810678304E-2</v>
      </c>
      <c r="O17" s="159"/>
      <c r="P17" s="159"/>
      <c r="Q17" s="160">
        <v>55004520.568224296</v>
      </c>
      <c r="R17" s="162">
        <f t="shared" ref="R17:R21" si="0">Q17/SUM($Q$16:$Q$21)</f>
        <v>0.25761207997593294</v>
      </c>
    </row>
    <row r="18" spans="3:18" x14ac:dyDescent="0.35">
      <c r="C18" s="168" t="s">
        <v>82</v>
      </c>
      <c r="D18" s="159"/>
      <c r="E18" s="159"/>
      <c r="F18" s="163">
        <v>160513191.84</v>
      </c>
      <c r="G18" s="84"/>
      <c r="H18" s="159"/>
      <c r="I18" s="159"/>
      <c r="J18" s="159"/>
      <c r="K18" s="159"/>
      <c r="L18" s="159"/>
      <c r="M18" s="159"/>
      <c r="N18" s="159"/>
      <c r="O18" s="159"/>
      <c r="P18" s="159"/>
      <c r="Q18" s="160">
        <v>50004109.590000004</v>
      </c>
      <c r="R18" s="162">
        <f t="shared" si="0"/>
        <v>0.23419279989626959</v>
      </c>
    </row>
    <row r="19" spans="3:18" x14ac:dyDescent="0.35">
      <c r="C19" s="168" t="s">
        <v>83</v>
      </c>
      <c r="D19" s="159"/>
      <c r="E19" s="159"/>
      <c r="F19" s="160">
        <v>50004109.590000004</v>
      </c>
      <c r="G19" s="84"/>
      <c r="H19" s="159"/>
      <c r="I19" s="159"/>
      <c r="J19" s="159"/>
      <c r="K19" s="159"/>
      <c r="L19" s="159"/>
      <c r="M19" s="159"/>
      <c r="N19" s="159"/>
      <c r="O19" s="159"/>
      <c r="P19" s="159"/>
      <c r="Q19" s="160">
        <v>47503904.1271028</v>
      </c>
      <c r="R19" s="162">
        <f t="shared" si="0"/>
        <v>0.22248315997921481</v>
      </c>
    </row>
    <row r="20" spans="3:18" x14ac:dyDescent="0.35">
      <c r="C20" s="168" t="s">
        <v>135</v>
      </c>
      <c r="D20" s="159"/>
      <c r="E20" s="159"/>
      <c r="F20" s="160">
        <f ca="1">SUMIFS(NoteHolders!$Q$6:$Q$18,NoteHolders!$L$6:$L$18,'USG Investors'!C20)/NoteHolders!$Q$19*$F$18</f>
        <v>55004520.568224296</v>
      </c>
      <c r="G20" s="84" t="str">
        <f ca="1">_xlfn.XLOOKUP(C20,'Investor Categories'!$D$4:$D$26,'Investor Categories'!$E$4:$E$26)</f>
        <v xml:space="preserve">(d) Insurance companies </v>
      </c>
      <c r="H20" s="159"/>
      <c r="I20" s="159"/>
      <c r="J20" s="159"/>
      <c r="K20" s="159"/>
      <c r="L20" s="159"/>
      <c r="M20" s="159"/>
      <c r="N20" s="159"/>
      <c r="O20" s="159"/>
      <c r="P20" s="159"/>
      <c r="Q20" s="160">
        <v>2974216.76</v>
      </c>
      <c r="R20" s="162">
        <f t="shared" si="0"/>
        <v>1.3929658106783042E-2</v>
      </c>
    </row>
    <row r="21" spans="3:18" x14ac:dyDescent="0.35">
      <c r="C21" s="168" t="s">
        <v>129</v>
      </c>
      <c r="D21" s="159"/>
      <c r="E21" s="159"/>
      <c r="F21" s="160">
        <f>F19</f>
        <v>50004109.590000004</v>
      </c>
      <c r="G21" s="84" t="str">
        <f ca="1">_xlfn.XLOOKUP(C21,'Investor Categories'!$D$4:$D$26,'Investor Categories'!$E$4:$E$26)</f>
        <v xml:space="preserve">(d) Insurance companies </v>
      </c>
      <c r="H21" s="159"/>
      <c r="I21" s="159"/>
      <c r="J21" s="159"/>
      <c r="K21" s="159"/>
      <c r="L21" s="159"/>
      <c r="M21" s="159"/>
      <c r="N21" s="159"/>
      <c r="O21" s="159"/>
      <c r="P21" s="159"/>
      <c r="Q21" s="163">
        <v>25334.643</v>
      </c>
      <c r="R21" s="162">
        <f t="shared" si="0"/>
        <v>1.1865406717948972E-4</v>
      </c>
    </row>
    <row r="22" spans="3:18" x14ac:dyDescent="0.35">
      <c r="C22" s="168" t="s">
        <v>51</v>
      </c>
      <c r="D22" s="159"/>
      <c r="E22" s="159"/>
      <c r="F22" s="160"/>
      <c r="G22" s="84" t="str">
        <f ca="1">_xlfn.XLOOKUP(C22,'Investor Categories'!$D$4:$D$26,'Investor Categories'!$E$4:$E$26)</f>
        <v xml:space="preserve">(d) Insurance companies </v>
      </c>
      <c r="H22" s="159"/>
      <c r="I22" s="159"/>
      <c r="J22" s="159"/>
      <c r="K22" s="159"/>
      <c r="L22" s="159"/>
      <c r="M22" s="159"/>
      <c r="N22" s="159"/>
      <c r="O22" s="159"/>
      <c r="P22" s="159"/>
      <c r="Q22" s="160"/>
      <c r="R22" s="164"/>
    </row>
    <row r="23" spans="3:18" x14ac:dyDescent="0.35">
      <c r="C23" s="168" t="s">
        <v>133</v>
      </c>
      <c r="D23" s="159"/>
      <c r="E23" s="159"/>
      <c r="F23" s="160">
        <f ca="1">SUMIFS(NoteHolders!$Q$6:$Q$18,NoteHolders!$L$6:$L$18,'USG Investors'!C23)/NoteHolders!$Q$19*$F$18</f>
        <v>47503904.1271028</v>
      </c>
      <c r="G23" s="84" t="str">
        <f ca="1">_xlfn.XLOOKUP(C23,'Investor Categories'!$D$4:$D$26,'Investor Categories'!$E$4:$E$26)</f>
        <v xml:space="preserve">(d) Insurance companies </v>
      </c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64"/>
    </row>
    <row r="24" spans="3:18" x14ac:dyDescent="0.35">
      <c r="C24" s="168" t="s">
        <v>127</v>
      </c>
      <c r="D24" s="159"/>
      <c r="E24" s="159"/>
      <c r="F24" s="160">
        <f ca="1">SUMIFS(NoteHolders!$Q$6:$Q$18,NoteHolders!$L$6:$L$18,'USG Investors'!C24)/NoteHolders!$Q$19*$F$18</f>
        <v>58004767.144672893</v>
      </c>
      <c r="G24" s="84" t="str">
        <f ca="1">_xlfn.XLOOKUP(C24,'Investor Categories'!$D$4:$D$26,'Investor Categories'!$E$4:$E$26)</f>
        <v xml:space="preserve">(d) Insurance companies </v>
      </c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64"/>
    </row>
    <row r="25" spans="3:18" x14ac:dyDescent="0.35">
      <c r="C25" s="165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7"/>
    </row>
    <row r="26" spans="3:18" x14ac:dyDescent="0.35">
      <c r="C26"/>
    </row>
    <row r="27" spans="3:18" x14ac:dyDescent="0.35">
      <c r="C27"/>
    </row>
    <row r="28" spans="3:18" x14ac:dyDescent="0.35">
      <c r="C28"/>
    </row>
    <row r="29" spans="3:18" x14ac:dyDescent="0.35">
      <c r="C29"/>
    </row>
    <row r="30" spans="3:18" x14ac:dyDescent="0.35">
      <c r="C30"/>
    </row>
    <row r="31" spans="3:18" x14ac:dyDescent="0.35">
      <c r="C31"/>
    </row>
    <row r="32" spans="3:18" x14ac:dyDescent="0.35">
      <c r="C32"/>
    </row>
  </sheetData>
  <sortState xmlns:xlrd2="http://schemas.microsoft.com/office/spreadsheetml/2017/richdata2" ref="Q16:Q21">
    <sortCondition descending="1" ref="Q16:Q21"/>
  </sortState>
  <mergeCells count="14">
    <mergeCell ref="C16:D16"/>
    <mergeCell ref="C17:D17"/>
    <mergeCell ref="C7:D7"/>
    <mergeCell ref="C8:D8"/>
    <mergeCell ref="C9:D9"/>
    <mergeCell ref="C10:D10"/>
    <mergeCell ref="A11:E11"/>
    <mergeCell ref="B12:E12"/>
    <mergeCell ref="A1:C1"/>
    <mergeCell ref="A2:V2"/>
    <mergeCell ref="A3:V3"/>
    <mergeCell ref="A4:V4"/>
    <mergeCell ref="C5:D5"/>
    <mergeCell ref="A6:E6"/>
  </mergeCells>
  <pageMargins left="0.15" right="0.15" top="0.2" bottom="0.35365000000000002" header="0.2" footer="0.2"/>
  <pageSetup paperSize="0" orientation="landscape" horizontalDpi="300" verticalDpi="300"/>
  <headerFooter alignWithMargins="0">
    <oddFooter>&amp;L&amp;"Tahoma,Regular"&amp;8 Created on 7/1/2021 4:28:39 PM &amp;C&amp;"Tahoma,Regular"&amp;8 1 of 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D24B-37EF-4FCB-9F0F-A2A377EAAF45}">
  <dimension ref="A1:R31"/>
  <sheetViews>
    <sheetView showGridLines="0" workbookViewId="0">
      <selection activeCell="D41" sqref="D41"/>
    </sheetView>
  </sheetViews>
  <sheetFormatPr defaultRowHeight="14.5" x14ac:dyDescent="0.35"/>
  <cols>
    <col min="3" max="3" width="23.6328125" bestFit="1" customWidth="1"/>
    <col min="4" max="4" width="11" bestFit="1" customWidth="1"/>
    <col min="5" max="5" width="10.90625" bestFit="1" customWidth="1"/>
    <col min="6" max="6" width="10.81640625" bestFit="1" customWidth="1"/>
    <col min="7" max="7" width="10.90625" bestFit="1" customWidth="1"/>
    <col min="8" max="8" width="12.453125" bestFit="1" customWidth="1"/>
    <col min="13" max="13" width="18.08984375" bestFit="1" customWidth="1"/>
    <col min="14" max="14" width="10.1796875" bestFit="1" customWidth="1"/>
    <col min="15" max="15" width="9.81640625" bestFit="1" customWidth="1"/>
    <col min="16" max="16" width="9.7265625" bestFit="1" customWidth="1"/>
    <col min="17" max="18" width="10.90625" bestFit="1" customWidth="1"/>
  </cols>
  <sheetData>
    <row r="1" spans="1:18" x14ac:dyDescent="0.35">
      <c r="A1" s="1"/>
    </row>
    <row r="3" spans="1:18" x14ac:dyDescent="0.35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M3" s="16"/>
      <c r="N3" s="17" t="s">
        <v>0</v>
      </c>
      <c r="O3" s="18" t="s">
        <v>34</v>
      </c>
      <c r="P3" s="18" t="s">
        <v>35</v>
      </c>
      <c r="Q3" s="18" t="s">
        <v>36</v>
      </c>
      <c r="R3" s="18" t="s">
        <v>37</v>
      </c>
    </row>
    <row r="4" spans="1:18" x14ac:dyDescent="0.35">
      <c r="B4" t="s">
        <v>134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M4" s="1" t="s">
        <v>38</v>
      </c>
      <c r="N4" s="18" t="s">
        <v>39</v>
      </c>
      <c r="O4" s="18" t="s">
        <v>40</v>
      </c>
      <c r="P4" s="18" t="s">
        <v>41</v>
      </c>
      <c r="Q4" s="18" t="s">
        <v>42</v>
      </c>
      <c r="R4" s="18" t="s">
        <v>43</v>
      </c>
    </row>
    <row r="5" spans="1:18" x14ac:dyDescent="0.35">
      <c r="B5" t="s">
        <v>116</v>
      </c>
      <c r="C5" t="s">
        <v>5</v>
      </c>
      <c r="D5" s="3">
        <v>370000</v>
      </c>
      <c r="E5" s="4">
        <v>0</v>
      </c>
      <c r="F5" s="4">
        <v>0</v>
      </c>
      <c r="G5" s="4">
        <v>0</v>
      </c>
      <c r="H5" s="5">
        <v>0</v>
      </c>
      <c r="M5" s="19" t="s">
        <v>44</v>
      </c>
      <c r="N5" s="3">
        <v>0</v>
      </c>
      <c r="O5" s="4">
        <v>0</v>
      </c>
      <c r="P5" s="4">
        <v>0</v>
      </c>
      <c r="Q5" s="4">
        <v>0</v>
      </c>
      <c r="R5" s="5">
        <v>0</v>
      </c>
    </row>
    <row r="6" spans="1:18" x14ac:dyDescent="0.35">
      <c r="B6" t="s">
        <v>116</v>
      </c>
      <c r="C6" t="s">
        <v>6</v>
      </c>
      <c r="D6" s="6">
        <v>675000</v>
      </c>
      <c r="E6" s="7">
        <v>0</v>
      </c>
      <c r="F6" s="7">
        <v>0</v>
      </c>
      <c r="G6" s="7">
        <v>0</v>
      </c>
      <c r="H6" s="8">
        <v>0</v>
      </c>
      <c r="L6" t="s">
        <v>135</v>
      </c>
      <c r="M6" s="20" t="s">
        <v>45</v>
      </c>
      <c r="N6" s="6">
        <v>0</v>
      </c>
      <c r="O6" s="7">
        <v>0</v>
      </c>
      <c r="P6" s="7">
        <v>0</v>
      </c>
      <c r="Q6" s="7">
        <v>18100000</v>
      </c>
      <c r="R6" s="8">
        <v>0</v>
      </c>
    </row>
    <row r="7" spans="1:18" x14ac:dyDescent="0.35">
      <c r="B7" t="s">
        <v>116</v>
      </c>
      <c r="C7" t="s">
        <v>7</v>
      </c>
      <c r="D7" s="6">
        <v>18750000</v>
      </c>
      <c r="E7" s="7">
        <v>0</v>
      </c>
      <c r="F7" s="7">
        <v>0</v>
      </c>
      <c r="G7" s="7">
        <v>0</v>
      </c>
      <c r="H7" s="8">
        <v>0</v>
      </c>
      <c r="L7" t="s">
        <v>135</v>
      </c>
      <c r="M7" s="20" t="s">
        <v>46</v>
      </c>
      <c r="N7" s="6">
        <v>0</v>
      </c>
      <c r="O7" s="7">
        <v>0</v>
      </c>
      <c r="P7" s="7">
        <v>0</v>
      </c>
      <c r="Q7" s="7">
        <v>10300000</v>
      </c>
      <c r="R7" s="8">
        <v>0</v>
      </c>
    </row>
    <row r="8" spans="1:18" x14ac:dyDescent="0.35">
      <c r="B8" t="s">
        <v>116</v>
      </c>
      <c r="C8" t="s">
        <v>8</v>
      </c>
      <c r="D8" s="6">
        <v>54500000</v>
      </c>
      <c r="E8" s="7">
        <v>0</v>
      </c>
      <c r="F8" s="7">
        <v>0</v>
      </c>
      <c r="G8" s="7">
        <v>0</v>
      </c>
      <c r="H8" s="8">
        <v>0</v>
      </c>
      <c r="L8" t="s">
        <v>135</v>
      </c>
      <c r="M8" s="20" t="s">
        <v>47</v>
      </c>
      <c r="N8" s="6">
        <v>0</v>
      </c>
      <c r="O8" s="7">
        <v>0</v>
      </c>
      <c r="P8" s="7">
        <v>0</v>
      </c>
      <c r="Q8" s="7">
        <v>5700000</v>
      </c>
      <c r="R8" s="8">
        <v>0</v>
      </c>
    </row>
    <row r="9" spans="1:18" x14ac:dyDescent="0.35">
      <c r="B9" t="s">
        <v>116</v>
      </c>
      <c r="C9" t="s">
        <v>9</v>
      </c>
      <c r="D9" s="6">
        <v>1335000</v>
      </c>
      <c r="E9" s="7">
        <v>0</v>
      </c>
      <c r="F9" s="7">
        <v>0</v>
      </c>
      <c r="G9" s="7">
        <v>0</v>
      </c>
      <c r="H9" s="8">
        <v>0</v>
      </c>
      <c r="L9" t="s">
        <v>135</v>
      </c>
      <c r="M9" s="20" t="s">
        <v>48</v>
      </c>
      <c r="N9" s="6">
        <v>0</v>
      </c>
      <c r="O9" s="7">
        <v>0</v>
      </c>
      <c r="P9" s="7">
        <v>0</v>
      </c>
      <c r="Q9" s="7">
        <v>11000000</v>
      </c>
      <c r="R9" s="8">
        <v>0</v>
      </c>
    </row>
    <row r="10" spans="1:18" x14ac:dyDescent="0.35">
      <c r="B10" t="s">
        <v>51</v>
      </c>
      <c r="C10" t="s">
        <v>10</v>
      </c>
      <c r="D10" s="6">
        <v>0</v>
      </c>
      <c r="E10" s="7">
        <v>0</v>
      </c>
      <c r="F10" s="7">
        <v>0</v>
      </c>
      <c r="G10" s="7">
        <v>0</v>
      </c>
      <c r="H10" s="8">
        <v>0</v>
      </c>
      <c r="L10" t="s">
        <v>135</v>
      </c>
      <c r="M10" s="20" t="s">
        <v>49</v>
      </c>
      <c r="N10" s="6">
        <v>0</v>
      </c>
      <c r="O10" s="7">
        <v>0</v>
      </c>
      <c r="P10" s="7">
        <v>0</v>
      </c>
      <c r="Q10" s="7">
        <v>9900000</v>
      </c>
      <c r="R10" s="8">
        <v>0</v>
      </c>
    </row>
    <row r="11" spans="1:18" x14ac:dyDescent="0.35">
      <c r="B11" t="s">
        <v>51</v>
      </c>
      <c r="C11" t="s">
        <v>11</v>
      </c>
      <c r="D11" s="6">
        <v>0</v>
      </c>
      <c r="E11" s="7">
        <v>0</v>
      </c>
      <c r="F11" s="7">
        <v>0</v>
      </c>
      <c r="G11" s="7">
        <v>0</v>
      </c>
      <c r="H11" s="8">
        <v>0</v>
      </c>
      <c r="L11" t="s">
        <v>129</v>
      </c>
      <c r="M11" s="20" t="s">
        <v>50</v>
      </c>
      <c r="N11" s="6">
        <v>0</v>
      </c>
      <c r="O11" s="7">
        <v>0</v>
      </c>
      <c r="P11" s="7">
        <v>0</v>
      </c>
      <c r="Q11" s="7">
        <v>0</v>
      </c>
      <c r="R11" s="8">
        <v>25000000</v>
      </c>
    </row>
    <row r="12" spans="1:18" x14ac:dyDescent="0.35">
      <c r="B12" t="s">
        <v>123</v>
      </c>
      <c r="C12" s="9" t="s">
        <v>12</v>
      </c>
      <c r="D12" s="6">
        <v>0</v>
      </c>
      <c r="E12" s="7">
        <v>0</v>
      </c>
      <c r="F12" s="7">
        <v>0</v>
      </c>
      <c r="G12" s="7">
        <v>0</v>
      </c>
      <c r="H12" s="8">
        <v>0</v>
      </c>
      <c r="L12" t="s">
        <v>51</v>
      </c>
      <c r="M12" s="20" t="s">
        <v>51</v>
      </c>
      <c r="N12" s="6">
        <v>0</v>
      </c>
      <c r="O12" s="7">
        <v>0</v>
      </c>
      <c r="P12" s="7">
        <v>0</v>
      </c>
      <c r="Q12" s="7">
        <v>0</v>
      </c>
      <c r="R12" s="8">
        <v>0</v>
      </c>
    </row>
    <row r="13" spans="1:18" x14ac:dyDescent="0.35">
      <c r="B13" t="s">
        <v>123</v>
      </c>
      <c r="C13" s="9" t="s">
        <v>13</v>
      </c>
      <c r="D13" s="6">
        <v>20000000</v>
      </c>
      <c r="E13" s="7">
        <v>0</v>
      </c>
      <c r="F13" s="7">
        <v>0</v>
      </c>
      <c r="G13" s="7">
        <v>0</v>
      </c>
      <c r="H13" s="8">
        <v>5000000</v>
      </c>
      <c r="L13" t="s">
        <v>129</v>
      </c>
      <c r="M13" s="20" t="s">
        <v>52</v>
      </c>
      <c r="N13" s="6">
        <v>0</v>
      </c>
      <c r="O13" s="7">
        <v>0</v>
      </c>
      <c r="P13" s="7">
        <v>0</v>
      </c>
      <c r="Q13" s="7">
        <v>0</v>
      </c>
      <c r="R13" s="8">
        <v>25000000</v>
      </c>
    </row>
    <row r="14" spans="1:18" x14ac:dyDescent="0.35">
      <c r="B14" t="s">
        <v>136</v>
      </c>
      <c r="C14" t="s">
        <v>14</v>
      </c>
      <c r="D14" s="6">
        <v>0</v>
      </c>
      <c r="E14" s="7">
        <v>0</v>
      </c>
      <c r="F14" s="7">
        <v>10000000</v>
      </c>
      <c r="G14" s="7">
        <v>0</v>
      </c>
      <c r="H14" s="8">
        <v>15000000</v>
      </c>
      <c r="L14" t="s">
        <v>133</v>
      </c>
      <c r="M14" s="20" t="s">
        <v>27</v>
      </c>
      <c r="N14" s="6">
        <v>0</v>
      </c>
      <c r="O14" s="7">
        <v>0</v>
      </c>
      <c r="P14" s="7">
        <v>0</v>
      </c>
      <c r="Q14" s="7">
        <v>47500000</v>
      </c>
      <c r="R14" s="8">
        <v>0</v>
      </c>
    </row>
    <row r="15" spans="1:18" x14ac:dyDescent="0.35">
      <c r="B15" t="s">
        <v>136</v>
      </c>
      <c r="C15" t="s">
        <v>15</v>
      </c>
      <c r="D15" s="6">
        <v>0</v>
      </c>
      <c r="E15" s="7">
        <v>0</v>
      </c>
      <c r="F15" s="7">
        <v>0</v>
      </c>
      <c r="G15" s="7">
        <v>0</v>
      </c>
      <c r="H15" s="8">
        <v>15000000</v>
      </c>
      <c r="L15" t="s">
        <v>127</v>
      </c>
      <c r="M15" s="20" t="s">
        <v>19</v>
      </c>
      <c r="N15" s="6">
        <v>0</v>
      </c>
      <c r="O15" s="7">
        <v>0</v>
      </c>
      <c r="P15" s="7">
        <v>0</v>
      </c>
      <c r="Q15" s="7">
        <v>0</v>
      </c>
      <c r="R15" s="8">
        <v>0</v>
      </c>
    </row>
    <row r="16" spans="1:18" x14ac:dyDescent="0.35">
      <c r="B16" t="s">
        <v>127</v>
      </c>
      <c r="C16" t="s">
        <v>16</v>
      </c>
      <c r="D16" s="6">
        <v>10000000</v>
      </c>
      <c r="E16" s="7">
        <v>0</v>
      </c>
      <c r="F16" s="7">
        <v>0</v>
      </c>
      <c r="G16" s="7">
        <v>0</v>
      </c>
      <c r="H16" s="8">
        <v>0</v>
      </c>
      <c r="L16" t="s">
        <v>127</v>
      </c>
      <c r="M16" s="20" t="s">
        <v>20</v>
      </c>
      <c r="N16" s="6">
        <v>0</v>
      </c>
      <c r="O16" s="7">
        <v>0</v>
      </c>
      <c r="P16" s="7">
        <v>0</v>
      </c>
      <c r="Q16" s="7">
        <v>38000000</v>
      </c>
      <c r="R16" s="8">
        <v>0</v>
      </c>
    </row>
    <row r="17" spans="2:18" x14ac:dyDescent="0.35">
      <c r="B17" t="s">
        <v>127</v>
      </c>
      <c r="C17" t="s">
        <v>17</v>
      </c>
      <c r="D17" s="6">
        <v>5000000</v>
      </c>
      <c r="E17" s="7">
        <v>0</v>
      </c>
      <c r="F17" s="7">
        <v>0</v>
      </c>
      <c r="G17" s="7">
        <v>0</v>
      </c>
      <c r="H17" s="8">
        <v>0</v>
      </c>
      <c r="L17" t="s">
        <v>127</v>
      </c>
      <c r="M17" s="20" t="s">
        <v>17</v>
      </c>
      <c r="N17" s="6">
        <v>0</v>
      </c>
      <c r="O17" s="7">
        <v>0</v>
      </c>
      <c r="P17" s="7">
        <v>0</v>
      </c>
      <c r="Q17" s="7">
        <v>20000000</v>
      </c>
      <c r="R17" s="8">
        <v>0</v>
      </c>
    </row>
    <row r="18" spans="2:18" x14ac:dyDescent="0.35">
      <c r="B18" t="s">
        <v>127</v>
      </c>
      <c r="C18" t="s">
        <v>18</v>
      </c>
      <c r="D18" s="6">
        <v>0</v>
      </c>
      <c r="E18" s="7">
        <v>0</v>
      </c>
      <c r="F18" s="7">
        <v>0</v>
      </c>
      <c r="G18" s="7">
        <v>0</v>
      </c>
      <c r="H18" s="8">
        <v>0</v>
      </c>
      <c r="L18" t="s">
        <v>127</v>
      </c>
      <c r="M18" s="21" t="s">
        <v>16</v>
      </c>
      <c r="N18" s="10">
        <v>0</v>
      </c>
      <c r="O18" s="11">
        <v>0</v>
      </c>
      <c r="P18" s="11">
        <v>0</v>
      </c>
      <c r="Q18" s="11">
        <v>0</v>
      </c>
      <c r="R18" s="12">
        <v>0</v>
      </c>
    </row>
    <row r="19" spans="2:18" x14ac:dyDescent="0.35">
      <c r="B19" t="s">
        <v>127</v>
      </c>
      <c r="C19" t="s">
        <v>19</v>
      </c>
      <c r="D19" s="6">
        <v>20000000</v>
      </c>
      <c r="E19" s="7">
        <v>0</v>
      </c>
      <c r="F19" s="7">
        <v>20000000</v>
      </c>
      <c r="G19" s="7">
        <v>0</v>
      </c>
      <c r="H19" s="8">
        <v>15000000</v>
      </c>
      <c r="M19" s="1" t="s">
        <v>53</v>
      </c>
      <c r="N19" s="13">
        <v>0</v>
      </c>
      <c r="O19" s="13">
        <v>0</v>
      </c>
      <c r="P19" s="13">
        <v>0</v>
      </c>
      <c r="Q19" s="13">
        <v>160500000</v>
      </c>
      <c r="R19" s="13">
        <v>50000000</v>
      </c>
    </row>
    <row r="20" spans="2:18" x14ac:dyDescent="0.35">
      <c r="B20" t="s">
        <v>127</v>
      </c>
      <c r="C20" t="s">
        <v>20</v>
      </c>
      <c r="D20" s="6">
        <v>52000000</v>
      </c>
      <c r="E20" s="7">
        <v>0</v>
      </c>
      <c r="F20" s="7">
        <v>10000000</v>
      </c>
      <c r="G20" s="7">
        <v>0</v>
      </c>
      <c r="H20" s="8">
        <v>15000000</v>
      </c>
      <c r="R20" s="22">
        <v>210500000</v>
      </c>
    </row>
    <row r="21" spans="2:18" x14ac:dyDescent="0.35">
      <c r="B21" t="s">
        <v>127</v>
      </c>
      <c r="C21" t="s">
        <v>21</v>
      </c>
      <c r="D21" s="6">
        <v>0</v>
      </c>
      <c r="E21" s="7">
        <v>0</v>
      </c>
      <c r="F21" s="7">
        <v>0</v>
      </c>
      <c r="G21" s="7">
        <v>0</v>
      </c>
      <c r="H21" s="8">
        <v>2000000</v>
      </c>
    </row>
    <row r="22" spans="2:18" x14ac:dyDescent="0.35">
      <c r="B22" t="s">
        <v>127</v>
      </c>
      <c r="C22" t="s">
        <v>22</v>
      </c>
      <c r="D22" s="6">
        <v>0</v>
      </c>
      <c r="E22" s="7">
        <v>0</v>
      </c>
      <c r="F22" s="7">
        <v>0</v>
      </c>
      <c r="G22" s="7">
        <v>0</v>
      </c>
      <c r="H22" s="8">
        <v>1900000</v>
      </c>
    </row>
    <row r="23" spans="2:18" x14ac:dyDescent="0.35">
      <c r="B23" t="s">
        <v>127</v>
      </c>
      <c r="C23" t="s">
        <v>23</v>
      </c>
      <c r="D23" s="6">
        <v>0</v>
      </c>
      <c r="E23" s="7">
        <v>0</v>
      </c>
      <c r="F23" s="7">
        <v>0</v>
      </c>
      <c r="G23" s="7">
        <v>0</v>
      </c>
      <c r="H23" s="8">
        <v>800000</v>
      </c>
    </row>
    <row r="24" spans="2:18" x14ac:dyDescent="0.35">
      <c r="B24" t="s">
        <v>131</v>
      </c>
      <c r="C24" t="s">
        <v>24</v>
      </c>
      <c r="D24" s="6">
        <v>0</v>
      </c>
      <c r="E24" s="7">
        <v>60000000</v>
      </c>
      <c r="F24" s="7">
        <v>0</v>
      </c>
      <c r="G24" s="7">
        <v>0</v>
      </c>
      <c r="H24" s="8">
        <v>0</v>
      </c>
    </row>
    <row r="25" spans="2:18" x14ac:dyDescent="0.35">
      <c r="B25" t="s">
        <v>131</v>
      </c>
      <c r="C25" t="s">
        <v>25</v>
      </c>
      <c r="D25" s="6">
        <v>0</v>
      </c>
      <c r="E25" s="7">
        <v>40000000</v>
      </c>
      <c r="F25" s="7">
        <v>0</v>
      </c>
      <c r="G25" s="7">
        <v>0</v>
      </c>
      <c r="H25" s="8">
        <v>0</v>
      </c>
    </row>
    <row r="26" spans="2:18" x14ac:dyDescent="0.35">
      <c r="B26" t="s">
        <v>26</v>
      </c>
      <c r="C26" t="s">
        <v>26</v>
      </c>
      <c r="D26" s="6">
        <v>0</v>
      </c>
      <c r="E26" s="7">
        <v>40000000</v>
      </c>
      <c r="F26" s="7">
        <v>20000000</v>
      </c>
      <c r="G26" s="7">
        <v>0</v>
      </c>
      <c r="H26" s="8">
        <v>0</v>
      </c>
    </row>
    <row r="27" spans="2:18" x14ac:dyDescent="0.35">
      <c r="B27" t="s">
        <v>133</v>
      </c>
      <c r="C27" t="s">
        <v>27</v>
      </c>
      <c r="D27" s="10">
        <v>47500000</v>
      </c>
      <c r="E27" s="11">
        <v>0</v>
      </c>
      <c r="F27" s="11">
        <v>0</v>
      </c>
      <c r="G27" s="11">
        <v>0</v>
      </c>
      <c r="H27" s="12">
        <v>0</v>
      </c>
    </row>
    <row r="28" spans="2:18" x14ac:dyDescent="0.35">
      <c r="C28" s="1" t="s">
        <v>28</v>
      </c>
      <c r="D28" s="13">
        <v>230130000</v>
      </c>
      <c r="E28" s="13">
        <v>140000000</v>
      </c>
      <c r="F28" s="13">
        <v>60000000</v>
      </c>
      <c r="G28" s="13">
        <v>0</v>
      </c>
      <c r="H28" s="13">
        <v>69700000</v>
      </c>
    </row>
    <row r="29" spans="2:18" x14ac:dyDescent="0.35">
      <c r="D29" s="14"/>
      <c r="H29" s="15">
        <v>499830000</v>
      </c>
    </row>
    <row r="30" spans="2:18" x14ac:dyDescent="0.35">
      <c r="D30" s="23"/>
    </row>
    <row r="31" spans="2:18" x14ac:dyDescent="0.35">
      <c r="D31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B1C9-25F3-4219-B609-6CBA53C0CD3D}">
  <dimension ref="D3:G62"/>
  <sheetViews>
    <sheetView topLeftCell="B1" workbookViewId="0">
      <selection activeCell="E31" sqref="E31"/>
    </sheetView>
  </sheetViews>
  <sheetFormatPr defaultRowHeight="14.5" x14ac:dyDescent="0.35"/>
  <cols>
    <col min="4" max="4" width="54.1796875" customWidth="1"/>
    <col min="5" max="5" width="53.36328125" customWidth="1"/>
    <col min="7" max="7" width="62" bestFit="1" customWidth="1"/>
  </cols>
  <sheetData>
    <row r="3" spans="4:7" x14ac:dyDescent="0.35">
      <c r="D3" s="1" t="s">
        <v>144</v>
      </c>
      <c r="G3" s="1" t="s">
        <v>145</v>
      </c>
    </row>
    <row r="4" spans="4:7" ht="14.5" customHeight="1" x14ac:dyDescent="0.35">
      <c r="D4" s="108" t="s">
        <v>88</v>
      </c>
      <c r="E4" s="169" t="s">
        <v>114</v>
      </c>
      <c r="G4" s="172" t="s">
        <v>115</v>
      </c>
    </row>
    <row r="5" spans="4:7" ht="14.5" customHeight="1" x14ac:dyDescent="0.35">
      <c r="D5" s="113" t="s">
        <v>116</v>
      </c>
      <c r="E5" s="170" t="s">
        <v>117</v>
      </c>
      <c r="G5" s="173" t="s">
        <v>118</v>
      </c>
    </row>
    <row r="6" spans="4:7" ht="14.5" customHeight="1" x14ac:dyDescent="0.35">
      <c r="D6" s="113" t="s">
        <v>89</v>
      </c>
      <c r="E6" s="170" t="s">
        <v>119</v>
      </c>
      <c r="G6" s="173" t="s">
        <v>120</v>
      </c>
    </row>
    <row r="7" spans="4:7" x14ac:dyDescent="0.35">
      <c r="D7" s="113" t="s">
        <v>135</v>
      </c>
      <c r="E7" s="170" t="s">
        <v>117</v>
      </c>
      <c r="G7" s="173" t="s">
        <v>117</v>
      </c>
    </row>
    <row r="8" spans="4:7" ht="14.5" customHeight="1" x14ac:dyDescent="0.35">
      <c r="D8" s="113" t="s">
        <v>90</v>
      </c>
      <c r="E8" s="170" t="s">
        <v>114</v>
      </c>
      <c r="G8" s="173" t="s">
        <v>121</v>
      </c>
    </row>
    <row r="9" spans="4:7" ht="14.5" customHeight="1" x14ac:dyDescent="0.35">
      <c r="D9" s="113" t="s">
        <v>51</v>
      </c>
      <c r="E9" s="170" t="s">
        <v>117</v>
      </c>
      <c r="G9" s="173" t="s">
        <v>122</v>
      </c>
    </row>
    <row r="10" spans="4:7" ht="14.5" customHeight="1" x14ac:dyDescent="0.35">
      <c r="D10" s="113" t="s">
        <v>123</v>
      </c>
      <c r="E10" s="170" t="s">
        <v>117</v>
      </c>
      <c r="G10" s="173" t="s">
        <v>114</v>
      </c>
    </row>
    <row r="11" spans="4:7" ht="14.5" customHeight="1" x14ac:dyDescent="0.35">
      <c r="D11" s="113" t="s">
        <v>136</v>
      </c>
      <c r="E11" s="170" t="s">
        <v>114</v>
      </c>
      <c r="G11" s="173" t="s">
        <v>119</v>
      </c>
    </row>
    <row r="12" spans="4:7" ht="14.5" customHeight="1" x14ac:dyDescent="0.35">
      <c r="D12" s="113" t="s">
        <v>100</v>
      </c>
      <c r="E12" s="170" t="s">
        <v>114</v>
      </c>
      <c r="G12" s="173" t="s">
        <v>124</v>
      </c>
    </row>
    <row r="13" spans="4:7" ht="14.5" customHeight="1" x14ac:dyDescent="0.35">
      <c r="D13" s="113" t="s">
        <v>110</v>
      </c>
      <c r="E13" s="170" t="s">
        <v>114</v>
      </c>
      <c r="G13" s="173" t="s">
        <v>125</v>
      </c>
    </row>
    <row r="14" spans="4:7" ht="14.5" customHeight="1" x14ac:dyDescent="0.35">
      <c r="D14" s="113" t="s">
        <v>91</v>
      </c>
      <c r="E14" s="170" t="s">
        <v>122</v>
      </c>
      <c r="G14" s="173" t="s">
        <v>126</v>
      </c>
    </row>
    <row r="15" spans="4:7" ht="14.5" customHeight="1" x14ac:dyDescent="0.35">
      <c r="D15" s="113" t="s">
        <v>127</v>
      </c>
      <c r="E15" s="170" t="s">
        <v>117</v>
      </c>
      <c r="G15" s="173" t="s">
        <v>128</v>
      </c>
    </row>
    <row r="16" spans="4:7" ht="14.5" customHeight="1" x14ac:dyDescent="0.35">
      <c r="D16" s="113" t="s">
        <v>129</v>
      </c>
      <c r="E16" s="170" t="s">
        <v>117</v>
      </c>
      <c r="G16" s="173" t="s">
        <v>130</v>
      </c>
    </row>
    <row r="17" spans="4:7" ht="14.5" customHeight="1" x14ac:dyDescent="0.35">
      <c r="D17" s="113" t="s">
        <v>131</v>
      </c>
      <c r="E17" s="170" t="s">
        <v>117</v>
      </c>
      <c r="G17" s="174" t="s">
        <v>132</v>
      </c>
    </row>
    <row r="18" spans="4:7" ht="14.5" customHeight="1" x14ac:dyDescent="0.35">
      <c r="D18" s="113" t="s">
        <v>26</v>
      </c>
      <c r="E18" s="170" t="s">
        <v>126</v>
      </c>
      <c r="G18" s="57"/>
    </row>
    <row r="19" spans="4:7" ht="14.5" customHeight="1" x14ac:dyDescent="0.35">
      <c r="D19" s="113" t="s">
        <v>81</v>
      </c>
      <c r="E19" s="170" t="s">
        <v>114</v>
      </c>
      <c r="G19" s="57"/>
    </row>
    <row r="20" spans="4:7" ht="14.5" customHeight="1" x14ac:dyDescent="0.35">
      <c r="D20" s="113" t="s">
        <v>94</v>
      </c>
      <c r="E20" s="170" t="s">
        <v>114</v>
      </c>
      <c r="G20" s="57"/>
    </row>
    <row r="21" spans="4:7" ht="14.5" customHeight="1" x14ac:dyDescent="0.35">
      <c r="D21" s="113" t="s">
        <v>95</v>
      </c>
      <c r="E21" s="170" t="s">
        <v>114</v>
      </c>
      <c r="G21" s="57"/>
    </row>
    <row r="22" spans="4:7" ht="14.5" customHeight="1" x14ac:dyDescent="0.35">
      <c r="D22" s="113" t="s">
        <v>96</v>
      </c>
      <c r="E22" s="170" t="s">
        <v>119</v>
      </c>
      <c r="G22" s="57"/>
    </row>
    <row r="23" spans="4:7" ht="14.5" customHeight="1" x14ac:dyDescent="0.35">
      <c r="D23" s="113" t="s">
        <v>101</v>
      </c>
      <c r="E23" s="170" t="s">
        <v>114</v>
      </c>
      <c r="G23" s="57"/>
    </row>
    <row r="24" spans="4:7" ht="14.5" customHeight="1" x14ac:dyDescent="0.35">
      <c r="D24" s="113" t="s">
        <v>97</v>
      </c>
      <c r="E24" s="170" t="s">
        <v>114</v>
      </c>
      <c r="G24" s="57"/>
    </row>
    <row r="25" spans="4:7" ht="14.5" customHeight="1" x14ac:dyDescent="0.35">
      <c r="D25" s="113" t="s">
        <v>133</v>
      </c>
      <c r="E25" s="170" t="s">
        <v>117</v>
      </c>
      <c r="G25" s="57"/>
    </row>
    <row r="26" spans="4:7" ht="14.5" customHeight="1" x14ac:dyDescent="0.35">
      <c r="D26" s="120" t="s">
        <v>112</v>
      </c>
      <c r="E26" s="171" t="s">
        <v>114</v>
      </c>
    </row>
    <row r="27" spans="4:7" ht="14.5" customHeight="1" x14ac:dyDescent="0.35"/>
    <row r="28" spans="4:7" ht="14.5" customHeight="1" x14ac:dyDescent="0.35"/>
    <row r="29" spans="4:7" ht="14.5" customHeight="1" x14ac:dyDescent="0.35"/>
    <row r="30" spans="4:7" ht="14.5" customHeight="1" x14ac:dyDescent="0.35"/>
    <row r="31" spans="4:7" ht="14.5" customHeight="1" x14ac:dyDescent="0.35"/>
    <row r="36" spans="4:4" x14ac:dyDescent="0.35">
      <c r="D36" s="56"/>
    </row>
    <row r="49" spans="4:4" x14ac:dyDescent="0.35">
      <c r="D49" s="56"/>
    </row>
    <row r="55" spans="4:4" x14ac:dyDescent="0.35">
      <c r="D55" s="20"/>
    </row>
    <row r="56" spans="4:4" x14ac:dyDescent="0.35">
      <c r="D56" s="56"/>
    </row>
    <row r="58" spans="4:4" x14ac:dyDescent="0.35">
      <c r="D58" s="56"/>
    </row>
    <row r="60" spans="4:4" x14ac:dyDescent="0.35">
      <c r="D60" s="56"/>
    </row>
    <row r="62" spans="4:4" x14ac:dyDescent="0.35">
      <c r="D62" s="56"/>
    </row>
  </sheetData>
  <sortState xmlns:xlrd2="http://schemas.microsoft.com/office/spreadsheetml/2017/richdata2" ref="D4:D67">
    <sortCondition ref="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Prime Investors</vt:lpstr>
      <vt:lpstr>USG Investors</vt:lpstr>
      <vt:lpstr>NoteHolders</vt:lpstr>
      <vt:lpstr>Investor Categories</vt:lpstr>
      <vt:lpstr>'Prime Investors'!Print_Titles</vt:lpstr>
      <vt:lpstr>'USG Investors'!Print_Titles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Rai</dc:creator>
  <cp:lastModifiedBy>Martin St. Pierre</cp:lastModifiedBy>
  <dcterms:created xsi:type="dcterms:W3CDTF">2021-07-14T19:01:12Z</dcterms:created>
  <dcterms:modified xsi:type="dcterms:W3CDTF">2021-07-14T22:27:42Z</dcterms:modified>
</cp:coreProperties>
</file>