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defaultThemeVersion="166925"/>
  <mc:AlternateContent xmlns:mc="http://schemas.openxmlformats.org/markup-compatibility/2006">
    <mc:Choice Requires="x15">
      <x15ac:absPath xmlns:x15ac="http://schemas.microsoft.com/office/spreadsheetml/2010/11/ac" url="/Volumes/Sdrive$/Users/THoang/Tech/LucidMA/Reporting/Form PF/"/>
    </mc:Choice>
  </mc:AlternateContent>
  <xr:revisionPtr revIDLastSave="0" documentId="13_ncr:1_{527A423C-FDF6-C64D-8C79-4975A8FF984D}" xr6:coauthVersionLast="47" xr6:coauthVersionMax="47" xr10:uidLastSave="{00000000-0000-0000-0000-000000000000}"/>
  <bookViews>
    <workbookView xWindow="0" yWindow="760" windowWidth="19880" windowHeight="20200" tabRatio="923" firstSheet="2" activeTab="22" xr2:uid="{08514324-F6D7-4E59-AD02-576599BAA0B8}"/>
  </bookViews>
  <sheets>
    <sheet name="Questions for Matt Shepherd" sheetId="17" r:id="rId1"/>
    <sheet name="Tables and Fund info" sheetId="45" r:id="rId2"/>
    <sheet name="Item A" sheetId="1" r:id="rId3"/>
    <sheet name="Items B &amp; C" sheetId="2" r:id="rId4"/>
    <sheet name="Q58-USG M" sheetId="46" r:id="rId5"/>
    <sheet name="Q58-Prime M" sheetId="47" r:id="rId6"/>
    <sheet name="Q58-Prime C1" sheetId="48" r:id="rId7"/>
    <sheet name="Q58-Prime MIG" sheetId="49" r:id="rId8"/>
    <sheet name="Q58-Prime Q1" sheetId="50" r:id="rId9"/>
    <sheet name="Q58-Prime QX" sheetId="51" r:id="rId10"/>
    <sheet name="Q58-Prime Q364" sheetId="52" r:id="rId11"/>
    <sheet name="Q58-Prime A1" sheetId="53" r:id="rId12"/>
    <sheet name="Q58-Prime 2YIG" sheetId="54" r:id="rId13"/>
    <sheet name="Section 1b - Priv Fnd USG M" sheetId="5" r:id="rId14"/>
    <sheet name="Section 1b - Prv Fnd Prime M" sheetId="8" r:id="rId15"/>
    <sheet name="Section 1b - Prv Fnd Prime C1" sheetId="9" r:id="rId16"/>
    <sheet name="Section 1b - Prv Fnd Prime MIG" sheetId="15" r:id="rId17"/>
    <sheet name="Section 1b - Prv Fnd Prime Q1" sheetId="14" r:id="rId18"/>
    <sheet name="Section 1b - Prv Fnd Prime QX" sheetId="31" r:id="rId19"/>
    <sheet name="Section 1b - Prv Fnd Prime Q364" sheetId="28" r:id="rId20"/>
    <sheet name="Section 2A" sheetId="11" r:id="rId21"/>
    <sheet name="Sec 3 Item A-C USG M" sheetId="12" r:id="rId22"/>
    <sheet name="Sec 3 Item D-E USG M" sheetId="13" r:id="rId23"/>
    <sheet name="Sec 3 Item A-C Prime M" sheetId="18" r:id="rId24"/>
    <sheet name="Sec 3 Item D-E Prime M" sheetId="19" r:id="rId25"/>
    <sheet name="Sec 3 Item A-C Prime C1" sheetId="20" r:id="rId26"/>
    <sheet name="Sec 3 Item D-E Prime C1" sheetId="21" r:id="rId27"/>
    <sheet name="Sec 3 Item A-C Prime MIG" sheetId="24" r:id="rId28"/>
    <sheet name="Sec 3 Item D-E Prime MIG" sheetId="25" r:id="rId29"/>
    <sheet name="Sec 3 Item A-C Prime Q1" sheetId="22" r:id="rId30"/>
    <sheet name="Sec 3 Item D-E Prime Q1" sheetId="23" r:id="rId31"/>
    <sheet name="Sec 3 Item A-C Prime QX" sheetId="29" r:id="rId32"/>
    <sheet name="Sec 3 Item D-E Prime QX" sheetId="30" r:id="rId33"/>
    <sheet name="Sec 3 Item A-C Prime Q364" sheetId="32" r:id="rId34"/>
    <sheet name="Sec 3 Item D-E Prime Q364" sheetId="33" r:id="rId35"/>
  </sheets>
  <externalReferences>
    <externalReference r:id="rId36"/>
    <externalReference r:id="rId37"/>
    <externalReference r:id="rId38"/>
    <externalReference r:id="rId39"/>
    <externalReference r:id="rId40"/>
    <externalReference r:id="rId41"/>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54" l="1"/>
  <c r="C17" i="54"/>
  <c r="B17" i="54"/>
  <c r="D16" i="54"/>
  <c r="C16" i="54"/>
  <c r="B16" i="54"/>
  <c r="D15" i="54"/>
  <c r="C15" i="54"/>
  <c r="B15" i="54"/>
  <c r="D14" i="54"/>
  <c r="C14" i="54"/>
  <c r="B14" i="54"/>
  <c r="D13" i="54"/>
  <c r="C13" i="54"/>
  <c r="B13" i="54"/>
  <c r="D12" i="54"/>
  <c r="C12" i="54"/>
  <c r="B12" i="54"/>
  <c r="D11" i="54"/>
  <c r="C11" i="54"/>
  <c r="B11" i="54"/>
  <c r="D10" i="54"/>
  <c r="C10" i="54"/>
  <c r="B10" i="54"/>
  <c r="D9" i="54"/>
  <c r="C9" i="54"/>
  <c r="B9" i="54"/>
  <c r="D8" i="54"/>
  <c r="C8" i="54"/>
  <c r="B8" i="54"/>
  <c r="D7" i="54"/>
  <c r="C7" i="54"/>
  <c r="B7" i="54"/>
  <c r="D6" i="54"/>
  <c r="C6" i="54"/>
  <c r="B6" i="54"/>
  <c r="D5" i="54"/>
  <c r="C5" i="54"/>
  <c r="B5" i="54"/>
  <c r="D4" i="54"/>
  <c r="C4" i="54"/>
  <c r="B4" i="54"/>
  <c r="D3" i="54"/>
  <c r="C3" i="54"/>
  <c r="B3" i="54"/>
  <c r="D2" i="54"/>
  <c r="C2" i="54"/>
  <c r="B2" i="54"/>
  <c r="D17" i="53"/>
  <c r="C17" i="53"/>
  <c r="B17" i="53"/>
  <c r="D16" i="53"/>
  <c r="C16" i="53"/>
  <c r="B16" i="53"/>
  <c r="D15" i="53"/>
  <c r="C15" i="53"/>
  <c r="B15" i="53"/>
  <c r="D14" i="53"/>
  <c r="C14" i="53"/>
  <c r="B14" i="53"/>
  <c r="D13" i="53"/>
  <c r="C13" i="53"/>
  <c r="B13" i="53"/>
  <c r="D12" i="53"/>
  <c r="C12" i="53"/>
  <c r="B12" i="53"/>
  <c r="D11" i="53"/>
  <c r="C11" i="53"/>
  <c r="B11" i="53"/>
  <c r="D10" i="53"/>
  <c r="C10" i="53"/>
  <c r="B10" i="53"/>
  <c r="D9" i="53"/>
  <c r="C9" i="53"/>
  <c r="B9" i="53"/>
  <c r="D8" i="53"/>
  <c r="C8" i="53"/>
  <c r="B8" i="53"/>
  <c r="D7" i="53"/>
  <c r="C7" i="53"/>
  <c r="B7" i="53"/>
  <c r="D6" i="53"/>
  <c r="C6" i="53"/>
  <c r="B6" i="53"/>
  <c r="D5" i="53"/>
  <c r="C5" i="53"/>
  <c r="B5" i="53"/>
  <c r="D4" i="53"/>
  <c r="C4" i="53"/>
  <c r="B4" i="53"/>
  <c r="D3" i="53"/>
  <c r="C3" i="53"/>
  <c r="B3" i="53"/>
  <c r="D2" i="53"/>
  <c r="C2" i="53"/>
  <c r="B2" i="53"/>
  <c r="D17" i="52"/>
  <c r="C17" i="52"/>
  <c r="B17" i="52"/>
  <c r="D16" i="52"/>
  <c r="C16" i="52"/>
  <c r="B16" i="52"/>
  <c r="D15" i="52"/>
  <c r="C15" i="52"/>
  <c r="B15" i="52"/>
  <c r="D14" i="52"/>
  <c r="C14" i="52"/>
  <c r="B14" i="52"/>
  <c r="D13" i="52"/>
  <c r="C13" i="52"/>
  <c r="B13" i="52"/>
  <c r="D12" i="52"/>
  <c r="C12" i="52"/>
  <c r="B12" i="52"/>
  <c r="D11" i="52"/>
  <c r="C11" i="52"/>
  <c r="B11" i="52"/>
  <c r="D10" i="52"/>
  <c r="C10" i="52"/>
  <c r="B10" i="52"/>
  <c r="D9" i="52"/>
  <c r="C9" i="52"/>
  <c r="B9" i="52"/>
  <c r="D8" i="52"/>
  <c r="C8" i="52"/>
  <c r="B8" i="52"/>
  <c r="D7" i="52"/>
  <c r="C7" i="52"/>
  <c r="B7" i="52"/>
  <c r="D6" i="52"/>
  <c r="C6" i="52"/>
  <c r="B6" i="52"/>
  <c r="D5" i="52"/>
  <c r="C5" i="52"/>
  <c r="B5" i="52"/>
  <c r="D4" i="52"/>
  <c r="C4" i="52"/>
  <c r="B4" i="52"/>
  <c r="D3" i="52"/>
  <c r="C3" i="52"/>
  <c r="B3" i="52"/>
  <c r="D2" i="52"/>
  <c r="C2" i="52"/>
  <c r="B2" i="52"/>
  <c r="D17" i="51"/>
  <c r="C17" i="51"/>
  <c r="B17" i="51"/>
  <c r="D16" i="51"/>
  <c r="C16" i="51"/>
  <c r="B16" i="51"/>
  <c r="D15" i="51"/>
  <c r="C15" i="51"/>
  <c r="B15" i="51"/>
  <c r="D14" i="51"/>
  <c r="C14" i="51"/>
  <c r="B14" i="51"/>
  <c r="D13" i="51"/>
  <c r="C13" i="51"/>
  <c r="B13" i="51"/>
  <c r="D12" i="51"/>
  <c r="C12" i="51"/>
  <c r="B12" i="51"/>
  <c r="D11" i="51"/>
  <c r="C11" i="51"/>
  <c r="B11" i="51"/>
  <c r="D10" i="51"/>
  <c r="C10" i="51"/>
  <c r="B10" i="51"/>
  <c r="D9" i="51"/>
  <c r="C9" i="51"/>
  <c r="B9" i="51"/>
  <c r="D8" i="51"/>
  <c r="C8" i="51"/>
  <c r="B8" i="51"/>
  <c r="D7" i="51"/>
  <c r="C7" i="51"/>
  <c r="B7" i="51"/>
  <c r="D6" i="51"/>
  <c r="C6" i="51"/>
  <c r="B6" i="51"/>
  <c r="D5" i="51"/>
  <c r="C5" i="51"/>
  <c r="B5" i="51"/>
  <c r="D4" i="51"/>
  <c r="C4" i="51"/>
  <c r="B4" i="51"/>
  <c r="D3" i="51"/>
  <c r="C3" i="51"/>
  <c r="B3" i="51"/>
  <c r="D2" i="51"/>
  <c r="C2" i="51"/>
  <c r="B2" i="51"/>
  <c r="D17" i="50"/>
  <c r="C17" i="50"/>
  <c r="B17" i="50"/>
  <c r="D16" i="50"/>
  <c r="C16" i="50"/>
  <c r="B16" i="50"/>
  <c r="D15" i="50"/>
  <c r="C15" i="50"/>
  <c r="B15" i="50"/>
  <c r="D14" i="50"/>
  <c r="C14" i="50"/>
  <c r="B14" i="50"/>
  <c r="D13" i="50"/>
  <c r="C13" i="50"/>
  <c r="B13" i="50"/>
  <c r="D12" i="50"/>
  <c r="C12" i="50"/>
  <c r="B12" i="50"/>
  <c r="D11" i="50"/>
  <c r="C11" i="50"/>
  <c r="B11" i="50"/>
  <c r="D10" i="50"/>
  <c r="C10" i="50"/>
  <c r="B10" i="50"/>
  <c r="D9" i="50"/>
  <c r="C9" i="50"/>
  <c r="B9" i="50"/>
  <c r="D8" i="50"/>
  <c r="C8" i="50"/>
  <c r="B8" i="50"/>
  <c r="D7" i="50"/>
  <c r="C7" i="50"/>
  <c r="B7" i="50"/>
  <c r="D6" i="50"/>
  <c r="C6" i="50"/>
  <c r="B6" i="50"/>
  <c r="D5" i="50"/>
  <c r="C5" i="50"/>
  <c r="B5" i="50"/>
  <c r="D4" i="50"/>
  <c r="C4" i="50"/>
  <c r="B4" i="50"/>
  <c r="D3" i="50"/>
  <c r="C3" i="50"/>
  <c r="B3" i="50"/>
  <c r="D2" i="50"/>
  <c r="C2" i="50"/>
  <c r="B2" i="50"/>
  <c r="D17" i="49"/>
  <c r="C17" i="49"/>
  <c r="B17" i="49"/>
  <c r="D16" i="49"/>
  <c r="C16" i="49"/>
  <c r="B16" i="49"/>
  <c r="D15" i="49"/>
  <c r="C15" i="49"/>
  <c r="B15" i="49"/>
  <c r="D14" i="49"/>
  <c r="C14" i="49"/>
  <c r="B14" i="49"/>
  <c r="D13" i="49"/>
  <c r="C13" i="49"/>
  <c r="B13" i="49"/>
  <c r="D12" i="49"/>
  <c r="C12" i="49"/>
  <c r="B12" i="49"/>
  <c r="D11" i="49"/>
  <c r="C11" i="49"/>
  <c r="B11" i="49"/>
  <c r="D10" i="49"/>
  <c r="C10" i="49"/>
  <c r="B10" i="49"/>
  <c r="D9" i="49"/>
  <c r="C9" i="49"/>
  <c r="B9" i="49"/>
  <c r="D8" i="49"/>
  <c r="C8" i="49"/>
  <c r="B8" i="49"/>
  <c r="D7" i="49"/>
  <c r="C7" i="49"/>
  <c r="B7" i="49"/>
  <c r="D6" i="49"/>
  <c r="C6" i="49"/>
  <c r="B6" i="49"/>
  <c r="D5" i="49"/>
  <c r="C5" i="49"/>
  <c r="B5" i="49"/>
  <c r="D4" i="49"/>
  <c r="C4" i="49"/>
  <c r="B4" i="49"/>
  <c r="D3" i="49"/>
  <c r="C3" i="49"/>
  <c r="B3" i="49"/>
  <c r="D2" i="49"/>
  <c r="C2" i="49"/>
  <c r="B2" i="49"/>
  <c r="D17" i="48"/>
  <c r="C17" i="48"/>
  <c r="B17" i="48"/>
  <c r="D16" i="48"/>
  <c r="C16" i="48"/>
  <c r="B16" i="48"/>
  <c r="D15" i="48"/>
  <c r="C15" i="48"/>
  <c r="B15" i="48"/>
  <c r="D14" i="48"/>
  <c r="C14" i="48"/>
  <c r="B14" i="48"/>
  <c r="D13" i="48"/>
  <c r="C13" i="48"/>
  <c r="B13" i="48"/>
  <c r="D12" i="48"/>
  <c r="C12" i="48"/>
  <c r="B12" i="48"/>
  <c r="D11" i="48"/>
  <c r="C11" i="48"/>
  <c r="B11" i="48"/>
  <c r="D10" i="48"/>
  <c r="C10" i="48"/>
  <c r="B10" i="48"/>
  <c r="D9" i="48"/>
  <c r="C9" i="48"/>
  <c r="B9" i="48"/>
  <c r="D8" i="48"/>
  <c r="C8" i="48"/>
  <c r="B8" i="48"/>
  <c r="D7" i="48"/>
  <c r="C7" i="48"/>
  <c r="B7" i="48"/>
  <c r="D6" i="48"/>
  <c r="C6" i="48"/>
  <c r="B6" i="48"/>
  <c r="D5" i="48"/>
  <c r="C5" i="48"/>
  <c r="B5" i="48"/>
  <c r="D4" i="48"/>
  <c r="C4" i="48"/>
  <c r="B4" i="48"/>
  <c r="D3" i="48"/>
  <c r="C3" i="48"/>
  <c r="B3" i="48"/>
  <c r="D2" i="48"/>
  <c r="C2" i="48"/>
  <c r="B2" i="48"/>
  <c r="D17" i="47"/>
  <c r="C17" i="47"/>
  <c r="B17" i="47"/>
  <c r="D16" i="47"/>
  <c r="C16" i="47"/>
  <c r="B16" i="47"/>
  <c r="D15" i="47"/>
  <c r="C15" i="47"/>
  <c r="B15" i="47"/>
  <c r="D14" i="47"/>
  <c r="C14" i="47"/>
  <c r="B14" i="47"/>
  <c r="D13" i="47"/>
  <c r="C13" i="47"/>
  <c r="B13" i="47"/>
  <c r="D12" i="47"/>
  <c r="C12" i="47"/>
  <c r="B12" i="47"/>
  <c r="D11" i="47"/>
  <c r="C11" i="47"/>
  <c r="B11" i="47"/>
  <c r="D10" i="47"/>
  <c r="C10" i="47"/>
  <c r="B10" i="47"/>
  <c r="D9" i="47"/>
  <c r="C9" i="47"/>
  <c r="B9" i="47"/>
  <c r="D8" i="47"/>
  <c r="C8" i="47"/>
  <c r="B8" i="47"/>
  <c r="D7" i="47"/>
  <c r="C7" i="47"/>
  <c r="B7" i="47"/>
  <c r="D6" i="47"/>
  <c r="C6" i="47"/>
  <c r="B6" i="47"/>
  <c r="D5" i="47"/>
  <c r="C5" i="47"/>
  <c r="B5" i="47"/>
  <c r="D4" i="47"/>
  <c r="C4" i="47"/>
  <c r="B4" i="47"/>
  <c r="D3" i="47"/>
  <c r="C3" i="47"/>
  <c r="B3" i="47"/>
  <c r="D2" i="47"/>
  <c r="C2" i="47"/>
  <c r="B2" i="47"/>
  <c r="D17" i="46"/>
  <c r="C17" i="46"/>
  <c r="B17" i="46"/>
  <c r="D16" i="46"/>
  <c r="C16" i="46"/>
  <c r="B16" i="46"/>
  <c r="D15" i="46"/>
  <c r="C15" i="46"/>
  <c r="B15" i="46"/>
  <c r="D14" i="46"/>
  <c r="C14" i="46"/>
  <c r="B14" i="46"/>
  <c r="D13" i="46"/>
  <c r="C13" i="46"/>
  <c r="B13" i="46"/>
  <c r="D12" i="46"/>
  <c r="C12" i="46"/>
  <c r="B12" i="46"/>
  <c r="D11" i="46"/>
  <c r="C11" i="46"/>
  <c r="B11" i="46"/>
  <c r="D10" i="46"/>
  <c r="C10" i="46"/>
  <c r="B10" i="46"/>
  <c r="D9" i="46"/>
  <c r="C9" i="46"/>
  <c r="B9" i="46"/>
  <c r="D8" i="46"/>
  <c r="C8" i="46"/>
  <c r="B8" i="46"/>
  <c r="D7" i="46"/>
  <c r="C7" i="46"/>
  <c r="B7" i="46"/>
  <c r="D6" i="46"/>
  <c r="C6" i="46"/>
  <c r="B6" i="46"/>
  <c r="D5" i="46"/>
  <c r="C5" i="46"/>
  <c r="B5" i="46"/>
  <c r="D4" i="46"/>
  <c r="C4" i="46"/>
  <c r="B4" i="46"/>
  <c r="D3" i="46"/>
  <c r="C3" i="46"/>
  <c r="B3" i="46"/>
  <c r="D2" i="46"/>
  <c r="C2" i="46"/>
  <c r="B2" i="46"/>
  <c r="G72" i="2" l="1"/>
  <c r="G71" i="2"/>
  <c r="G54" i="2"/>
  <c r="F238" i="2" l="1"/>
  <c r="E238" i="2"/>
  <c r="D238" i="2"/>
  <c r="F237" i="2"/>
  <c r="E237" i="2"/>
  <c r="D237" i="2"/>
  <c r="F236" i="2"/>
  <c r="E236" i="2"/>
  <c r="D236" i="2"/>
  <c r="F235" i="2"/>
  <c r="E235" i="2"/>
  <c r="D235" i="2"/>
  <c r="F234" i="2"/>
  <c r="E234" i="2"/>
  <c r="D234" i="2"/>
  <c r="F233" i="2"/>
  <c r="E233" i="2"/>
  <c r="D233" i="2"/>
  <c r="F232" i="2"/>
  <c r="E232" i="2"/>
  <c r="D232" i="2"/>
  <c r="F231" i="2"/>
  <c r="E231" i="2"/>
  <c r="D231" i="2"/>
  <c r="F230" i="2"/>
  <c r="E230" i="2"/>
  <c r="D230" i="2"/>
  <c r="F229" i="2"/>
  <c r="E229" i="2"/>
  <c r="D229" i="2"/>
  <c r="F228" i="2"/>
  <c r="E228" i="2"/>
  <c r="D228" i="2"/>
  <c r="F227" i="2"/>
  <c r="E227" i="2"/>
  <c r="D227" i="2"/>
  <c r="F226" i="2"/>
  <c r="E226" i="2"/>
  <c r="D226" i="2"/>
  <c r="F225" i="2"/>
  <c r="E225" i="2"/>
  <c r="D225" i="2"/>
  <c r="F224" i="2"/>
  <c r="E224" i="2"/>
  <c r="D224" i="2"/>
  <c r="F223" i="2"/>
  <c r="E223" i="2"/>
  <c r="D223" i="2"/>
  <c r="F220" i="2"/>
  <c r="E220" i="2"/>
  <c r="D220" i="2"/>
  <c r="F219" i="2"/>
  <c r="E219" i="2"/>
  <c r="D219" i="2"/>
  <c r="F218" i="2"/>
  <c r="E218" i="2"/>
  <c r="D218" i="2"/>
  <c r="F217" i="2"/>
  <c r="E217" i="2"/>
  <c r="D217" i="2"/>
  <c r="F216" i="2"/>
  <c r="E216" i="2"/>
  <c r="D216" i="2"/>
  <c r="F215" i="2"/>
  <c r="E215" i="2"/>
  <c r="D215" i="2"/>
  <c r="F214" i="2"/>
  <c r="E214" i="2"/>
  <c r="D214" i="2"/>
  <c r="F213" i="2"/>
  <c r="E213" i="2"/>
  <c r="D213" i="2"/>
  <c r="F212" i="2"/>
  <c r="E212" i="2"/>
  <c r="D212" i="2"/>
  <c r="F211" i="2"/>
  <c r="E211" i="2"/>
  <c r="D211" i="2"/>
  <c r="F210" i="2"/>
  <c r="E210" i="2"/>
  <c r="D210" i="2"/>
  <c r="F209" i="2"/>
  <c r="E209" i="2"/>
  <c r="D209" i="2"/>
  <c r="F208" i="2"/>
  <c r="E208" i="2"/>
  <c r="D208" i="2"/>
  <c r="F207" i="2"/>
  <c r="E207" i="2"/>
  <c r="D207" i="2"/>
  <c r="F206" i="2"/>
  <c r="E206" i="2"/>
  <c r="D206" i="2"/>
  <c r="F205" i="2"/>
  <c r="E205" i="2"/>
  <c r="D205" i="2"/>
  <c r="F202" i="2"/>
  <c r="E202" i="2"/>
  <c r="D202" i="2"/>
  <c r="F201" i="2"/>
  <c r="E201" i="2"/>
  <c r="D201" i="2"/>
  <c r="F200" i="2"/>
  <c r="E200" i="2"/>
  <c r="D200" i="2"/>
  <c r="F199" i="2"/>
  <c r="E199" i="2"/>
  <c r="D199" i="2"/>
  <c r="F198" i="2"/>
  <c r="E198" i="2"/>
  <c r="D198" i="2"/>
  <c r="F197" i="2"/>
  <c r="E197" i="2"/>
  <c r="D197" i="2"/>
  <c r="F196" i="2"/>
  <c r="E196" i="2"/>
  <c r="D196" i="2"/>
  <c r="F195" i="2"/>
  <c r="E195" i="2"/>
  <c r="D195" i="2"/>
  <c r="F194" i="2"/>
  <c r="E194" i="2"/>
  <c r="D194" i="2"/>
  <c r="F193" i="2"/>
  <c r="E193" i="2"/>
  <c r="D193" i="2"/>
  <c r="F192" i="2"/>
  <c r="E192" i="2"/>
  <c r="D192" i="2"/>
  <c r="F191" i="2"/>
  <c r="E191" i="2"/>
  <c r="D191" i="2"/>
  <c r="F190" i="2"/>
  <c r="E190" i="2"/>
  <c r="D190" i="2"/>
  <c r="F189" i="2"/>
  <c r="E189" i="2"/>
  <c r="D189" i="2"/>
  <c r="F188" i="2"/>
  <c r="E188" i="2"/>
  <c r="D188" i="2"/>
  <c r="F187" i="2"/>
  <c r="E187" i="2"/>
  <c r="D187" i="2"/>
  <c r="F184" i="2"/>
  <c r="E184" i="2"/>
  <c r="D184" i="2"/>
  <c r="F183" i="2"/>
  <c r="E183" i="2"/>
  <c r="D183" i="2"/>
  <c r="F182" i="2"/>
  <c r="E182" i="2"/>
  <c r="D182" i="2"/>
  <c r="F181" i="2"/>
  <c r="E181" i="2"/>
  <c r="D181" i="2"/>
  <c r="F180" i="2"/>
  <c r="E180" i="2"/>
  <c r="D180" i="2"/>
  <c r="F179" i="2"/>
  <c r="E179" i="2"/>
  <c r="D179" i="2"/>
  <c r="F178" i="2"/>
  <c r="E178" i="2"/>
  <c r="D178" i="2"/>
  <c r="F177" i="2"/>
  <c r="E177" i="2"/>
  <c r="D177" i="2"/>
  <c r="F176" i="2"/>
  <c r="E176" i="2"/>
  <c r="D176" i="2"/>
  <c r="F175" i="2"/>
  <c r="E175" i="2"/>
  <c r="D175" i="2"/>
  <c r="F174" i="2"/>
  <c r="E174" i="2"/>
  <c r="D174" i="2"/>
  <c r="F173" i="2"/>
  <c r="E173" i="2"/>
  <c r="D173" i="2"/>
  <c r="F172" i="2"/>
  <c r="E172" i="2"/>
  <c r="D172" i="2"/>
  <c r="F171" i="2"/>
  <c r="E171" i="2"/>
  <c r="D171" i="2"/>
  <c r="F170" i="2"/>
  <c r="E170" i="2"/>
  <c r="D170" i="2"/>
  <c r="F169" i="2"/>
  <c r="E169" i="2"/>
  <c r="D169" i="2"/>
  <c r="F166" i="2"/>
  <c r="E166" i="2"/>
  <c r="D166" i="2"/>
  <c r="F165" i="2"/>
  <c r="E165" i="2"/>
  <c r="D165" i="2"/>
  <c r="F164" i="2"/>
  <c r="E164" i="2"/>
  <c r="D164" i="2"/>
  <c r="F163" i="2"/>
  <c r="E163" i="2"/>
  <c r="D163" i="2"/>
  <c r="F162" i="2"/>
  <c r="E162" i="2"/>
  <c r="D162" i="2"/>
  <c r="F161" i="2"/>
  <c r="E161" i="2"/>
  <c r="D161" i="2"/>
  <c r="F160" i="2"/>
  <c r="E160" i="2"/>
  <c r="D160" i="2"/>
  <c r="F159" i="2"/>
  <c r="E159" i="2"/>
  <c r="D159" i="2"/>
  <c r="F158" i="2"/>
  <c r="E158" i="2"/>
  <c r="D158" i="2"/>
  <c r="F157" i="2"/>
  <c r="E157" i="2"/>
  <c r="D157" i="2"/>
  <c r="F156" i="2"/>
  <c r="E156" i="2"/>
  <c r="D156" i="2"/>
  <c r="F155" i="2"/>
  <c r="E155" i="2"/>
  <c r="D155" i="2"/>
  <c r="F154" i="2"/>
  <c r="E154" i="2"/>
  <c r="D154" i="2"/>
  <c r="F153" i="2"/>
  <c r="E153" i="2"/>
  <c r="D153" i="2"/>
  <c r="F152" i="2"/>
  <c r="E152" i="2"/>
  <c r="D152" i="2"/>
  <c r="F151" i="2"/>
  <c r="E151" i="2"/>
  <c r="D151" i="2"/>
  <c r="F148" i="2"/>
  <c r="E148" i="2"/>
  <c r="D148" i="2"/>
  <c r="F147" i="2"/>
  <c r="E147" i="2"/>
  <c r="D147" i="2"/>
  <c r="F146" i="2"/>
  <c r="E146" i="2"/>
  <c r="D146" i="2"/>
  <c r="F145" i="2"/>
  <c r="E145" i="2"/>
  <c r="D145" i="2"/>
  <c r="F144" i="2"/>
  <c r="E144" i="2"/>
  <c r="D144" i="2"/>
  <c r="F143" i="2"/>
  <c r="E143" i="2"/>
  <c r="D143" i="2"/>
  <c r="F142" i="2"/>
  <c r="E142" i="2"/>
  <c r="D142" i="2"/>
  <c r="F141" i="2"/>
  <c r="E141" i="2"/>
  <c r="D141" i="2"/>
  <c r="F140" i="2"/>
  <c r="E140" i="2"/>
  <c r="D140" i="2"/>
  <c r="F139" i="2"/>
  <c r="E139" i="2"/>
  <c r="D139" i="2"/>
  <c r="F138" i="2"/>
  <c r="E138" i="2"/>
  <c r="D138" i="2"/>
  <c r="F137" i="2"/>
  <c r="E137" i="2"/>
  <c r="D137" i="2"/>
  <c r="F136" i="2"/>
  <c r="E136" i="2"/>
  <c r="D136" i="2"/>
  <c r="F135" i="2"/>
  <c r="E135" i="2"/>
  <c r="D135" i="2"/>
  <c r="F134" i="2"/>
  <c r="E134" i="2"/>
  <c r="D134" i="2"/>
  <c r="F133" i="2"/>
  <c r="E133" i="2"/>
  <c r="D133" i="2"/>
  <c r="F130" i="2"/>
  <c r="E130" i="2"/>
  <c r="D130" i="2"/>
  <c r="F129" i="2"/>
  <c r="E129" i="2"/>
  <c r="D129" i="2"/>
  <c r="F128" i="2"/>
  <c r="E128" i="2"/>
  <c r="D128" i="2"/>
  <c r="F127" i="2"/>
  <c r="E127" i="2"/>
  <c r="D127" i="2"/>
  <c r="F126" i="2"/>
  <c r="E126" i="2"/>
  <c r="D126" i="2"/>
  <c r="F125" i="2"/>
  <c r="E125" i="2"/>
  <c r="D125" i="2"/>
  <c r="F124" i="2"/>
  <c r="E124" i="2"/>
  <c r="D124" i="2"/>
  <c r="F123" i="2"/>
  <c r="E123" i="2"/>
  <c r="D123" i="2"/>
  <c r="F122" i="2"/>
  <c r="E122" i="2"/>
  <c r="D122" i="2"/>
  <c r="F121" i="2"/>
  <c r="E121" i="2"/>
  <c r="D121" i="2"/>
  <c r="F120" i="2"/>
  <c r="E120" i="2"/>
  <c r="D120" i="2"/>
  <c r="F119" i="2"/>
  <c r="E119" i="2"/>
  <c r="D119" i="2"/>
  <c r="F118" i="2"/>
  <c r="E118" i="2"/>
  <c r="D118" i="2"/>
  <c r="F117" i="2"/>
  <c r="E117" i="2"/>
  <c r="D117" i="2"/>
  <c r="F116" i="2"/>
  <c r="E116" i="2"/>
  <c r="D116" i="2"/>
  <c r="F115" i="2"/>
  <c r="E115" i="2"/>
  <c r="D115" i="2"/>
  <c r="F112" i="2"/>
  <c r="E112" i="2"/>
  <c r="D112" i="2"/>
  <c r="F111" i="2"/>
  <c r="E111" i="2"/>
  <c r="D111" i="2"/>
  <c r="F110" i="2"/>
  <c r="E110" i="2"/>
  <c r="D110" i="2"/>
  <c r="F109" i="2"/>
  <c r="E109" i="2"/>
  <c r="D109" i="2"/>
  <c r="F108" i="2"/>
  <c r="E108" i="2"/>
  <c r="D108" i="2"/>
  <c r="F107" i="2"/>
  <c r="E107" i="2"/>
  <c r="D107" i="2"/>
  <c r="F106" i="2"/>
  <c r="E106" i="2"/>
  <c r="D106" i="2"/>
  <c r="F105" i="2"/>
  <c r="E105" i="2"/>
  <c r="D105" i="2"/>
  <c r="F104" i="2"/>
  <c r="E104" i="2"/>
  <c r="D104" i="2"/>
  <c r="F103" i="2"/>
  <c r="E103" i="2"/>
  <c r="D103" i="2"/>
  <c r="F102" i="2"/>
  <c r="E102" i="2"/>
  <c r="D102" i="2"/>
  <c r="F101" i="2"/>
  <c r="E101" i="2"/>
  <c r="D101" i="2"/>
  <c r="F100" i="2"/>
  <c r="E100" i="2"/>
  <c r="D100" i="2"/>
  <c r="F99" i="2"/>
  <c r="E99" i="2"/>
  <c r="D99" i="2"/>
  <c r="F98" i="2"/>
  <c r="E98" i="2"/>
  <c r="D98" i="2"/>
  <c r="F97" i="2"/>
  <c r="E97" i="2"/>
  <c r="D97" i="2"/>
  <c r="F94" i="2" l="1"/>
  <c r="E94" i="2"/>
  <c r="D94" i="2"/>
  <c r="F93" i="2"/>
  <c r="E93" i="2"/>
  <c r="D93" i="2"/>
  <c r="F92" i="2"/>
  <c r="E92" i="2"/>
  <c r="D92" i="2"/>
  <c r="F91" i="2"/>
  <c r="E91" i="2"/>
  <c r="D91" i="2"/>
  <c r="F90" i="2"/>
  <c r="E90" i="2"/>
  <c r="D90" i="2"/>
  <c r="F89" i="2"/>
  <c r="E89" i="2"/>
  <c r="D89" i="2"/>
  <c r="F88" i="2"/>
  <c r="E88" i="2"/>
  <c r="D88" i="2"/>
  <c r="F87" i="2"/>
  <c r="E87" i="2"/>
  <c r="D87" i="2"/>
  <c r="F86" i="2"/>
  <c r="E86" i="2"/>
  <c r="D86" i="2"/>
  <c r="F85" i="2"/>
  <c r="E85" i="2"/>
  <c r="D85" i="2"/>
  <c r="F84" i="2"/>
  <c r="E84" i="2"/>
  <c r="D84" i="2"/>
  <c r="F83" i="2"/>
  <c r="E83" i="2"/>
  <c r="D83" i="2"/>
  <c r="F82" i="2"/>
  <c r="E82" i="2"/>
  <c r="D82" i="2"/>
  <c r="F81" i="2"/>
  <c r="E81" i="2"/>
  <c r="D81" i="2"/>
  <c r="F80" i="2"/>
  <c r="E80" i="2"/>
  <c r="D80" i="2"/>
  <c r="F79" i="2"/>
  <c r="E79" i="2"/>
  <c r="D79" i="2"/>
  <c r="AM17" i="2" l="1"/>
  <c r="AM16" i="2"/>
  <c r="AM15" i="2"/>
  <c r="F39" i="32" s="1"/>
  <c r="AM14" i="2"/>
  <c r="F39" i="29" s="1"/>
  <c r="AM13" i="2"/>
  <c r="F39" i="22" s="1"/>
  <c r="AM12" i="2"/>
  <c r="F39" i="24" s="1"/>
  <c r="AM11" i="2"/>
  <c r="F39" i="20" s="1"/>
  <c r="AM10" i="2"/>
  <c r="F39" i="18" s="1"/>
  <c r="AL17" i="2"/>
  <c r="AL16" i="2"/>
  <c r="AL15" i="2"/>
  <c r="F38" i="32" s="1"/>
  <c r="AL14" i="2"/>
  <c r="F38" i="29" s="1"/>
  <c r="AL13" i="2"/>
  <c r="F38" i="22" s="1"/>
  <c r="AL12" i="2"/>
  <c r="F38" i="24" s="1"/>
  <c r="AL11" i="2"/>
  <c r="F38" i="20" s="1"/>
  <c r="AL10" i="2"/>
  <c r="F38" i="18" s="1"/>
  <c r="AK17" i="2"/>
  <c r="AK16" i="2"/>
  <c r="AK15" i="2"/>
  <c r="E39" i="32" s="1"/>
  <c r="AK14" i="2"/>
  <c r="E39" i="29" s="1"/>
  <c r="AK13" i="2"/>
  <c r="E39" i="22" s="1"/>
  <c r="AK12" i="2"/>
  <c r="E39" i="24" s="1"/>
  <c r="AK11" i="2"/>
  <c r="E39" i="20" s="1"/>
  <c r="AK10" i="2"/>
  <c r="E39" i="18" s="1"/>
  <c r="AJ17" i="2"/>
  <c r="AJ16" i="2"/>
  <c r="AJ15" i="2"/>
  <c r="E38" i="32" s="1"/>
  <c r="AJ14" i="2"/>
  <c r="E38" i="29" s="1"/>
  <c r="AJ13" i="2"/>
  <c r="E38" i="22" s="1"/>
  <c r="AJ12" i="2"/>
  <c r="E38" i="24" s="1"/>
  <c r="AJ11" i="2"/>
  <c r="E38" i="20" s="1"/>
  <c r="AJ10" i="2"/>
  <c r="E38" i="18" s="1"/>
  <c r="AM9" i="2"/>
  <c r="F39" i="12" s="1"/>
  <c r="AL9" i="2"/>
  <c r="F38" i="12" s="1"/>
  <c r="AK9" i="2"/>
  <c r="E39" i="12" s="1"/>
  <c r="AJ9" i="2"/>
  <c r="E38" i="12" s="1"/>
  <c r="AI17" i="2" l="1"/>
  <c r="AH17" i="2"/>
  <c r="AI16" i="2"/>
  <c r="AH16" i="2"/>
  <c r="AI15" i="2"/>
  <c r="D39" i="32" s="1"/>
  <c r="AH15" i="2"/>
  <c r="D38" i="32" s="1"/>
  <c r="AI14" i="2"/>
  <c r="D39" i="29" s="1"/>
  <c r="AH14" i="2"/>
  <c r="D38" i="29" s="1"/>
  <c r="AI13" i="2"/>
  <c r="D39" i="22" s="1"/>
  <c r="AH13" i="2"/>
  <c r="D38" i="22" s="1"/>
  <c r="AI12" i="2"/>
  <c r="D39" i="24" s="1"/>
  <c r="AH12" i="2"/>
  <c r="D38" i="24" s="1"/>
  <c r="AI11" i="2"/>
  <c r="D39" i="20" s="1"/>
  <c r="AH11" i="2"/>
  <c r="D38" i="20" s="1"/>
  <c r="AI10" i="2"/>
  <c r="D39" i="18" s="1"/>
  <c r="AH10" i="2"/>
  <c r="D38" i="18" s="1"/>
  <c r="AH9" i="2" l="1"/>
  <c r="D38" i="12" s="1"/>
  <c r="AI9" i="2" l="1"/>
  <c r="D39" i="12" s="1"/>
  <c r="G69" i="2" l="1"/>
  <c r="G68" i="2"/>
  <c r="G67" i="2"/>
  <c r="G66" i="2"/>
  <c r="G65" i="2"/>
  <c r="G64" i="2"/>
  <c r="G63" i="2"/>
  <c r="G62" i="2"/>
  <c r="G61" i="2"/>
  <c r="G60" i="2"/>
  <c r="G59" i="2"/>
  <c r="C73" i="5" s="1"/>
  <c r="G58" i="2"/>
  <c r="G57" i="2"/>
  <c r="G56" i="2"/>
  <c r="F67" i="33" l="1"/>
  <c r="E67" i="33"/>
  <c r="D67" i="33"/>
  <c r="F67" i="30"/>
  <c r="E67" i="30"/>
  <c r="D67" i="30"/>
  <c r="F67" i="23"/>
  <c r="E67" i="23"/>
  <c r="D67" i="23"/>
  <c r="F67" i="25"/>
  <c r="E67" i="25"/>
  <c r="D67" i="25"/>
  <c r="F67" i="21"/>
  <c r="E67" i="21"/>
  <c r="D67" i="21"/>
  <c r="F67" i="19"/>
  <c r="E67" i="19"/>
  <c r="D67" i="19"/>
  <c r="F67" i="13"/>
  <c r="E67" i="13"/>
  <c r="D67" i="13"/>
  <c r="L110" i="5" l="1"/>
  <c r="L109" i="5"/>
  <c r="L108" i="5"/>
  <c r="L106" i="5"/>
  <c r="L105" i="5"/>
  <c r="L104" i="5"/>
  <c r="L110" i="28"/>
  <c r="L109" i="28"/>
  <c r="L108" i="28"/>
  <c r="L106" i="28"/>
  <c r="L105" i="28"/>
  <c r="L104" i="28"/>
  <c r="L110" i="31"/>
  <c r="L109" i="31"/>
  <c r="L108" i="31"/>
  <c r="L106" i="31"/>
  <c r="L105" i="31"/>
  <c r="L104" i="31"/>
  <c r="L110" i="14"/>
  <c r="L109" i="14"/>
  <c r="L108" i="14"/>
  <c r="L106" i="14"/>
  <c r="L105" i="14"/>
  <c r="L104" i="14"/>
  <c r="L110" i="15"/>
  <c r="L109" i="15"/>
  <c r="L108" i="15"/>
  <c r="L106" i="15"/>
  <c r="L105" i="15"/>
  <c r="L104" i="15"/>
  <c r="L110" i="9"/>
  <c r="L109" i="9"/>
  <c r="L108" i="9"/>
  <c r="L106" i="9"/>
  <c r="L105" i="9"/>
  <c r="L104" i="9"/>
  <c r="L110" i="8"/>
  <c r="L109" i="8"/>
  <c r="L108" i="8"/>
  <c r="L106" i="8"/>
  <c r="L105" i="8"/>
  <c r="L104" i="8"/>
  <c r="C53" i="2" l="1"/>
  <c r="D53" i="2" s="1"/>
  <c r="C52" i="2"/>
  <c r="D52" i="2" s="1"/>
  <c r="C51" i="2"/>
  <c r="D51" i="2" s="1"/>
  <c r="C50" i="2"/>
  <c r="D50" i="2" s="1"/>
  <c r="C49" i="2"/>
  <c r="D49" i="2" s="1"/>
  <c r="C48" i="2"/>
  <c r="D48" i="2" s="1"/>
  <c r="D46" i="2"/>
  <c r="D45" i="2"/>
  <c r="D42" i="2" l="1"/>
  <c r="D41" i="2"/>
  <c r="C40" i="2"/>
  <c r="C47" i="2" s="1"/>
  <c r="D47" i="2" s="1"/>
  <c r="C39" i="2"/>
  <c r="D39" i="2" s="1"/>
  <c r="C37" i="2"/>
  <c r="C44" i="2" s="1"/>
  <c r="D44" i="2" s="1"/>
  <c r="D37" i="2" l="1"/>
  <c r="D40" i="2"/>
  <c r="C38" i="2"/>
  <c r="D38" i="2" s="1"/>
  <c r="Z50" i="2"/>
  <c r="Y50" i="2"/>
  <c r="Z49" i="2"/>
  <c r="Y49" i="2"/>
  <c r="Z48" i="2"/>
  <c r="Y48" i="2"/>
  <c r="Z47" i="2"/>
  <c r="Y47" i="2"/>
  <c r="Z46" i="2"/>
  <c r="Y46" i="2"/>
  <c r="Z45" i="2"/>
  <c r="Y45" i="2"/>
  <c r="Z44" i="2"/>
  <c r="Y44" i="2"/>
  <c r="Z43" i="2"/>
  <c r="Y43" i="2"/>
  <c r="Z42" i="2"/>
  <c r="Y42" i="2"/>
  <c r="Z41" i="2"/>
  <c r="Y41" i="2"/>
  <c r="Z40" i="2"/>
  <c r="Y40" i="2"/>
  <c r="Z39" i="2"/>
  <c r="Y39" i="2"/>
  <c r="Y18" i="2" l="1"/>
  <c r="AD18" i="2" s="1"/>
  <c r="X18" i="2"/>
  <c r="AC18" i="2" s="1"/>
  <c r="L18" i="2"/>
  <c r="Z18" i="2" s="1"/>
  <c r="AE18" i="2" s="1"/>
  <c r="K18" i="2"/>
  <c r="J18" i="2"/>
  <c r="AA18" i="2" s="1"/>
  <c r="AG18" i="2" s="1"/>
  <c r="I18" i="2"/>
  <c r="R18" i="2" l="1"/>
  <c r="S18" i="2" s="1"/>
  <c r="W18" i="2" s="1"/>
  <c r="AB18" i="2" s="1"/>
  <c r="H18" i="2"/>
  <c r="C43" i="2" s="1"/>
  <c r="D43" i="2" s="1"/>
  <c r="M18" i="2" l="1"/>
  <c r="O18" i="2" s="1"/>
  <c r="N18" i="2"/>
  <c r="P18" i="2" l="1"/>
  <c r="M22" i="2"/>
  <c r="N22" i="2" l="1"/>
  <c r="P22" i="2" s="1"/>
  <c r="O22" i="2"/>
  <c r="O54" i="2"/>
  <c r="N54" i="2"/>
  <c r="M54" i="2"/>
  <c r="L54" i="2"/>
  <c r="K54" i="2"/>
  <c r="J54" i="2"/>
  <c r="I54" i="2"/>
  <c r="H54" i="2"/>
  <c r="O72" i="2"/>
  <c r="O71" i="2"/>
  <c r="O69" i="2"/>
  <c r="O68" i="2"/>
  <c r="O67" i="2"/>
  <c r="O66" i="2"/>
  <c r="O65" i="2"/>
  <c r="O64" i="2"/>
  <c r="O63" i="2"/>
  <c r="O62" i="2"/>
  <c r="O61" i="2"/>
  <c r="O60" i="2"/>
  <c r="O59" i="2"/>
  <c r="O58" i="2"/>
  <c r="O57" i="2"/>
  <c r="O56" i="2"/>
  <c r="N72" i="2"/>
  <c r="N71" i="2"/>
  <c r="N69" i="2"/>
  <c r="N68" i="2"/>
  <c r="N67" i="2"/>
  <c r="N66" i="2"/>
  <c r="N65" i="2"/>
  <c r="N64" i="2"/>
  <c r="N63" i="2"/>
  <c r="N62" i="2"/>
  <c r="N61" i="2"/>
  <c r="N60" i="2"/>
  <c r="N59" i="2"/>
  <c r="N58" i="2"/>
  <c r="N57" i="2"/>
  <c r="N56" i="2"/>
  <c r="M69" i="2"/>
  <c r="L69" i="2"/>
  <c r="K69" i="2"/>
  <c r="J69" i="2"/>
  <c r="I69" i="2"/>
  <c r="H69" i="2"/>
  <c r="M68" i="2"/>
  <c r="L68" i="2"/>
  <c r="K68" i="2"/>
  <c r="J68" i="2"/>
  <c r="I68" i="2"/>
  <c r="H68" i="2"/>
  <c r="M67" i="2"/>
  <c r="L67" i="2"/>
  <c r="K67" i="2"/>
  <c r="J67" i="2"/>
  <c r="I67" i="2"/>
  <c r="H67" i="2"/>
  <c r="M66" i="2"/>
  <c r="L66" i="2"/>
  <c r="K66" i="2"/>
  <c r="J66" i="2"/>
  <c r="I66" i="2"/>
  <c r="H66" i="2"/>
  <c r="M65" i="2"/>
  <c r="L65" i="2"/>
  <c r="K65" i="2"/>
  <c r="J65" i="2"/>
  <c r="I65" i="2"/>
  <c r="H65" i="2"/>
  <c r="M64" i="2"/>
  <c r="L64" i="2"/>
  <c r="K64" i="2"/>
  <c r="J64" i="2"/>
  <c r="I64" i="2"/>
  <c r="H64" i="2"/>
  <c r="M63" i="2"/>
  <c r="L63" i="2"/>
  <c r="K63" i="2"/>
  <c r="J63" i="2"/>
  <c r="I63" i="2"/>
  <c r="H63" i="2"/>
  <c r="M62" i="2"/>
  <c r="L62" i="2"/>
  <c r="K62" i="2"/>
  <c r="J62" i="2"/>
  <c r="I62" i="2"/>
  <c r="H62" i="2"/>
  <c r="M61" i="2"/>
  <c r="L61" i="2"/>
  <c r="K61" i="2"/>
  <c r="J61" i="2"/>
  <c r="I61" i="2"/>
  <c r="H61" i="2"/>
  <c r="M60" i="2"/>
  <c r="L60" i="2"/>
  <c r="K60" i="2"/>
  <c r="J60" i="2"/>
  <c r="I60" i="2"/>
  <c r="H60" i="2"/>
  <c r="M59" i="2"/>
  <c r="L59" i="2"/>
  <c r="K59" i="2"/>
  <c r="J59" i="2"/>
  <c r="I59" i="2"/>
  <c r="H59" i="2"/>
  <c r="M58" i="2"/>
  <c r="L58" i="2"/>
  <c r="K58" i="2"/>
  <c r="J58" i="2"/>
  <c r="I58" i="2"/>
  <c r="H58" i="2"/>
  <c r="M57" i="2"/>
  <c r="L57" i="2"/>
  <c r="K57" i="2"/>
  <c r="J57" i="2"/>
  <c r="I57" i="2"/>
  <c r="H57" i="2"/>
  <c r="M56" i="2"/>
  <c r="L56" i="2"/>
  <c r="K56" i="2"/>
  <c r="J56" i="2"/>
  <c r="I56" i="2"/>
  <c r="H56" i="2"/>
  <c r="M72" i="2"/>
  <c r="L72" i="2"/>
  <c r="K72" i="2"/>
  <c r="J72" i="2"/>
  <c r="I72" i="2"/>
  <c r="H72" i="2"/>
  <c r="M71" i="2"/>
  <c r="L71" i="2"/>
  <c r="K71" i="2"/>
  <c r="J71" i="2"/>
  <c r="I71" i="2"/>
  <c r="H71" i="2"/>
  <c r="D12" i="33" l="1"/>
  <c r="D12" i="30"/>
  <c r="D12" i="23"/>
  <c r="D12" i="25"/>
  <c r="D12" i="21"/>
  <c r="D12" i="19"/>
  <c r="D12" i="13"/>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C83" i="5"/>
  <c r="C82" i="5"/>
  <c r="C81" i="5"/>
  <c r="C80" i="5"/>
  <c r="C79" i="5"/>
  <c r="C78" i="5"/>
  <c r="C77" i="5"/>
  <c r="C76" i="5"/>
  <c r="C75" i="5"/>
  <c r="C74" i="5"/>
  <c r="C72" i="5"/>
  <c r="C71" i="5"/>
  <c r="C70" i="5"/>
  <c r="C65" i="5"/>
  <c r="E61" i="28" l="1"/>
  <c r="E61" i="31"/>
  <c r="E61" i="14"/>
  <c r="E61" i="15"/>
  <c r="E61" i="9"/>
  <c r="E61" i="8"/>
  <c r="E61" i="5" l="1"/>
  <c r="J95" i="31" l="1"/>
  <c r="K95" i="31"/>
  <c r="J95" i="28"/>
  <c r="K95" i="28"/>
  <c r="J95" i="15"/>
  <c r="K95" i="15"/>
  <c r="J95" i="14"/>
  <c r="K95" i="14"/>
  <c r="J95" i="9"/>
  <c r="K95" i="9"/>
  <c r="J95" i="8"/>
  <c r="K95" i="8"/>
  <c r="J95" i="5"/>
  <c r="K95" i="5"/>
  <c r="M19" i="2"/>
  <c r="O19" i="2" s="1"/>
  <c r="N19" i="2"/>
  <c r="P19" i="2" s="1"/>
  <c r="R19" i="2"/>
  <c r="W19" i="2"/>
  <c r="AB19" i="2" s="1"/>
  <c r="Y19" i="2"/>
  <c r="AD19" i="2" s="1"/>
  <c r="Z19" i="2"/>
  <c r="AE19" i="2" s="1"/>
  <c r="AA19" i="2"/>
  <c r="AG19" i="2" s="1"/>
  <c r="AT19" i="2"/>
  <c r="Q19" i="2" l="1"/>
  <c r="X19" i="2" s="1"/>
  <c r="AC19" i="2" s="1"/>
  <c r="I16" i="2" l="1"/>
  <c r="J15" i="2"/>
  <c r="AA15" i="2" s="1"/>
  <c r="AG15" i="2" s="1"/>
  <c r="G61" i="28" s="1"/>
  <c r="T10" i="2"/>
  <c r="T13" i="2" l="1"/>
  <c r="T12" i="2"/>
  <c r="T11" i="2"/>
  <c r="J50" i="2" l="1"/>
  <c r="I110" i="8" s="1"/>
  <c r="I50" i="2"/>
  <c r="H110" i="8" s="1"/>
  <c r="J49" i="2"/>
  <c r="I109" i="8" s="1"/>
  <c r="I49" i="2"/>
  <c r="H109" i="8" s="1"/>
  <c r="J48" i="2"/>
  <c r="I108" i="8" s="1"/>
  <c r="I48" i="2"/>
  <c r="H108" i="8" s="1"/>
  <c r="L10" i="2" l="1"/>
  <c r="Z10" i="2" l="1"/>
  <c r="AE10" i="2" s="1"/>
  <c r="C61" i="8" s="1"/>
  <c r="L14" i="2"/>
  <c r="Z14" i="2" s="1"/>
  <c r="AE14" i="2" s="1"/>
  <c r="C61" i="31" s="1"/>
  <c r="L13" i="2"/>
  <c r="Z13" i="2" s="1"/>
  <c r="AE13" i="2" s="1"/>
  <c r="C61" i="14" s="1"/>
  <c r="L12" i="2" l="1"/>
  <c r="Z12" i="2" s="1"/>
  <c r="AE12" i="2" s="1"/>
  <c r="C61" i="15" s="1"/>
  <c r="L16" i="2"/>
  <c r="L17" i="2"/>
  <c r="Z17" i="2" s="1"/>
  <c r="AE17" i="2" s="1"/>
  <c r="L15" i="2"/>
  <c r="Z15" i="2" s="1"/>
  <c r="AE15" i="2" s="1"/>
  <c r="C61" i="28" s="1"/>
  <c r="L11" i="2"/>
  <c r="Z11" i="2" l="1"/>
  <c r="AE11" i="2" s="1"/>
  <c r="C61" i="9" s="1"/>
  <c r="Z16" i="2"/>
  <c r="AE16" i="2" s="1"/>
  <c r="L21" i="2"/>
  <c r="U17" i="2"/>
  <c r="Y17" i="2" s="1"/>
  <c r="AD17" i="2" s="1"/>
  <c r="J17" i="2"/>
  <c r="AA17" i="2" s="1"/>
  <c r="AG17" i="2" s="1"/>
  <c r="I17" i="2"/>
  <c r="K17" i="2"/>
  <c r="T17" i="2"/>
  <c r="U16" i="2"/>
  <c r="J16" i="2"/>
  <c r="K16" i="2"/>
  <c r="T16" i="2"/>
  <c r="U15" i="2"/>
  <c r="Y15" i="2" s="1"/>
  <c r="AD15" i="2" s="1"/>
  <c r="G60" i="28" s="1"/>
  <c r="I15" i="2"/>
  <c r="K15" i="2"/>
  <c r="T15" i="2"/>
  <c r="U14" i="2"/>
  <c r="Y14" i="2" s="1"/>
  <c r="AD14" i="2" s="1"/>
  <c r="G60" i="31" s="1"/>
  <c r="J14" i="2"/>
  <c r="AA14" i="2" s="1"/>
  <c r="AG14" i="2" s="1"/>
  <c r="G61" i="31" s="1"/>
  <c r="I14" i="2"/>
  <c r="K14" i="2"/>
  <c r="T14" i="2"/>
  <c r="U13" i="2"/>
  <c r="Y13" i="2" s="1"/>
  <c r="AD13" i="2" s="1"/>
  <c r="G60" i="14" s="1"/>
  <c r="J13" i="2"/>
  <c r="AA13" i="2" s="1"/>
  <c r="AG13" i="2" s="1"/>
  <c r="G61" i="14" s="1"/>
  <c r="I13" i="2"/>
  <c r="K13" i="2"/>
  <c r="U12" i="2"/>
  <c r="Y12" i="2" s="1"/>
  <c r="AD12" i="2" s="1"/>
  <c r="G60" i="15" s="1"/>
  <c r="J12" i="2"/>
  <c r="AA12" i="2" s="1"/>
  <c r="AG12" i="2" s="1"/>
  <c r="G61" i="15" s="1"/>
  <c r="I12" i="2"/>
  <c r="K12" i="2"/>
  <c r="U11" i="2"/>
  <c r="Y11" i="2" s="1"/>
  <c r="AD11" i="2" s="1"/>
  <c r="G60" i="9" s="1"/>
  <c r="J11" i="2"/>
  <c r="AA11" i="2" s="1"/>
  <c r="AG11" i="2" s="1"/>
  <c r="G61" i="9" s="1"/>
  <c r="I11" i="2"/>
  <c r="K11" i="2"/>
  <c r="U10" i="2"/>
  <c r="J10" i="2"/>
  <c r="I10" i="2"/>
  <c r="K10" i="2"/>
  <c r="R11" i="2" l="1"/>
  <c r="S11" i="2" s="1"/>
  <c r="W11" i="2" s="1"/>
  <c r="AB11" i="2" s="1"/>
  <c r="C60" i="9" s="1"/>
  <c r="R10" i="2"/>
  <c r="S10" i="2" s="1"/>
  <c r="AA10" i="2"/>
  <c r="AG10" i="2" s="1"/>
  <c r="G61" i="8" s="1"/>
  <c r="T21" i="2"/>
  <c r="R14" i="2"/>
  <c r="S14" i="2" s="1"/>
  <c r="W14" i="2" s="1"/>
  <c r="AB14" i="2" s="1"/>
  <c r="C60" i="31" s="1"/>
  <c r="R15" i="2"/>
  <c r="S15" i="2" s="1"/>
  <c r="Y10" i="2"/>
  <c r="AD10" i="2" s="1"/>
  <c r="G60" i="8" s="1"/>
  <c r="AA16" i="2"/>
  <c r="AG16" i="2" s="1"/>
  <c r="J21" i="2"/>
  <c r="R16" i="2"/>
  <c r="Y16" i="2"/>
  <c r="AD16" i="2" s="1"/>
  <c r="U21" i="2"/>
  <c r="R17" i="2"/>
  <c r="S17" i="2" s="1"/>
  <c r="W17" i="2" s="1"/>
  <c r="AB17" i="2" s="1"/>
  <c r="R12" i="2"/>
  <c r="S12" i="2" s="1"/>
  <c r="W12" i="2" s="1"/>
  <c r="AB12" i="2" s="1"/>
  <c r="C60" i="15" s="1"/>
  <c r="R13" i="2"/>
  <c r="S13" i="2" s="1"/>
  <c r="W13" i="2" s="1"/>
  <c r="AB13" i="2" s="1"/>
  <c r="C60" i="14" s="1"/>
  <c r="AS10" i="2"/>
  <c r="F28" i="18" s="1"/>
  <c r="X48" i="2"/>
  <c r="X49" i="2"/>
  <c r="W48" i="2"/>
  <c r="W49" i="2"/>
  <c r="W50" i="2"/>
  <c r="X50" i="2"/>
  <c r="U50" i="2"/>
  <c r="V48" i="2"/>
  <c r="V50" i="2"/>
  <c r="U48" i="2"/>
  <c r="U49" i="2"/>
  <c r="V49" i="2"/>
  <c r="J47" i="2"/>
  <c r="I106" i="8" s="1"/>
  <c r="J46" i="2"/>
  <c r="I105" i="8" s="1"/>
  <c r="L50" i="2"/>
  <c r="I110" i="9" s="1"/>
  <c r="K50" i="2"/>
  <c r="H110" i="9" s="1"/>
  <c r="L49" i="2"/>
  <c r="I109" i="9" s="1"/>
  <c r="K49" i="2"/>
  <c r="H109" i="9" s="1"/>
  <c r="L48" i="2"/>
  <c r="I108" i="9" s="1"/>
  <c r="K48" i="2"/>
  <c r="H108" i="9" s="1"/>
  <c r="T50" i="2"/>
  <c r="I110" i="28" s="1"/>
  <c r="S50" i="2"/>
  <c r="H110" i="28" s="1"/>
  <c r="T49" i="2"/>
  <c r="I109" i="28" s="1"/>
  <c r="S49" i="2"/>
  <c r="H109" i="28" s="1"/>
  <c r="T48" i="2"/>
  <c r="I108" i="28" s="1"/>
  <c r="S48" i="2"/>
  <c r="H108" i="28" s="1"/>
  <c r="R50" i="2"/>
  <c r="I110" i="31" s="1"/>
  <c r="Q50" i="2"/>
  <c r="H110" i="31" s="1"/>
  <c r="R49" i="2"/>
  <c r="I109" i="31" s="1"/>
  <c r="Q49" i="2"/>
  <c r="H109" i="31" s="1"/>
  <c r="R48" i="2"/>
  <c r="I108" i="31" s="1"/>
  <c r="Q48" i="2"/>
  <c r="H108" i="31" s="1"/>
  <c r="P50" i="2"/>
  <c r="I110" i="14" s="1"/>
  <c r="O50" i="2"/>
  <c r="H110" i="14" s="1"/>
  <c r="P49" i="2"/>
  <c r="I109" i="14" s="1"/>
  <c r="O49" i="2"/>
  <c r="H109" i="14" s="1"/>
  <c r="P48" i="2"/>
  <c r="I108" i="14" s="1"/>
  <c r="O48" i="2"/>
  <c r="H108" i="14" s="1"/>
  <c r="N50" i="2"/>
  <c r="I110" i="15" s="1"/>
  <c r="M50" i="2"/>
  <c r="H110" i="15" s="1"/>
  <c r="N49" i="2"/>
  <c r="I109" i="15" s="1"/>
  <c r="M49" i="2"/>
  <c r="H109" i="15" s="1"/>
  <c r="N48" i="2"/>
  <c r="I108" i="15" s="1"/>
  <c r="M48" i="2"/>
  <c r="H108" i="15" s="1"/>
  <c r="AS13" i="2"/>
  <c r="F28" i="22" s="1"/>
  <c r="AO13" i="2"/>
  <c r="AR13" i="2" s="1"/>
  <c r="E28" i="22" s="1"/>
  <c r="H13" i="2"/>
  <c r="AS14" i="2" l="1"/>
  <c r="F28" i="29" s="1"/>
  <c r="AS12" i="2"/>
  <c r="F28" i="24" s="1"/>
  <c r="AO12" i="2"/>
  <c r="AR12" i="2" s="1"/>
  <c r="E28" i="24" s="1"/>
  <c r="S16" i="2"/>
  <c r="R21" i="2"/>
  <c r="AN17" i="2"/>
  <c r="AQ17" i="2" s="1"/>
  <c r="AN12" i="2"/>
  <c r="AQ12" i="2" s="1"/>
  <c r="D28" i="24" s="1"/>
  <c r="AS16" i="2"/>
  <c r="N13" i="2"/>
  <c r="P13" i="2" s="1"/>
  <c r="C36" i="14" s="1"/>
  <c r="M13" i="2"/>
  <c r="O13" i="2" s="1"/>
  <c r="C35" i="14" s="1"/>
  <c r="Q13" i="2"/>
  <c r="X13" i="2" s="1"/>
  <c r="AC13" i="2" s="1"/>
  <c r="E60" i="14" s="1"/>
  <c r="H14" i="2"/>
  <c r="W15" i="2"/>
  <c r="AB15" i="2" s="1"/>
  <c r="C60" i="28" s="1"/>
  <c r="AN16" i="2"/>
  <c r="AQ16" i="2" s="1"/>
  <c r="W10" i="2"/>
  <c r="AB10" i="2" s="1"/>
  <c r="C60" i="8" s="1"/>
  <c r="AO10" i="2"/>
  <c r="AR10" i="2" s="1"/>
  <c r="E28" i="18" s="1"/>
  <c r="AN10" i="2"/>
  <c r="AQ10" i="2" s="1"/>
  <c r="D28" i="18" s="1"/>
  <c r="H10" i="2"/>
  <c r="J39" i="2"/>
  <c r="I96" i="8" s="1"/>
  <c r="I47" i="2"/>
  <c r="H106" i="8" s="1"/>
  <c r="I45" i="2"/>
  <c r="H104" i="8" s="1"/>
  <c r="X42" i="2"/>
  <c r="X44" i="2"/>
  <c r="U45" i="2"/>
  <c r="U46" i="2"/>
  <c r="V47" i="2"/>
  <c r="U47" i="2"/>
  <c r="X46" i="2"/>
  <c r="W46" i="2"/>
  <c r="X45" i="2"/>
  <c r="V46" i="2"/>
  <c r="X47" i="2"/>
  <c r="X40" i="2"/>
  <c r="V45" i="2"/>
  <c r="X39" i="2"/>
  <c r="V44" i="2"/>
  <c r="J45" i="2"/>
  <c r="I104" i="8" s="1"/>
  <c r="I46" i="2"/>
  <c r="H105" i="8" s="1"/>
  <c r="S47" i="2"/>
  <c r="H106" i="28" s="1"/>
  <c r="K47" i="2"/>
  <c r="H106" i="9" s="1"/>
  <c r="P47" i="2"/>
  <c r="I106" i="14" s="1"/>
  <c r="I43" i="2"/>
  <c r="H101" i="8" s="1"/>
  <c r="E101" i="8" s="1"/>
  <c r="L46" i="2"/>
  <c r="I105" i="9" s="1"/>
  <c r="J42" i="2"/>
  <c r="I100" i="8" s="1"/>
  <c r="F100" i="8" s="1"/>
  <c r="L100" i="8" s="1"/>
  <c r="N46" i="2"/>
  <c r="I105" i="15" s="1"/>
  <c r="P46" i="2"/>
  <c r="I105" i="14" s="1"/>
  <c r="N47" i="2"/>
  <c r="I106" i="15" s="1"/>
  <c r="J44" i="2"/>
  <c r="I102" i="8" s="1"/>
  <c r="F102" i="8" s="1"/>
  <c r="L102" i="8" s="1"/>
  <c r="J41" i="2"/>
  <c r="I98" i="8" s="1"/>
  <c r="N41" i="2"/>
  <c r="I98" i="15" s="1"/>
  <c r="J43" i="2"/>
  <c r="I101" i="8" s="1"/>
  <c r="F101" i="8" s="1"/>
  <c r="L101" i="8" s="1"/>
  <c r="J40" i="2"/>
  <c r="I97" i="8" s="1"/>
  <c r="I41" i="2"/>
  <c r="H98" i="8" s="1"/>
  <c r="E98" i="8" s="1"/>
  <c r="I39" i="2"/>
  <c r="H96" i="8" s="1"/>
  <c r="I42" i="2"/>
  <c r="H100" i="8" s="1"/>
  <c r="E100" i="8" s="1"/>
  <c r="I44" i="2"/>
  <c r="H102" i="8" s="1"/>
  <c r="E102" i="8" s="1"/>
  <c r="I40" i="2"/>
  <c r="H97" i="8" s="1"/>
  <c r="E97" i="8" s="1"/>
  <c r="N43" i="2"/>
  <c r="I101" i="15" s="1"/>
  <c r="F101" i="15" s="1"/>
  <c r="L101" i="15" s="1"/>
  <c r="N42" i="2"/>
  <c r="I100" i="15" s="1"/>
  <c r="F100" i="15" s="1"/>
  <c r="L100" i="15" s="1"/>
  <c r="N39" i="2"/>
  <c r="I96" i="15" s="1"/>
  <c r="N44" i="2"/>
  <c r="I102" i="15" s="1"/>
  <c r="F102" i="15" s="1"/>
  <c r="L102" i="15" s="1"/>
  <c r="L40" i="2"/>
  <c r="I97" i="9" s="1"/>
  <c r="H17" i="2"/>
  <c r="R43" i="2" l="1"/>
  <c r="I101" i="31" s="1"/>
  <c r="F101" i="31" s="1"/>
  <c r="L101" i="31" s="1"/>
  <c r="H16" i="2"/>
  <c r="AS15" i="2"/>
  <c r="F28" i="32" s="1"/>
  <c r="AO11" i="2"/>
  <c r="AR11" i="2" s="1"/>
  <c r="E28" i="20" s="1"/>
  <c r="AS11" i="2"/>
  <c r="F28" i="20" s="1"/>
  <c r="F98" i="15"/>
  <c r="L98" i="15"/>
  <c r="AO14" i="2"/>
  <c r="AR14" i="2" s="1"/>
  <c r="E28" i="29" s="1"/>
  <c r="AN14" i="2"/>
  <c r="AQ14" i="2" s="1"/>
  <c r="D28" i="29" s="1"/>
  <c r="W44" i="2"/>
  <c r="W16" i="2"/>
  <c r="AB16" i="2" s="1"/>
  <c r="S21" i="2"/>
  <c r="AN15" i="2"/>
  <c r="AQ15" i="2" s="1"/>
  <c r="D28" i="32" s="1"/>
  <c r="AS17" i="2"/>
  <c r="X43" i="2"/>
  <c r="P43" i="2"/>
  <c r="I101" i="14" s="1"/>
  <c r="F101" i="14" s="1"/>
  <c r="L101" i="14" s="1"/>
  <c r="N14" i="2"/>
  <c r="P14" i="2" s="1"/>
  <c r="C36" i="31" s="1"/>
  <c r="M14" i="2"/>
  <c r="O14" i="2" s="1"/>
  <c r="C35" i="31" s="1"/>
  <c r="Q14" i="2"/>
  <c r="X14" i="2" s="1"/>
  <c r="AC14" i="2" s="1"/>
  <c r="E60" i="31" s="1"/>
  <c r="H11" i="2"/>
  <c r="AO16" i="2"/>
  <c r="AR16" i="2" s="1"/>
  <c r="U43" i="2"/>
  <c r="AN11" i="2"/>
  <c r="AQ11" i="2" s="1"/>
  <c r="D28" i="20" s="1"/>
  <c r="F97" i="9"/>
  <c r="L97" i="9"/>
  <c r="AN13" i="2"/>
  <c r="AQ13" i="2" s="1"/>
  <c r="D28" i="22" s="1"/>
  <c r="AO15" i="2"/>
  <c r="AR15" i="2" s="1"/>
  <c r="E28" i="32" s="1"/>
  <c r="AO17" i="2"/>
  <c r="AR17" i="2" s="1"/>
  <c r="N17" i="2"/>
  <c r="P17" i="2" s="1"/>
  <c r="M17" i="2"/>
  <c r="O17" i="2" s="1"/>
  <c r="Q17" i="2"/>
  <c r="X17" i="2" s="1"/>
  <c r="AC17" i="2" s="1"/>
  <c r="F96" i="15"/>
  <c r="L96" i="15"/>
  <c r="K96" i="15"/>
  <c r="H15" i="2"/>
  <c r="V43" i="2"/>
  <c r="H12" i="2"/>
  <c r="F98" i="8"/>
  <c r="L98" i="8"/>
  <c r="E96" i="8"/>
  <c r="J96" i="8"/>
  <c r="J97" i="8" s="1"/>
  <c r="J98" i="8" s="1"/>
  <c r="J99" i="8" s="1"/>
  <c r="L97" i="8"/>
  <c r="F97" i="8"/>
  <c r="N10" i="2"/>
  <c r="M10" i="2"/>
  <c r="Q10" i="2"/>
  <c r="F96" i="8"/>
  <c r="L96" i="8"/>
  <c r="K96" i="8"/>
  <c r="K97" i="8" s="1"/>
  <c r="K98" i="8" s="1"/>
  <c r="K99" i="8" s="1"/>
  <c r="W40" i="2"/>
  <c r="U41" i="2"/>
  <c r="W39" i="2"/>
  <c r="U39" i="2"/>
  <c r="V39" i="2"/>
  <c r="V41" i="2"/>
  <c r="L44" i="2"/>
  <c r="I102" i="9" s="1"/>
  <c r="F102" i="9" s="1"/>
  <c r="L102" i="9" s="1"/>
  <c r="W41" i="2"/>
  <c r="U40" i="2"/>
  <c r="U42" i="2"/>
  <c r="T40" i="2"/>
  <c r="I97" i="28" s="1"/>
  <c r="T46" i="2"/>
  <c r="I105" i="28" s="1"/>
  <c r="V40" i="2"/>
  <c r="W45" i="2"/>
  <c r="W47" i="2"/>
  <c r="V42" i="2"/>
  <c r="R45" i="2"/>
  <c r="I104" i="31" s="1"/>
  <c r="X41" i="2"/>
  <c r="W42" i="2"/>
  <c r="W43" i="2"/>
  <c r="T39" i="2"/>
  <c r="I96" i="28" s="1"/>
  <c r="U44" i="2"/>
  <c r="R47" i="2"/>
  <c r="I106" i="31" s="1"/>
  <c r="Q46" i="2"/>
  <c r="H105" i="31" s="1"/>
  <c r="T43" i="2"/>
  <c r="I101" i="28" s="1"/>
  <c r="F101" i="28" s="1"/>
  <c r="L101" i="28" s="1"/>
  <c r="O47" i="2"/>
  <c r="H106" i="14" s="1"/>
  <c r="K46" i="2"/>
  <c r="H105" i="9" s="1"/>
  <c r="O45" i="2"/>
  <c r="H104" i="14" s="1"/>
  <c r="O43" i="2"/>
  <c r="H101" i="14" s="1"/>
  <c r="E101" i="14" s="1"/>
  <c r="M47" i="2"/>
  <c r="H106" i="15" s="1"/>
  <c r="L39" i="2"/>
  <c r="I96" i="9" s="1"/>
  <c r="Q40" i="2"/>
  <c r="H97" i="31" s="1"/>
  <c r="E97" i="31" s="1"/>
  <c r="S46" i="2"/>
  <c r="H105" i="28" s="1"/>
  <c r="T47" i="2"/>
  <c r="I106" i="28" s="1"/>
  <c r="L47" i="2"/>
  <c r="I106" i="9" s="1"/>
  <c r="Q47" i="2"/>
  <c r="H106" i="31" s="1"/>
  <c r="O46" i="2"/>
  <c r="H105" i="14" s="1"/>
  <c r="K45" i="2"/>
  <c r="H104" i="9" s="1"/>
  <c r="S45" i="2"/>
  <c r="H104" i="28" s="1"/>
  <c r="M45" i="2"/>
  <c r="H104" i="15" s="1"/>
  <c r="R42" i="2"/>
  <c r="I100" i="31" s="1"/>
  <c r="F100" i="31" s="1"/>
  <c r="L100" i="31" s="1"/>
  <c r="N45" i="2"/>
  <c r="I104" i="15" s="1"/>
  <c r="L45" i="2"/>
  <c r="I104" i="9" s="1"/>
  <c r="R46" i="2"/>
  <c r="I105" i="31" s="1"/>
  <c r="M46" i="2"/>
  <c r="H105" i="15" s="1"/>
  <c r="T45" i="2"/>
  <c r="I104" i="28" s="1"/>
  <c r="R44" i="2"/>
  <c r="I102" i="31" s="1"/>
  <c r="F102" i="31" s="1"/>
  <c r="L102" i="31" s="1"/>
  <c r="Q45" i="2"/>
  <c r="H104" i="31" s="1"/>
  <c r="L41" i="2"/>
  <c r="I98" i="9" s="1"/>
  <c r="L43" i="2"/>
  <c r="I101" i="9" s="1"/>
  <c r="F101" i="9" s="1"/>
  <c r="L101" i="9" s="1"/>
  <c r="P45" i="2"/>
  <c r="I104" i="14" s="1"/>
  <c r="P44" i="2"/>
  <c r="I102" i="14" s="1"/>
  <c r="F102" i="14" s="1"/>
  <c r="L102" i="14" s="1"/>
  <c r="T44" i="2"/>
  <c r="I102" i="28" s="1"/>
  <c r="F102" i="28" s="1"/>
  <c r="L102" i="28" s="1"/>
  <c r="P41" i="2"/>
  <c r="I98" i="14" s="1"/>
  <c r="L42" i="2"/>
  <c r="I100" i="9" s="1"/>
  <c r="F100" i="9" s="1"/>
  <c r="L100" i="9" s="1"/>
  <c r="K44" i="2"/>
  <c r="H102" i="9" s="1"/>
  <c r="E102" i="9" s="1"/>
  <c r="K39" i="2"/>
  <c r="H96" i="9" s="1"/>
  <c r="P42" i="2"/>
  <c r="I100" i="14" s="1"/>
  <c r="F100" i="14" s="1"/>
  <c r="L100" i="14" s="1"/>
  <c r="R39" i="2"/>
  <c r="I96" i="31" s="1"/>
  <c r="Q39" i="2"/>
  <c r="H96" i="31" s="1"/>
  <c r="T42" i="2"/>
  <c r="I100" i="28" s="1"/>
  <c r="F100" i="28" s="1"/>
  <c r="L100" i="28" s="1"/>
  <c r="R41" i="2"/>
  <c r="I98" i="31" s="1"/>
  <c r="O41" i="2"/>
  <c r="H98" i="14" s="1"/>
  <c r="E98" i="14" s="1"/>
  <c r="S42" i="2"/>
  <c r="H100" i="28" s="1"/>
  <c r="E100" i="28" s="1"/>
  <c r="K42" i="2"/>
  <c r="H100" i="9" s="1"/>
  <c r="E100" i="9" s="1"/>
  <c r="S43" i="2"/>
  <c r="H101" i="28" s="1"/>
  <c r="E101" i="28" s="1"/>
  <c r="K43" i="2"/>
  <c r="H101" i="9" s="1"/>
  <c r="E101" i="9" s="1"/>
  <c r="M43" i="2"/>
  <c r="H101" i="15" s="1"/>
  <c r="E101" i="15" s="1"/>
  <c r="S41" i="2"/>
  <c r="H98" i="28" s="1"/>
  <c r="E98" i="28" s="1"/>
  <c r="K41" i="2"/>
  <c r="H98" i="9" s="1"/>
  <c r="E98" i="9" s="1"/>
  <c r="K40" i="2"/>
  <c r="H97" i="9" s="1"/>
  <c r="E97" i="9" s="1"/>
  <c r="M42" i="2"/>
  <c r="H100" i="15" s="1"/>
  <c r="E100" i="15" s="1"/>
  <c r="S44" i="2"/>
  <c r="H102" i="28" s="1"/>
  <c r="E102" i="28" s="1"/>
  <c r="Q44" i="2"/>
  <c r="H102" i="31" s="1"/>
  <c r="E102" i="31" s="1"/>
  <c r="S40" i="2"/>
  <c r="H97" i="28" s="1"/>
  <c r="E97" i="28" s="1"/>
  <c r="T41" i="2"/>
  <c r="I98" i="28" s="1"/>
  <c r="S39" i="2"/>
  <c r="H96" i="28" s="1"/>
  <c r="Q43" i="2"/>
  <c r="H101" i="31" s="1"/>
  <c r="E101" i="31" s="1"/>
  <c r="Q42" i="2"/>
  <c r="H100" i="31" s="1"/>
  <c r="E100" i="31" s="1"/>
  <c r="R40" i="2"/>
  <c r="I97" i="31" s="1"/>
  <c r="Q41" i="2"/>
  <c r="H98" i="31" s="1"/>
  <c r="E98" i="31" s="1"/>
  <c r="O40" i="2"/>
  <c r="H97" i="14" s="1"/>
  <c r="E97" i="14" s="1"/>
  <c r="O42" i="2"/>
  <c r="H100" i="14" s="1"/>
  <c r="E100" i="14" s="1"/>
  <c r="O39" i="2"/>
  <c r="H96" i="14" s="1"/>
  <c r="O44" i="2"/>
  <c r="H102" i="14" s="1"/>
  <c r="E102" i="14" s="1"/>
  <c r="P40" i="2"/>
  <c r="I97" i="14" s="1"/>
  <c r="P39" i="2"/>
  <c r="I96" i="14" s="1"/>
  <c r="M44" i="2"/>
  <c r="H102" i="15" s="1"/>
  <c r="E102" i="15" s="1"/>
  <c r="M41" i="2"/>
  <c r="H98" i="15" s="1"/>
  <c r="E98" i="15" s="1"/>
  <c r="N40" i="2"/>
  <c r="I97" i="15" s="1"/>
  <c r="M39" i="2"/>
  <c r="H96" i="15" s="1"/>
  <c r="M40" i="2"/>
  <c r="H97" i="15" s="1"/>
  <c r="E97" i="15" s="1"/>
  <c r="N11" i="2" l="1"/>
  <c r="P11" i="2" s="1"/>
  <c r="C36" i="9" s="1"/>
  <c r="M11" i="2"/>
  <c r="O11" i="2" s="1"/>
  <c r="C35" i="9" s="1"/>
  <c r="Q11" i="2"/>
  <c r="X11" i="2" s="1"/>
  <c r="AC11" i="2" s="1"/>
  <c r="E60" i="9" s="1"/>
  <c r="F98" i="14"/>
  <c r="L98" i="14"/>
  <c r="K97" i="15"/>
  <c r="K98" i="15" s="1"/>
  <c r="K99" i="15" s="1"/>
  <c r="F97" i="31"/>
  <c r="L97" i="31"/>
  <c r="F98" i="31"/>
  <c r="L98" i="31"/>
  <c r="F97" i="28"/>
  <c r="L97" i="28"/>
  <c r="E96" i="28"/>
  <c r="J96" i="28"/>
  <c r="J97" i="28" s="1"/>
  <c r="J98" i="28" s="1"/>
  <c r="J99" i="28" s="1"/>
  <c r="F96" i="28"/>
  <c r="L96" i="28"/>
  <c r="K96" i="28"/>
  <c r="K97" i="28" s="1"/>
  <c r="K98" i="28" s="1"/>
  <c r="K99" i="28" s="1"/>
  <c r="F98" i="28"/>
  <c r="L98" i="28"/>
  <c r="E96" i="31"/>
  <c r="J96" i="31"/>
  <c r="J97" i="31" s="1"/>
  <c r="J98" i="31" s="1"/>
  <c r="J99" i="31" s="1"/>
  <c r="E96" i="15"/>
  <c r="J96" i="15"/>
  <c r="J97" i="15" s="1"/>
  <c r="J98" i="15" s="1"/>
  <c r="J99" i="15" s="1"/>
  <c r="F96" i="31"/>
  <c r="L96" i="31"/>
  <c r="K96" i="31"/>
  <c r="K97" i="31" s="1"/>
  <c r="K98" i="31" s="1"/>
  <c r="K99" i="31" s="1"/>
  <c r="F98" i="9"/>
  <c r="L98" i="9"/>
  <c r="E96" i="14"/>
  <c r="J96" i="14"/>
  <c r="J97" i="14" s="1"/>
  <c r="J98" i="14" s="1"/>
  <c r="J99" i="14" s="1"/>
  <c r="N12" i="2"/>
  <c r="P12" i="2" s="1"/>
  <c r="C36" i="15" s="1"/>
  <c r="Q12" i="2"/>
  <c r="X12" i="2" s="1"/>
  <c r="AC12" i="2" s="1"/>
  <c r="E60" i="15" s="1"/>
  <c r="M12" i="2"/>
  <c r="O12" i="2" s="1"/>
  <c r="C35" i="15" s="1"/>
  <c r="E96" i="9"/>
  <c r="J96" i="9"/>
  <c r="J97" i="9" s="1"/>
  <c r="J98" i="9" s="1"/>
  <c r="J99" i="9" s="1"/>
  <c r="L96" i="9"/>
  <c r="K96" i="9"/>
  <c r="K97" i="9" s="1"/>
  <c r="K98" i="9" s="1"/>
  <c r="K99" i="9" s="1"/>
  <c r="F96" i="9"/>
  <c r="M16" i="2"/>
  <c r="Q16" i="2"/>
  <c r="N16" i="2"/>
  <c r="H21" i="2"/>
  <c r="F97" i="15"/>
  <c r="L97" i="15"/>
  <c r="F96" i="14"/>
  <c r="L96" i="14"/>
  <c r="K96" i="14"/>
  <c r="K97" i="14" s="1"/>
  <c r="K98" i="14" s="1"/>
  <c r="K99" i="14" s="1"/>
  <c r="F97" i="14"/>
  <c r="L97" i="14"/>
  <c r="N15" i="2"/>
  <c r="P15" i="2" s="1"/>
  <c r="C36" i="28" s="1"/>
  <c r="M15" i="2"/>
  <c r="O15" i="2" s="1"/>
  <c r="C35" i="28" s="1"/>
  <c r="Q15" i="2"/>
  <c r="X15" i="2" s="1"/>
  <c r="AC15" i="2" s="1"/>
  <c r="E60" i="28" s="1"/>
  <c r="F99" i="8"/>
  <c r="K100" i="8"/>
  <c r="K101" i="8" s="1"/>
  <c r="K102" i="8" s="1"/>
  <c r="K103" i="8" s="1"/>
  <c r="X10" i="2"/>
  <c r="AC10" i="2" s="1"/>
  <c r="E60" i="8" s="1"/>
  <c r="P10" i="2"/>
  <c r="O10" i="2"/>
  <c r="E99" i="8"/>
  <c r="J100" i="8"/>
  <c r="J101" i="8" s="1"/>
  <c r="J102" i="8" s="1"/>
  <c r="J103" i="8" s="1"/>
  <c r="K104" i="8" l="1"/>
  <c r="K105" i="8" s="1"/>
  <c r="K106" i="8" s="1"/>
  <c r="K107" i="8" s="1"/>
  <c r="K108" i="8" s="1"/>
  <c r="K109" i="8" s="1"/>
  <c r="K110" i="8" s="1"/>
  <c r="K111" i="8" s="1"/>
  <c r="K112" i="8" s="1"/>
  <c r="F103" i="8"/>
  <c r="J104" i="8"/>
  <c r="J105" i="8" s="1"/>
  <c r="J106" i="8" s="1"/>
  <c r="J107" i="8" s="1"/>
  <c r="J108" i="8" s="1"/>
  <c r="J109" i="8" s="1"/>
  <c r="J110" i="8" s="1"/>
  <c r="J111" i="8" s="1"/>
  <c r="J112" i="8" s="1"/>
  <c r="E103" i="8"/>
  <c r="F99" i="31"/>
  <c r="K100" i="31"/>
  <c r="K101" i="31" s="1"/>
  <c r="K102" i="31" s="1"/>
  <c r="K103" i="31" s="1"/>
  <c r="P16" i="2"/>
  <c r="P21" i="2" s="1"/>
  <c r="D15" i="2" s="1"/>
  <c r="N21" i="2"/>
  <c r="X16" i="2"/>
  <c r="AC16" i="2" s="1"/>
  <c r="Q21" i="2"/>
  <c r="E99" i="14"/>
  <c r="J100" i="14"/>
  <c r="J101" i="14" s="1"/>
  <c r="J102" i="14" s="1"/>
  <c r="J103" i="14" s="1"/>
  <c r="O16" i="2"/>
  <c r="O21" i="2" s="1"/>
  <c r="C15" i="2" s="1"/>
  <c r="M21" i="2"/>
  <c r="E99" i="15"/>
  <c r="J100" i="15"/>
  <c r="J101" i="15" s="1"/>
  <c r="J102" i="15" s="1"/>
  <c r="J103" i="15" s="1"/>
  <c r="E99" i="28"/>
  <c r="J100" i="28"/>
  <c r="J101" i="28" s="1"/>
  <c r="J102" i="28" s="1"/>
  <c r="J103" i="28" s="1"/>
  <c r="K100" i="15"/>
  <c r="K101" i="15" s="1"/>
  <c r="K102" i="15" s="1"/>
  <c r="K103" i="15" s="1"/>
  <c r="F99" i="15"/>
  <c r="K100" i="9"/>
  <c r="K101" i="9" s="1"/>
  <c r="K102" i="9" s="1"/>
  <c r="K103" i="9" s="1"/>
  <c r="F99" i="9"/>
  <c r="E99" i="31"/>
  <c r="J100" i="31"/>
  <c r="J101" i="31" s="1"/>
  <c r="J102" i="31" s="1"/>
  <c r="J103" i="31" s="1"/>
  <c r="F99" i="14"/>
  <c r="K100" i="14"/>
  <c r="K101" i="14" s="1"/>
  <c r="K102" i="14" s="1"/>
  <c r="K103" i="14" s="1"/>
  <c r="E99" i="9"/>
  <c r="J100" i="9"/>
  <c r="J101" i="9" s="1"/>
  <c r="J102" i="9" s="1"/>
  <c r="J103" i="9" s="1"/>
  <c r="F99" i="28"/>
  <c r="K100" i="28"/>
  <c r="K101" i="28" s="1"/>
  <c r="K102" i="28" s="1"/>
  <c r="K103" i="28" s="1"/>
  <c r="C35" i="8"/>
  <c r="C36" i="8"/>
  <c r="J104" i="31" l="1"/>
  <c r="J105" i="31" s="1"/>
  <c r="J106" i="31" s="1"/>
  <c r="J107" i="31" s="1"/>
  <c r="J108" i="31" s="1"/>
  <c r="J109" i="31" s="1"/>
  <c r="J110" i="31" s="1"/>
  <c r="J111" i="31" s="1"/>
  <c r="J112" i="31" s="1"/>
  <c r="E103" i="31"/>
  <c r="K104" i="9"/>
  <c r="K105" i="9" s="1"/>
  <c r="K106" i="9" s="1"/>
  <c r="K107" i="9" s="1"/>
  <c r="K108" i="9" s="1"/>
  <c r="K109" i="9" s="1"/>
  <c r="K110" i="9" s="1"/>
  <c r="K111" i="9" s="1"/>
  <c r="K112" i="9" s="1"/>
  <c r="F103" i="9"/>
  <c r="K104" i="28"/>
  <c r="K105" i="28" s="1"/>
  <c r="K106" i="28" s="1"/>
  <c r="K107" i="28" s="1"/>
  <c r="K108" i="28" s="1"/>
  <c r="K109" i="28" s="1"/>
  <c r="K110" i="28" s="1"/>
  <c r="K111" i="28" s="1"/>
  <c r="K112" i="28" s="1"/>
  <c r="F103" i="28"/>
  <c r="J104" i="14"/>
  <c r="J105" i="14" s="1"/>
  <c r="J106" i="14" s="1"/>
  <c r="J107" i="14" s="1"/>
  <c r="J108" i="14" s="1"/>
  <c r="J109" i="14" s="1"/>
  <c r="J110" i="14" s="1"/>
  <c r="J111" i="14" s="1"/>
  <c r="J112" i="14" s="1"/>
  <c r="E103" i="14"/>
  <c r="J104" i="15"/>
  <c r="J105" i="15" s="1"/>
  <c r="J106" i="15" s="1"/>
  <c r="J107" i="15" s="1"/>
  <c r="J108" i="15" s="1"/>
  <c r="J109" i="15" s="1"/>
  <c r="J110" i="15" s="1"/>
  <c r="J111" i="15" s="1"/>
  <c r="J112" i="15" s="1"/>
  <c r="E103" i="15"/>
  <c r="K104" i="14"/>
  <c r="K105" i="14" s="1"/>
  <c r="K106" i="14" s="1"/>
  <c r="K107" i="14" s="1"/>
  <c r="K108" i="14" s="1"/>
  <c r="K109" i="14" s="1"/>
  <c r="K110" i="14" s="1"/>
  <c r="K111" i="14" s="1"/>
  <c r="K112" i="14" s="1"/>
  <c r="F103" i="14"/>
  <c r="J104" i="28"/>
  <c r="J105" i="28" s="1"/>
  <c r="J106" i="28" s="1"/>
  <c r="J107" i="28" s="1"/>
  <c r="J108" i="28" s="1"/>
  <c r="J109" i="28" s="1"/>
  <c r="J110" i="28" s="1"/>
  <c r="J111" i="28" s="1"/>
  <c r="J112" i="28" s="1"/>
  <c r="E103" i="28"/>
  <c r="K104" i="31"/>
  <c r="K105" i="31" s="1"/>
  <c r="K106" i="31" s="1"/>
  <c r="K107" i="31" s="1"/>
  <c r="K108" i="31" s="1"/>
  <c r="K109" i="31" s="1"/>
  <c r="K110" i="31" s="1"/>
  <c r="K111" i="31" s="1"/>
  <c r="K112" i="31" s="1"/>
  <c r="F103" i="31"/>
  <c r="J104" i="9"/>
  <c r="J105" i="9" s="1"/>
  <c r="J106" i="9" s="1"/>
  <c r="J107" i="9" s="1"/>
  <c r="J108" i="9" s="1"/>
  <c r="J109" i="9" s="1"/>
  <c r="J110" i="9" s="1"/>
  <c r="J111" i="9" s="1"/>
  <c r="J112" i="9" s="1"/>
  <c r="E103" i="9"/>
  <c r="K104" i="15"/>
  <c r="K105" i="15" s="1"/>
  <c r="K106" i="15" s="1"/>
  <c r="K107" i="15" s="1"/>
  <c r="K108" i="15" s="1"/>
  <c r="K109" i="15" s="1"/>
  <c r="K110" i="15" s="1"/>
  <c r="K111" i="15" s="1"/>
  <c r="K112" i="15" s="1"/>
  <c r="F103" i="15"/>
  <c r="T9" i="2"/>
  <c r="T20" i="2" s="1"/>
  <c r="L9" i="2" l="1"/>
  <c r="Z9" i="2" l="1"/>
  <c r="AE9" i="2" s="1"/>
  <c r="C61" i="5" s="1"/>
  <c r="L20" i="2"/>
  <c r="U9" i="2" l="1"/>
  <c r="K9" i="2"/>
  <c r="I9" i="2"/>
  <c r="Y9" i="2" l="1"/>
  <c r="AD9" i="2" s="1"/>
  <c r="G60" i="5" s="1"/>
  <c r="U20" i="2"/>
  <c r="J9" i="2" l="1"/>
  <c r="AA9" i="2" l="1"/>
  <c r="AG9" i="2" s="1"/>
  <c r="G61" i="5" s="1"/>
  <c r="J20" i="2"/>
  <c r="R9" i="2"/>
  <c r="S9" i="2" l="1"/>
  <c r="R20" i="2"/>
  <c r="W9" i="2" l="1"/>
  <c r="AB9" i="2" s="1"/>
  <c r="C60" i="5" s="1"/>
  <c r="S20" i="2"/>
  <c r="G50" i="2" l="1"/>
  <c r="H110" i="5" s="1"/>
  <c r="H48" i="2"/>
  <c r="I108" i="5" s="1"/>
  <c r="G45" i="2"/>
  <c r="H104" i="5" s="1"/>
  <c r="G46" i="2"/>
  <c r="H105" i="5" s="1"/>
  <c r="G47" i="2"/>
  <c r="H106" i="5" s="1"/>
  <c r="H44" i="2"/>
  <c r="I102" i="5" s="1"/>
  <c r="F102" i="5" s="1"/>
  <c r="L102" i="5" s="1"/>
  <c r="AN9" i="2" l="1"/>
  <c r="AQ9" i="2" s="1"/>
  <c r="D28" i="12" s="1"/>
  <c r="AO9" i="2"/>
  <c r="AR9" i="2" s="1"/>
  <c r="E28" i="12" s="1"/>
  <c r="AS9" i="2"/>
  <c r="F28" i="12" s="1"/>
  <c r="H9" i="2"/>
  <c r="G48" i="2"/>
  <c r="H108" i="5" s="1"/>
  <c r="G49" i="2"/>
  <c r="H109" i="5" s="1"/>
  <c r="H43" i="2"/>
  <c r="I101" i="5" s="1"/>
  <c r="F101" i="5" s="1"/>
  <c r="L101" i="5" s="1"/>
  <c r="H47" i="2"/>
  <c r="I106" i="5" s="1"/>
  <c r="H49" i="2"/>
  <c r="I109" i="5" s="1"/>
  <c r="H50" i="2"/>
  <c r="I110" i="5" s="1"/>
  <c r="G44" i="2"/>
  <c r="H102" i="5" s="1"/>
  <c r="E102" i="5" s="1"/>
  <c r="H45" i="2"/>
  <c r="I104" i="5" s="1"/>
  <c r="H42" i="2"/>
  <c r="I100" i="5" s="1"/>
  <c r="F100" i="5" s="1"/>
  <c r="L100" i="5" s="1"/>
  <c r="H46" i="2"/>
  <c r="I105" i="5" s="1"/>
  <c r="G42" i="2"/>
  <c r="H100" i="5" s="1"/>
  <c r="E100" i="5" s="1"/>
  <c r="G43" i="2"/>
  <c r="H101" i="5" s="1"/>
  <c r="E101" i="5" s="1"/>
  <c r="G41" i="2"/>
  <c r="H98" i="5" s="1"/>
  <c r="E98" i="5" s="1"/>
  <c r="H41" i="2"/>
  <c r="I98" i="5" s="1"/>
  <c r="G40" i="2"/>
  <c r="H97" i="5" s="1"/>
  <c r="E97" i="5" s="1"/>
  <c r="F98" i="5" l="1"/>
  <c r="L98" i="5"/>
  <c r="M9" i="2"/>
  <c r="N9" i="2"/>
  <c r="H20" i="2"/>
  <c r="Q9" i="2"/>
  <c r="H39" i="2"/>
  <c r="I96" i="5" s="1"/>
  <c r="H40" i="2"/>
  <c r="I97" i="5" s="1"/>
  <c r="G39" i="2"/>
  <c r="H96" i="5" s="1"/>
  <c r="E96" i="5" l="1"/>
  <c r="J96" i="5"/>
  <c r="J97" i="5" s="1"/>
  <c r="J98" i="5" s="1"/>
  <c r="J99" i="5" s="1"/>
  <c r="E99" i="5" s="1"/>
  <c r="L97" i="5"/>
  <c r="F97" i="5"/>
  <c r="X9" i="2"/>
  <c r="AC9" i="2" s="1"/>
  <c r="E60" i="5" s="1"/>
  <c r="Q20" i="2"/>
  <c r="P9" i="2"/>
  <c r="N20" i="2"/>
  <c r="F96" i="5"/>
  <c r="K96" i="5"/>
  <c r="K97" i="5" s="1"/>
  <c r="K98" i="5" s="1"/>
  <c r="K99" i="5" s="1"/>
  <c r="L96" i="5"/>
  <c r="O9" i="2"/>
  <c r="M20" i="2"/>
  <c r="F99" i="5" l="1"/>
  <c r="K100" i="5"/>
  <c r="K101" i="5" s="1"/>
  <c r="K102" i="5" s="1"/>
  <c r="K103" i="5" s="1"/>
  <c r="C36" i="5"/>
  <c r="P20" i="2"/>
  <c r="D10" i="2" s="1"/>
  <c r="J100" i="5"/>
  <c r="J101" i="5" s="1"/>
  <c r="J102" i="5" s="1"/>
  <c r="J103" i="5" s="1"/>
  <c r="C35" i="5"/>
  <c r="O20" i="2"/>
  <c r="C10" i="2" s="1"/>
  <c r="K104" i="5" l="1"/>
  <c r="K105" i="5" s="1"/>
  <c r="K106" i="5" s="1"/>
  <c r="K107" i="5" s="1"/>
  <c r="K108" i="5" s="1"/>
  <c r="K109" i="5" s="1"/>
  <c r="K110" i="5" s="1"/>
  <c r="K111" i="5" s="1"/>
  <c r="K112" i="5" s="1"/>
  <c r="F103" i="5"/>
  <c r="J104" i="5"/>
  <c r="J105" i="5" s="1"/>
  <c r="J106" i="5" s="1"/>
  <c r="J107" i="5" s="1"/>
  <c r="J108" i="5" s="1"/>
  <c r="J109" i="5" s="1"/>
  <c r="J110" i="5" s="1"/>
  <c r="J111" i="5" s="1"/>
  <c r="J112" i="5" s="1"/>
  <c r="E10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List>
</comments>
</file>

<file path=xl/sharedStrings.xml><?xml version="1.0" encoding="utf-8"?>
<sst xmlns="http://schemas.openxmlformats.org/spreadsheetml/2006/main" count="3624" uniqueCount="518">
  <si>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</si>
  <si>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</si>
  <si>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</si>
  <si>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</si>
  <si>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</si>
  <si>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</si>
  <si>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</si>
  <si>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</si>
  <si>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</si>
  <si>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</si>
  <si>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</si>
  <si>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</si>
  <si>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</si>
  <si>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</si>
  <si>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</si>
  <si>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</si>
  <si>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</si>
  <si>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</si>
  <si>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</si>
  <si>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</si>
  <si>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</si>
  <si>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</si>
  <si>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</si>
  <si>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</si>
  <si>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</si>
  <si>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</si>
  <si>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</si>
  <si>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</si>
  <si>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</si>
  <si>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</si>
  <si>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</si>
  <si>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</si>
  <si>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</si>
  <si>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</si>
  <si>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</si>
  <si>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</si>
  <si>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</si>
  <si>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</si>
  <si>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</si>
  <si>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</si>
  <si>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</si>
  <si>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</si>
  <si>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</si>
  <si>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</si>
  <si>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</si>
  <si>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</si>
  <si>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</si>
  <si>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</si>
  <si>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</si>
  <si>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</si>
  <si>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</si>
  <si>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</si>
  <si>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</si>
  <si>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</si>
  <si>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</si>
  <si>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</si>
  <si>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</si>
  <si>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</si>
  <si>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</si>
  <si>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</si>
  <si>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</si>
  <si>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</si>
  <si>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</si>
  <si>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</si>
  <si>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</si>
  <si>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</si>
  <si>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</si>
  <si>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</si>
  <si>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</si>
  <si>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</si>
  <si>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</si>
  <si>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</si>
  <si>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</si>
  <si>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</si>
  <si>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</si>
  <si>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</si>
  <si>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</si>
  <si>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</si>
  <si>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</si>
  <si>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</si>
  <si>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</si>
  <si>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</si>
  <si>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</si>
  <si>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</si>
  <si>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</si>
  <si>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</si>
  <si>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</si>
  <si>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</si>
  <si>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</si>
  <si>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</si>
  <si>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</si>
  <si>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</si>
  <si>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</si>
  <si>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</si>
  <si>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</si>
  <si>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</si>
  <si>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</si>
  <si>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</si>
  <si>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</si>
  <si>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</si>
  <si>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</si>
  <si>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</si>
  <si>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</si>
  <si>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</si>
  <si>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</si>
  <si>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</si>
  <si>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</si>
  <si>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</si>
  <si>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</si>
  <si>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</si>
  <si>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</si>
  <si>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</si>
  <si>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</si>
  <si>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</si>
  <si>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</si>
  <si>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</si>
  <si>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</si>
  <si>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</si>
  <si>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</si>
  <si>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</si>
  <si>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</si>
  <si>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</si>
  <si>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</si>
  <si>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</si>
  <si>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</si>
  <si>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</si>
  <si>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</si>
  <si>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</si>
  <si>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</si>
  <si>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</si>
  <si>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</si>
  <si>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</si>
  <si>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</si>
  <si>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</si>
  <si>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</si>
  <si>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</si>
  <si>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</si>
  <si>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</si>
  <si>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</si>
  <si>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</si>
  <si>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</si>
  <si>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</si>
  <si>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</si>
  <si>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Chief Compliance Officer</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</si>
  <si>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</si>
  <si>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</si>
  <si>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</si>
  <si>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</si>
  <si>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</si>
  <si>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</si>
  <si>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</si>
  <si>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</si>
  <si>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</si>
  <si>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</si>
  <si>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</si>
  <si>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</si>
  <si>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</si>
  <si>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</si>
  <si>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</si>
  <si>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</si>
  <si>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</si>
  <si>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</si>
  <si>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</si>
  <si>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</si>
  <si>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</si>
  <si>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</si>
  <si>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</si>
  <si>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</si>
  <si>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</si>
  <si>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</si>
  <si>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</si>
  <si>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</si>
  <si>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</si>
  <si>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</si>
  <si>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</si>
  <si>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</si>
  <si>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</si>
  <si>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</si>
  <si>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</si>
  <si>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(a) Name of the reporting fund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</si>
  <si>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</si>
  <si>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</si>
  <si>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</si>
  <si>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</si>
  <si>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</si>
  <si>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</si>
  <si>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</si>
  <si>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</si>
  <si>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</si>
  <si>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</si>
  <si>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</si>
  <si>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</si>
  <si>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</si>
  <si>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</si>
  <si>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</si>
  <si>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</si>
  <si>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</si>
  <si>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</si>
  <si>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</si>
  <si>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</si>
  <si>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</si>
  <si>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</si>
  <si>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</si>
  <si>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</si>
  <si>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</si>
  <si>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</si>
  <si>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</si>
  <si>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</si>
  <si>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</si>
  <si>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</si>
  <si>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</si>
  <si>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</si>
  <si>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</si>
  <si>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</si>
  <si>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</si>
  <si>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</si>
  <si>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</si>
  <si>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</si>
  <si>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</si>
  <si>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</si>
  <si>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</si>
  <si>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</si>
  <si>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</si>
  <si>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</si>
  <si>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</si>
  <si>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</si>
  <si>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</si>
  <si>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</si>
  <si>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</si>
  <si>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</si>
  <si>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</si>
  <si>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</si>
  <si>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</si>
  <si>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</si>
  <si>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</si>
  <si>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</si>
  <si>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</si>
  <si>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</si>
  <si>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</si>
  <si>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</si>
  <si>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</si>
  <si>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</si>
  <si>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</si>
  <si>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</si>
  <si>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</si>
  <si>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</si>
  <si>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</si>
  <si>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</si>
  <si>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</si>
  <si>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(l) If the security has a demand feature on which the reporting fund (or its adviser) is relying when evaluating the quality, maturity, or liquidity of the security, provide the following information:</t>
  </si>
  <si>
    <t>(v) Whether the demand feature is a conditional demand feature</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</si>
  <si>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</si>
  <si>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</si>
  <si>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</si>
  <si>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</si>
  <si>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</si>
  <si>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</si>
  <si>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</si>
  <si>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</si>
  <si>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</si>
  <si>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</si>
  <si>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</si>
  <si>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</si>
  <si>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</si>
  <si>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</si>
  <si>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</si>
  <si>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</si>
  <si>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</si>
  <si>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</si>
  <si>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</si>
  <si>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</si>
  <si>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</si>
  <si>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</si>
  <si>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</si>
  <si>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</si>
  <si>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</si>
  <si>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</si>
  <si>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</si>
  <si>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</si>
  <si>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</si>
  <si>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</si>
  <si>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</si>
  <si>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</si>
  <si>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</si>
  <si>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</si>
  <si>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</si>
  <si>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</si>
  <si>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</si>
  <si>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</si>
  <si>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</si>
  <si>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</si>
  <si>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</si>
  <si>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</si>
  <si>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</si>
  <si>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</si>
  <si>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</si>
  <si>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</si>
  <si>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</si>
  <si>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If Other Instrument, include a brief description.</t>
  </si>
  <si>
    <t>From Helix/ BBRG</t>
  </si>
  <si>
    <t>From Helix</t>
  </si>
  <si>
    <t>From BBRG</t>
  </si>
  <si>
    <t>Table for 63(g)(ix)</t>
  </si>
  <si>
    <t>Calculate</t>
  </si>
  <si>
    <t>See table at right.
Either 11,12 or 13 for repos, 1 for Tbills, "Other (Government 2a7 Funds)" for DGCXX</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</si>
  <si>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</si>
  <si>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</si>
  <si>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</si>
  <si>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</si>
  <si>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</si>
  <si>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</si>
  <si>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</si>
  <si>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</si>
  <si>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</si>
  <si>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</si>
  <si>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</si>
  <si>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</si>
  <si>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</si>
  <si>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</si>
  <si>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</si>
  <si>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</si>
  <si>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</si>
  <si>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</si>
  <si>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</si>
  <si>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</si>
  <si>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</si>
  <si>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</si>
  <si>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</si>
  <si>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</si>
  <si>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</si>
  <si>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</si>
  <si>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</si>
  <si>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</si>
  <si>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</si>
  <si>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</si>
  <si>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</si>
  <si>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</si>
  <si>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</si>
  <si>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</si>
  <si>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</si>
  <si>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</si>
  <si>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</si>
  <si>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</si>
  <si>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</si>
  <si>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</si>
  <si>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</si>
  <si>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</si>
  <si>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</si>
  <si>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</si>
  <si>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</si>
  <si>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</si>
  <si>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</si>
  <si>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</si>
  <si>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</si>
  <si>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</si>
  <si>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</si>
  <si>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</si>
  <si>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</si>
  <si>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</si>
  <si>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</si>
  <si>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</si>
  <si>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</si>
  <si>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</si>
  <si>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</si>
  <si>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</si>
  <si>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</si>
  <si>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</si>
  <si>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</si>
  <si>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</si>
  <si>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</si>
  <si>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</si>
  <si>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</si>
  <si>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</si>
  <si>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</si>
  <si>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</si>
  <si>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</si>
  <si>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</si>
  <si>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</si>
  <si>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</si>
  <si>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</si>
  <si>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</si>
  <si>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</si>
  <si>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</si>
  <si>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</si>
  <si>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</si>
  <si>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</si>
  <si>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</si>
  <si>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</si>
  <si>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</si>
  <si>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</si>
  <si>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</si>
  <si>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</si>
  <si>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</si>
  <si>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</si>
  <si>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</si>
  <si>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</si>
  <si>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</si>
  <si>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</si>
  <si>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</si>
  <si>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</si>
  <si>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</si>
  <si>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</si>
  <si>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</si>
  <si>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</si>
  <si>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</si>
  <si>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</si>
  <si>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</si>
  <si>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</si>
  <si>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</si>
  <si>
    <t>MMT T</t>
  </si>
  <si>
    <t>Borrowings</t>
  </si>
  <si>
    <t>Borrow from US Inst</t>
  </si>
  <si>
    <t>Level 1 assets</t>
  </si>
  <si>
    <t>Level 2 assets</t>
  </si>
  <si>
    <t>Cost Based Assets</t>
  </si>
  <si>
    <t>Cost Based Liabilities</t>
  </si>
  <si>
    <t>Level 1 Liabilities</t>
  </si>
  <si>
    <t>Level 2 Liabilities</t>
  </si>
  <si>
    <t>MMT DATA</t>
  </si>
  <si>
    <t>Facilities</t>
  </si>
  <si>
    <t>Other Assets</t>
  </si>
  <si>
    <t>Bonds</t>
  </si>
  <si>
    <t>ASL CAPITAL MARKETS INC.</t>
  </si>
  <si>
    <t>CLEAR STREET LLC</t>
  </si>
  <si>
    <t>DAIWA CAPITAL MARKETS AMERICA INC.</t>
  </si>
  <si>
    <t>LMR ALPHA RATES TRADING MASTER FUND LTD</t>
  </si>
  <si>
    <t>LMR MULTI-STRATEGY MASTER FUND LIMITED</t>
  </si>
  <si>
    <t>AMHERST PIERPONT SECURITIES LLC</t>
  </si>
  <si>
    <t>Total Prime Other</t>
  </si>
  <si>
    <t>Heather Campbell</t>
  </si>
  <si>
    <t>heather.campbell@lucidma.com</t>
  </si>
  <si>
    <t>646-921-2553</t>
  </si>
  <si>
    <t>(a) Does the reporting fund seek to maintain a stable price per share?</t>
  </si>
  <si>
    <t>(b) IF yes, state the price the reporting fund seeks to maintain</t>
  </si>
  <si>
    <t>(j) Amount of cash held by the reporting fund</t>
  </si>
  <si>
    <t>(l) Total gross redemptions</t>
  </si>
  <si>
    <t>(k) Total gross subscriptions (including dividend reinvestments)</t>
  </si>
  <si>
    <t>(b) If you responded “yes” to Question 55(a), provide the aggregate dollar amount of commitments under the liquidity facilities</t>
  </si>
  <si>
    <t xml:space="preserve">Is the reporting fund established as a cash management vehicle for other funds or accounts that you or your </t>
  </si>
  <si>
    <t>affiliates manage that are nto cash management vehicles</t>
  </si>
  <si>
    <t>(b) For each investor that beneficially owns 5% or more of the reporting funds equity provide the following</t>
  </si>
  <si>
    <t>information .  If you select "other" as an investor category, describe the investor is Question 4</t>
  </si>
  <si>
    <t xml:space="preserve">  Investor Category</t>
  </si>
  <si>
    <t>Table for Investor Category</t>
  </si>
  <si>
    <t xml:space="preserve">  Investors percent of equity of the reporting fund on the date reporting date</t>
  </si>
  <si>
    <t>(For Questions 60 and 61, please note that the standards for imposing suspensions andrestrictions on withdrawals/redemptions may vary among funds Make a good faithdetermination of the provisions that would likely be triggered during conditions that youview as significant market stress)</t>
  </si>
  <si>
    <t>(a) Name of the issuer or the name of the counterparty in a repo</t>
  </si>
  <si>
    <t>Table for 62(f)</t>
  </si>
  <si>
    <t>U.S. Government Agency Debt (if categorized as no-coupon-discount-notes)</t>
  </si>
  <si>
    <t>U.S. Government Agency Debt (if categorized as coupon-paying notes)</t>
  </si>
  <si>
    <t>Non-U.S. Sovereign, Sub Soverign and Supra-National debt</t>
  </si>
  <si>
    <t xml:space="preserve">Tender Option Bond. </t>
  </si>
  <si>
    <t>(ii) Is the repo centrally cleared?</t>
  </si>
  <si>
    <t>(iii) If the repo is centrally cleared, identify the CCP</t>
  </si>
  <si>
    <t>N/A</t>
  </si>
  <si>
    <t>(iv) is the repo settled on a tri-party platform?</t>
  </si>
  <si>
    <t>(h) If the rating assigned by a credit rating agency played a substantial role in the reporting fund’s (or its adviser’s) evaluation of the quality, maturity or liquidity of the security, provide the name of each credit rating agency and the rating each assigned to the security. (If there is no credit agency ratings to report, please enter "NA" by checking this checkbox</t>
  </si>
  <si>
    <t>(If the security does not have such a demand feature, enter “NA" by checking this checkbox)</t>
  </si>
  <si>
    <t>(vi) CUSIP</t>
  </si>
  <si>
    <t>(vii) LEI, if any</t>
  </si>
  <si>
    <t>(ix) Coupon or yield</t>
  </si>
  <si>
    <t>(x) The principal amount, to the nearest cent</t>
  </si>
  <si>
    <t>(xi) Value of the collateral, to the nearest cent</t>
  </si>
  <si>
    <t>(v) Name of the collateral issuer</t>
  </si>
  <si>
    <t>(xii) 	The category of investment that most closely represents the collateral
(Select from among the following categories for the collateral. If Other Instrument, include a brief description, including, if applicable, whether it is a collateralized debt obligation, municipal debt, whole loan, or international debt)</t>
  </si>
  <si>
    <t>Table for 62(g)(xii)</t>
  </si>
  <si>
    <t>Other Instrument Description</t>
  </si>
  <si>
    <t>(i) Including the value of any sponsor support amortized cost value</t>
  </si>
  <si>
    <t>(ii) Excluding the value of any sponsor support</t>
  </si>
  <si>
    <t>(ii) Excluding the value of any sponsor support amortized cost value</t>
  </si>
  <si>
    <t>table at right</t>
  </si>
  <si>
    <t>63. Disclose the gross market value (to the nearest cent) of portfolio securities the reporting fund sold or disposed of during each month of the reporting period by category of investment. Do not include portfolio securities that the fund held until maturity.</t>
  </si>
  <si>
    <t xml:space="preserve">  (a) U.S. Treasury Debt</t>
  </si>
  <si>
    <t xml:space="preserve">  (b) U.S. Government Agency Debt (if categorized as coupon-paying notes)</t>
  </si>
  <si>
    <t xml:space="preserve">  (c)U.S. Government Agency Debt (if categorized as no-coupon-discount notes)</t>
  </si>
  <si>
    <t xml:space="preserve">  (d) Non-U.S. Sovereign, Sub-Sovereign and Supra-National debt</t>
  </si>
  <si>
    <t xml:space="preserve">  (e) Certificate of Deposit</t>
  </si>
  <si>
    <t xml:space="preserve">  (f) Non-Negotiable Time Deposit</t>
  </si>
  <si>
    <t xml:space="preserve">  (g) 	Variable Rate Demand Note</t>
  </si>
  <si>
    <t xml:space="preserve">  (h) Other Municipal Security</t>
  </si>
  <si>
    <t xml:space="preserve">  (i) Asset Backed Commercial Paper</t>
  </si>
  <si>
    <t xml:space="preserve">  (j) Other Asset Backed Securities</t>
  </si>
  <si>
    <t xml:space="preserve">  (k) U.S. Treasury Repo, if collateralized only by U.S. Treasuries (including Strips) and cash</t>
  </si>
  <si>
    <t xml:space="preserve">  (l)U.S. Government Agency Repo, collateralized only by U.S. Government Agency securities, U.S. Treasuries, and cash</t>
  </si>
  <si>
    <t xml:space="preserve">  (m) Other Repo, if any collateral falls outside Treasury, Government Agency and cash</t>
  </si>
  <si>
    <t xml:space="preserve">  (n) Insurance Company Funding Agreement</t>
  </si>
  <si>
    <t xml:space="preserve">  (o) Investment Company</t>
  </si>
  <si>
    <t xml:space="preserve">  (p) Financial Company Commercial Paper</t>
  </si>
  <si>
    <t xml:space="preserve">  (q) 	Non-Financial Company Commercial Paper</t>
  </si>
  <si>
    <t xml:space="preserve">  (r) Tender Option Bond</t>
  </si>
  <si>
    <t xml:space="preserve">  (s)Other Instrument, include a brief description</t>
  </si>
  <si>
    <t>64. 	If the reporting fund pursues substantially the same investment objective and strategy and invests side by side in substantially the same positions as a money market fund advised by you or any of your related persons, provide the money market fund's EDGAR series identifier
(If neither you nor any of your related persons advise such a money market fund, enter "NA")</t>
  </si>
  <si>
    <t>ADD tab calculating this</t>
  </si>
  <si>
    <t>CASH - Owed by counterparties; CASH - Margin Accounts; Add tab with balances that feed into this cell</t>
  </si>
  <si>
    <t>(For purposes of this question, if you know that two or more beneficial owners of the reporting fund are affiliated with each other, you should treat them as a single beneficial owner)</t>
  </si>
  <si>
    <t>Table for 58(b)</t>
  </si>
  <si>
    <t>TD spreadsheet has this information</t>
  </si>
  <si>
    <t>New - on website you need to click create new for each investor</t>
  </si>
  <si>
    <t>(viii) Maturity date</t>
  </si>
  <si>
    <t>Item F. Disposition of Portfolio Securities</t>
  </si>
  <si>
    <t xml:space="preserve">(i) The maturity date used to calculate WAM </t>
  </si>
  <si>
    <t>Gross</t>
  </si>
  <si>
    <t>Subscriptions</t>
  </si>
  <si>
    <t>Redemptions</t>
  </si>
  <si>
    <t>Start Date</t>
  </si>
  <si>
    <t>End Date</t>
  </si>
  <si>
    <t>Investor tables</t>
  </si>
  <si>
    <t>Investor</t>
  </si>
  <si>
    <t>Percentage</t>
  </si>
  <si>
    <t>Classification</t>
  </si>
  <si>
    <t>Lucid Prime Fund LLC M</t>
  </si>
  <si>
    <t>Lucid Prime Fund LLC_2YIG</t>
  </si>
  <si>
    <t>Lucid Prime Fund LLC_A1</t>
  </si>
  <si>
    <t>Lucid Prime Fund LLC_C1</t>
  </si>
  <si>
    <t>Lucid Prime Fund LLC_MIG</t>
  </si>
  <si>
    <t>Lucid Prime Fund LLC_Q1</t>
  </si>
  <si>
    <t>Lucid Prime Fund LLC_Q364</t>
  </si>
  <si>
    <t>Lucid Prime Fund LLC_QX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</si>
</sst>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
      <b/>
      <sz val="10"/>
      <color rgb="FFFF0000"/>
      <name val="Arial"/>
      <family val="2"/>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0" tint="-4.9989318521683403E-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94">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1" fillId="4" borderId="1" xfId="0" applyFont="1" applyFill="1" applyBorder="1" applyAlignment="1">
      <alignment horizontal="center" vertical="center" wrapText="1"/>
    </xf>
    <xf numFmtId="0" fontId="0" fillId="5" borderId="10"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applyFill="1"/>
    <xf numFmtId="0" fontId="0" fillId="5" borderId="14" xfId="0" applyFill="1" applyBorder="1"/>
    <xf numFmtId="0" fontId="0" fillId="5" borderId="7" xfId="0" applyFill="1" applyBorder="1"/>
    <xf numFmtId="0" fontId="0" fillId="5" borderId="3" xfId="0" applyFill="1" applyBorder="1"/>
    <xf numFmtId="0" fontId="0" fillId="5" borderId="8" xfId="0" applyFill="1" applyBorder="1"/>
    <xf numFmtId="0" fontId="1" fillId="4" borderId="1" xfId="0" applyFont="1" applyFill="1" applyBorder="1" applyAlignment="1">
      <alignment horizontal="center" vertical="center"/>
    </xf>
    <xf numFmtId="0" fontId="0" fillId="4" borderId="4" xfId="0" applyFill="1" applyBorder="1"/>
    <xf numFmtId="0" fontId="0" fillId="4" borderId="5" xfId="0" applyFill="1" applyBorder="1"/>
    <xf numFmtId="0" fontId="0" fillId="4"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6" borderId="0" xfId="0" applyNumberFormat="1" applyFill="1"/>
    <xf numFmtId="168" fontId="0" fillId="7" borderId="0" xfId="2" applyNumberFormat="1" applyFont="1" applyFill="1"/>
    <xf numFmtId="0" fontId="0" fillId="7"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8" borderId="4" xfId="0" applyFill="1" applyBorder="1" applyAlignment="1">
      <alignment horizontal="center" vertical="center" wrapText="1"/>
    </xf>
    <xf numFmtId="0" fontId="0" fillId="8"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7" borderId="0" xfId="0" applyFont="1" applyFill="1" applyAlignment="1">
      <alignment horizontal="left" vertical="center"/>
    </xf>
    <xf numFmtId="0" fontId="15" fillId="0" borderId="0" xfId="0" applyFont="1"/>
    <xf numFmtId="168" fontId="0" fillId="9" borderId="0" xfId="2" applyNumberFormat="1" applyFont="1" applyFill="1"/>
    <xf numFmtId="168" fontId="0" fillId="9"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5" xfId="0" applyNumberFormat="1" applyFill="1" applyBorder="1"/>
    <xf numFmtId="43" fontId="0" fillId="8" borderId="1" xfId="2" applyFont="1" applyFill="1" applyBorder="1" applyAlignment="1">
      <alignment horizontal="center" vertical="center"/>
    </xf>
    <xf numFmtId="43" fontId="0" fillId="0" borderId="2" xfId="0" applyNumberFormat="1" applyBorder="1"/>
    <xf numFmtId="0" fontId="0" fillId="0" borderId="2" xfId="0" applyBorder="1" applyAlignment="1">
      <alignment horizontal="center"/>
    </xf>
    <xf numFmtId="168" fontId="0" fillId="9" borderId="3" xfId="2" applyNumberFormat="1" applyFont="1" applyFill="1" applyBorder="1"/>
    <xf numFmtId="43" fontId="0" fillId="0" borderId="3" xfId="2" applyFont="1" applyBorder="1"/>
    <xf numFmtId="168" fontId="0" fillId="0" borderId="3" xfId="2" applyNumberFormat="1" applyFont="1" applyBorder="1"/>
    <xf numFmtId="168" fontId="0" fillId="0" borderId="3" xfId="0" applyNumberFormat="1" applyBorder="1"/>
    <xf numFmtId="0" fontId="0" fillId="0" borderId="21"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3" xfId="0" applyBorder="1"/>
    <xf numFmtId="0" fontId="0" fillId="0" borderId="22" xfId="0" applyBorder="1" applyAlignment="1">
      <alignment horizontal="center"/>
    </xf>
    <xf numFmtId="168" fontId="0" fillId="0" borderId="7" xfId="2" applyNumberFormat="1" applyFont="1" applyBorder="1"/>
    <xf numFmtId="168" fontId="0" fillId="0" borderId="13" xfId="2" applyNumberFormat="1" applyFont="1" applyBorder="1"/>
    <xf numFmtId="0" fontId="0" fillId="0" borderId="22" xfId="0" applyBorder="1"/>
    <xf numFmtId="168" fontId="0" fillId="9" borderId="7" xfId="2" applyNumberFormat="1" applyFont="1" applyFill="1" applyBorder="1"/>
    <xf numFmtId="168" fontId="0" fillId="9" borderId="13" xfId="2" applyNumberFormat="1" applyFont="1" applyFill="1" applyBorder="1"/>
    <xf numFmtId="168" fontId="0" fillId="9" borderId="22" xfId="2" applyNumberFormat="1" applyFont="1" applyFill="1" applyBorder="1"/>
    <xf numFmtId="166" fontId="0" fillId="10" borderId="0" xfId="0" quotePrefix="1" applyNumberFormat="1" applyFill="1"/>
    <xf numFmtId="170" fontId="0" fillId="9" borderId="0" xfId="2" applyNumberFormat="1" applyFont="1" applyFill="1" applyBorder="1"/>
    <xf numFmtId="170" fontId="0" fillId="9" borderId="16" xfId="2" applyNumberFormat="1" applyFont="1" applyFill="1" applyBorder="1"/>
    <xf numFmtId="170" fontId="0" fillId="9" borderId="17" xfId="2" applyNumberFormat="1" applyFont="1" applyFill="1" applyBorder="1"/>
    <xf numFmtId="170" fontId="0" fillId="9" borderId="18" xfId="2" applyNumberFormat="1" applyFont="1" applyFill="1" applyBorder="1"/>
    <xf numFmtId="170" fontId="0" fillId="9" borderId="19" xfId="2" applyNumberFormat="1" applyFont="1" applyFill="1" applyBorder="1"/>
    <xf numFmtId="170" fontId="0" fillId="9" borderId="20" xfId="2" applyNumberFormat="1" applyFont="1" applyFill="1" applyBorder="1"/>
    <xf numFmtId="0" fontId="5" fillId="0" borderId="2" xfId="0" applyFont="1" applyBorder="1" applyAlignment="1">
      <alignment horizontal="center" vertical="center"/>
    </xf>
    <xf numFmtId="0" fontId="1" fillId="9" borderId="23" xfId="0" applyFont="1" applyFill="1" applyBorder="1"/>
    <xf numFmtId="0" fontId="1" fillId="9" borderId="24" xfId="0" applyFont="1" applyFill="1" applyBorder="1"/>
    <xf numFmtId="0" fontId="1" fillId="9" borderId="25" xfId="0" applyFont="1" applyFill="1" applyBorder="1"/>
    <xf numFmtId="0" fontId="1" fillId="9" borderId="23" xfId="0" applyFont="1" applyFill="1" applyBorder="1" applyAlignment="1">
      <alignment vertical="center"/>
    </xf>
    <xf numFmtId="0" fontId="1" fillId="9" borderId="24" xfId="0" applyFont="1" applyFill="1" applyBorder="1" applyAlignment="1">
      <alignment vertical="center"/>
    </xf>
    <xf numFmtId="0" fontId="1" fillId="9" borderId="25" xfId="0" applyFont="1" applyFill="1" applyBorder="1" applyAlignment="1">
      <alignment vertical="center"/>
    </xf>
    <xf numFmtId="0" fontId="0" fillId="0" borderId="0" xfId="0" applyAlignment="1">
      <alignment horizontal="right"/>
    </xf>
    <xf numFmtId="168" fontId="0" fillId="9" borderId="1" xfId="2" applyNumberFormat="1" applyFont="1" applyFill="1" applyBorder="1" applyAlignment="1"/>
    <xf numFmtId="168" fontId="0" fillId="9" borderId="1" xfId="2" applyNumberFormat="1" applyFont="1" applyFill="1" applyBorder="1" applyAlignment="1">
      <alignment horizontal="center"/>
    </xf>
    <xf numFmtId="168" fontId="17" fillId="9" borderId="1" xfId="2" applyNumberFormat="1" applyFont="1" applyFill="1" applyBorder="1" applyAlignment="1">
      <alignment horizontal="center"/>
    </xf>
    <xf numFmtId="1" fontId="0" fillId="9" borderId="1" xfId="2" applyNumberFormat="1" applyFont="1" applyFill="1" applyBorder="1" applyAlignment="1">
      <alignment horizontal="center" vertical="center"/>
    </xf>
    <xf numFmtId="1"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0" borderId="26" xfId="0" applyBorder="1"/>
    <xf numFmtId="43" fontId="0" fillId="9" borderId="27" xfId="2" applyFont="1" applyFill="1" applyBorder="1"/>
    <xf numFmtId="168" fontId="0" fillId="9" borderId="28" xfId="2" applyNumberFormat="1" applyFont="1" applyFill="1" applyBorder="1"/>
    <xf numFmtId="0" fontId="0" fillId="0" borderId="16" xfId="0" applyBorder="1"/>
    <xf numFmtId="9" fontId="0" fillId="9" borderId="0" xfId="3" applyFont="1" applyFill="1" applyBorder="1"/>
    <xf numFmtId="9" fontId="0" fillId="9" borderId="17" xfId="0" applyNumberFormat="1" applyFill="1" applyBorder="1"/>
    <xf numFmtId="43" fontId="0" fillId="9" borderId="0" xfId="2" applyFont="1" applyFill="1" applyBorder="1"/>
    <xf numFmtId="168" fontId="0" fillId="9" borderId="17" xfId="2" applyNumberFormat="1" applyFont="1" applyFill="1" applyBorder="1"/>
    <xf numFmtId="43" fontId="0" fillId="2" borderId="0" xfId="2" applyFont="1" applyFill="1" applyBorder="1"/>
    <xf numFmtId="0" fontId="0" fillId="0" borderId="18" xfId="0" applyBorder="1"/>
    <xf numFmtId="43" fontId="0" fillId="9" borderId="20" xfId="2" applyFont="1" applyFill="1" applyBorder="1"/>
    <xf numFmtId="168" fontId="0" fillId="9" borderId="19" xfId="2" applyNumberFormat="1" applyFont="1" applyFill="1" applyBorder="1"/>
    <xf numFmtId="168" fontId="0" fillId="11" borderId="1" xfId="0" applyNumberFormat="1" applyFill="1" applyBorder="1"/>
    <xf numFmtId="168" fontId="8" fillId="3" borderId="1" xfId="2" applyNumberFormat="1" applyFont="1" applyFill="1" applyBorder="1"/>
    <xf numFmtId="0" fontId="0" fillId="3" borderId="0" xfId="0" applyFill="1" applyAlignment="1">
      <alignment horizontal="center"/>
    </xf>
    <xf numFmtId="0" fontId="1" fillId="0" borderId="0" xfId="0" applyFont="1" applyAlignment="1">
      <alignment wrapText="1"/>
    </xf>
    <xf numFmtId="0" fontId="1" fillId="8" borderId="1" xfId="0" applyFont="1" applyFill="1" applyBorder="1" applyAlignment="1">
      <alignment horizontal="center" vertical="center"/>
    </xf>
    <xf numFmtId="0" fontId="1" fillId="0" borderId="0" xfId="0" applyFont="1" applyAlignment="1">
      <alignment horizontal="left" wrapText="1" indent="3"/>
    </xf>
    <xf numFmtId="0" fontId="1" fillId="4" borderId="9" xfId="0" applyFont="1" applyFill="1" applyBorder="1" applyAlignment="1">
      <alignment horizontal="center" vertical="center" wrapText="1"/>
    </xf>
    <xf numFmtId="0" fontId="1" fillId="4" borderId="0" xfId="0" applyFont="1" applyFill="1" applyAlignment="1">
      <alignment horizontal="center" vertical="center" wrapText="1"/>
    </xf>
    <xf numFmtId="0" fontId="18" fillId="7" borderId="0" xfId="0" applyFont="1" applyFill="1"/>
    <xf numFmtId="0" fontId="15" fillId="0" borderId="0" xfId="0" applyFont="1" applyAlignment="1">
      <alignment vertical="center"/>
    </xf>
    <xf numFmtId="0" fontId="1" fillId="0" borderId="0" xfId="0" applyFont="1" applyAlignment="1">
      <alignment horizontal="left" wrapText="1"/>
    </xf>
    <xf numFmtId="0" fontId="0" fillId="7" borderId="0" xfId="0" applyFill="1" applyAlignment="1">
      <alignment horizontal="center"/>
    </xf>
    <xf numFmtId="0" fontId="0" fillId="8" borderId="0" xfId="0" applyFill="1" applyAlignment="1">
      <alignment horizontal="center" vertical="center"/>
    </xf>
    <xf numFmtId="0" fontId="0" fillId="3" borderId="0" xfId="0" applyFill="1" applyAlignment="1">
      <alignment horizontal="center" vertical="center"/>
    </xf>
    <xf numFmtId="43" fontId="0" fillId="9" borderId="1" xfId="0" applyNumberFormat="1" applyFill="1" applyBorder="1" applyAlignment="1">
      <alignment horizontal="center" vertical="center"/>
    </xf>
    <xf numFmtId="0" fontId="0" fillId="0" borderId="14" xfId="0" applyBorder="1"/>
    <xf numFmtId="0" fontId="0" fillId="0" borderId="14" xfId="0" applyBorder="1" applyAlignment="1">
      <alignment horizontal="center"/>
    </xf>
    <xf numFmtId="0" fontId="0" fillId="0" borderId="29" xfId="0" applyBorder="1" applyAlignment="1">
      <alignment horizontal="center"/>
    </xf>
    <xf numFmtId="168" fontId="0" fillId="0" borderId="8" xfId="2" applyNumberFormat="1" applyFont="1" applyBorder="1"/>
    <xf numFmtId="168" fontId="0" fillId="0" borderId="14" xfId="2" applyNumberFormat="1" applyFont="1" applyBorder="1"/>
    <xf numFmtId="168" fontId="0" fillId="0" borderId="29" xfId="2" applyNumberFormat="1" applyFont="1" applyBorder="1"/>
    <xf numFmtId="0" fontId="0" fillId="0" borderId="29" xfId="0" applyBorder="1"/>
    <xf numFmtId="43" fontId="0" fillId="9" borderId="3" xfId="2" applyFont="1" applyFill="1" applyBorder="1"/>
    <xf numFmtId="43" fontId="0" fillId="9" borderId="2" xfId="2" applyFont="1" applyFill="1" applyBorder="1"/>
    <xf numFmtId="43" fontId="0" fillId="0" borderId="29" xfId="2" applyFont="1" applyBorder="1"/>
    <xf numFmtId="168" fontId="0" fillId="9" borderId="8" xfId="2" applyNumberFormat="1" applyFont="1" applyFill="1" applyBorder="1"/>
    <xf numFmtId="168" fontId="0" fillId="9" borderId="14" xfId="2" applyNumberFormat="1" applyFont="1" applyFill="1" applyBorder="1"/>
    <xf numFmtId="168" fontId="0" fillId="9" borderId="29" xfId="2" applyNumberFormat="1" applyFont="1" applyFill="1" applyBorder="1"/>
    <xf numFmtId="168" fontId="0" fillId="0" borderId="14" xfId="0" applyNumberFormat="1" applyBorder="1"/>
    <xf numFmtId="43" fontId="0" fillId="0" borderId="29" xfId="0" applyNumberFormat="1" applyBorder="1"/>
    <xf numFmtId="43" fontId="0" fillId="9" borderId="8" xfId="2" applyFont="1" applyFill="1" applyBorder="1"/>
    <xf numFmtId="43" fontId="0" fillId="9" borderId="14" xfId="2" applyFont="1" applyFill="1" applyBorder="1"/>
    <xf numFmtId="43" fontId="0" fillId="9" borderId="29" xfId="2" applyFont="1" applyFill="1" applyBorder="1"/>
    <xf numFmtId="0" fontId="0" fillId="0" borderId="8" xfId="0" applyBorder="1"/>
    <xf numFmtId="168" fontId="0" fillId="0" borderId="8" xfId="0" applyNumberFormat="1" applyBorder="1"/>
    <xf numFmtId="168" fontId="0" fillId="0" borderId="29" xfId="0" applyNumberFormat="1" applyBorder="1"/>
    <xf numFmtId="0" fontId="0" fillId="0" borderId="31" xfId="0" applyBorder="1"/>
    <xf numFmtId="0" fontId="0" fillId="0" borderId="30" xfId="0" applyBorder="1"/>
    <xf numFmtId="0" fontId="0" fillId="0" borderId="32" xfId="0" applyBorder="1"/>
    <xf numFmtId="43" fontId="0" fillId="0" borderId="31" xfId="0" applyNumberFormat="1" applyBorder="1"/>
    <xf numFmtId="168" fontId="0" fillId="0" borderId="0" xfId="2" applyNumberFormat="1" applyFont="1" applyBorder="1"/>
    <xf numFmtId="43" fontId="1" fillId="8" borderId="1" xfId="2" applyFont="1" applyFill="1" applyBorder="1" applyAlignment="1">
      <alignment horizontal="center" vertical="center"/>
    </xf>
    <xf numFmtId="10" fontId="1" fillId="6" borderId="3" xfId="3" applyNumberFormat="1" applyFont="1" applyFill="1" applyBorder="1"/>
    <xf numFmtId="0" fontId="1" fillId="6" borderId="3" xfId="0" applyFont="1" applyFill="1" applyBorder="1"/>
    <xf numFmtId="10" fontId="0" fillId="12" borderId="0" xfId="3" applyNumberFormat="1" applyFont="1" applyFill="1"/>
    <xf numFmtId="0" fontId="0" fillId="7" borderId="0" xfId="0" applyFill="1" applyAlignment="1">
      <alignment horizontal="center" vertical="center" wrapText="1"/>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externalLink" Target="externalLinks/externalLink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11</xdr:row>
      <xdr:rowOff>0</xdr:rowOff>
    </xdr:from>
    <xdr:to>
      <xdr:col>23</xdr:col>
      <xdr:colOff>368300</xdr:colOff>
      <xdr:row>20</xdr:row>
      <xdr:rowOff>156329</xdr:rowOff>
    </xdr:to>
    <xdr:pic>
      <xdr:nvPicPr>
        <xdr:cNvPr id="2" name="Picture 1">
          <a:extLst>
            <a:ext uri="{FF2B5EF4-FFF2-40B4-BE49-F238E27FC236}">
              <a16:creationId xmlns:a16="http://schemas.microsoft.com/office/drawing/2014/main" id="{F3A047CA-E9B3-48C7-F390-66F087839843}"/>
            </a:ext>
          </a:extLst>
        </xdr:cNvPr>
        <xdr:cNvPicPr>
          <a:picLocks noChangeAspect="1"/>
        </xdr:cNvPicPr>
      </xdr:nvPicPr>
      <xdr:blipFill>
        <a:blip xmlns:r="http://schemas.openxmlformats.org/officeDocument/2006/relationships" r:embed="rId1"/>
        <a:stretch>
          <a:fillRect/>
        </a:stretch>
      </xdr:blipFill>
      <xdr:spPr>
        <a:xfrm>
          <a:off x="11893550" y="2209800"/>
          <a:ext cx="12954000" cy="2181979"/>
        </a:xfrm>
        <a:prstGeom prst="rect">
          <a:avLst/>
        </a:prstGeom>
      </xdr:spPr>
    </xdr:pic>
    <xdr:clientData/>
  </xdr:twoCellAnchor>
  <xdr:twoCellAnchor editAs="oneCell">
    <xdr:from>
      <xdr:col>9</xdr:col>
      <xdr:colOff>0</xdr:colOff>
      <xdr:row>61</xdr:row>
      <xdr:rowOff>0</xdr:rowOff>
    </xdr:from>
    <xdr:to>
      <xdr:col>16</xdr:col>
      <xdr:colOff>578477</xdr:colOff>
      <xdr:row>73</xdr:row>
      <xdr:rowOff>86123</xdr:rowOff>
    </xdr:to>
    <xdr:pic>
      <xdr:nvPicPr>
        <xdr:cNvPr id="4" name="Picture 3">
          <a:extLst>
            <a:ext uri="{FF2B5EF4-FFF2-40B4-BE49-F238E27FC236}">
              <a16:creationId xmlns:a16="http://schemas.microsoft.com/office/drawing/2014/main" id="{4EE1FCA8-FD57-1DA1-32EE-4342FB77B978}"/>
            </a:ext>
          </a:extLst>
        </xdr:cNvPr>
        <xdr:cNvPicPr>
          <a:picLocks noChangeAspect="1"/>
        </xdr:cNvPicPr>
      </xdr:nvPicPr>
      <xdr:blipFill>
        <a:blip xmlns:r="http://schemas.openxmlformats.org/officeDocument/2006/relationships" r:embed="rId2"/>
        <a:stretch>
          <a:fillRect/>
        </a:stretch>
      </xdr:blipFill>
      <xdr:spPr>
        <a:xfrm>
          <a:off x="16294100" y="16948150"/>
          <a:ext cx="4496427" cy="28483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10</xdr:row>
      <xdr:rowOff>0</xdr:rowOff>
    </xdr:from>
    <xdr:to>
      <xdr:col>23</xdr:col>
      <xdr:colOff>368300</xdr:colOff>
      <xdr:row>19</xdr:row>
      <xdr:rowOff>156329</xdr:rowOff>
    </xdr:to>
    <xdr:pic>
      <xdr:nvPicPr>
        <xdr:cNvPr id="2" name="Picture 1">
          <a:extLst>
            <a:ext uri="{FF2B5EF4-FFF2-40B4-BE49-F238E27FC236}">
              <a16:creationId xmlns:a16="http://schemas.microsoft.com/office/drawing/2014/main" id="{6E61EEE2-FABF-4860-8731-06C72AE5DC9B}"/>
            </a:ext>
          </a:extLst>
        </xdr:cNvPr>
        <xdr:cNvPicPr>
          <a:picLocks noChangeAspect="1"/>
        </xdr:cNvPicPr>
      </xdr:nvPicPr>
      <xdr:blipFill>
        <a:blip xmlns:r="http://schemas.openxmlformats.org/officeDocument/2006/relationships" r:embed="rId1"/>
        <a:stretch>
          <a:fillRect/>
        </a:stretch>
      </xdr:blipFill>
      <xdr:spPr>
        <a:xfrm>
          <a:off x="11420475" y="2095500"/>
          <a:ext cx="12798425" cy="2442329"/>
        </a:xfrm>
        <a:prstGeom prst="rect">
          <a:avLst/>
        </a:prstGeom>
      </xdr:spPr>
    </xdr:pic>
    <xdr:clientData/>
  </xdr:twoCellAnchor>
  <xdr:twoCellAnchor editAs="oneCell">
    <xdr:from>
      <xdr:col>10</xdr:col>
      <xdr:colOff>0</xdr:colOff>
      <xdr:row>62</xdr:row>
      <xdr:rowOff>0</xdr:rowOff>
    </xdr:from>
    <xdr:to>
      <xdr:col>17</xdr:col>
      <xdr:colOff>578477</xdr:colOff>
      <xdr:row>74</xdr:row>
      <xdr:rowOff>86123</xdr:rowOff>
    </xdr:to>
    <xdr:pic>
      <xdr:nvPicPr>
        <xdr:cNvPr id="3" name="Picture 2">
          <a:extLst>
            <a:ext uri="{FF2B5EF4-FFF2-40B4-BE49-F238E27FC236}">
              <a16:creationId xmlns:a16="http://schemas.microsoft.com/office/drawing/2014/main" id="{45C16646-84C0-497D-AEBD-A009048F52E6}"/>
            </a:ext>
          </a:extLst>
        </xdr:cNvPr>
        <xdr:cNvPicPr>
          <a:picLocks noChangeAspect="1"/>
        </xdr:cNvPicPr>
      </xdr:nvPicPr>
      <xdr:blipFill>
        <a:blip xmlns:r="http://schemas.openxmlformats.org/officeDocument/2006/relationships" r:embed="rId2"/>
        <a:stretch>
          <a:fillRect/>
        </a:stretch>
      </xdr:blipFill>
      <xdr:spPr>
        <a:xfrm>
          <a:off x="16910050" y="16764000"/>
          <a:ext cx="4496427" cy="28483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23</xdr:col>
      <xdr:colOff>368300</xdr:colOff>
      <xdr:row>16</xdr:row>
      <xdr:rowOff>156329</xdr:rowOff>
    </xdr:to>
    <xdr:pic>
      <xdr:nvPicPr>
        <xdr:cNvPr id="2" name="Picture 1">
          <a:extLst>
            <a:ext uri="{FF2B5EF4-FFF2-40B4-BE49-F238E27FC236}">
              <a16:creationId xmlns:a16="http://schemas.microsoft.com/office/drawing/2014/main" id="{219E48AD-54E5-4332-A58C-D6B7A5C8B82F}"/>
            </a:ext>
          </a:extLst>
        </xdr:cNvPr>
        <xdr:cNvPicPr>
          <a:picLocks noChangeAspect="1"/>
        </xdr:cNvPicPr>
      </xdr:nvPicPr>
      <xdr:blipFill>
        <a:blip xmlns:r="http://schemas.openxmlformats.org/officeDocument/2006/relationships" r:embed="rId1"/>
        <a:stretch>
          <a:fillRect/>
        </a:stretch>
      </xdr:blipFill>
      <xdr:spPr>
        <a:xfrm>
          <a:off x="11899900" y="1289050"/>
          <a:ext cx="12954000" cy="2181979"/>
        </a:xfrm>
        <a:prstGeom prst="rect">
          <a:avLst/>
        </a:prstGeom>
      </xdr:spPr>
    </xdr:pic>
    <xdr:clientData/>
  </xdr:twoCellAnchor>
  <xdr:twoCellAnchor editAs="oneCell">
    <xdr:from>
      <xdr:col>9</xdr:col>
      <xdr:colOff>0</xdr:colOff>
      <xdr:row>61</xdr:row>
      <xdr:rowOff>0</xdr:rowOff>
    </xdr:from>
    <xdr:to>
      <xdr:col>16</xdr:col>
      <xdr:colOff>578477</xdr:colOff>
      <xdr:row>73</xdr:row>
      <xdr:rowOff>86123</xdr:rowOff>
    </xdr:to>
    <xdr:pic>
      <xdr:nvPicPr>
        <xdr:cNvPr id="3" name="Picture 2">
          <a:extLst>
            <a:ext uri="{FF2B5EF4-FFF2-40B4-BE49-F238E27FC236}">
              <a16:creationId xmlns:a16="http://schemas.microsoft.com/office/drawing/2014/main" id="{E16FA75C-DD15-4241-A229-85F2F8D86C98}"/>
            </a:ext>
          </a:extLst>
        </xdr:cNvPr>
        <xdr:cNvPicPr>
          <a:picLocks noChangeAspect="1"/>
        </xdr:cNvPicPr>
      </xdr:nvPicPr>
      <xdr:blipFill>
        <a:blip xmlns:r="http://schemas.openxmlformats.org/officeDocument/2006/relationships" r:embed="rId2"/>
        <a:stretch>
          <a:fillRect/>
        </a:stretch>
      </xdr:blipFill>
      <xdr:spPr>
        <a:xfrm>
          <a:off x="16300450" y="16579850"/>
          <a:ext cx="4496427" cy="284837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11</xdr:row>
      <xdr:rowOff>0</xdr:rowOff>
    </xdr:from>
    <xdr:to>
      <xdr:col>23</xdr:col>
      <xdr:colOff>368300</xdr:colOff>
      <xdr:row>20</xdr:row>
      <xdr:rowOff>149979</xdr:rowOff>
    </xdr:to>
    <xdr:pic>
      <xdr:nvPicPr>
        <xdr:cNvPr id="2" name="Picture 1">
          <a:extLst>
            <a:ext uri="{FF2B5EF4-FFF2-40B4-BE49-F238E27FC236}">
              <a16:creationId xmlns:a16="http://schemas.microsoft.com/office/drawing/2014/main" id="{8044FEC4-78DF-4910-B7D8-922D582CE2E8}"/>
            </a:ext>
          </a:extLst>
        </xdr:cNvPr>
        <xdr:cNvPicPr>
          <a:picLocks noChangeAspect="1"/>
        </xdr:cNvPicPr>
      </xdr:nvPicPr>
      <xdr:blipFill>
        <a:blip xmlns:r="http://schemas.openxmlformats.org/officeDocument/2006/relationships" r:embed="rId1"/>
        <a:stretch>
          <a:fillRect/>
        </a:stretch>
      </xdr:blipFill>
      <xdr:spPr>
        <a:xfrm>
          <a:off x="11899900" y="2209800"/>
          <a:ext cx="12954000" cy="2181979"/>
        </a:xfrm>
        <a:prstGeom prst="rect">
          <a:avLst/>
        </a:prstGeom>
      </xdr:spPr>
    </xdr:pic>
    <xdr:clientData/>
  </xdr:twoCellAnchor>
  <xdr:twoCellAnchor editAs="oneCell">
    <xdr:from>
      <xdr:col>9</xdr:col>
      <xdr:colOff>0</xdr:colOff>
      <xdr:row>61</xdr:row>
      <xdr:rowOff>0</xdr:rowOff>
    </xdr:from>
    <xdr:to>
      <xdr:col>16</xdr:col>
      <xdr:colOff>578477</xdr:colOff>
      <xdr:row>73</xdr:row>
      <xdr:rowOff>86123</xdr:rowOff>
    </xdr:to>
    <xdr:pic>
      <xdr:nvPicPr>
        <xdr:cNvPr id="3" name="Picture 2">
          <a:extLst>
            <a:ext uri="{FF2B5EF4-FFF2-40B4-BE49-F238E27FC236}">
              <a16:creationId xmlns:a16="http://schemas.microsoft.com/office/drawing/2014/main" id="{2D9867CB-5379-43C8-A5A5-ABF7DFDBD070}"/>
            </a:ext>
          </a:extLst>
        </xdr:cNvPr>
        <xdr:cNvPicPr>
          <a:picLocks noChangeAspect="1"/>
        </xdr:cNvPicPr>
      </xdr:nvPicPr>
      <xdr:blipFill>
        <a:blip xmlns:r="http://schemas.openxmlformats.org/officeDocument/2006/relationships" r:embed="rId2"/>
        <a:stretch>
          <a:fillRect/>
        </a:stretch>
      </xdr:blipFill>
      <xdr:spPr>
        <a:xfrm>
          <a:off x="16300450" y="16579850"/>
          <a:ext cx="4496427" cy="284837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11</xdr:row>
      <xdr:rowOff>0</xdr:rowOff>
    </xdr:from>
    <xdr:to>
      <xdr:col>23</xdr:col>
      <xdr:colOff>368300</xdr:colOff>
      <xdr:row>20</xdr:row>
      <xdr:rowOff>149979</xdr:rowOff>
    </xdr:to>
    <xdr:pic>
      <xdr:nvPicPr>
        <xdr:cNvPr id="2" name="Picture 1">
          <a:extLst>
            <a:ext uri="{FF2B5EF4-FFF2-40B4-BE49-F238E27FC236}">
              <a16:creationId xmlns:a16="http://schemas.microsoft.com/office/drawing/2014/main" id="{932ED50D-F363-4782-BB83-7D3408AC7137}"/>
            </a:ext>
          </a:extLst>
        </xdr:cNvPr>
        <xdr:cNvPicPr>
          <a:picLocks noChangeAspect="1"/>
        </xdr:cNvPicPr>
      </xdr:nvPicPr>
      <xdr:blipFill>
        <a:blip xmlns:r="http://schemas.openxmlformats.org/officeDocument/2006/relationships" r:embed="rId1"/>
        <a:stretch>
          <a:fillRect/>
        </a:stretch>
      </xdr:blipFill>
      <xdr:spPr>
        <a:xfrm>
          <a:off x="11899900" y="2209800"/>
          <a:ext cx="12954000" cy="2181979"/>
        </a:xfrm>
        <a:prstGeom prst="rect">
          <a:avLst/>
        </a:prstGeom>
      </xdr:spPr>
    </xdr:pic>
    <xdr:clientData/>
  </xdr:twoCellAnchor>
  <xdr:twoCellAnchor editAs="oneCell">
    <xdr:from>
      <xdr:col>10</xdr:col>
      <xdr:colOff>0</xdr:colOff>
      <xdr:row>61</xdr:row>
      <xdr:rowOff>0</xdr:rowOff>
    </xdr:from>
    <xdr:to>
      <xdr:col>17</xdr:col>
      <xdr:colOff>578477</xdr:colOff>
      <xdr:row>73</xdr:row>
      <xdr:rowOff>86123</xdr:rowOff>
    </xdr:to>
    <xdr:pic>
      <xdr:nvPicPr>
        <xdr:cNvPr id="3" name="Picture 2">
          <a:extLst>
            <a:ext uri="{FF2B5EF4-FFF2-40B4-BE49-F238E27FC236}">
              <a16:creationId xmlns:a16="http://schemas.microsoft.com/office/drawing/2014/main" id="{3B6F3616-FE9F-4F97-BC18-CFF68BC5D955}"/>
            </a:ext>
          </a:extLst>
        </xdr:cNvPr>
        <xdr:cNvPicPr>
          <a:picLocks noChangeAspect="1"/>
        </xdr:cNvPicPr>
      </xdr:nvPicPr>
      <xdr:blipFill>
        <a:blip xmlns:r="http://schemas.openxmlformats.org/officeDocument/2006/relationships" r:embed="rId2"/>
        <a:stretch>
          <a:fillRect/>
        </a:stretch>
      </xdr:blipFill>
      <xdr:spPr>
        <a:xfrm>
          <a:off x="16910050" y="16579850"/>
          <a:ext cx="4496427" cy="284837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12</xdr:row>
      <xdr:rowOff>0</xdr:rowOff>
    </xdr:from>
    <xdr:to>
      <xdr:col>23</xdr:col>
      <xdr:colOff>368300</xdr:colOff>
      <xdr:row>21</xdr:row>
      <xdr:rowOff>340479</xdr:rowOff>
    </xdr:to>
    <xdr:pic>
      <xdr:nvPicPr>
        <xdr:cNvPr id="2" name="Picture 1">
          <a:extLst>
            <a:ext uri="{FF2B5EF4-FFF2-40B4-BE49-F238E27FC236}">
              <a16:creationId xmlns:a16="http://schemas.microsoft.com/office/drawing/2014/main" id="{F747A2BC-D152-4E07-8A99-07001ECABE2A}"/>
            </a:ext>
          </a:extLst>
        </xdr:cNvPr>
        <xdr:cNvPicPr>
          <a:picLocks noChangeAspect="1"/>
        </xdr:cNvPicPr>
      </xdr:nvPicPr>
      <xdr:blipFill>
        <a:blip xmlns:r="http://schemas.openxmlformats.org/officeDocument/2006/relationships" r:embed="rId1"/>
        <a:stretch>
          <a:fillRect/>
        </a:stretch>
      </xdr:blipFill>
      <xdr:spPr>
        <a:xfrm>
          <a:off x="11899900" y="2578100"/>
          <a:ext cx="12954000" cy="2181979"/>
        </a:xfrm>
        <a:prstGeom prst="rect">
          <a:avLst/>
        </a:prstGeom>
      </xdr:spPr>
    </xdr:pic>
    <xdr:clientData/>
  </xdr:twoCellAnchor>
  <xdr:twoCellAnchor editAs="oneCell">
    <xdr:from>
      <xdr:col>8</xdr:col>
      <xdr:colOff>0</xdr:colOff>
      <xdr:row>60</xdr:row>
      <xdr:rowOff>0</xdr:rowOff>
    </xdr:from>
    <xdr:to>
      <xdr:col>15</xdr:col>
      <xdr:colOff>578477</xdr:colOff>
      <xdr:row>72</xdr:row>
      <xdr:rowOff>86123</xdr:rowOff>
    </xdr:to>
    <xdr:pic>
      <xdr:nvPicPr>
        <xdr:cNvPr id="3" name="Picture 2">
          <a:extLst>
            <a:ext uri="{FF2B5EF4-FFF2-40B4-BE49-F238E27FC236}">
              <a16:creationId xmlns:a16="http://schemas.microsoft.com/office/drawing/2014/main" id="{DED1247D-106A-4CF2-A655-29AD4D2B63FC}"/>
            </a:ext>
          </a:extLst>
        </xdr:cNvPr>
        <xdr:cNvPicPr>
          <a:picLocks noChangeAspect="1"/>
        </xdr:cNvPicPr>
      </xdr:nvPicPr>
      <xdr:blipFill>
        <a:blip xmlns:r="http://schemas.openxmlformats.org/officeDocument/2006/relationships" r:embed="rId2"/>
        <a:stretch>
          <a:fillRect/>
        </a:stretch>
      </xdr:blipFill>
      <xdr:spPr>
        <a:xfrm>
          <a:off x="15690850" y="16395700"/>
          <a:ext cx="4496427" cy="284837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12</xdr:row>
      <xdr:rowOff>0</xdr:rowOff>
    </xdr:from>
    <xdr:to>
      <xdr:col>23</xdr:col>
      <xdr:colOff>368300</xdr:colOff>
      <xdr:row>21</xdr:row>
      <xdr:rowOff>340479</xdr:rowOff>
    </xdr:to>
    <xdr:pic>
      <xdr:nvPicPr>
        <xdr:cNvPr id="2" name="Picture 1">
          <a:extLst>
            <a:ext uri="{FF2B5EF4-FFF2-40B4-BE49-F238E27FC236}">
              <a16:creationId xmlns:a16="http://schemas.microsoft.com/office/drawing/2014/main" id="{ADBB0C6B-B46F-426E-B684-64F3F6CE9491}"/>
            </a:ext>
          </a:extLst>
        </xdr:cNvPr>
        <xdr:cNvPicPr>
          <a:picLocks noChangeAspect="1"/>
        </xdr:cNvPicPr>
      </xdr:nvPicPr>
      <xdr:blipFill>
        <a:blip xmlns:r="http://schemas.openxmlformats.org/officeDocument/2006/relationships" r:embed="rId1"/>
        <a:stretch>
          <a:fillRect/>
        </a:stretch>
      </xdr:blipFill>
      <xdr:spPr>
        <a:xfrm>
          <a:off x="11899900" y="2578100"/>
          <a:ext cx="12954000" cy="2181979"/>
        </a:xfrm>
        <a:prstGeom prst="rect">
          <a:avLst/>
        </a:prstGeom>
      </xdr:spPr>
    </xdr:pic>
    <xdr:clientData/>
  </xdr:twoCellAnchor>
  <xdr:twoCellAnchor editAs="oneCell">
    <xdr:from>
      <xdr:col>9</xdr:col>
      <xdr:colOff>0</xdr:colOff>
      <xdr:row>61</xdr:row>
      <xdr:rowOff>0</xdr:rowOff>
    </xdr:from>
    <xdr:to>
      <xdr:col>16</xdr:col>
      <xdr:colOff>578477</xdr:colOff>
      <xdr:row>73</xdr:row>
      <xdr:rowOff>86123</xdr:rowOff>
    </xdr:to>
    <xdr:pic>
      <xdr:nvPicPr>
        <xdr:cNvPr id="3" name="Picture 2">
          <a:extLst>
            <a:ext uri="{FF2B5EF4-FFF2-40B4-BE49-F238E27FC236}">
              <a16:creationId xmlns:a16="http://schemas.microsoft.com/office/drawing/2014/main" id="{89D6A473-11E9-4D33-AB69-83108B145F40}"/>
            </a:ext>
          </a:extLst>
        </xdr:cNvPr>
        <xdr:cNvPicPr>
          <a:picLocks noChangeAspect="1"/>
        </xdr:cNvPicPr>
      </xdr:nvPicPr>
      <xdr:blipFill>
        <a:blip xmlns:r="http://schemas.openxmlformats.org/officeDocument/2006/relationships" r:embed="rId2"/>
        <a:stretch>
          <a:fillRect/>
        </a:stretch>
      </xdr:blipFill>
      <xdr:spPr>
        <a:xfrm>
          <a:off x="16300450" y="16579850"/>
          <a:ext cx="4496427" cy="284837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7.15.24/USG%20Form%20PF%20Data.xlsx" TargetMode="External"/><Relationship Id="rId1" Type="http://schemas.openxmlformats.org/officeDocument/2006/relationships/externalLinkPath" Target="file:///S:/Mandates/Funds/Fund%20Reporting/Form%20PF%20working%20files/2024/07.15.24/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7.15.24/Prime%20Form%20PF%20Data.xlsx" TargetMode="External"/><Relationship Id="rId1" Type="http://schemas.openxmlformats.org/officeDocument/2006/relationships/externalLinkPath" Target="file:///S:/Mandates/Funds/Fund%20Reporting/Form%20PF%20working%20files/2024/07.15.24/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MMT%20Form%20PF%20Data.xlsx" TargetMode="External"/><Relationship Id="rId1" Type="http://schemas.openxmlformats.org/officeDocument/2006/relationships/externalLinkPath" Target="file:///S:/Mandates/Funds/Fund%20Reporting/Form%20PF%20working%20files/2024/01.15.24/MMT%20Form%20PF%20Data.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7.15.24/USG%20Investor%20Log.xlsx" TargetMode="External"/><Relationship Id="rId1" Type="http://schemas.openxmlformats.org/officeDocument/2006/relationships/externalLinkPath" Target="file:///S:/Mandates/Funds/Fund%20Reporting/Form%20PF%20working%20files/2024/07.15.24/USG%20Investor%20Log.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7.15.24/Prime%20Investor%20Log.xlsx" TargetMode="External"/><Relationship Id="rId1" Type="http://schemas.openxmlformats.org/officeDocument/2006/relationships/externalLinkPath" Target="file:///S:/Mandates/Funds/Fund%20Reporting/Form%20PF%20working%20files/2024/07.15.24/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C5">
            <v>45292</v>
          </cell>
          <cell r="D5">
            <v>45309</v>
          </cell>
          <cell r="P5">
            <v>0</v>
          </cell>
          <cell r="Q5">
            <v>0</v>
          </cell>
          <cell r="T5">
            <v>1.0048658546172857</v>
          </cell>
          <cell r="U5">
            <v>1.0046950633712304</v>
          </cell>
        </row>
        <row r="6">
          <cell r="C6">
            <v>45310</v>
          </cell>
          <cell r="D6">
            <v>45322</v>
          </cell>
          <cell r="P6">
            <v>0</v>
          </cell>
          <cell r="Q6">
            <v>-109766.71</v>
          </cell>
          <cell r="T6">
            <v>1.0045222900874389</v>
          </cell>
          <cell r="U6">
            <v>1.0043940437764809</v>
          </cell>
        </row>
        <row r="7">
          <cell r="C7">
            <v>45323</v>
          </cell>
          <cell r="D7">
            <v>45337</v>
          </cell>
          <cell r="P7">
            <v>0</v>
          </cell>
          <cell r="Q7">
            <v>0</v>
          </cell>
          <cell r="T7">
            <v>1.0048147228120896</v>
          </cell>
          <cell r="U7">
            <v>1.0046978203502785</v>
          </cell>
        </row>
        <row r="8">
          <cell r="C8">
            <v>45338</v>
          </cell>
          <cell r="D8">
            <v>45351</v>
          </cell>
          <cell r="P8">
            <v>50000000</v>
          </cell>
          <cell r="Q8">
            <v>-87813.37</v>
          </cell>
          <cell r="T8">
            <v>1.0046902276295733</v>
          </cell>
          <cell r="U8">
            <v>1.0045431459107861</v>
          </cell>
        </row>
        <row r="9">
          <cell r="C9">
            <v>45352</v>
          </cell>
          <cell r="D9">
            <v>45365</v>
          </cell>
          <cell r="P9">
            <v>0</v>
          </cell>
          <cell r="Q9">
            <v>0</v>
          </cell>
          <cell r="T9">
            <v>1.004807319332653</v>
          </cell>
          <cell r="U9">
            <v>1.0046936920444132</v>
          </cell>
        </row>
        <row r="10">
          <cell r="C10">
            <v>45366</v>
          </cell>
          <cell r="D10">
            <v>45382</v>
          </cell>
          <cell r="P10">
            <v>0</v>
          </cell>
          <cell r="Q10">
            <v>-299922.95999999996</v>
          </cell>
          <cell r="T10">
            <v>1.0020121014126002</v>
          </cell>
          <cell r="U10">
            <v>1.0019615779004267</v>
          </cell>
        </row>
        <row r="11">
          <cell r="C11">
            <v>45383</v>
          </cell>
          <cell r="D11">
            <v>45400</v>
          </cell>
          <cell r="P11">
            <v>0</v>
          </cell>
          <cell r="Q11">
            <v>0</v>
          </cell>
          <cell r="T11">
            <v>1</v>
          </cell>
          <cell r="U11">
            <v>1</v>
          </cell>
        </row>
        <row r="12">
          <cell r="C12">
            <v>45401</v>
          </cell>
          <cell r="D12">
            <v>45412</v>
          </cell>
          <cell r="P12">
            <v>0</v>
          </cell>
          <cell r="Q12">
            <v>-374903.7</v>
          </cell>
          <cell r="T12">
            <v>1</v>
          </cell>
          <cell r="U12">
            <v>1</v>
          </cell>
        </row>
        <row r="13">
          <cell r="C13">
            <v>45413</v>
          </cell>
          <cell r="D13">
            <v>45428</v>
          </cell>
          <cell r="P13">
            <v>0</v>
          </cell>
          <cell r="Q13">
            <v>0</v>
          </cell>
          <cell r="T13">
            <v>1</v>
          </cell>
          <cell r="U13">
            <v>1</v>
          </cell>
        </row>
        <row r="14">
          <cell r="C14">
            <v>45429</v>
          </cell>
          <cell r="D14">
            <v>45443</v>
          </cell>
          <cell r="P14">
            <v>0</v>
          </cell>
          <cell r="Q14">
            <v>-299922.95999999996</v>
          </cell>
          <cell r="T14">
            <v>1</v>
          </cell>
          <cell r="U14">
            <v>1</v>
          </cell>
        </row>
        <row r="15">
          <cell r="C15">
            <v>45444</v>
          </cell>
          <cell r="D15">
            <v>45456</v>
          </cell>
          <cell r="P15">
            <v>0</v>
          </cell>
          <cell r="Q15">
            <v>0</v>
          </cell>
          <cell r="T15">
            <v>1</v>
          </cell>
          <cell r="U15">
            <v>1</v>
          </cell>
        </row>
        <row r="16">
          <cell r="C16"/>
          <cell r="D16"/>
          <cell r="P16">
            <v>0</v>
          </cell>
          <cell r="Q16">
            <v>0</v>
          </cell>
          <cell r="T16">
            <v>1</v>
          </cell>
          <cell r="U16">
            <v>1</v>
          </cell>
        </row>
        <row r="17">
          <cell r="C17"/>
          <cell r="D17"/>
          <cell r="P17">
            <v>0</v>
          </cell>
          <cell r="Q17">
            <v>0</v>
          </cell>
        </row>
        <row r="18">
          <cell r="C18"/>
          <cell r="D18"/>
          <cell r="P18">
            <v>0</v>
          </cell>
          <cell r="Q18">
            <v>0</v>
          </cell>
        </row>
        <row r="19">
          <cell r="C19"/>
          <cell r="D19"/>
          <cell r="P19">
            <v>0</v>
          </cell>
          <cell r="Q19">
            <v>0</v>
          </cell>
        </row>
        <row r="20">
          <cell r="C20"/>
          <cell r="D20"/>
          <cell r="P20">
            <v>0</v>
          </cell>
          <cell r="Q20">
            <v>0</v>
          </cell>
        </row>
        <row r="21">
          <cell r="C21"/>
          <cell r="D21"/>
          <cell r="P21">
            <v>0</v>
          </cell>
          <cell r="Q21">
            <v>0</v>
          </cell>
        </row>
        <row r="22">
          <cell r="C22"/>
          <cell r="D22"/>
          <cell r="P22">
            <v>0</v>
          </cell>
          <cell r="Q22">
            <v>0</v>
          </cell>
        </row>
        <row r="23">
          <cell r="C23"/>
          <cell r="D23"/>
          <cell r="P23">
            <v>0</v>
          </cell>
          <cell r="Q23">
            <v>0</v>
          </cell>
        </row>
        <row r="24">
          <cell r="C24"/>
          <cell r="D24"/>
          <cell r="P24">
            <v>0</v>
          </cell>
          <cell r="Q24">
            <v>0</v>
          </cell>
        </row>
        <row r="25">
          <cell r="C25"/>
          <cell r="D25"/>
          <cell r="P25">
            <v>0</v>
          </cell>
          <cell r="Q25">
            <v>0</v>
          </cell>
        </row>
        <row r="26">
          <cell r="C26"/>
          <cell r="D26"/>
          <cell r="P26">
            <v>0</v>
          </cell>
          <cell r="Q26">
            <v>0</v>
          </cell>
        </row>
        <row r="27">
          <cell r="C27"/>
          <cell r="D27"/>
          <cell r="P27">
            <v>0</v>
          </cell>
          <cell r="Q27">
            <v>0</v>
          </cell>
        </row>
        <row r="28">
          <cell r="C28"/>
          <cell r="D28"/>
          <cell r="P28">
            <v>0</v>
          </cell>
          <cell r="Q28">
            <v>0</v>
          </cell>
        </row>
        <row r="29">
          <cell r="C29"/>
          <cell r="D29"/>
          <cell r="P29">
            <v>0</v>
          </cell>
          <cell r="Q29">
            <v>0</v>
          </cell>
        </row>
        <row r="30">
          <cell r="C30"/>
          <cell r="D30"/>
          <cell r="P30">
            <v>0</v>
          </cell>
          <cell r="Q30">
            <v>0</v>
          </cell>
        </row>
        <row r="31">
          <cell r="C31"/>
          <cell r="D31"/>
          <cell r="P31">
            <v>0</v>
          </cell>
          <cell r="Q31">
            <v>0</v>
          </cell>
        </row>
        <row r="32">
          <cell r="C32"/>
          <cell r="D32"/>
          <cell r="P32">
            <v>0</v>
          </cell>
          <cell r="Q32">
            <v>0</v>
          </cell>
        </row>
        <row r="37">
          <cell r="G37">
            <v>370000</v>
          </cell>
        </row>
        <row r="38">
          <cell r="G38">
            <v>616346.37999999989</v>
          </cell>
        </row>
        <row r="39">
          <cell r="G39">
            <v>30423.310000000012</v>
          </cell>
        </row>
        <row r="41">
          <cell r="G41">
            <v>123554573.59299998</v>
          </cell>
        </row>
        <row r="42">
          <cell r="G42">
            <v>3617465.2399999998</v>
          </cell>
        </row>
        <row r="43">
          <cell r="G43">
            <v>0</v>
          </cell>
        </row>
        <row r="46">
          <cell r="G46">
            <v>0</v>
          </cell>
        </row>
        <row r="50">
          <cell r="D50">
            <v>45322</v>
          </cell>
          <cell r="E50">
            <v>45351</v>
          </cell>
          <cell r="F50">
            <v>45382</v>
          </cell>
          <cell r="G50">
            <v>45412</v>
          </cell>
          <cell r="H50">
            <v>45443</v>
          </cell>
          <cell r="I50">
            <v>45473</v>
          </cell>
          <cell r="J50">
            <v>45504</v>
          </cell>
          <cell r="K50">
            <v>45535</v>
          </cell>
          <cell r="L50">
            <v>45565</v>
          </cell>
          <cell r="M50">
            <v>45596</v>
          </cell>
          <cell r="N50">
            <v>45626</v>
          </cell>
          <cell r="O50">
            <v>45657</v>
          </cell>
          <cell r="P50"/>
          <cell r="Q50"/>
        </row>
        <row r="51">
          <cell r="D51">
            <v>72242613.523000002</v>
          </cell>
          <cell r="E51">
            <v>122569657.27300002</v>
          </cell>
          <cell r="F51">
            <v>122853242.443</v>
          </cell>
          <cell r="G51">
            <v>123035797.34300001</v>
          </cell>
          <cell r="H51">
            <v>123312686.15300001</v>
          </cell>
          <cell r="I51" t="e">
            <v>#N/A</v>
          </cell>
          <cell r="J51" t="e">
            <v>#N/A</v>
          </cell>
          <cell r="K51" t="e">
            <v>#N/A</v>
          </cell>
          <cell r="L51" t="e">
            <v>#N/A</v>
          </cell>
          <cell r="M51" t="e">
            <v>#N/A</v>
          </cell>
          <cell r="N51" t="e">
            <v>#N/A</v>
          </cell>
          <cell r="O51" t="e">
            <v>#N/A</v>
          </cell>
          <cell r="P51"/>
          <cell r="Q51"/>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C5">
            <v>44927</v>
          </cell>
          <cell r="D5">
            <v>45302</v>
          </cell>
          <cell r="P5">
            <v>0</v>
          </cell>
          <cell r="Q5">
            <v>0</v>
          </cell>
          <cell r="T5">
            <v>1.005263298638073</v>
          </cell>
          <cell r="U5">
            <v>1.0050333435255592</v>
          </cell>
        </row>
        <row r="6">
          <cell r="C6">
            <v>45303</v>
          </cell>
          <cell r="D6">
            <v>45309</v>
          </cell>
          <cell r="P6">
            <v>150683666.66999999</v>
          </cell>
          <cell r="Q6">
            <v>-75000000</v>
          </cell>
          <cell r="T6">
            <v>1.0048599949388299</v>
          </cell>
          <cell r="U6">
            <v>1.0046744168866069</v>
          </cell>
        </row>
        <row r="7">
          <cell r="C7">
            <v>45310</v>
          </cell>
          <cell r="D7">
            <v>45322</v>
          </cell>
          <cell r="P7">
            <v>0</v>
          </cell>
          <cell r="Q7">
            <v>-2194854.86</v>
          </cell>
          <cell r="T7">
            <v>1.005256736294464</v>
          </cell>
          <cell r="U7">
            <v>1.0050009492043748</v>
          </cell>
        </row>
        <row r="8">
          <cell r="C8">
            <v>45323</v>
          </cell>
          <cell r="D8">
            <v>45337</v>
          </cell>
          <cell r="P8">
            <v>100000000</v>
          </cell>
          <cell r="Q8">
            <v>0</v>
          </cell>
          <cell r="T8">
            <v>1.0051075476967168</v>
          </cell>
          <cell r="U8">
            <v>1.0048697684104031</v>
          </cell>
        </row>
        <row r="9">
          <cell r="C9">
            <v>45338</v>
          </cell>
          <cell r="D9">
            <v>45344</v>
          </cell>
          <cell r="P9">
            <v>180000000</v>
          </cell>
          <cell r="Q9">
            <v>-32346894.719999999</v>
          </cell>
          <cell r="T9">
            <v>1.0052038158311463</v>
          </cell>
          <cell r="U9">
            <v>1.0050129187228576</v>
          </cell>
        </row>
        <row r="10">
          <cell r="C10">
            <v>45345</v>
          </cell>
          <cell r="D10">
            <v>45351</v>
          </cell>
          <cell r="P10">
            <v>0</v>
          </cell>
          <cell r="Q10">
            <v>0</v>
          </cell>
          <cell r="T10">
            <v>1.0021937002090295</v>
          </cell>
          <cell r="U10">
            <v>1.0020965823898886</v>
          </cell>
        </row>
        <row r="11">
          <cell r="C11">
            <v>45352</v>
          </cell>
          <cell r="D11">
            <v>45365</v>
          </cell>
          <cell r="P11">
            <v>0</v>
          </cell>
          <cell r="Q11">
            <v>0</v>
          </cell>
          <cell r="T11">
            <v>1</v>
          </cell>
          <cell r="U11">
            <v>1</v>
          </cell>
        </row>
        <row r="12">
          <cell r="C12">
            <v>45366</v>
          </cell>
          <cell r="D12">
            <v>45372</v>
          </cell>
          <cell r="P12">
            <v>20000000</v>
          </cell>
          <cell r="Q12">
            <v>-182796565</v>
          </cell>
          <cell r="T12">
            <v>1</v>
          </cell>
          <cell r="U12">
            <v>1</v>
          </cell>
        </row>
        <row r="13">
          <cell r="C13">
            <v>45373</v>
          </cell>
          <cell r="D13">
            <v>45382</v>
          </cell>
          <cell r="P13">
            <v>0</v>
          </cell>
          <cell r="Q13">
            <v>-15000000</v>
          </cell>
          <cell r="T13">
            <v>1</v>
          </cell>
          <cell r="U13">
            <v>1</v>
          </cell>
        </row>
        <row r="14">
          <cell r="C14">
            <v>45383</v>
          </cell>
          <cell r="D14">
            <v>45387</v>
          </cell>
          <cell r="P14">
            <v>0</v>
          </cell>
          <cell r="Q14">
            <v>0</v>
          </cell>
          <cell r="T14">
            <v>1</v>
          </cell>
          <cell r="U14">
            <v>1</v>
          </cell>
        </row>
        <row r="15">
          <cell r="C15">
            <v>45388</v>
          </cell>
          <cell r="D15">
            <v>45393</v>
          </cell>
          <cell r="P15">
            <v>35000000</v>
          </cell>
          <cell r="Q15">
            <v>-50000000</v>
          </cell>
          <cell r="T15">
            <v>1</v>
          </cell>
          <cell r="U15">
            <v>1</v>
          </cell>
        </row>
        <row r="16">
          <cell r="C16">
            <v>45394</v>
          </cell>
          <cell r="D16">
            <v>45400</v>
          </cell>
          <cell r="P16">
            <v>0</v>
          </cell>
          <cell r="Q16">
            <v>0</v>
          </cell>
          <cell r="T16">
            <v>1</v>
          </cell>
          <cell r="U16">
            <v>1</v>
          </cell>
        </row>
        <row r="17">
          <cell r="C17">
            <v>45401</v>
          </cell>
          <cell r="D17">
            <v>45412</v>
          </cell>
          <cell r="P17">
            <v>40000000</v>
          </cell>
          <cell r="Q17">
            <v>-11730173.960000001</v>
          </cell>
        </row>
        <row r="18">
          <cell r="C18">
            <v>45413</v>
          </cell>
          <cell r="D18">
            <v>45421</v>
          </cell>
          <cell r="P18">
            <v>0</v>
          </cell>
          <cell r="Q18">
            <v>0</v>
          </cell>
        </row>
        <row r="19">
          <cell r="C19">
            <v>45422</v>
          </cell>
          <cell r="D19">
            <v>45428</v>
          </cell>
          <cell r="P19">
            <v>0</v>
          </cell>
          <cell r="Q19">
            <v>-20000000</v>
          </cell>
        </row>
        <row r="20">
          <cell r="C20">
            <v>45429</v>
          </cell>
          <cell r="D20">
            <v>45435</v>
          </cell>
          <cell r="P20">
            <v>25004968.82</v>
          </cell>
          <cell r="Q20">
            <v>-114467269.5151</v>
          </cell>
        </row>
        <row r="21">
          <cell r="C21">
            <v>45436</v>
          </cell>
          <cell r="D21">
            <v>45443</v>
          </cell>
          <cell r="P21">
            <v>0</v>
          </cell>
          <cell r="Q21">
            <v>0</v>
          </cell>
        </row>
        <row r="22">
          <cell r="C22">
            <v>45444</v>
          </cell>
          <cell r="D22">
            <v>45456</v>
          </cell>
          <cell r="P22">
            <v>0</v>
          </cell>
          <cell r="Q22">
            <v>0</v>
          </cell>
        </row>
        <row r="23">
          <cell r="C23">
            <v>45457</v>
          </cell>
          <cell r="D23"/>
          <cell r="P23">
            <v>0</v>
          </cell>
          <cell r="Q23">
            <v>0</v>
          </cell>
        </row>
        <row r="24">
          <cell r="C24">
            <v>1</v>
          </cell>
          <cell r="D24"/>
          <cell r="P24">
            <v>0</v>
          </cell>
          <cell r="Q24">
            <v>0</v>
          </cell>
        </row>
        <row r="25">
          <cell r="C25">
            <v>1</v>
          </cell>
          <cell r="D25"/>
          <cell r="P25">
            <v>0</v>
          </cell>
          <cell r="Q25">
            <v>0</v>
          </cell>
        </row>
        <row r="26">
          <cell r="C26">
            <v>1</v>
          </cell>
          <cell r="D26"/>
          <cell r="P26">
            <v>0</v>
          </cell>
          <cell r="Q26">
            <v>0</v>
          </cell>
        </row>
        <row r="27">
          <cell r="C27">
            <v>1</v>
          </cell>
          <cell r="D27"/>
          <cell r="P27">
            <v>0</v>
          </cell>
          <cell r="Q27">
            <v>0</v>
          </cell>
        </row>
        <row r="28">
          <cell r="C28">
            <v>1</v>
          </cell>
          <cell r="D28"/>
          <cell r="P28">
            <v>0</v>
          </cell>
          <cell r="Q28">
            <v>0</v>
          </cell>
        </row>
        <row r="29">
          <cell r="C29">
            <v>1</v>
          </cell>
          <cell r="D29"/>
          <cell r="P29">
            <v>0</v>
          </cell>
          <cell r="Q29">
            <v>0</v>
          </cell>
        </row>
        <row r="30">
          <cell r="C30">
            <v>1</v>
          </cell>
          <cell r="D30"/>
          <cell r="P30">
            <v>0</v>
          </cell>
          <cell r="Q30">
            <v>0</v>
          </cell>
        </row>
        <row r="31">
          <cell r="C31">
            <v>1</v>
          </cell>
          <cell r="D31"/>
          <cell r="P31">
            <v>0</v>
          </cell>
          <cell r="Q31">
            <v>0</v>
          </cell>
        </row>
        <row r="32">
          <cell r="C32">
            <v>1</v>
          </cell>
          <cell r="D32"/>
          <cell r="P32">
            <v>0</v>
          </cell>
          <cell r="Q32">
            <v>0</v>
          </cell>
        </row>
        <row r="33">
          <cell r="C33">
            <v>1</v>
          </cell>
          <cell r="D33"/>
          <cell r="P33">
            <v>0</v>
          </cell>
          <cell r="Q33">
            <v>0</v>
          </cell>
        </row>
        <row r="34">
          <cell r="C34">
            <v>1</v>
          </cell>
          <cell r="D34"/>
          <cell r="P34">
            <v>0</v>
          </cell>
          <cell r="Q34">
            <v>0</v>
          </cell>
        </row>
        <row r="35">
          <cell r="C35">
            <v>1</v>
          </cell>
          <cell r="D35"/>
          <cell r="P35">
            <v>0</v>
          </cell>
          <cell r="Q35">
            <v>0</v>
          </cell>
        </row>
        <row r="36">
          <cell r="C36">
            <v>1</v>
          </cell>
          <cell r="D36"/>
          <cell r="P36">
            <v>0</v>
          </cell>
          <cell r="Q36">
            <v>0</v>
          </cell>
        </row>
        <row r="37">
          <cell r="C37">
            <v>1</v>
          </cell>
          <cell r="D37"/>
          <cell r="P37">
            <v>0</v>
          </cell>
          <cell r="Q37">
            <v>0</v>
          </cell>
        </row>
        <row r="38">
          <cell r="C38">
            <v>1</v>
          </cell>
          <cell r="D38"/>
          <cell r="P38">
            <v>0</v>
          </cell>
          <cell r="Q38">
            <v>0</v>
          </cell>
        </row>
        <row r="39">
          <cell r="C39">
            <v>1</v>
          </cell>
          <cell r="D39"/>
          <cell r="P39">
            <v>0</v>
          </cell>
          <cell r="Q39">
            <v>0</v>
          </cell>
        </row>
        <row r="40">
          <cell r="C40">
            <v>1</v>
          </cell>
          <cell r="D40"/>
          <cell r="P40">
            <v>0</v>
          </cell>
          <cell r="Q40">
            <v>0</v>
          </cell>
        </row>
        <row r="41">
          <cell r="C41">
            <v>1</v>
          </cell>
          <cell r="D41"/>
          <cell r="P41">
            <v>0</v>
          </cell>
          <cell r="Q41">
            <v>0</v>
          </cell>
        </row>
        <row r="42">
          <cell r="C42">
            <v>1</v>
          </cell>
          <cell r="D42"/>
          <cell r="P42">
            <v>0</v>
          </cell>
          <cell r="Q42">
            <v>0</v>
          </cell>
        </row>
        <row r="43">
          <cell r="C43">
            <v>1</v>
          </cell>
          <cell r="D43"/>
          <cell r="P43">
            <v>0</v>
          </cell>
          <cell r="Q43">
            <v>0</v>
          </cell>
        </row>
        <row r="44">
          <cell r="C44">
            <v>1</v>
          </cell>
          <cell r="D44"/>
          <cell r="P44">
            <v>0</v>
          </cell>
          <cell r="Q44">
            <v>0</v>
          </cell>
        </row>
        <row r="45">
          <cell r="C45"/>
          <cell r="D45"/>
          <cell r="P45">
            <v>0</v>
          </cell>
          <cell r="Q45">
            <v>0</v>
          </cell>
        </row>
        <row r="50">
          <cell r="G50">
            <v>0</v>
          </cell>
        </row>
        <row r="51">
          <cell r="G51">
            <v>7484602.8476988794</v>
          </cell>
        </row>
        <row r="52">
          <cell r="G52">
            <v>113646.01999999999</v>
          </cell>
        </row>
        <row r="54">
          <cell r="G54">
            <v>771769755.31449997</v>
          </cell>
        </row>
        <row r="55">
          <cell r="G55">
            <v>17307992.09</v>
          </cell>
        </row>
        <row r="56">
          <cell r="G56">
            <v>0</v>
          </cell>
        </row>
        <row r="59">
          <cell r="G59">
            <v>0</v>
          </cell>
        </row>
        <row r="63">
          <cell r="D63">
            <v>45322</v>
          </cell>
          <cell r="E63">
            <v>45351</v>
          </cell>
          <cell r="F63">
            <v>45382</v>
          </cell>
          <cell r="G63">
            <v>45412</v>
          </cell>
          <cell r="H63">
            <v>45443</v>
          </cell>
          <cell r="I63">
            <v>45473</v>
          </cell>
          <cell r="J63">
            <v>45504</v>
          </cell>
          <cell r="K63">
            <v>45535</v>
          </cell>
          <cell r="L63">
            <v>45565</v>
          </cell>
          <cell r="M63">
            <v>45596</v>
          </cell>
          <cell r="N63">
            <v>45626</v>
          </cell>
          <cell r="O63">
            <v>45657</v>
          </cell>
          <cell r="P63"/>
          <cell r="Q63"/>
        </row>
        <row r="64">
          <cell r="D64">
            <v>779087040.24970007</v>
          </cell>
          <cell r="E64">
            <v>1031183553.0597</v>
          </cell>
          <cell r="F64">
            <v>858074119.94959998</v>
          </cell>
          <cell r="G64">
            <v>875516526.81959999</v>
          </cell>
          <cell r="H64">
            <v>770155061.77450001</v>
          </cell>
          <cell r="I64" t="e">
            <v>#N/A</v>
          </cell>
          <cell r="J64" t="e">
            <v>#N/A</v>
          </cell>
          <cell r="K64" t="e">
            <v>#N/A</v>
          </cell>
          <cell r="L64" t="e">
            <v>#N/A</v>
          </cell>
          <cell r="M64" t="e">
            <v>#N/A</v>
          </cell>
          <cell r="N64" t="e">
            <v>#N/A</v>
          </cell>
          <cell r="O64" t="e">
            <v>#N/A</v>
          </cell>
          <cell r="P64"/>
          <cell r="Q64"/>
        </row>
      </sheetData>
      <sheetData sheetId="1">
        <row r="5">
          <cell r="C5">
            <v>44927</v>
          </cell>
          <cell r="D5">
            <v>45302</v>
          </cell>
          <cell r="P5">
            <v>0</v>
          </cell>
          <cell r="Q5">
            <v>0</v>
          </cell>
          <cell r="T5">
            <v>1.0052912765894633</v>
          </cell>
          <cell r="U5">
            <v>1.0050349344068685</v>
          </cell>
        </row>
        <row r="6">
          <cell r="C6">
            <v>45303</v>
          </cell>
          <cell r="D6">
            <v>45309</v>
          </cell>
          <cell r="P6">
            <v>0</v>
          </cell>
          <cell r="Q6">
            <v>0</v>
          </cell>
          <cell r="T6">
            <v>1.0048687750493663</v>
          </cell>
          <cell r="U6">
            <v>1.0046912929203287</v>
          </cell>
        </row>
        <row r="7">
          <cell r="C7">
            <v>45310</v>
          </cell>
          <cell r="D7">
            <v>45322</v>
          </cell>
          <cell r="P7">
            <v>0</v>
          </cell>
          <cell r="Q7">
            <v>0</v>
          </cell>
          <cell r="T7">
            <v>1.0052635693529641</v>
          </cell>
          <cell r="U7">
            <v>1.0050174959335012</v>
          </cell>
        </row>
        <row r="8">
          <cell r="C8">
            <v>45323</v>
          </cell>
          <cell r="D8">
            <v>45337</v>
          </cell>
          <cell r="P8">
            <v>0</v>
          </cell>
          <cell r="Q8">
            <v>0</v>
          </cell>
          <cell r="T8">
            <v>1.0051061410930722</v>
          </cell>
          <cell r="U8">
            <v>1.0048526355930003</v>
          </cell>
        </row>
        <row r="9">
          <cell r="C9">
            <v>45338</v>
          </cell>
          <cell r="D9">
            <v>45344</v>
          </cell>
          <cell r="P9">
            <v>0</v>
          </cell>
          <cell r="Q9">
            <v>0</v>
          </cell>
          <cell r="T9">
            <v>1.0052290759840303</v>
          </cell>
          <cell r="U9">
            <v>1.0050129204349079</v>
          </cell>
        </row>
        <row r="10">
          <cell r="C10">
            <v>45345</v>
          </cell>
          <cell r="D10">
            <v>45351</v>
          </cell>
          <cell r="P10">
            <v>0</v>
          </cell>
          <cell r="Q10">
            <v>0</v>
          </cell>
          <cell r="T10">
            <v>1.002196010946214</v>
          </cell>
          <cell r="U10">
            <v>1.0020965819817311</v>
          </cell>
        </row>
        <row r="11">
          <cell r="C11">
            <v>45352</v>
          </cell>
          <cell r="D11">
            <v>45365</v>
          </cell>
          <cell r="P11">
            <v>0</v>
          </cell>
          <cell r="Q11">
            <v>0</v>
          </cell>
          <cell r="T11">
            <v>1</v>
          </cell>
          <cell r="U11">
            <v>1</v>
          </cell>
        </row>
        <row r="12">
          <cell r="C12">
            <v>45366</v>
          </cell>
          <cell r="D12">
            <v>45372</v>
          </cell>
          <cell r="P12">
            <v>0</v>
          </cell>
          <cell r="Q12">
            <v>0</v>
          </cell>
          <cell r="T12">
            <v>1</v>
          </cell>
          <cell r="U12">
            <v>1</v>
          </cell>
        </row>
        <row r="13">
          <cell r="C13">
            <v>45373</v>
          </cell>
          <cell r="D13">
            <v>45382</v>
          </cell>
          <cell r="P13">
            <v>0</v>
          </cell>
          <cell r="Q13">
            <v>0</v>
          </cell>
          <cell r="T13">
            <v>1</v>
          </cell>
          <cell r="U13">
            <v>1</v>
          </cell>
        </row>
        <row r="14">
          <cell r="C14">
            <v>45383</v>
          </cell>
          <cell r="D14">
            <v>45387</v>
          </cell>
          <cell r="P14">
            <v>0</v>
          </cell>
          <cell r="Q14">
            <v>0</v>
          </cell>
          <cell r="T14">
            <v>1</v>
          </cell>
          <cell r="U14">
            <v>1</v>
          </cell>
        </row>
        <row r="15">
          <cell r="C15">
            <v>45388</v>
          </cell>
          <cell r="D15">
            <v>45393</v>
          </cell>
          <cell r="P15">
            <v>0</v>
          </cell>
          <cell r="Q15">
            <v>0</v>
          </cell>
          <cell r="T15">
            <v>1</v>
          </cell>
          <cell r="U15">
            <v>1</v>
          </cell>
        </row>
        <row r="16">
          <cell r="C16">
            <v>45394</v>
          </cell>
          <cell r="D16">
            <v>45400</v>
          </cell>
          <cell r="P16">
            <v>0</v>
          </cell>
          <cell r="Q16">
            <v>0</v>
          </cell>
          <cell r="T16">
            <v>1</v>
          </cell>
          <cell r="U16">
            <v>1</v>
          </cell>
        </row>
        <row r="17">
          <cell r="C17">
            <v>45401</v>
          </cell>
          <cell r="D17">
            <v>45412</v>
          </cell>
          <cell r="P17">
            <v>0</v>
          </cell>
          <cell r="Q17">
            <v>0</v>
          </cell>
        </row>
        <row r="18">
          <cell r="C18">
            <v>45413</v>
          </cell>
          <cell r="D18">
            <v>45421</v>
          </cell>
          <cell r="P18">
            <v>0</v>
          </cell>
          <cell r="Q18">
            <v>0</v>
          </cell>
        </row>
        <row r="19">
          <cell r="C19">
            <v>45422</v>
          </cell>
          <cell r="D19">
            <v>45428</v>
          </cell>
          <cell r="P19">
            <v>0</v>
          </cell>
          <cell r="Q19">
            <v>0</v>
          </cell>
        </row>
        <row r="20">
          <cell r="C20">
            <v>45429</v>
          </cell>
          <cell r="D20">
            <v>45435</v>
          </cell>
          <cell r="P20">
            <v>0</v>
          </cell>
          <cell r="Q20">
            <v>0</v>
          </cell>
        </row>
        <row r="21">
          <cell r="C21">
            <v>45436</v>
          </cell>
          <cell r="D21">
            <v>45443</v>
          </cell>
          <cell r="P21">
            <v>0</v>
          </cell>
          <cell r="Q21">
            <v>0</v>
          </cell>
        </row>
        <row r="22">
          <cell r="C22">
            <v>45444</v>
          </cell>
          <cell r="D22">
            <v>45456</v>
          </cell>
          <cell r="P22">
            <v>0</v>
          </cell>
          <cell r="Q22">
            <v>0</v>
          </cell>
        </row>
        <row r="23">
          <cell r="C23">
            <v>45457</v>
          </cell>
          <cell r="D23">
            <v>0</v>
          </cell>
          <cell r="P23">
            <v>0</v>
          </cell>
          <cell r="Q23">
            <v>0</v>
          </cell>
        </row>
        <row r="24">
          <cell r="C24">
            <v>1</v>
          </cell>
          <cell r="D24">
            <v>0</v>
          </cell>
          <cell r="P24">
            <v>0</v>
          </cell>
          <cell r="Q24">
            <v>0</v>
          </cell>
        </row>
        <row r="25">
          <cell r="C25">
            <v>1</v>
          </cell>
          <cell r="D25">
            <v>0</v>
          </cell>
          <cell r="P25">
            <v>0</v>
          </cell>
          <cell r="Q25">
            <v>0</v>
          </cell>
        </row>
        <row r="26">
          <cell r="C26">
            <v>1</v>
          </cell>
          <cell r="D26">
            <v>0</v>
          </cell>
          <cell r="P26">
            <v>0</v>
          </cell>
          <cell r="Q26">
            <v>0</v>
          </cell>
        </row>
        <row r="27">
          <cell r="C27">
            <v>1</v>
          </cell>
          <cell r="D27">
            <v>0</v>
          </cell>
          <cell r="P27">
            <v>0</v>
          </cell>
          <cell r="Q27">
            <v>0</v>
          </cell>
        </row>
        <row r="28">
          <cell r="C28">
            <v>1</v>
          </cell>
          <cell r="D28">
            <v>0</v>
          </cell>
          <cell r="P28">
            <v>0</v>
          </cell>
          <cell r="Q28">
            <v>0</v>
          </cell>
        </row>
        <row r="29">
          <cell r="C29">
            <v>1</v>
          </cell>
          <cell r="D29">
            <v>0</v>
          </cell>
          <cell r="P29">
            <v>0</v>
          </cell>
          <cell r="Q29">
            <v>0</v>
          </cell>
        </row>
        <row r="30">
          <cell r="C30">
            <v>1</v>
          </cell>
          <cell r="D30">
            <v>0</v>
          </cell>
          <cell r="P30">
            <v>0</v>
          </cell>
          <cell r="Q30">
            <v>0</v>
          </cell>
        </row>
        <row r="31">
          <cell r="C31">
            <v>1</v>
          </cell>
          <cell r="D31">
            <v>0</v>
          </cell>
          <cell r="P31">
            <v>0</v>
          </cell>
          <cell r="Q31">
            <v>0</v>
          </cell>
        </row>
        <row r="32">
          <cell r="C32">
            <v>1</v>
          </cell>
          <cell r="D32">
            <v>0</v>
          </cell>
          <cell r="P32">
            <v>0</v>
          </cell>
          <cell r="Q32">
            <v>0</v>
          </cell>
        </row>
        <row r="33">
          <cell r="C33">
            <v>1</v>
          </cell>
          <cell r="D33">
            <v>0</v>
          </cell>
          <cell r="P33">
            <v>0</v>
          </cell>
          <cell r="Q33">
            <v>0</v>
          </cell>
        </row>
        <row r="34">
          <cell r="C34">
            <v>1</v>
          </cell>
          <cell r="D34">
            <v>0</v>
          </cell>
          <cell r="P34">
            <v>0</v>
          </cell>
          <cell r="Q34">
            <v>0</v>
          </cell>
        </row>
        <row r="35">
          <cell r="C35">
            <v>1</v>
          </cell>
          <cell r="D35">
            <v>0</v>
          </cell>
          <cell r="P35">
            <v>0</v>
          </cell>
          <cell r="Q35">
            <v>0</v>
          </cell>
        </row>
        <row r="36">
          <cell r="C36">
            <v>1</v>
          </cell>
          <cell r="D36">
            <v>0</v>
          </cell>
          <cell r="P36">
            <v>0</v>
          </cell>
          <cell r="Q36">
            <v>0</v>
          </cell>
        </row>
        <row r="37">
          <cell r="C37">
            <v>1</v>
          </cell>
          <cell r="D37">
            <v>0</v>
          </cell>
          <cell r="P37">
            <v>0</v>
          </cell>
          <cell r="Q37">
            <v>0</v>
          </cell>
        </row>
        <row r="38">
          <cell r="C38">
            <v>1</v>
          </cell>
          <cell r="D38">
            <v>0</v>
          </cell>
          <cell r="P38">
            <v>0</v>
          </cell>
          <cell r="Q38">
            <v>0</v>
          </cell>
        </row>
        <row r="39">
          <cell r="C39">
            <v>1</v>
          </cell>
          <cell r="D39">
            <v>0</v>
          </cell>
          <cell r="P39">
            <v>0</v>
          </cell>
          <cell r="Q39">
            <v>0</v>
          </cell>
        </row>
        <row r="40">
          <cell r="C40">
            <v>1</v>
          </cell>
          <cell r="D40">
            <v>0</v>
          </cell>
          <cell r="P40">
            <v>0</v>
          </cell>
          <cell r="Q40">
            <v>0</v>
          </cell>
        </row>
        <row r="41">
          <cell r="C41">
            <v>1</v>
          </cell>
          <cell r="D41">
            <v>0</v>
          </cell>
          <cell r="P41">
            <v>0</v>
          </cell>
          <cell r="Q41">
            <v>0</v>
          </cell>
        </row>
        <row r="42">
          <cell r="C42">
            <v>1</v>
          </cell>
          <cell r="D42">
            <v>0</v>
          </cell>
          <cell r="P42">
            <v>0</v>
          </cell>
          <cell r="Q42">
            <v>0</v>
          </cell>
        </row>
        <row r="43">
          <cell r="C43">
            <v>1</v>
          </cell>
          <cell r="D43">
            <v>0</v>
          </cell>
          <cell r="P43">
            <v>0</v>
          </cell>
          <cell r="Q43">
            <v>0</v>
          </cell>
        </row>
        <row r="44">
          <cell r="C44">
            <v>1</v>
          </cell>
          <cell r="D44">
            <v>0</v>
          </cell>
          <cell r="P44">
            <v>0</v>
          </cell>
          <cell r="Q44">
            <v>0</v>
          </cell>
        </row>
        <row r="45">
          <cell r="C45"/>
          <cell r="D45"/>
          <cell r="P45">
            <v>0</v>
          </cell>
          <cell r="Q45">
            <v>0</v>
          </cell>
        </row>
        <row r="50">
          <cell r="G50">
            <v>0</v>
          </cell>
        </row>
        <row r="51">
          <cell r="G51">
            <v>735542.60171340348</v>
          </cell>
        </row>
        <row r="52">
          <cell r="G52">
            <v>15048.399999999998</v>
          </cell>
        </row>
        <row r="54">
          <cell r="G54">
            <v>116397204.47</v>
          </cell>
        </row>
        <row r="55">
          <cell r="G55">
            <v>2325830.9900000002</v>
          </cell>
        </row>
        <row r="56">
          <cell r="G56">
            <v>0</v>
          </cell>
        </row>
        <row r="59">
          <cell r="G59">
            <v>0</v>
          </cell>
        </row>
        <row r="63">
          <cell r="D63">
            <v>45322</v>
          </cell>
          <cell r="E63">
            <v>45351</v>
          </cell>
          <cell r="F63">
            <v>45382</v>
          </cell>
          <cell r="G63">
            <v>45412</v>
          </cell>
          <cell r="H63">
            <v>45443</v>
          </cell>
          <cell r="I63">
            <v>45473</v>
          </cell>
          <cell r="J63">
            <v>45504</v>
          </cell>
          <cell r="K63">
            <v>45535</v>
          </cell>
          <cell r="L63">
            <v>45565</v>
          </cell>
          <cell r="M63">
            <v>45596</v>
          </cell>
          <cell r="N63">
            <v>45626</v>
          </cell>
          <cell r="O63">
            <v>45657</v>
          </cell>
          <cell r="P63"/>
          <cell r="Q63"/>
        </row>
        <row r="64">
          <cell r="D64">
            <v>113907596.28</v>
          </cell>
          <cell r="E64">
            <v>114441970.18000001</v>
          </cell>
          <cell r="F64">
            <v>115016182.3</v>
          </cell>
          <cell r="G64">
            <v>115574313.91999999</v>
          </cell>
          <cell r="H64">
            <v>116153678.76000001</v>
          </cell>
          <cell r="I64" t="e">
            <v>#N/A</v>
          </cell>
          <cell r="J64" t="e">
            <v>#N/A</v>
          </cell>
          <cell r="K64" t="e">
            <v>#N/A</v>
          </cell>
          <cell r="L64" t="e">
            <v>#N/A</v>
          </cell>
          <cell r="M64" t="e">
            <v>#N/A</v>
          </cell>
          <cell r="N64" t="e">
            <v>#N/A</v>
          </cell>
          <cell r="O64" t="e">
            <v>#N/A</v>
          </cell>
          <cell r="P64"/>
          <cell r="Q64"/>
        </row>
      </sheetData>
      <sheetData sheetId="2">
        <row r="5">
          <cell r="C5">
            <v>44927</v>
          </cell>
          <cell r="D5">
            <v>45302</v>
          </cell>
          <cell r="P5">
            <v>0</v>
          </cell>
          <cell r="Q5">
            <v>0</v>
          </cell>
          <cell r="T5">
            <v>1.0054072545347901</v>
          </cell>
          <cell r="U5">
            <v>1.0051193884686629</v>
          </cell>
        </row>
        <row r="6">
          <cell r="C6">
            <v>45303</v>
          </cell>
          <cell r="D6">
            <v>45309</v>
          </cell>
          <cell r="P6">
            <v>50231777.780000001</v>
          </cell>
          <cell r="Q6">
            <v>-75000000</v>
          </cell>
          <cell r="T6">
            <v>1.0050145045216148</v>
          </cell>
          <cell r="U6">
            <v>1.0047734522308442</v>
          </cell>
        </row>
        <row r="7">
          <cell r="C7">
            <v>45310</v>
          </cell>
          <cell r="D7">
            <v>45322</v>
          </cell>
          <cell r="P7">
            <v>0</v>
          </cell>
          <cell r="Q7">
            <v>-1957073.61</v>
          </cell>
          <cell r="T7">
            <v>1.0053870676636574</v>
          </cell>
          <cell r="U7">
            <v>1.005103645082726</v>
          </cell>
        </row>
        <row r="8">
          <cell r="C8">
            <v>45323</v>
          </cell>
          <cell r="D8">
            <v>45337</v>
          </cell>
          <cell r="P8">
            <v>0</v>
          </cell>
          <cell r="Q8">
            <v>0</v>
          </cell>
          <cell r="T8">
            <v>1.00519484602531</v>
          </cell>
          <cell r="U8">
            <v>1.0049358877555088</v>
          </cell>
        </row>
        <row r="9">
          <cell r="C9">
            <v>45338</v>
          </cell>
          <cell r="D9">
            <v>45344</v>
          </cell>
          <cell r="P9">
            <v>110000000</v>
          </cell>
          <cell r="Q9">
            <v>-1557778.06</v>
          </cell>
          <cell r="T9">
            <v>1.00531509367964</v>
          </cell>
          <cell r="U9">
            <v>1.0050990735294791</v>
          </cell>
        </row>
        <row r="10">
          <cell r="C10">
            <v>45345</v>
          </cell>
          <cell r="D10">
            <v>45351</v>
          </cell>
          <cell r="P10">
            <v>2500000</v>
          </cell>
          <cell r="Q10">
            <v>0</v>
          </cell>
          <cell r="T10">
            <v>1.0021990377115202</v>
          </cell>
          <cell r="U10">
            <v>1.0021325174920577</v>
          </cell>
        </row>
        <row r="11">
          <cell r="C11">
            <v>45352</v>
          </cell>
          <cell r="D11">
            <v>45365</v>
          </cell>
          <cell r="P11">
            <v>0</v>
          </cell>
          <cell r="Q11">
            <v>0</v>
          </cell>
          <cell r="T11">
            <v>1</v>
          </cell>
          <cell r="U11">
            <v>1</v>
          </cell>
        </row>
        <row r="12">
          <cell r="C12">
            <v>45366</v>
          </cell>
          <cell r="D12">
            <v>45372</v>
          </cell>
          <cell r="P12">
            <v>50001785.380000003</v>
          </cell>
          <cell r="Q12">
            <v>-1555151.11</v>
          </cell>
          <cell r="T12">
            <v>1</v>
          </cell>
          <cell r="U12">
            <v>1</v>
          </cell>
        </row>
        <row r="13">
          <cell r="C13">
            <v>45373</v>
          </cell>
          <cell r="D13">
            <v>45382</v>
          </cell>
          <cell r="P13">
            <v>0</v>
          </cell>
          <cell r="Q13">
            <v>0</v>
          </cell>
          <cell r="T13">
            <v>1</v>
          </cell>
          <cell r="U13">
            <v>1</v>
          </cell>
        </row>
        <row r="14">
          <cell r="C14">
            <v>45383</v>
          </cell>
          <cell r="D14">
            <v>45387</v>
          </cell>
          <cell r="P14">
            <v>0</v>
          </cell>
          <cell r="Q14">
            <v>0</v>
          </cell>
          <cell r="T14">
            <v>1</v>
          </cell>
          <cell r="U14">
            <v>1</v>
          </cell>
        </row>
        <row r="15">
          <cell r="C15">
            <v>45388</v>
          </cell>
          <cell r="D15">
            <v>45393</v>
          </cell>
          <cell r="P15">
            <v>2007247.78</v>
          </cell>
          <cell r="Q15">
            <v>0</v>
          </cell>
          <cell r="T15">
            <v>1</v>
          </cell>
          <cell r="U15">
            <v>1</v>
          </cell>
        </row>
        <row r="16">
          <cell r="C16">
            <v>45394</v>
          </cell>
          <cell r="D16">
            <v>45400</v>
          </cell>
          <cell r="P16">
            <v>0</v>
          </cell>
          <cell r="Q16">
            <v>0</v>
          </cell>
          <cell r="T16">
            <v>1</v>
          </cell>
          <cell r="U16">
            <v>1</v>
          </cell>
        </row>
        <row r="17">
          <cell r="C17">
            <v>45401</v>
          </cell>
          <cell r="D17">
            <v>45412</v>
          </cell>
          <cell r="P17">
            <v>356.52</v>
          </cell>
          <cell r="Q17">
            <v>-27247017.010000002</v>
          </cell>
        </row>
        <row r="18">
          <cell r="C18">
            <v>45413</v>
          </cell>
          <cell r="D18">
            <v>45421</v>
          </cell>
          <cell r="P18">
            <v>0</v>
          </cell>
          <cell r="Q18">
            <v>0</v>
          </cell>
        </row>
        <row r="19">
          <cell r="C19">
            <v>45422</v>
          </cell>
          <cell r="D19">
            <v>45428</v>
          </cell>
          <cell r="P19">
            <v>0</v>
          </cell>
          <cell r="Q19">
            <v>0</v>
          </cell>
        </row>
        <row r="20">
          <cell r="C20">
            <v>45429</v>
          </cell>
          <cell r="D20">
            <v>45435</v>
          </cell>
          <cell r="P20">
            <v>0</v>
          </cell>
          <cell r="Q20">
            <v>-54273406.337200001</v>
          </cell>
        </row>
        <row r="21">
          <cell r="C21">
            <v>45436</v>
          </cell>
          <cell r="D21">
            <v>45443</v>
          </cell>
          <cell r="P21">
            <v>80057555.560000002</v>
          </cell>
          <cell r="Q21">
            <v>0</v>
          </cell>
        </row>
        <row r="22">
          <cell r="C22">
            <v>45444</v>
          </cell>
          <cell r="D22">
            <v>45456</v>
          </cell>
          <cell r="P22">
            <v>0</v>
          </cell>
          <cell r="Q22">
            <v>0</v>
          </cell>
        </row>
        <row r="23">
          <cell r="C23">
            <v>45457</v>
          </cell>
          <cell r="D23">
            <v>0</v>
          </cell>
          <cell r="P23">
            <v>0</v>
          </cell>
          <cell r="Q23">
            <v>0</v>
          </cell>
        </row>
        <row r="24">
          <cell r="C24">
            <v>1</v>
          </cell>
          <cell r="D24">
            <v>0</v>
          </cell>
          <cell r="P24">
            <v>0</v>
          </cell>
          <cell r="Q24">
            <v>0</v>
          </cell>
        </row>
        <row r="25">
          <cell r="C25">
            <v>1</v>
          </cell>
          <cell r="D25">
            <v>0</v>
          </cell>
          <cell r="P25">
            <v>0</v>
          </cell>
          <cell r="Q25">
            <v>0</v>
          </cell>
        </row>
        <row r="26">
          <cell r="C26">
            <v>1</v>
          </cell>
          <cell r="D26">
            <v>0</v>
          </cell>
          <cell r="P26">
            <v>0</v>
          </cell>
          <cell r="Q26">
            <v>0</v>
          </cell>
        </row>
        <row r="27">
          <cell r="C27">
            <v>1</v>
          </cell>
          <cell r="D27">
            <v>0</v>
          </cell>
          <cell r="P27">
            <v>0</v>
          </cell>
          <cell r="Q27">
            <v>0</v>
          </cell>
        </row>
        <row r="28">
          <cell r="C28">
            <v>1</v>
          </cell>
          <cell r="D28">
            <v>0</v>
          </cell>
          <cell r="P28">
            <v>0</v>
          </cell>
          <cell r="Q28">
            <v>0</v>
          </cell>
        </row>
        <row r="29">
          <cell r="C29">
            <v>1</v>
          </cell>
          <cell r="D29">
            <v>0</v>
          </cell>
          <cell r="P29">
            <v>0</v>
          </cell>
          <cell r="Q29">
            <v>0</v>
          </cell>
        </row>
        <row r="30">
          <cell r="C30">
            <v>1</v>
          </cell>
          <cell r="D30">
            <v>0</v>
          </cell>
          <cell r="P30">
            <v>0</v>
          </cell>
          <cell r="Q30">
            <v>0</v>
          </cell>
        </row>
        <row r="31">
          <cell r="C31">
            <v>1</v>
          </cell>
          <cell r="D31">
            <v>0</v>
          </cell>
          <cell r="P31">
            <v>0</v>
          </cell>
          <cell r="Q31">
            <v>0</v>
          </cell>
        </row>
        <row r="32">
          <cell r="C32">
            <v>1</v>
          </cell>
          <cell r="D32">
            <v>0</v>
          </cell>
          <cell r="P32">
            <v>0</v>
          </cell>
          <cell r="Q32">
            <v>0</v>
          </cell>
        </row>
        <row r="33">
          <cell r="C33">
            <v>1</v>
          </cell>
          <cell r="D33">
            <v>0</v>
          </cell>
          <cell r="P33">
            <v>0</v>
          </cell>
          <cell r="Q33">
            <v>0</v>
          </cell>
        </row>
        <row r="34">
          <cell r="C34">
            <v>1</v>
          </cell>
          <cell r="D34">
            <v>0</v>
          </cell>
          <cell r="P34">
            <v>0</v>
          </cell>
          <cell r="Q34">
            <v>0</v>
          </cell>
        </row>
        <row r="35">
          <cell r="C35">
            <v>1</v>
          </cell>
          <cell r="D35">
            <v>0</v>
          </cell>
          <cell r="P35">
            <v>0</v>
          </cell>
          <cell r="Q35">
            <v>0</v>
          </cell>
        </row>
        <row r="36">
          <cell r="C36">
            <v>1</v>
          </cell>
          <cell r="D36">
            <v>0</v>
          </cell>
          <cell r="P36">
            <v>0</v>
          </cell>
          <cell r="Q36">
            <v>0</v>
          </cell>
        </row>
        <row r="37">
          <cell r="C37">
            <v>1</v>
          </cell>
          <cell r="D37">
            <v>0</v>
          </cell>
          <cell r="P37">
            <v>0</v>
          </cell>
          <cell r="Q37">
            <v>0</v>
          </cell>
        </row>
        <row r="38">
          <cell r="C38">
            <v>1</v>
          </cell>
          <cell r="D38">
            <v>0</v>
          </cell>
          <cell r="P38">
            <v>0</v>
          </cell>
          <cell r="Q38">
            <v>0</v>
          </cell>
        </row>
        <row r="39">
          <cell r="C39">
            <v>1</v>
          </cell>
          <cell r="D39">
            <v>0</v>
          </cell>
          <cell r="P39">
            <v>0</v>
          </cell>
          <cell r="Q39">
            <v>0</v>
          </cell>
        </row>
        <row r="40">
          <cell r="C40">
            <v>1</v>
          </cell>
          <cell r="D40">
            <v>0</v>
          </cell>
          <cell r="P40">
            <v>0</v>
          </cell>
          <cell r="Q40">
            <v>0</v>
          </cell>
        </row>
        <row r="41">
          <cell r="C41">
            <v>1</v>
          </cell>
          <cell r="D41">
            <v>0</v>
          </cell>
          <cell r="P41">
            <v>0</v>
          </cell>
          <cell r="Q41">
            <v>0</v>
          </cell>
        </row>
        <row r="42">
          <cell r="C42">
            <v>1</v>
          </cell>
          <cell r="D42">
            <v>0</v>
          </cell>
          <cell r="P42">
            <v>0</v>
          </cell>
          <cell r="Q42">
            <v>0</v>
          </cell>
        </row>
        <row r="43">
          <cell r="C43">
            <v>1</v>
          </cell>
          <cell r="D43">
            <v>0</v>
          </cell>
          <cell r="P43">
            <v>0</v>
          </cell>
          <cell r="Q43">
            <v>0</v>
          </cell>
        </row>
        <row r="44">
          <cell r="C44">
            <v>1</v>
          </cell>
          <cell r="D44">
            <v>0</v>
          </cell>
          <cell r="P44">
            <v>0</v>
          </cell>
          <cell r="Q44">
            <v>0</v>
          </cell>
        </row>
        <row r="45">
          <cell r="C45"/>
          <cell r="D45"/>
          <cell r="P45">
            <v>0</v>
          </cell>
          <cell r="Q45">
            <v>0</v>
          </cell>
        </row>
        <row r="50">
          <cell r="G50">
            <v>0</v>
          </cell>
        </row>
        <row r="51">
          <cell r="G51">
            <v>4445756.8196000028</v>
          </cell>
        </row>
        <row r="52">
          <cell r="G52">
            <v>104368.61</v>
          </cell>
        </row>
        <row r="54">
          <cell r="G54">
            <v>685176169.99690008</v>
          </cell>
        </row>
        <row r="55">
          <cell r="G55">
            <v>12828002.5</v>
          </cell>
        </row>
        <row r="56">
          <cell r="G56">
            <v>0</v>
          </cell>
        </row>
        <row r="59">
          <cell r="G59">
            <v>0</v>
          </cell>
        </row>
        <row r="63">
          <cell r="D63">
            <v>45322</v>
          </cell>
          <cell r="E63">
            <v>45351</v>
          </cell>
          <cell r="F63">
            <v>45382</v>
          </cell>
          <cell r="G63">
            <v>45412</v>
          </cell>
          <cell r="H63">
            <v>45443</v>
          </cell>
          <cell r="I63">
            <v>45473</v>
          </cell>
          <cell r="J63">
            <v>45504</v>
          </cell>
          <cell r="K63">
            <v>45535</v>
          </cell>
          <cell r="L63">
            <v>45565</v>
          </cell>
          <cell r="M63">
            <v>45596</v>
          </cell>
          <cell r="N63">
            <v>45626</v>
          </cell>
          <cell r="O63">
            <v>45657</v>
          </cell>
          <cell r="P63"/>
          <cell r="Q63"/>
        </row>
        <row r="64">
          <cell r="D64">
            <v>511164304.97420001</v>
          </cell>
          <cell r="E64">
            <v>624799077.86409998</v>
          </cell>
          <cell r="F64">
            <v>676570128.93410003</v>
          </cell>
          <cell r="G64">
            <v>654624675.89409995</v>
          </cell>
          <cell r="H64">
            <v>683718129.12690008</v>
          </cell>
          <cell r="I64" t="e">
            <v>#N/A</v>
          </cell>
          <cell r="J64" t="e">
            <v>#N/A</v>
          </cell>
          <cell r="K64" t="e">
            <v>#N/A</v>
          </cell>
          <cell r="L64" t="e">
            <v>#N/A</v>
          </cell>
          <cell r="M64" t="e">
            <v>#N/A</v>
          </cell>
          <cell r="N64" t="e">
            <v>#N/A</v>
          </cell>
          <cell r="O64" t="e">
            <v>#N/A</v>
          </cell>
          <cell r="P64"/>
          <cell r="Q64"/>
        </row>
      </sheetData>
      <sheetData sheetId="3">
        <row r="5">
          <cell r="C5">
            <v>44927</v>
          </cell>
          <cell r="D5">
            <v>45302</v>
          </cell>
          <cell r="P5">
            <v>0</v>
          </cell>
          <cell r="Q5">
            <v>0</v>
          </cell>
          <cell r="T5">
            <v>1.0055187353954613</v>
          </cell>
          <cell r="U5">
            <v>1.0051833197696338</v>
          </cell>
        </row>
        <row r="6">
          <cell r="C6">
            <v>45303</v>
          </cell>
          <cell r="D6">
            <v>45309</v>
          </cell>
          <cell r="P6">
            <v>101424833.33</v>
          </cell>
          <cell r="Q6">
            <v>-31201585.825300001</v>
          </cell>
          <cell r="T6">
            <v>1.0051243755406343</v>
          </cell>
          <cell r="U6">
            <v>1.004822883661654</v>
          </cell>
        </row>
        <row r="7">
          <cell r="C7">
            <v>45310</v>
          </cell>
          <cell r="D7">
            <v>45322</v>
          </cell>
          <cell r="P7">
            <v>0</v>
          </cell>
          <cell r="Q7">
            <v>-5423789.5800000001</v>
          </cell>
          <cell r="T7">
            <v>1.0054691847479778</v>
          </cell>
          <cell r="U7">
            <v>1.0051277320148555</v>
          </cell>
        </row>
        <row r="8">
          <cell r="C8">
            <v>45323</v>
          </cell>
          <cell r="D8">
            <v>45337</v>
          </cell>
          <cell r="P8">
            <v>0</v>
          </cell>
          <cell r="Q8">
            <v>0</v>
          </cell>
          <cell r="T8">
            <v>1.0052665908307177</v>
          </cell>
          <cell r="U8">
            <v>1.0049798961707406</v>
          </cell>
        </row>
        <row r="9">
          <cell r="C9">
            <v>45338</v>
          </cell>
          <cell r="D9">
            <v>45344</v>
          </cell>
          <cell r="P9">
            <v>15070000</v>
          </cell>
          <cell r="Q9">
            <v>0</v>
          </cell>
          <cell r="T9">
            <v>1.005425107932076</v>
          </cell>
          <cell r="U9">
            <v>1.0051820871034169</v>
          </cell>
        </row>
        <row r="10">
          <cell r="C10">
            <v>45345</v>
          </cell>
          <cell r="D10">
            <v>45351</v>
          </cell>
          <cell r="P10">
            <v>30000000</v>
          </cell>
          <cell r="Q10">
            <v>0</v>
          </cell>
          <cell r="T10">
            <v>1.0022404975729242</v>
          </cell>
          <cell r="U10">
            <v>1.0021619286642205</v>
          </cell>
        </row>
        <row r="11">
          <cell r="C11">
            <v>45352</v>
          </cell>
          <cell r="D11">
            <v>45365</v>
          </cell>
          <cell r="P11">
            <v>0</v>
          </cell>
          <cell r="Q11">
            <v>0</v>
          </cell>
          <cell r="T11">
            <v>1</v>
          </cell>
          <cell r="U11">
            <v>1</v>
          </cell>
        </row>
        <row r="12">
          <cell r="C12">
            <v>45366</v>
          </cell>
          <cell r="D12">
            <v>45372</v>
          </cell>
          <cell r="P12">
            <v>25235283.329999998</v>
          </cell>
          <cell r="Q12">
            <v>0</v>
          </cell>
          <cell r="T12">
            <v>1</v>
          </cell>
          <cell r="U12">
            <v>1</v>
          </cell>
        </row>
        <row r="13">
          <cell r="C13">
            <v>45373</v>
          </cell>
          <cell r="D13">
            <v>45382</v>
          </cell>
          <cell r="P13">
            <v>0</v>
          </cell>
          <cell r="Q13">
            <v>0</v>
          </cell>
          <cell r="T13">
            <v>1</v>
          </cell>
          <cell r="U13">
            <v>1</v>
          </cell>
        </row>
        <row r="14">
          <cell r="C14">
            <v>45383</v>
          </cell>
          <cell r="D14">
            <v>45387</v>
          </cell>
          <cell r="P14">
            <v>0</v>
          </cell>
          <cell r="Q14">
            <v>0</v>
          </cell>
          <cell r="T14">
            <v>1</v>
          </cell>
          <cell r="U14">
            <v>1</v>
          </cell>
        </row>
        <row r="15">
          <cell r="C15">
            <v>45388</v>
          </cell>
          <cell r="D15">
            <v>45393</v>
          </cell>
          <cell r="P15">
            <v>0</v>
          </cell>
          <cell r="Q15">
            <v>0</v>
          </cell>
          <cell r="T15">
            <v>1</v>
          </cell>
          <cell r="U15">
            <v>1</v>
          </cell>
        </row>
        <row r="16">
          <cell r="C16">
            <v>45394</v>
          </cell>
          <cell r="D16">
            <v>45400</v>
          </cell>
          <cell r="P16">
            <v>0</v>
          </cell>
          <cell r="Q16">
            <v>0</v>
          </cell>
          <cell r="T16">
            <v>1</v>
          </cell>
          <cell r="U16">
            <v>1</v>
          </cell>
        </row>
        <row r="17">
          <cell r="C17">
            <v>45401</v>
          </cell>
          <cell r="D17">
            <v>45412</v>
          </cell>
          <cell r="P17">
            <v>25007132.550000001</v>
          </cell>
          <cell r="Q17">
            <v>-30941541.670000002</v>
          </cell>
        </row>
        <row r="18">
          <cell r="C18">
            <v>45413</v>
          </cell>
          <cell r="D18">
            <v>45421</v>
          </cell>
          <cell r="P18">
            <v>0</v>
          </cell>
          <cell r="Q18">
            <v>0</v>
          </cell>
        </row>
        <row r="19">
          <cell r="C19">
            <v>45422</v>
          </cell>
          <cell r="D19">
            <v>45428</v>
          </cell>
          <cell r="P19">
            <v>0</v>
          </cell>
          <cell r="Q19">
            <v>0</v>
          </cell>
        </row>
        <row r="20">
          <cell r="C20">
            <v>45429</v>
          </cell>
          <cell r="D20">
            <v>45435</v>
          </cell>
          <cell r="P20">
            <v>10046900</v>
          </cell>
          <cell r="Q20">
            <v>-3104872</v>
          </cell>
        </row>
        <row r="21">
          <cell r="C21">
            <v>45436</v>
          </cell>
          <cell r="D21">
            <v>45443</v>
          </cell>
          <cell r="P21">
            <v>50293125</v>
          </cell>
          <cell r="Q21">
            <v>0</v>
          </cell>
        </row>
        <row r="22">
          <cell r="C22">
            <v>45444</v>
          </cell>
          <cell r="D22">
            <v>45456</v>
          </cell>
          <cell r="P22">
            <v>0</v>
          </cell>
          <cell r="Q22">
            <v>0</v>
          </cell>
        </row>
        <row r="23">
          <cell r="C23">
            <v>45457</v>
          </cell>
          <cell r="D23">
            <v>0</v>
          </cell>
          <cell r="P23">
            <v>0</v>
          </cell>
          <cell r="Q23">
            <v>0</v>
          </cell>
        </row>
        <row r="24">
          <cell r="C24">
            <v>1</v>
          </cell>
          <cell r="D24">
            <v>0</v>
          </cell>
          <cell r="P24">
            <v>0</v>
          </cell>
          <cell r="Q24">
            <v>0</v>
          </cell>
        </row>
        <row r="25">
          <cell r="C25">
            <v>1</v>
          </cell>
          <cell r="D25">
            <v>0</v>
          </cell>
          <cell r="P25">
            <v>0</v>
          </cell>
          <cell r="Q25">
            <v>0</v>
          </cell>
        </row>
        <row r="26">
          <cell r="C26">
            <v>1</v>
          </cell>
          <cell r="D26">
            <v>0</v>
          </cell>
          <cell r="P26">
            <v>0</v>
          </cell>
          <cell r="Q26">
            <v>0</v>
          </cell>
        </row>
        <row r="27">
          <cell r="C27">
            <v>1</v>
          </cell>
          <cell r="D27">
            <v>0</v>
          </cell>
          <cell r="P27">
            <v>0</v>
          </cell>
          <cell r="Q27">
            <v>0</v>
          </cell>
        </row>
        <row r="28">
          <cell r="C28">
            <v>1</v>
          </cell>
          <cell r="D28">
            <v>0</v>
          </cell>
          <cell r="P28">
            <v>0</v>
          </cell>
          <cell r="Q28">
            <v>0</v>
          </cell>
        </row>
        <row r="29">
          <cell r="C29">
            <v>1</v>
          </cell>
          <cell r="D29">
            <v>0</v>
          </cell>
          <cell r="P29">
            <v>0</v>
          </cell>
          <cell r="Q29">
            <v>0</v>
          </cell>
        </row>
        <row r="30">
          <cell r="C30">
            <v>1</v>
          </cell>
          <cell r="D30">
            <v>0</v>
          </cell>
          <cell r="P30">
            <v>0</v>
          </cell>
          <cell r="Q30">
            <v>0</v>
          </cell>
        </row>
        <row r="31">
          <cell r="C31">
            <v>1</v>
          </cell>
          <cell r="D31">
            <v>0</v>
          </cell>
          <cell r="P31">
            <v>0</v>
          </cell>
          <cell r="Q31">
            <v>0</v>
          </cell>
        </row>
        <row r="32">
          <cell r="C32">
            <v>1</v>
          </cell>
          <cell r="D32">
            <v>0</v>
          </cell>
          <cell r="P32">
            <v>0</v>
          </cell>
          <cell r="Q32">
            <v>0</v>
          </cell>
        </row>
        <row r="33">
          <cell r="C33">
            <v>1</v>
          </cell>
          <cell r="D33">
            <v>0</v>
          </cell>
          <cell r="P33">
            <v>0</v>
          </cell>
          <cell r="Q33">
            <v>0</v>
          </cell>
        </row>
        <row r="34">
          <cell r="C34">
            <v>1</v>
          </cell>
          <cell r="D34">
            <v>0</v>
          </cell>
          <cell r="P34">
            <v>0</v>
          </cell>
          <cell r="Q34">
            <v>0</v>
          </cell>
        </row>
        <row r="35">
          <cell r="C35">
            <v>1</v>
          </cell>
          <cell r="D35">
            <v>0</v>
          </cell>
          <cell r="P35">
            <v>0</v>
          </cell>
          <cell r="Q35">
            <v>0</v>
          </cell>
        </row>
        <row r="36">
          <cell r="C36">
            <v>1</v>
          </cell>
          <cell r="D36">
            <v>0</v>
          </cell>
          <cell r="P36">
            <v>0</v>
          </cell>
          <cell r="Q36">
            <v>0</v>
          </cell>
        </row>
        <row r="37">
          <cell r="C37">
            <v>1</v>
          </cell>
          <cell r="D37">
            <v>0</v>
          </cell>
          <cell r="P37">
            <v>0</v>
          </cell>
          <cell r="Q37">
            <v>0</v>
          </cell>
        </row>
        <row r="38">
          <cell r="C38">
            <v>1</v>
          </cell>
          <cell r="D38">
            <v>0</v>
          </cell>
          <cell r="P38">
            <v>0</v>
          </cell>
          <cell r="Q38">
            <v>0</v>
          </cell>
        </row>
        <row r="39">
          <cell r="C39">
            <v>1</v>
          </cell>
          <cell r="D39">
            <v>0</v>
          </cell>
          <cell r="P39">
            <v>0</v>
          </cell>
          <cell r="Q39">
            <v>0</v>
          </cell>
        </row>
        <row r="40">
          <cell r="C40">
            <v>1</v>
          </cell>
          <cell r="D40">
            <v>0</v>
          </cell>
          <cell r="P40">
            <v>0</v>
          </cell>
          <cell r="Q40">
            <v>0</v>
          </cell>
        </row>
        <row r="41">
          <cell r="C41">
            <v>1</v>
          </cell>
          <cell r="D41">
            <v>0</v>
          </cell>
          <cell r="P41">
            <v>0</v>
          </cell>
          <cell r="Q41">
            <v>0</v>
          </cell>
        </row>
        <row r="42">
          <cell r="C42">
            <v>1</v>
          </cell>
          <cell r="D42">
            <v>0</v>
          </cell>
          <cell r="P42">
            <v>0</v>
          </cell>
          <cell r="Q42">
            <v>0</v>
          </cell>
        </row>
        <row r="43">
          <cell r="C43">
            <v>1</v>
          </cell>
          <cell r="D43">
            <v>0</v>
          </cell>
          <cell r="P43">
            <v>0</v>
          </cell>
          <cell r="Q43">
            <v>0</v>
          </cell>
        </row>
        <row r="44">
          <cell r="C44">
            <v>1</v>
          </cell>
          <cell r="D44">
            <v>0</v>
          </cell>
          <cell r="P44">
            <v>0</v>
          </cell>
          <cell r="Q44">
            <v>0</v>
          </cell>
        </row>
        <row r="45">
          <cell r="C45"/>
          <cell r="D45"/>
          <cell r="P45">
            <v>0</v>
          </cell>
          <cell r="Q45">
            <v>0</v>
          </cell>
        </row>
        <row r="50">
          <cell r="G50">
            <v>7149.81</v>
          </cell>
        </row>
        <row r="51">
          <cell r="G51">
            <v>5932640.7334000021</v>
          </cell>
        </row>
        <row r="52">
          <cell r="G52">
            <v>428031.70999999996</v>
          </cell>
        </row>
        <row r="54">
          <cell r="G54">
            <v>710430940.9618001</v>
          </cell>
        </row>
        <row r="55">
          <cell r="G55">
            <v>11487396.399999999</v>
          </cell>
        </row>
        <row r="56">
          <cell r="G56">
            <v>0</v>
          </cell>
        </row>
        <row r="59">
          <cell r="G59">
            <v>0</v>
          </cell>
        </row>
        <row r="63">
          <cell r="D63">
            <v>45322</v>
          </cell>
          <cell r="E63">
            <v>45351</v>
          </cell>
          <cell r="F63">
            <v>45382</v>
          </cell>
          <cell r="G63">
            <v>45412</v>
          </cell>
          <cell r="H63">
            <v>45443</v>
          </cell>
          <cell r="I63">
            <v>45473</v>
          </cell>
          <cell r="J63">
            <v>45504</v>
          </cell>
          <cell r="K63">
            <v>45535</v>
          </cell>
          <cell r="L63">
            <v>45565</v>
          </cell>
          <cell r="M63">
            <v>45596</v>
          </cell>
          <cell r="N63">
            <v>45626</v>
          </cell>
          <cell r="O63">
            <v>45657</v>
          </cell>
          <cell r="P63"/>
          <cell r="Q63"/>
        </row>
        <row r="64">
          <cell r="D64">
            <v>574516203.75190008</v>
          </cell>
          <cell r="E64">
            <v>622426825.58179998</v>
          </cell>
          <cell r="F64">
            <v>650924509.66180003</v>
          </cell>
          <cell r="G64">
            <v>648219708.85180008</v>
          </cell>
          <cell r="H64">
            <v>708898353.2917999</v>
          </cell>
          <cell r="I64" t="e">
            <v>#N/A</v>
          </cell>
          <cell r="J64" t="e">
            <v>#N/A</v>
          </cell>
          <cell r="K64" t="e">
            <v>#N/A</v>
          </cell>
          <cell r="L64" t="e">
            <v>#N/A</v>
          </cell>
          <cell r="M64" t="e">
            <v>#N/A</v>
          </cell>
          <cell r="N64" t="e">
            <v>#N/A</v>
          </cell>
          <cell r="O64" t="e">
            <v>#N/A</v>
          </cell>
          <cell r="P64"/>
          <cell r="Q64"/>
        </row>
      </sheetData>
      <sheetData sheetId="4">
        <row r="5">
          <cell r="C5">
            <v>44927</v>
          </cell>
          <cell r="D5">
            <v>45302</v>
          </cell>
          <cell r="P5">
            <v>0</v>
          </cell>
          <cell r="Q5">
            <v>0</v>
          </cell>
          <cell r="T5">
            <v>1.0057322576102481</v>
          </cell>
          <cell r="U5">
            <v>1.0053986567291271</v>
          </cell>
        </row>
        <row r="6">
          <cell r="C6">
            <v>45303</v>
          </cell>
          <cell r="D6">
            <v>45309</v>
          </cell>
          <cell r="P6">
            <v>0</v>
          </cell>
          <cell r="Q6">
            <v>0</v>
          </cell>
          <cell r="T6">
            <v>1.0053193907915892</v>
          </cell>
          <cell r="U6">
            <v>1.0050233844161827</v>
          </cell>
        </row>
        <row r="7">
          <cell r="C7">
            <v>45310</v>
          </cell>
          <cell r="D7">
            <v>45322</v>
          </cell>
          <cell r="P7">
            <v>13055000</v>
          </cell>
          <cell r="Q7">
            <v>-10778492.359999999</v>
          </cell>
          <cell r="T7">
            <v>1.0056145912133387</v>
          </cell>
          <cell r="U7">
            <v>1.0053060073531912</v>
          </cell>
        </row>
        <row r="8">
          <cell r="C8">
            <v>45323</v>
          </cell>
          <cell r="D8">
            <v>45337</v>
          </cell>
          <cell r="P8">
            <v>0</v>
          </cell>
          <cell r="Q8">
            <v>0</v>
          </cell>
          <cell r="T8">
            <v>1.0054385405279176</v>
          </cell>
          <cell r="U8">
            <v>1.0052226573815564</v>
          </cell>
        </row>
        <row r="9">
          <cell r="C9">
            <v>45338</v>
          </cell>
          <cell r="D9">
            <v>45344</v>
          </cell>
          <cell r="P9">
            <v>0</v>
          </cell>
          <cell r="Q9">
            <v>0</v>
          </cell>
          <cell r="T9">
            <v>1.0056548548849804</v>
          </cell>
          <cell r="U9">
            <v>1.0053845617946269</v>
          </cell>
        </row>
        <row r="10">
          <cell r="C10">
            <v>45345</v>
          </cell>
          <cell r="D10">
            <v>45351</v>
          </cell>
          <cell r="P10">
            <v>0</v>
          </cell>
          <cell r="Q10">
            <v>0</v>
          </cell>
          <cell r="T10">
            <v>1.0023248700844625</v>
          </cell>
          <cell r="U10">
            <v>1.0022473364926376</v>
          </cell>
        </row>
        <row r="11">
          <cell r="C11">
            <v>45352</v>
          </cell>
          <cell r="D11">
            <v>45365</v>
          </cell>
          <cell r="P11">
            <v>0</v>
          </cell>
          <cell r="Q11">
            <v>0</v>
          </cell>
          <cell r="T11">
            <v>1</v>
          </cell>
          <cell r="U11">
            <v>1</v>
          </cell>
        </row>
        <row r="12">
          <cell r="C12">
            <v>45366</v>
          </cell>
          <cell r="D12">
            <v>45372</v>
          </cell>
          <cell r="P12">
            <v>0</v>
          </cell>
          <cell r="Q12">
            <v>0</v>
          </cell>
          <cell r="T12">
            <v>1</v>
          </cell>
          <cell r="U12">
            <v>1</v>
          </cell>
        </row>
        <row r="13">
          <cell r="C13">
            <v>45373</v>
          </cell>
          <cell r="D13">
            <v>45382</v>
          </cell>
          <cell r="P13">
            <v>0</v>
          </cell>
          <cell r="Q13">
            <v>0</v>
          </cell>
          <cell r="T13">
            <v>1</v>
          </cell>
          <cell r="U13">
            <v>1</v>
          </cell>
        </row>
        <row r="14">
          <cell r="C14">
            <v>45383</v>
          </cell>
          <cell r="D14">
            <v>45387</v>
          </cell>
          <cell r="P14">
            <v>0</v>
          </cell>
          <cell r="Q14">
            <v>0</v>
          </cell>
          <cell r="T14">
            <v>1</v>
          </cell>
          <cell r="U14">
            <v>1</v>
          </cell>
        </row>
        <row r="15">
          <cell r="C15">
            <v>45388</v>
          </cell>
          <cell r="D15">
            <v>45393</v>
          </cell>
          <cell r="P15">
            <v>0</v>
          </cell>
          <cell r="Q15">
            <v>0</v>
          </cell>
          <cell r="T15">
            <v>1</v>
          </cell>
          <cell r="U15">
            <v>1</v>
          </cell>
        </row>
        <row r="16">
          <cell r="C16">
            <v>45394</v>
          </cell>
          <cell r="D16">
            <v>45400</v>
          </cell>
          <cell r="P16">
            <v>0</v>
          </cell>
          <cell r="Q16">
            <v>0</v>
          </cell>
          <cell r="T16">
            <v>1</v>
          </cell>
          <cell r="U16">
            <v>1</v>
          </cell>
        </row>
        <row r="17">
          <cell r="C17">
            <v>45401</v>
          </cell>
          <cell r="D17">
            <v>45412</v>
          </cell>
          <cell r="P17">
            <v>1009</v>
          </cell>
          <cell r="Q17">
            <v>-3608246.5300000003</v>
          </cell>
        </row>
        <row r="18">
          <cell r="C18">
            <v>45413</v>
          </cell>
          <cell r="D18">
            <v>45421</v>
          </cell>
          <cell r="P18">
            <v>0</v>
          </cell>
          <cell r="Q18">
            <v>0</v>
          </cell>
        </row>
        <row r="19">
          <cell r="C19">
            <v>45422</v>
          </cell>
          <cell r="D19">
            <v>45428</v>
          </cell>
          <cell r="P19">
            <v>0</v>
          </cell>
          <cell r="Q19">
            <v>0</v>
          </cell>
        </row>
        <row r="20">
          <cell r="C20">
            <v>45429</v>
          </cell>
          <cell r="D20">
            <v>45435</v>
          </cell>
          <cell r="P20">
            <v>0</v>
          </cell>
          <cell r="Q20">
            <v>0</v>
          </cell>
        </row>
        <row r="21">
          <cell r="C21">
            <v>45436</v>
          </cell>
          <cell r="D21">
            <v>45443</v>
          </cell>
          <cell r="P21">
            <v>40000000</v>
          </cell>
          <cell r="Q21">
            <v>0</v>
          </cell>
        </row>
        <row r="22">
          <cell r="C22">
            <v>45444</v>
          </cell>
          <cell r="D22">
            <v>45456</v>
          </cell>
          <cell r="P22">
            <v>0</v>
          </cell>
          <cell r="Q22">
            <v>0</v>
          </cell>
        </row>
        <row r="23">
          <cell r="C23">
            <v>45457</v>
          </cell>
          <cell r="D23">
            <v>0</v>
          </cell>
          <cell r="P23">
            <v>0</v>
          </cell>
          <cell r="Q23">
            <v>0</v>
          </cell>
        </row>
        <row r="24">
          <cell r="C24">
            <v>1</v>
          </cell>
          <cell r="D24">
            <v>0</v>
          </cell>
          <cell r="P24">
            <v>0</v>
          </cell>
          <cell r="Q24">
            <v>0</v>
          </cell>
        </row>
        <row r="25">
          <cell r="C25">
            <v>1</v>
          </cell>
          <cell r="D25">
            <v>0</v>
          </cell>
          <cell r="P25">
            <v>0</v>
          </cell>
          <cell r="Q25">
            <v>0</v>
          </cell>
        </row>
        <row r="26">
          <cell r="C26">
            <v>1</v>
          </cell>
          <cell r="D26">
            <v>0</v>
          </cell>
          <cell r="P26">
            <v>0</v>
          </cell>
          <cell r="Q26">
            <v>0</v>
          </cell>
        </row>
        <row r="27">
          <cell r="C27">
            <v>1</v>
          </cell>
          <cell r="D27">
            <v>0</v>
          </cell>
          <cell r="P27">
            <v>0</v>
          </cell>
          <cell r="Q27">
            <v>0</v>
          </cell>
        </row>
        <row r="28">
          <cell r="C28">
            <v>1</v>
          </cell>
          <cell r="D28">
            <v>0</v>
          </cell>
          <cell r="P28">
            <v>0</v>
          </cell>
          <cell r="Q28">
            <v>0</v>
          </cell>
        </row>
        <row r="29">
          <cell r="C29">
            <v>1</v>
          </cell>
          <cell r="D29">
            <v>0</v>
          </cell>
          <cell r="P29">
            <v>0</v>
          </cell>
          <cell r="Q29">
            <v>0</v>
          </cell>
        </row>
        <row r="30">
          <cell r="C30">
            <v>1</v>
          </cell>
          <cell r="D30">
            <v>0</v>
          </cell>
          <cell r="P30">
            <v>0</v>
          </cell>
          <cell r="Q30">
            <v>0</v>
          </cell>
        </row>
        <row r="31">
          <cell r="C31">
            <v>1</v>
          </cell>
          <cell r="D31">
            <v>0</v>
          </cell>
          <cell r="P31">
            <v>0</v>
          </cell>
          <cell r="Q31">
            <v>0</v>
          </cell>
        </row>
        <row r="32">
          <cell r="C32">
            <v>1</v>
          </cell>
          <cell r="D32">
            <v>0</v>
          </cell>
          <cell r="P32">
            <v>0</v>
          </cell>
          <cell r="Q32">
            <v>0</v>
          </cell>
        </row>
        <row r="33">
          <cell r="C33">
            <v>1</v>
          </cell>
          <cell r="D33">
            <v>0</v>
          </cell>
          <cell r="P33">
            <v>0</v>
          </cell>
          <cell r="Q33">
            <v>0</v>
          </cell>
        </row>
        <row r="34">
          <cell r="C34">
            <v>1</v>
          </cell>
          <cell r="D34">
            <v>0</v>
          </cell>
          <cell r="P34">
            <v>0</v>
          </cell>
          <cell r="Q34">
            <v>0</v>
          </cell>
        </row>
        <row r="35">
          <cell r="C35">
            <v>1</v>
          </cell>
          <cell r="D35">
            <v>0</v>
          </cell>
          <cell r="P35">
            <v>0</v>
          </cell>
          <cell r="Q35">
            <v>0</v>
          </cell>
        </row>
        <row r="36">
          <cell r="C36">
            <v>1</v>
          </cell>
          <cell r="D36">
            <v>0</v>
          </cell>
          <cell r="P36">
            <v>0</v>
          </cell>
          <cell r="Q36">
            <v>0</v>
          </cell>
        </row>
        <row r="37">
          <cell r="C37">
            <v>1</v>
          </cell>
          <cell r="D37">
            <v>0</v>
          </cell>
          <cell r="P37">
            <v>0</v>
          </cell>
          <cell r="Q37">
            <v>0</v>
          </cell>
        </row>
        <row r="38">
          <cell r="C38">
            <v>1</v>
          </cell>
          <cell r="D38">
            <v>0</v>
          </cell>
          <cell r="P38">
            <v>0</v>
          </cell>
          <cell r="Q38">
            <v>0</v>
          </cell>
        </row>
        <row r="39">
          <cell r="C39">
            <v>1</v>
          </cell>
          <cell r="D39">
            <v>0</v>
          </cell>
          <cell r="P39">
            <v>0</v>
          </cell>
          <cell r="Q39">
            <v>0</v>
          </cell>
        </row>
        <row r="40">
          <cell r="C40">
            <v>1</v>
          </cell>
          <cell r="D40">
            <v>0</v>
          </cell>
          <cell r="P40">
            <v>0</v>
          </cell>
          <cell r="Q40">
            <v>0</v>
          </cell>
        </row>
        <row r="41">
          <cell r="C41">
            <v>1</v>
          </cell>
          <cell r="D41">
            <v>0</v>
          </cell>
          <cell r="P41">
            <v>0</v>
          </cell>
          <cell r="Q41">
            <v>0</v>
          </cell>
        </row>
        <row r="42">
          <cell r="C42">
            <v>1</v>
          </cell>
          <cell r="D42">
            <v>0</v>
          </cell>
          <cell r="P42">
            <v>0</v>
          </cell>
          <cell r="Q42">
            <v>0</v>
          </cell>
        </row>
        <row r="43">
          <cell r="C43">
            <v>1</v>
          </cell>
          <cell r="D43">
            <v>0</v>
          </cell>
          <cell r="P43">
            <v>0</v>
          </cell>
          <cell r="Q43">
            <v>0</v>
          </cell>
        </row>
        <row r="44">
          <cell r="C44">
            <v>1</v>
          </cell>
          <cell r="D44">
            <v>0</v>
          </cell>
          <cell r="P44">
            <v>0</v>
          </cell>
          <cell r="Q44">
            <v>0</v>
          </cell>
        </row>
        <row r="45">
          <cell r="C45"/>
          <cell r="D45"/>
          <cell r="P45">
            <v>0</v>
          </cell>
          <cell r="Q45">
            <v>0</v>
          </cell>
        </row>
        <row r="50">
          <cell r="G50">
            <v>1850.19</v>
          </cell>
        </row>
        <row r="51">
          <cell r="G51">
            <v>4755424.311466381</v>
          </cell>
        </row>
        <row r="52">
          <cell r="G52">
            <v>143882.31</v>
          </cell>
        </row>
        <row r="54">
          <cell r="G54">
            <v>253515205.58379996</v>
          </cell>
        </row>
        <row r="55">
          <cell r="G55">
            <v>6883561.4500000002</v>
          </cell>
        </row>
        <row r="56">
          <cell r="G56">
            <v>0</v>
          </cell>
        </row>
        <row r="59">
          <cell r="G59">
            <v>0</v>
          </cell>
        </row>
        <row r="63">
          <cell r="D63">
            <v>45322</v>
          </cell>
          <cell r="E63">
            <v>45351</v>
          </cell>
          <cell r="F63">
            <v>45382</v>
          </cell>
          <cell r="G63">
            <v>45412</v>
          </cell>
          <cell r="H63">
            <v>45443</v>
          </cell>
          <cell r="I63">
            <v>45473</v>
          </cell>
          <cell r="J63">
            <v>45504</v>
          </cell>
          <cell r="K63">
            <v>45535</v>
          </cell>
          <cell r="L63">
            <v>45565</v>
          </cell>
          <cell r="M63">
            <v>45596</v>
          </cell>
          <cell r="N63">
            <v>45626</v>
          </cell>
          <cell r="O63">
            <v>45657</v>
          </cell>
          <cell r="P63"/>
          <cell r="Q63"/>
        </row>
        <row r="64">
          <cell r="D64">
            <v>212051006.20379999</v>
          </cell>
          <cell r="E64">
            <v>213116219.92380002</v>
          </cell>
          <cell r="F64">
            <v>214247016.15380001</v>
          </cell>
          <cell r="G64">
            <v>211751166.23380002</v>
          </cell>
          <cell r="H64">
            <v>252946749.12380001</v>
          </cell>
          <cell r="I64" t="e">
            <v>#N/A</v>
          </cell>
          <cell r="J64" t="e">
            <v>#N/A</v>
          </cell>
          <cell r="K64" t="e">
            <v>#N/A</v>
          </cell>
          <cell r="L64" t="e">
            <v>#N/A</v>
          </cell>
          <cell r="M64" t="e">
            <v>#N/A</v>
          </cell>
          <cell r="N64" t="e">
            <v>#N/A</v>
          </cell>
          <cell r="O64" t="e">
            <v>#N/A</v>
          </cell>
          <cell r="P64"/>
          <cell r="Q64"/>
        </row>
      </sheetData>
      <sheetData sheetId="5">
        <row r="5">
          <cell r="C5">
            <v>44927</v>
          </cell>
          <cell r="D5">
            <v>45302</v>
          </cell>
          <cell r="P5">
            <v>0</v>
          </cell>
          <cell r="Q5">
            <v>0</v>
          </cell>
          <cell r="T5">
            <v>1.0058955794609765</v>
          </cell>
          <cell r="U5">
            <v>1.0056147400495008</v>
          </cell>
        </row>
        <row r="6">
          <cell r="C6">
            <v>45303</v>
          </cell>
          <cell r="D6">
            <v>45309</v>
          </cell>
          <cell r="P6">
            <v>0</v>
          </cell>
          <cell r="Q6">
            <v>-2009424.08</v>
          </cell>
          <cell r="T6">
            <v>1.0054567407757811</v>
          </cell>
          <cell r="U6">
            <v>1.0052172706828753</v>
          </cell>
        </row>
        <row r="7">
          <cell r="C7">
            <v>45310</v>
          </cell>
          <cell r="D7">
            <v>45322</v>
          </cell>
          <cell r="P7">
            <v>0</v>
          </cell>
          <cell r="Q7">
            <v>0</v>
          </cell>
          <cell r="T7">
            <v>1.0058162468211154</v>
          </cell>
          <cell r="U7">
            <v>1.0055440287263882</v>
          </cell>
        </row>
        <row r="8">
          <cell r="C8">
            <v>45323</v>
          </cell>
          <cell r="D8">
            <v>45337</v>
          </cell>
          <cell r="P8">
            <v>0</v>
          </cell>
          <cell r="Q8">
            <v>0</v>
          </cell>
          <cell r="T8">
            <v>1.0055721528986856</v>
          </cell>
          <cell r="U8">
            <v>1.0053775671339176</v>
          </cell>
        </row>
        <row r="9">
          <cell r="C9">
            <v>45338</v>
          </cell>
          <cell r="D9">
            <v>45344</v>
          </cell>
          <cell r="P9">
            <v>0</v>
          </cell>
          <cell r="Q9">
            <v>0</v>
          </cell>
          <cell r="T9">
            <v>1.0058914466767617</v>
          </cell>
          <cell r="U9">
            <v>1.00554387635964</v>
          </cell>
        </row>
        <row r="10">
          <cell r="C10">
            <v>45345</v>
          </cell>
          <cell r="D10">
            <v>45351</v>
          </cell>
          <cell r="P10">
            <v>0</v>
          </cell>
          <cell r="Q10">
            <v>0</v>
          </cell>
          <cell r="T10">
            <v>1.002433166733794</v>
          </cell>
          <cell r="U10">
            <v>1.0023120337625115</v>
          </cell>
        </row>
        <row r="11">
          <cell r="C11">
            <v>45352</v>
          </cell>
          <cell r="D11">
            <v>45365</v>
          </cell>
          <cell r="P11">
            <v>0</v>
          </cell>
          <cell r="Q11">
            <v>0</v>
          </cell>
          <cell r="T11">
            <v>1</v>
          </cell>
          <cell r="U11">
            <v>1</v>
          </cell>
        </row>
        <row r="12">
          <cell r="C12">
            <v>45366</v>
          </cell>
          <cell r="D12">
            <v>45372</v>
          </cell>
          <cell r="P12">
            <v>0</v>
          </cell>
          <cell r="Q12">
            <v>0</v>
          </cell>
          <cell r="T12">
            <v>1</v>
          </cell>
          <cell r="U12">
            <v>1</v>
          </cell>
        </row>
        <row r="13">
          <cell r="C13">
            <v>45373</v>
          </cell>
          <cell r="D13">
            <v>45382</v>
          </cell>
          <cell r="P13">
            <v>60758333.329999998</v>
          </cell>
          <cell r="Q13">
            <v>0</v>
          </cell>
          <cell r="T13">
            <v>1</v>
          </cell>
          <cell r="U13">
            <v>1</v>
          </cell>
        </row>
        <row r="14">
          <cell r="C14">
            <v>45383</v>
          </cell>
          <cell r="D14">
            <v>45387</v>
          </cell>
          <cell r="P14">
            <v>0</v>
          </cell>
          <cell r="Q14">
            <v>0</v>
          </cell>
          <cell r="T14">
            <v>1</v>
          </cell>
          <cell r="U14">
            <v>1</v>
          </cell>
        </row>
        <row r="15">
          <cell r="C15">
            <v>45388</v>
          </cell>
          <cell r="D15">
            <v>45393</v>
          </cell>
          <cell r="P15">
            <v>0</v>
          </cell>
          <cell r="Q15">
            <v>0</v>
          </cell>
          <cell r="T15">
            <v>1</v>
          </cell>
          <cell r="U15">
            <v>1</v>
          </cell>
        </row>
        <row r="16">
          <cell r="C16">
            <v>45394</v>
          </cell>
          <cell r="D16">
            <v>45400</v>
          </cell>
          <cell r="P16">
            <v>0</v>
          </cell>
          <cell r="Q16">
            <v>-2955856.94</v>
          </cell>
          <cell r="T16">
            <v>1</v>
          </cell>
          <cell r="U16">
            <v>1</v>
          </cell>
        </row>
        <row r="17">
          <cell r="C17">
            <v>45401</v>
          </cell>
          <cell r="D17">
            <v>45412</v>
          </cell>
          <cell r="P17">
            <v>0</v>
          </cell>
          <cell r="Q17">
            <v>0</v>
          </cell>
        </row>
        <row r="18">
          <cell r="C18">
            <v>45413</v>
          </cell>
          <cell r="D18">
            <v>45421</v>
          </cell>
          <cell r="P18">
            <v>0</v>
          </cell>
          <cell r="Q18">
            <v>0</v>
          </cell>
        </row>
        <row r="19">
          <cell r="C19">
            <v>45422</v>
          </cell>
          <cell r="D19">
            <v>45428</v>
          </cell>
          <cell r="P19">
            <v>0</v>
          </cell>
          <cell r="Q19">
            <v>0</v>
          </cell>
        </row>
        <row r="20">
          <cell r="C20">
            <v>45429</v>
          </cell>
          <cell r="D20">
            <v>45435</v>
          </cell>
          <cell r="P20">
            <v>0</v>
          </cell>
          <cell r="Q20">
            <v>0</v>
          </cell>
        </row>
        <row r="21">
          <cell r="C21">
            <v>45436</v>
          </cell>
          <cell r="D21">
            <v>45443</v>
          </cell>
          <cell r="P21">
            <v>0</v>
          </cell>
          <cell r="Q21">
            <v>0</v>
          </cell>
        </row>
        <row r="22">
          <cell r="C22">
            <v>45444</v>
          </cell>
          <cell r="D22">
            <v>45456</v>
          </cell>
          <cell r="P22">
            <v>0</v>
          </cell>
          <cell r="Q22">
            <v>0</v>
          </cell>
        </row>
        <row r="23">
          <cell r="C23">
            <v>45457</v>
          </cell>
          <cell r="D23">
            <v>0</v>
          </cell>
          <cell r="P23">
            <v>0</v>
          </cell>
          <cell r="Q23">
            <v>0</v>
          </cell>
        </row>
        <row r="24">
          <cell r="C24">
            <v>1</v>
          </cell>
          <cell r="D24">
            <v>0</v>
          </cell>
          <cell r="P24">
            <v>0</v>
          </cell>
          <cell r="Q24">
            <v>0</v>
          </cell>
        </row>
        <row r="25">
          <cell r="C25">
            <v>1</v>
          </cell>
          <cell r="D25">
            <v>0</v>
          </cell>
          <cell r="P25">
            <v>0</v>
          </cell>
          <cell r="Q25">
            <v>0</v>
          </cell>
        </row>
        <row r="26">
          <cell r="C26">
            <v>1</v>
          </cell>
          <cell r="D26">
            <v>0</v>
          </cell>
          <cell r="P26">
            <v>0</v>
          </cell>
          <cell r="Q26">
            <v>0</v>
          </cell>
        </row>
        <row r="27">
          <cell r="C27">
            <v>1</v>
          </cell>
          <cell r="D27">
            <v>0</v>
          </cell>
          <cell r="P27">
            <v>0</v>
          </cell>
          <cell r="Q27">
            <v>0</v>
          </cell>
        </row>
        <row r="28">
          <cell r="C28">
            <v>1</v>
          </cell>
          <cell r="D28">
            <v>0</v>
          </cell>
          <cell r="P28">
            <v>0</v>
          </cell>
          <cell r="Q28">
            <v>0</v>
          </cell>
        </row>
        <row r="29">
          <cell r="C29">
            <v>1</v>
          </cell>
          <cell r="D29">
            <v>0</v>
          </cell>
          <cell r="P29">
            <v>0</v>
          </cell>
          <cell r="Q29">
            <v>0</v>
          </cell>
        </row>
        <row r="30">
          <cell r="C30">
            <v>1</v>
          </cell>
          <cell r="D30">
            <v>0</v>
          </cell>
          <cell r="P30">
            <v>0</v>
          </cell>
          <cell r="Q30">
            <v>0</v>
          </cell>
        </row>
        <row r="31">
          <cell r="C31">
            <v>1</v>
          </cell>
          <cell r="D31">
            <v>0</v>
          </cell>
          <cell r="P31">
            <v>0</v>
          </cell>
          <cell r="Q31">
            <v>0</v>
          </cell>
        </row>
        <row r="32">
          <cell r="C32">
            <v>1</v>
          </cell>
          <cell r="D32">
            <v>0</v>
          </cell>
          <cell r="P32">
            <v>0</v>
          </cell>
          <cell r="Q32">
            <v>0</v>
          </cell>
        </row>
        <row r="33">
          <cell r="C33">
            <v>1</v>
          </cell>
          <cell r="D33">
            <v>0</v>
          </cell>
          <cell r="P33">
            <v>0</v>
          </cell>
          <cell r="Q33">
            <v>0</v>
          </cell>
        </row>
        <row r="34">
          <cell r="C34">
            <v>1</v>
          </cell>
          <cell r="D34">
            <v>0</v>
          </cell>
          <cell r="P34">
            <v>0</v>
          </cell>
          <cell r="Q34">
            <v>0</v>
          </cell>
        </row>
        <row r="35">
          <cell r="C35">
            <v>1</v>
          </cell>
          <cell r="D35">
            <v>0</v>
          </cell>
          <cell r="P35">
            <v>0</v>
          </cell>
          <cell r="Q35">
            <v>0</v>
          </cell>
        </row>
        <row r="36">
          <cell r="C36">
            <v>1</v>
          </cell>
          <cell r="D36">
            <v>0</v>
          </cell>
          <cell r="P36">
            <v>0</v>
          </cell>
          <cell r="Q36">
            <v>0</v>
          </cell>
        </row>
        <row r="37">
          <cell r="C37">
            <v>1</v>
          </cell>
          <cell r="D37">
            <v>0</v>
          </cell>
          <cell r="P37">
            <v>0</v>
          </cell>
          <cell r="Q37">
            <v>0</v>
          </cell>
        </row>
        <row r="38">
          <cell r="C38">
            <v>1</v>
          </cell>
          <cell r="D38">
            <v>0</v>
          </cell>
          <cell r="P38">
            <v>0</v>
          </cell>
          <cell r="Q38">
            <v>0</v>
          </cell>
        </row>
        <row r="39">
          <cell r="C39">
            <v>1</v>
          </cell>
          <cell r="D39">
            <v>0</v>
          </cell>
          <cell r="P39">
            <v>0</v>
          </cell>
          <cell r="Q39">
            <v>0</v>
          </cell>
        </row>
        <row r="40">
          <cell r="C40">
            <v>1</v>
          </cell>
          <cell r="D40">
            <v>0</v>
          </cell>
          <cell r="P40">
            <v>0</v>
          </cell>
          <cell r="Q40">
            <v>0</v>
          </cell>
        </row>
        <row r="41">
          <cell r="C41">
            <v>1</v>
          </cell>
          <cell r="D41">
            <v>0</v>
          </cell>
          <cell r="P41">
            <v>0</v>
          </cell>
          <cell r="Q41">
            <v>0</v>
          </cell>
        </row>
        <row r="42">
          <cell r="C42">
            <v>1</v>
          </cell>
          <cell r="D42">
            <v>0</v>
          </cell>
          <cell r="P42">
            <v>0</v>
          </cell>
          <cell r="Q42">
            <v>0</v>
          </cell>
        </row>
        <row r="43">
          <cell r="C43">
            <v>1</v>
          </cell>
          <cell r="D43">
            <v>0</v>
          </cell>
          <cell r="P43">
            <v>0</v>
          </cell>
          <cell r="Q43">
            <v>0</v>
          </cell>
        </row>
        <row r="44">
          <cell r="C44">
            <v>1</v>
          </cell>
          <cell r="D44">
            <v>0</v>
          </cell>
          <cell r="P44">
            <v>0</v>
          </cell>
          <cell r="Q44">
            <v>0</v>
          </cell>
        </row>
        <row r="45">
          <cell r="C45"/>
          <cell r="D45"/>
          <cell r="P45">
            <v>0</v>
          </cell>
          <cell r="Q45">
            <v>0</v>
          </cell>
        </row>
        <row r="50">
          <cell r="G50">
            <v>0</v>
          </cell>
        </row>
        <row r="51">
          <cell r="G51">
            <v>13080904.6189161</v>
          </cell>
        </row>
        <row r="52">
          <cell r="G52">
            <v>260304.85000000003</v>
          </cell>
        </row>
        <row r="54">
          <cell r="G54">
            <v>513096785.79999995</v>
          </cell>
        </row>
        <row r="55">
          <cell r="G55">
            <v>26896977.400000002</v>
          </cell>
        </row>
        <row r="56">
          <cell r="G56">
            <v>4736923.1899999995</v>
          </cell>
        </row>
        <row r="59">
          <cell r="G59">
            <v>0</v>
          </cell>
        </row>
        <row r="63">
          <cell r="D63">
            <v>45322</v>
          </cell>
          <cell r="E63">
            <v>45351</v>
          </cell>
          <cell r="F63">
            <v>45382</v>
          </cell>
          <cell r="G63">
            <v>45412</v>
          </cell>
          <cell r="H63">
            <v>45443</v>
          </cell>
          <cell r="I63">
            <v>45473</v>
          </cell>
          <cell r="J63">
            <v>45504</v>
          </cell>
          <cell r="K63">
            <v>45535</v>
          </cell>
          <cell r="L63">
            <v>45565</v>
          </cell>
          <cell r="M63">
            <v>45596</v>
          </cell>
          <cell r="N63">
            <v>45626</v>
          </cell>
          <cell r="O63">
            <v>45657</v>
          </cell>
          <cell r="P63"/>
          <cell r="Q63"/>
        </row>
        <row r="64">
          <cell r="D64">
            <v>443664030.62</v>
          </cell>
          <cell r="E64">
            <v>445978745.96000004</v>
          </cell>
          <cell r="F64">
            <v>509317931.60000002</v>
          </cell>
          <cell r="G64">
            <v>509090888.20000005</v>
          </cell>
          <cell r="H64">
            <v>511913225.14000005</v>
          </cell>
          <cell r="I64" t="e">
            <v>#N/A</v>
          </cell>
          <cell r="J64" t="e">
            <v>#N/A</v>
          </cell>
          <cell r="K64" t="e">
            <v>#N/A</v>
          </cell>
          <cell r="L64" t="e">
            <v>#N/A</v>
          </cell>
          <cell r="M64" t="e">
            <v>#N/A</v>
          </cell>
          <cell r="N64" t="e">
            <v>#N/A</v>
          </cell>
          <cell r="O64" t="e">
            <v>#N/A</v>
          </cell>
          <cell r="P64"/>
          <cell r="Q64"/>
        </row>
      </sheetData>
      <sheetData sheetId="6">
        <row r="5">
          <cell r="C5">
            <v>44927</v>
          </cell>
          <cell r="D5">
            <v>45302</v>
          </cell>
          <cell r="P5">
            <v>0</v>
          </cell>
          <cell r="Q5">
            <v>0</v>
          </cell>
          <cell r="T5">
            <v>1.0052845014148641</v>
          </cell>
          <cell r="U5">
            <v>1.0051053386541431</v>
          </cell>
        </row>
        <row r="6">
          <cell r="C6">
            <v>45303</v>
          </cell>
          <cell r="D6">
            <v>45309</v>
          </cell>
          <cell r="P6">
            <v>0</v>
          </cell>
          <cell r="Q6">
            <v>0</v>
          </cell>
          <cell r="T6">
            <v>1.0042198748101581</v>
          </cell>
          <cell r="U6">
            <v>1.0040300772568016</v>
          </cell>
        </row>
        <row r="7">
          <cell r="C7">
            <v>45310</v>
          </cell>
          <cell r="D7">
            <v>45322</v>
          </cell>
          <cell r="P7">
            <v>0</v>
          </cell>
          <cell r="Q7">
            <v>0</v>
          </cell>
          <cell r="T7">
            <v>1.0058338093064407</v>
          </cell>
          <cell r="U7">
            <v>1.0054870143725889</v>
          </cell>
        </row>
        <row r="8">
          <cell r="C8">
            <v>45323</v>
          </cell>
          <cell r="D8">
            <v>45337</v>
          </cell>
          <cell r="P8">
            <v>0</v>
          </cell>
          <cell r="Q8">
            <v>0</v>
          </cell>
          <cell r="T8">
            <v>1.0056874408348853</v>
          </cell>
          <cell r="U8">
            <v>1.0055182481067892</v>
          </cell>
        </row>
        <row r="9">
          <cell r="C9">
            <v>45338</v>
          </cell>
          <cell r="D9">
            <v>45344</v>
          </cell>
          <cell r="P9">
            <v>0</v>
          </cell>
          <cell r="Q9">
            <v>0</v>
          </cell>
          <cell r="T9">
            <v>1.0057299572301834</v>
          </cell>
          <cell r="U9">
            <v>1.0056699102635802</v>
          </cell>
        </row>
        <row r="10">
          <cell r="C10">
            <v>45345</v>
          </cell>
          <cell r="D10">
            <v>45351</v>
          </cell>
          <cell r="P10">
            <v>0</v>
          </cell>
          <cell r="Q10">
            <v>0</v>
          </cell>
          <cell r="T10">
            <v>1.0024002031041783</v>
          </cell>
          <cell r="U10">
            <v>1.0023821815642628</v>
          </cell>
        </row>
        <row r="11">
          <cell r="C11">
            <v>45352</v>
          </cell>
          <cell r="D11">
            <v>45365</v>
          </cell>
          <cell r="P11">
            <v>0</v>
          </cell>
          <cell r="Q11">
            <v>0</v>
          </cell>
          <cell r="T11">
            <v>1</v>
          </cell>
          <cell r="U11">
            <v>1</v>
          </cell>
        </row>
        <row r="12">
          <cell r="C12">
            <v>45366</v>
          </cell>
          <cell r="D12">
            <v>45372</v>
          </cell>
          <cell r="P12">
            <v>0</v>
          </cell>
          <cell r="Q12">
            <v>-2138725.98</v>
          </cell>
          <cell r="T12">
            <v>1</v>
          </cell>
          <cell r="U12">
            <v>1</v>
          </cell>
        </row>
        <row r="13">
          <cell r="C13">
            <v>45373</v>
          </cell>
          <cell r="D13">
            <v>45382</v>
          </cell>
          <cell r="P13">
            <v>0</v>
          </cell>
          <cell r="Q13">
            <v>0</v>
          </cell>
          <cell r="T13">
            <v>1</v>
          </cell>
          <cell r="U13">
            <v>1</v>
          </cell>
        </row>
        <row r="14">
          <cell r="C14">
            <v>45383</v>
          </cell>
          <cell r="D14">
            <v>45387</v>
          </cell>
          <cell r="P14">
            <v>0</v>
          </cell>
          <cell r="Q14">
            <v>0</v>
          </cell>
          <cell r="T14">
            <v>1</v>
          </cell>
          <cell r="U14">
            <v>1</v>
          </cell>
        </row>
        <row r="15">
          <cell r="C15">
            <v>45388</v>
          </cell>
          <cell r="D15">
            <v>45393</v>
          </cell>
          <cell r="P15">
            <v>0</v>
          </cell>
          <cell r="Q15">
            <v>0</v>
          </cell>
          <cell r="T15">
            <v>1</v>
          </cell>
          <cell r="U15">
            <v>1</v>
          </cell>
        </row>
        <row r="16">
          <cell r="C16">
            <v>45394</v>
          </cell>
          <cell r="D16">
            <v>45400</v>
          </cell>
          <cell r="P16">
            <v>0</v>
          </cell>
          <cell r="Q16">
            <v>0</v>
          </cell>
          <cell r="T16">
            <v>1</v>
          </cell>
          <cell r="U16">
            <v>1</v>
          </cell>
        </row>
        <row r="17">
          <cell r="C17">
            <v>45401</v>
          </cell>
          <cell r="D17">
            <v>45412</v>
          </cell>
          <cell r="P17">
            <v>0</v>
          </cell>
          <cell r="Q17">
            <v>0</v>
          </cell>
        </row>
        <row r="18">
          <cell r="C18">
            <v>45413</v>
          </cell>
          <cell r="D18">
            <v>45421</v>
          </cell>
          <cell r="P18">
            <v>0</v>
          </cell>
          <cell r="Q18">
            <v>0</v>
          </cell>
        </row>
        <row r="19">
          <cell r="C19">
            <v>45422</v>
          </cell>
          <cell r="D19">
            <v>45428</v>
          </cell>
          <cell r="P19">
            <v>0</v>
          </cell>
          <cell r="Q19">
            <v>0</v>
          </cell>
        </row>
        <row r="20">
          <cell r="C20">
            <v>45429</v>
          </cell>
          <cell r="D20">
            <v>45435</v>
          </cell>
          <cell r="P20">
            <v>0</v>
          </cell>
          <cell r="Q20">
            <v>0</v>
          </cell>
        </row>
        <row r="21">
          <cell r="C21">
            <v>45436</v>
          </cell>
          <cell r="D21">
            <v>45443</v>
          </cell>
          <cell r="P21">
            <v>0</v>
          </cell>
          <cell r="Q21">
            <v>0</v>
          </cell>
        </row>
        <row r="22">
          <cell r="C22">
            <v>45444</v>
          </cell>
          <cell r="D22">
            <v>45456</v>
          </cell>
          <cell r="P22">
            <v>0</v>
          </cell>
          <cell r="Q22">
            <v>0</v>
          </cell>
        </row>
        <row r="23">
          <cell r="C23">
            <v>45457</v>
          </cell>
          <cell r="D23">
            <v>0</v>
          </cell>
          <cell r="P23">
            <v>0</v>
          </cell>
          <cell r="Q23">
            <v>0</v>
          </cell>
        </row>
        <row r="24">
          <cell r="C24">
            <v>1</v>
          </cell>
          <cell r="D24">
            <v>0</v>
          </cell>
          <cell r="P24">
            <v>0</v>
          </cell>
          <cell r="Q24">
            <v>0</v>
          </cell>
        </row>
        <row r="25">
          <cell r="C25">
            <v>1</v>
          </cell>
          <cell r="D25">
            <v>0</v>
          </cell>
          <cell r="P25">
            <v>0</v>
          </cell>
          <cell r="Q25">
            <v>0</v>
          </cell>
        </row>
        <row r="26">
          <cell r="C26">
            <v>1</v>
          </cell>
          <cell r="D26">
            <v>0</v>
          </cell>
          <cell r="P26">
            <v>0</v>
          </cell>
          <cell r="Q26">
            <v>0</v>
          </cell>
        </row>
        <row r="27">
          <cell r="C27">
            <v>1</v>
          </cell>
          <cell r="D27">
            <v>0</v>
          </cell>
          <cell r="P27">
            <v>0</v>
          </cell>
          <cell r="Q27">
            <v>0</v>
          </cell>
        </row>
        <row r="28">
          <cell r="C28">
            <v>1</v>
          </cell>
          <cell r="D28">
            <v>0</v>
          </cell>
          <cell r="P28">
            <v>0</v>
          </cell>
          <cell r="Q28">
            <v>0</v>
          </cell>
        </row>
        <row r="29">
          <cell r="C29">
            <v>1</v>
          </cell>
          <cell r="D29">
            <v>0</v>
          </cell>
          <cell r="P29">
            <v>0</v>
          </cell>
          <cell r="Q29">
            <v>0</v>
          </cell>
        </row>
        <row r="30">
          <cell r="C30">
            <v>1</v>
          </cell>
          <cell r="D30">
            <v>0</v>
          </cell>
          <cell r="P30">
            <v>0</v>
          </cell>
          <cell r="Q30">
            <v>0</v>
          </cell>
        </row>
        <row r="31">
          <cell r="C31">
            <v>1</v>
          </cell>
          <cell r="D31">
            <v>0</v>
          </cell>
          <cell r="P31">
            <v>0</v>
          </cell>
          <cell r="Q31">
            <v>0</v>
          </cell>
        </row>
        <row r="32">
          <cell r="C32">
            <v>1</v>
          </cell>
          <cell r="D32">
            <v>0</v>
          </cell>
          <cell r="P32">
            <v>0</v>
          </cell>
          <cell r="Q32">
            <v>0</v>
          </cell>
        </row>
        <row r="33">
          <cell r="C33">
            <v>1</v>
          </cell>
          <cell r="D33">
            <v>0</v>
          </cell>
          <cell r="P33">
            <v>0</v>
          </cell>
          <cell r="Q33">
            <v>0</v>
          </cell>
        </row>
        <row r="34">
          <cell r="C34">
            <v>1</v>
          </cell>
          <cell r="D34">
            <v>0</v>
          </cell>
          <cell r="P34">
            <v>0</v>
          </cell>
          <cell r="Q34">
            <v>0</v>
          </cell>
        </row>
        <row r="35">
          <cell r="C35">
            <v>1</v>
          </cell>
          <cell r="D35">
            <v>0</v>
          </cell>
          <cell r="P35">
            <v>0</v>
          </cell>
          <cell r="Q35">
            <v>0</v>
          </cell>
        </row>
        <row r="36">
          <cell r="C36">
            <v>1</v>
          </cell>
          <cell r="D36">
            <v>0</v>
          </cell>
          <cell r="P36">
            <v>0</v>
          </cell>
          <cell r="Q36">
            <v>0</v>
          </cell>
        </row>
        <row r="37">
          <cell r="C37">
            <v>1</v>
          </cell>
          <cell r="D37">
            <v>0</v>
          </cell>
          <cell r="P37">
            <v>0</v>
          </cell>
          <cell r="Q37">
            <v>0</v>
          </cell>
        </row>
        <row r="38">
          <cell r="C38">
            <v>1</v>
          </cell>
          <cell r="D38">
            <v>0</v>
          </cell>
          <cell r="P38">
            <v>0</v>
          </cell>
          <cell r="Q38">
            <v>0</v>
          </cell>
        </row>
        <row r="39">
          <cell r="C39">
            <v>1</v>
          </cell>
          <cell r="D39">
            <v>0</v>
          </cell>
          <cell r="P39">
            <v>0</v>
          </cell>
          <cell r="Q39">
            <v>0</v>
          </cell>
        </row>
        <row r="40">
          <cell r="C40">
            <v>1</v>
          </cell>
          <cell r="D40">
            <v>0</v>
          </cell>
          <cell r="P40">
            <v>0</v>
          </cell>
          <cell r="Q40">
            <v>0</v>
          </cell>
        </row>
        <row r="41">
          <cell r="C41">
            <v>1</v>
          </cell>
          <cell r="D41">
            <v>0</v>
          </cell>
          <cell r="P41">
            <v>0</v>
          </cell>
          <cell r="Q41">
            <v>0</v>
          </cell>
        </row>
        <row r="42">
          <cell r="C42">
            <v>1</v>
          </cell>
          <cell r="D42">
            <v>0</v>
          </cell>
          <cell r="P42">
            <v>0</v>
          </cell>
          <cell r="Q42">
            <v>0</v>
          </cell>
        </row>
        <row r="43">
          <cell r="C43">
            <v>1</v>
          </cell>
          <cell r="D43">
            <v>0</v>
          </cell>
          <cell r="P43">
            <v>0</v>
          </cell>
          <cell r="Q43">
            <v>0</v>
          </cell>
        </row>
        <row r="44">
          <cell r="C44">
            <v>1</v>
          </cell>
          <cell r="D44">
            <v>0</v>
          </cell>
          <cell r="P44">
            <v>0</v>
          </cell>
          <cell r="Q44">
            <v>0</v>
          </cell>
        </row>
        <row r="45">
          <cell r="C45"/>
          <cell r="D45"/>
          <cell r="P45">
            <v>0</v>
          </cell>
          <cell r="Q45">
            <v>0</v>
          </cell>
        </row>
        <row r="50">
          <cell r="G50">
            <v>0</v>
          </cell>
        </row>
        <row r="51">
          <cell r="G51">
            <v>839771.37</v>
          </cell>
        </row>
        <row r="52">
          <cell r="G52">
            <v>109952.46</v>
          </cell>
        </row>
        <row r="54">
          <cell r="G54">
            <v>87738212.620000005</v>
          </cell>
        </row>
        <row r="55">
          <cell r="G55">
            <v>1223423.25</v>
          </cell>
        </row>
        <row r="56">
          <cell r="G56">
            <v>0</v>
          </cell>
        </row>
        <row r="59">
          <cell r="G59">
            <v>0</v>
          </cell>
        </row>
        <row r="63">
          <cell r="D63">
            <v>45322</v>
          </cell>
          <cell r="E63">
            <v>45351</v>
          </cell>
          <cell r="F63">
            <v>45382</v>
          </cell>
          <cell r="G63">
            <v>45412</v>
          </cell>
          <cell r="H63">
            <v>45443</v>
          </cell>
          <cell r="I63">
            <v>45473</v>
          </cell>
          <cell r="J63">
            <v>45504</v>
          </cell>
          <cell r="K63">
            <v>45535</v>
          </cell>
          <cell r="L63">
            <v>45565</v>
          </cell>
          <cell r="M63">
            <v>45596</v>
          </cell>
          <cell r="N63">
            <v>45626</v>
          </cell>
          <cell r="O63">
            <v>45657</v>
          </cell>
          <cell r="P63"/>
          <cell r="Q63"/>
          <cell r="R63"/>
        </row>
        <row r="64">
          <cell r="D64">
            <v>87865658.010000005</v>
          </cell>
          <cell r="E64">
            <v>88219763.400000006</v>
          </cell>
          <cell r="F64">
            <v>86558561.840000004</v>
          </cell>
          <cell r="G64">
            <v>87036213.459999993</v>
          </cell>
          <cell r="H64">
            <v>87529700.980000004</v>
          </cell>
          <cell r="I64" t="e">
            <v>#N/A</v>
          </cell>
          <cell r="J64" t="e">
            <v>#N/A</v>
          </cell>
          <cell r="K64" t="e">
            <v>#N/A</v>
          </cell>
          <cell r="L64"/>
          <cell r="M64" t="e">
            <v>#N/A</v>
          </cell>
          <cell r="N64" t="e">
            <v>#N/A</v>
          </cell>
          <cell r="O64" t="e">
            <v>#N/A</v>
          </cell>
          <cell r="P64"/>
          <cell r="Q64"/>
          <cell r="R64"/>
        </row>
      </sheetData>
      <sheetData sheetId="7">
        <row r="5">
          <cell r="C5">
            <v>44927</v>
          </cell>
          <cell r="D5">
            <v>45302</v>
          </cell>
          <cell r="P5">
            <v>0</v>
          </cell>
          <cell r="Q5">
            <v>0</v>
          </cell>
          <cell r="T5">
            <v>1.0065812554102398</v>
          </cell>
          <cell r="U5">
            <v>1.0061098695266519</v>
          </cell>
        </row>
        <row r="6">
          <cell r="C6">
            <v>45303</v>
          </cell>
          <cell r="D6">
            <v>45309</v>
          </cell>
          <cell r="P6">
            <v>0</v>
          </cell>
          <cell r="Q6">
            <v>0</v>
          </cell>
          <cell r="T6">
            <v>1.0061190161025346</v>
          </cell>
          <cell r="U6">
            <v>1.0056809856864328</v>
          </cell>
        </row>
        <row r="7">
          <cell r="C7">
            <v>45310</v>
          </cell>
          <cell r="D7">
            <v>45322</v>
          </cell>
          <cell r="P7">
            <v>0</v>
          </cell>
          <cell r="Q7">
            <v>0</v>
          </cell>
          <cell r="T7">
            <v>1.0065622199403139</v>
          </cell>
          <cell r="U7">
            <v>1.0060929601496476</v>
          </cell>
        </row>
        <row r="8">
          <cell r="C8">
            <v>45323</v>
          </cell>
          <cell r="D8">
            <v>45337</v>
          </cell>
          <cell r="P8">
            <v>0</v>
          </cell>
          <cell r="Q8">
            <v>0</v>
          </cell>
          <cell r="T8">
            <v>1.0062703240969957</v>
          </cell>
          <cell r="U8">
            <v>1.0058207015308214</v>
          </cell>
        </row>
        <row r="9">
          <cell r="C9">
            <v>45338</v>
          </cell>
          <cell r="D9">
            <v>45344</v>
          </cell>
          <cell r="P9">
            <v>0</v>
          </cell>
          <cell r="Q9">
            <v>0</v>
          </cell>
          <cell r="T9">
            <v>1.006508043000572</v>
          </cell>
          <cell r="U9">
            <v>1.0060398603155862</v>
          </cell>
        </row>
        <row r="10">
          <cell r="C10">
            <v>45345</v>
          </cell>
          <cell r="D10">
            <v>45351</v>
          </cell>
          <cell r="P10">
            <v>0</v>
          </cell>
          <cell r="Q10">
            <v>0</v>
          </cell>
          <cell r="T10">
            <v>1.0027130756172904</v>
          </cell>
          <cell r="U10">
            <v>1.0025176303378496</v>
          </cell>
        </row>
        <row r="11">
          <cell r="C11">
            <v>45352</v>
          </cell>
          <cell r="D11">
            <v>45365</v>
          </cell>
          <cell r="P11">
            <v>0</v>
          </cell>
          <cell r="Q11">
            <v>0</v>
          </cell>
          <cell r="T11">
            <v>1</v>
          </cell>
          <cell r="U11">
            <v>1</v>
          </cell>
        </row>
        <row r="12">
          <cell r="C12">
            <v>45366</v>
          </cell>
          <cell r="D12">
            <v>45372</v>
          </cell>
          <cell r="P12">
            <v>0</v>
          </cell>
          <cell r="Q12">
            <v>0</v>
          </cell>
          <cell r="T12">
            <v>1</v>
          </cell>
          <cell r="U12">
            <v>1</v>
          </cell>
        </row>
        <row r="13">
          <cell r="C13">
            <v>45373</v>
          </cell>
          <cell r="D13">
            <v>45382</v>
          </cell>
          <cell r="P13">
            <v>0</v>
          </cell>
          <cell r="Q13">
            <v>0</v>
          </cell>
          <cell r="T13">
            <v>1</v>
          </cell>
          <cell r="U13">
            <v>1</v>
          </cell>
        </row>
        <row r="14">
          <cell r="C14">
            <v>45383</v>
          </cell>
          <cell r="D14">
            <v>45387</v>
          </cell>
          <cell r="P14">
            <v>0</v>
          </cell>
          <cell r="Q14">
            <v>-1330901.25</v>
          </cell>
          <cell r="T14">
            <v>1</v>
          </cell>
          <cell r="U14">
            <v>1</v>
          </cell>
        </row>
        <row r="15">
          <cell r="C15">
            <v>45388</v>
          </cell>
          <cell r="D15">
            <v>45393</v>
          </cell>
          <cell r="P15">
            <v>0</v>
          </cell>
          <cell r="Q15">
            <v>0</v>
          </cell>
          <cell r="T15">
            <v>1</v>
          </cell>
          <cell r="U15">
            <v>1</v>
          </cell>
        </row>
        <row r="16">
          <cell r="C16">
            <v>45394</v>
          </cell>
          <cell r="D16">
            <v>45400</v>
          </cell>
          <cell r="P16">
            <v>0</v>
          </cell>
          <cell r="Q16">
            <v>0</v>
          </cell>
          <cell r="T16">
            <v>1</v>
          </cell>
          <cell r="U16">
            <v>1</v>
          </cell>
        </row>
        <row r="17">
          <cell r="C17">
            <v>45401</v>
          </cell>
          <cell r="D17">
            <v>45412</v>
          </cell>
          <cell r="P17">
            <v>0</v>
          </cell>
          <cell r="Q17">
            <v>0</v>
          </cell>
        </row>
        <row r="18">
          <cell r="C18">
            <v>45413</v>
          </cell>
          <cell r="D18">
            <v>45421</v>
          </cell>
          <cell r="P18">
            <v>0</v>
          </cell>
          <cell r="Q18">
            <v>0</v>
          </cell>
        </row>
        <row r="19">
          <cell r="C19">
            <v>45422</v>
          </cell>
          <cell r="D19">
            <v>45428</v>
          </cell>
          <cell r="P19">
            <v>0</v>
          </cell>
          <cell r="Q19">
            <v>0</v>
          </cell>
        </row>
        <row r="20">
          <cell r="C20">
            <v>45429</v>
          </cell>
          <cell r="D20">
            <v>45435</v>
          </cell>
          <cell r="P20">
            <v>0</v>
          </cell>
          <cell r="Q20">
            <v>0</v>
          </cell>
        </row>
        <row r="21">
          <cell r="C21">
            <v>45436</v>
          </cell>
          <cell r="D21">
            <v>45443</v>
          </cell>
          <cell r="P21">
            <v>0</v>
          </cell>
          <cell r="Q21">
            <v>0</v>
          </cell>
        </row>
        <row r="22">
          <cell r="C22">
            <v>45444</v>
          </cell>
          <cell r="D22">
            <v>45456</v>
          </cell>
          <cell r="P22">
            <v>0</v>
          </cell>
          <cell r="Q22">
            <v>0</v>
          </cell>
        </row>
        <row r="23">
          <cell r="C23">
            <v>45457</v>
          </cell>
          <cell r="D23">
            <v>0</v>
          </cell>
          <cell r="P23">
            <v>0</v>
          </cell>
          <cell r="Q23">
            <v>0</v>
          </cell>
        </row>
        <row r="24">
          <cell r="C24">
            <v>1</v>
          </cell>
          <cell r="D24">
            <v>0</v>
          </cell>
          <cell r="P24">
            <v>0</v>
          </cell>
          <cell r="Q24">
            <v>0</v>
          </cell>
        </row>
        <row r="25">
          <cell r="C25">
            <v>1</v>
          </cell>
          <cell r="D25">
            <v>0</v>
          </cell>
          <cell r="P25">
            <v>0</v>
          </cell>
          <cell r="Q25">
            <v>0</v>
          </cell>
        </row>
        <row r="26">
          <cell r="C26">
            <v>1</v>
          </cell>
          <cell r="D26">
            <v>0</v>
          </cell>
          <cell r="P26">
            <v>0</v>
          </cell>
          <cell r="Q26">
            <v>0</v>
          </cell>
        </row>
        <row r="27">
          <cell r="C27">
            <v>1</v>
          </cell>
          <cell r="D27">
            <v>0</v>
          </cell>
          <cell r="P27">
            <v>0</v>
          </cell>
          <cell r="Q27">
            <v>0</v>
          </cell>
        </row>
        <row r="28">
          <cell r="C28">
            <v>1</v>
          </cell>
          <cell r="D28">
            <v>0</v>
          </cell>
          <cell r="P28">
            <v>0</v>
          </cell>
          <cell r="Q28">
            <v>0</v>
          </cell>
        </row>
        <row r="29">
          <cell r="C29">
            <v>1</v>
          </cell>
          <cell r="D29">
            <v>0</v>
          </cell>
          <cell r="P29">
            <v>0</v>
          </cell>
          <cell r="Q29">
            <v>0</v>
          </cell>
        </row>
        <row r="30">
          <cell r="C30">
            <v>1</v>
          </cell>
          <cell r="D30">
            <v>0</v>
          </cell>
          <cell r="P30">
            <v>0</v>
          </cell>
          <cell r="Q30">
            <v>0</v>
          </cell>
        </row>
        <row r="31">
          <cell r="C31">
            <v>1</v>
          </cell>
          <cell r="D31">
            <v>0</v>
          </cell>
          <cell r="P31">
            <v>0</v>
          </cell>
          <cell r="Q31">
            <v>0</v>
          </cell>
        </row>
        <row r="32">
          <cell r="C32">
            <v>1</v>
          </cell>
          <cell r="D32">
            <v>0</v>
          </cell>
          <cell r="P32">
            <v>0</v>
          </cell>
          <cell r="Q32">
            <v>0</v>
          </cell>
        </row>
        <row r="33">
          <cell r="C33">
            <v>1</v>
          </cell>
          <cell r="D33">
            <v>0</v>
          </cell>
          <cell r="P33">
            <v>0</v>
          </cell>
          <cell r="Q33">
            <v>0</v>
          </cell>
        </row>
        <row r="34">
          <cell r="C34">
            <v>1</v>
          </cell>
          <cell r="D34">
            <v>0</v>
          </cell>
          <cell r="P34">
            <v>0</v>
          </cell>
          <cell r="Q34">
            <v>0</v>
          </cell>
        </row>
        <row r="35">
          <cell r="C35">
            <v>1</v>
          </cell>
          <cell r="D35">
            <v>0</v>
          </cell>
          <cell r="P35">
            <v>0</v>
          </cell>
          <cell r="Q35">
            <v>0</v>
          </cell>
        </row>
        <row r="36">
          <cell r="C36">
            <v>1</v>
          </cell>
          <cell r="D36">
            <v>0</v>
          </cell>
          <cell r="P36">
            <v>0</v>
          </cell>
          <cell r="Q36">
            <v>0</v>
          </cell>
        </row>
        <row r="37">
          <cell r="C37">
            <v>1</v>
          </cell>
          <cell r="D37">
            <v>0</v>
          </cell>
          <cell r="P37">
            <v>0</v>
          </cell>
          <cell r="Q37">
            <v>0</v>
          </cell>
        </row>
        <row r="38">
          <cell r="C38">
            <v>1</v>
          </cell>
          <cell r="D38">
            <v>0</v>
          </cell>
          <cell r="P38">
            <v>0</v>
          </cell>
          <cell r="Q38">
            <v>0</v>
          </cell>
        </row>
        <row r="39">
          <cell r="C39">
            <v>1</v>
          </cell>
          <cell r="D39">
            <v>0</v>
          </cell>
          <cell r="P39">
            <v>0</v>
          </cell>
          <cell r="Q39">
            <v>0</v>
          </cell>
        </row>
        <row r="40">
          <cell r="C40">
            <v>1</v>
          </cell>
          <cell r="D40">
            <v>0</v>
          </cell>
          <cell r="P40">
            <v>0</v>
          </cell>
          <cell r="Q40">
            <v>0</v>
          </cell>
        </row>
        <row r="41">
          <cell r="C41">
            <v>1</v>
          </cell>
          <cell r="D41">
            <v>0</v>
          </cell>
          <cell r="P41">
            <v>0</v>
          </cell>
          <cell r="Q41">
            <v>0</v>
          </cell>
        </row>
        <row r="42">
          <cell r="C42">
            <v>1</v>
          </cell>
          <cell r="D42">
            <v>0</v>
          </cell>
          <cell r="P42">
            <v>0</v>
          </cell>
          <cell r="Q42">
            <v>0</v>
          </cell>
        </row>
        <row r="43">
          <cell r="C43">
            <v>1</v>
          </cell>
          <cell r="D43">
            <v>0</v>
          </cell>
          <cell r="P43">
            <v>0</v>
          </cell>
          <cell r="Q43">
            <v>0</v>
          </cell>
        </row>
        <row r="44">
          <cell r="C44">
            <v>1</v>
          </cell>
          <cell r="D44">
            <v>0</v>
          </cell>
          <cell r="P44">
            <v>0</v>
          </cell>
          <cell r="Q44">
            <v>0</v>
          </cell>
        </row>
        <row r="45">
          <cell r="C45"/>
          <cell r="D45"/>
          <cell r="P45">
            <v>0</v>
          </cell>
          <cell r="Q45">
            <v>0</v>
          </cell>
        </row>
        <row r="50">
          <cell r="G50">
            <v>0</v>
          </cell>
        </row>
        <row r="51">
          <cell r="G51">
            <v>0</v>
          </cell>
        </row>
        <row r="52">
          <cell r="G52">
            <v>98228.72</v>
          </cell>
        </row>
        <row r="54">
          <cell r="G54">
            <v>76132448.010000005</v>
          </cell>
        </row>
        <row r="55">
          <cell r="G55">
            <v>7068807.54</v>
          </cell>
        </row>
        <row r="56">
          <cell r="G56">
            <v>0</v>
          </cell>
        </row>
        <row r="59">
          <cell r="G59">
            <v>0</v>
          </cell>
        </row>
        <row r="63">
          <cell r="D63">
            <v>45322</v>
          </cell>
          <cell r="E63">
            <v>45351</v>
          </cell>
          <cell r="F63">
            <v>45382</v>
          </cell>
          <cell r="G63">
            <v>45412</v>
          </cell>
          <cell r="H63">
            <v>45443</v>
          </cell>
          <cell r="I63">
            <v>45473</v>
          </cell>
          <cell r="J63">
            <v>45504</v>
          </cell>
          <cell r="K63">
            <v>45535</v>
          </cell>
          <cell r="L63">
            <v>45565</v>
          </cell>
          <cell r="M63">
            <v>45596</v>
          </cell>
          <cell r="N63">
            <v>45626</v>
          </cell>
          <cell r="O63">
            <v>45657</v>
          </cell>
          <cell r="P63"/>
          <cell r="Q63"/>
          <cell r="R63"/>
        </row>
        <row r="64">
          <cell r="D64">
            <v>75487996.920000002</v>
          </cell>
          <cell r="E64">
            <v>75916843.150000006</v>
          </cell>
          <cell r="F64">
            <v>76379401.450000003</v>
          </cell>
          <cell r="G64">
            <v>75485335.120000005</v>
          </cell>
          <cell r="H64">
            <v>75941256</v>
          </cell>
          <cell r="I64" t="e">
            <v>#N/A</v>
          </cell>
          <cell r="J64" t="e">
            <v>#N/A</v>
          </cell>
          <cell r="K64" t="e">
            <v>#N/A</v>
          </cell>
          <cell r="L64"/>
          <cell r="M64" t="e">
            <v>#N/A</v>
          </cell>
          <cell r="N64" t="e">
            <v>#N/A</v>
          </cell>
          <cell r="O64" t="e">
            <v>#N/A</v>
          </cell>
          <cell r="P64"/>
          <cell r="Q64"/>
          <cell r="R64"/>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MT"/>
      <sheetName val="NAV"/>
      <sheetName val="SOC Detail Cap Accts"/>
      <sheetName val="SOC Detail Mgmt Fees"/>
      <sheetName val="SOC Detail Expenses"/>
    </sheetNames>
    <sheetDataSet>
      <sheetData sheetId="0">
        <row r="5">
          <cell r="AA5">
            <v>1.59401204572334</v>
          </cell>
          <cell r="AB5">
            <v>1.2113538022298411</v>
          </cell>
        </row>
        <row r="6">
          <cell r="AA6">
            <v>1.5164663278964976</v>
          </cell>
          <cell r="AB6">
            <v>1.1881834759520493</v>
          </cell>
        </row>
        <row r="7">
          <cell r="AA7">
            <v>1.4092158877764069</v>
          </cell>
          <cell r="AB7">
            <v>1.0211331397657379</v>
          </cell>
        </row>
        <row r="8">
          <cell r="AA8">
            <v>1.4179677385949665</v>
          </cell>
          <cell r="AB8">
            <v>1.0187416825067754</v>
          </cell>
        </row>
        <row r="9">
          <cell r="AA9">
            <v>1.5743471865312038</v>
          </cell>
          <cell r="AB9">
            <v>1.1778786932834571</v>
          </cell>
        </row>
        <row r="10">
          <cell r="AA10">
            <v>1.6272644528494469</v>
          </cell>
          <cell r="AB10">
            <v>1.2238439955377221</v>
          </cell>
        </row>
        <row r="11">
          <cell r="AA11">
            <v>1.6935482772232238</v>
          </cell>
          <cell r="AB11">
            <v>1.2806485938692467</v>
          </cell>
        </row>
        <row r="12">
          <cell r="AA12">
            <v>1.6774664256150504</v>
          </cell>
          <cell r="AB12">
            <v>1.2772125744338874</v>
          </cell>
        </row>
        <row r="13">
          <cell r="AA13">
            <v>1.6655228235409294</v>
          </cell>
          <cell r="AB13">
            <v>1.2537772779901259</v>
          </cell>
        </row>
        <row r="14">
          <cell r="AA14">
            <v>1.6836141798027588</v>
          </cell>
          <cell r="AB14">
            <v>1.2446457386732594</v>
          </cell>
        </row>
        <row r="15">
          <cell r="AA15">
            <v>1.6829961833033322</v>
          </cell>
          <cell r="AB15">
            <v>1.2391706188996914</v>
          </cell>
        </row>
        <row r="16">
          <cell r="AA16">
            <v>1.6839094909235528</v>
          </cell>
          <cell r="AB16">
            <v>1.2610401812995577</v>
          </cell>
        </row>
      </sheetData>
      <sheetData sheetId="1">
        <row r="10">
          <cell r="I10">
            <v>1.10405</v>
          </cell>
        </row>
        <row r="12">
          <cell r="E12">
            <v>362061.90421806456</v>
          </cell>
        </row>
        <row r="25">
          <cell r="F25">
            <v>4737878.3400619999</v>
          </cell>
        </row>
        <row r="26">
          <cell r="E26">
            <v>-540000</v>
          </cell>
        </row>
        <row r="34">
          <cell r="E34">
            <v>4141691.3400619999</v>
          </cell>
        </row>
        <row r="38">
          <cell r="E38">
            <v>1037516845.7810991</v>
          </cell>
        </row>
        <row r="119">
          <cell r="Q119">
            <v>-339527897.0562222</v>
          </cell>
          <cell r="R119">
            <v>-127178.82622347842</v>
          </cell>
        </row>
        <row r="120">
          <cell r="Q120">
            <v>-199287867.16666669</v>
          </cell>
        </row>
        <row r="121">
          <cell r="Q121">
            <v>-73487176.253874138</v>
          </cell>
        </row>
        <row r="122">
          <cell r="Q122">
            <v>-133107132.93453333</v>
          </cell>
        </row>
        <row r="123">
          <cell r="Q123">
            <v>-69888053.165201753</v>
          </cell>
        </row>
        <row r="124">
          <cell r="Q124">
            <v>-44369044.311511114</v>
          </cell>
        </row>
        <row r="125">
          <cell r="Q125">
            <v>-23296017.725070499</v>
          </cell>
        </row>
        <row r="126">
          <cell r="Q126">
            <v>-16427662.666666666</v>
          </cell>
        </row>
        <row r="137">
          <cell r="Q137">
            <v>-628730603.14342976</v>
          </cell>
        </row>
        <row r="138">
          <cell r="Q138">
            <v>-270660248.13631666</v>
          </cell>
        </row>
        <row r="159">
          <cell r="N159">
            <v>-2961000</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39">
          <cell r="R39">
            <v>40.639309877270904</v>
          </cell>
        </row>
        <row r="40">
          <cell r="R40">
            <v>100</v>
          </cell>
        </row>
        <row r="41">
          <cell r="R41">
            <v>4</v>
          </cell>
        </row>
        <row r="44">
          <cell r="R44">
            <v>0</v>
          </cell>
        </row>
        <row r="45">
          <cell r="R45">
            <v>0</v>
          </cell>
        </row>
        <row r="46">
          <cell r="R46">
            <v>0</v>
          </cell>
        </row>
        <row r="47">
          <cell r="R47">
            <v>57.463984169358561</v>
          </cell>
        </row>
        <row r="48">
          <cell r="R48">
            <v>0</v>
          </cell>
        </row>
        <row r="49">
          <cell r="R49">
            <v>0</v>
          </cell>
        </row>
        <row r="50">
          <cell r="R50">
            <v>42.447059250723918</v>
          </cell>
        </row>
        <row r="51">
          <cell r="R51">
            <v>0</v>
          </cell>
        </row>
        <row r="52">
          <cell r="R52">
            <v>0</v>
          </cell>
        </row>
        <row r="53">
          <cell r="R53">
            <v>0</v>
          </cell>
        </row>
        <row r="54">
          <cell r="R54">
            <v>0</v>
          </cell>
        </row>
        <row r="55">
          <cell r="R55">
            <v>0</v>
          </cell>
        </row>
        <row r="56">
          <cell r="R56">
            <v>0</v>
          </cell>
        </row>
        <row r="57">
          <cell r="R57">
            <v>0</v>
          </cell>
        </row>
        <row r="62">
          <cell r="Q62" t="str">
            <v>ANICO</v>
          </cell>
          <cell r="R62">
            <v>0.1682467429208766</v>
          </cell>
          <cell r="S62" t="str">
            <v xml:space="preserve">(d) Insurance companies </v>
          </cell>
        </row>
        <row r="63">
          <cell r="Q63" t="str">
            <v>Children's Health System of Texas</v>
          </cell>
          <cell r="R63">
            <v>0.22026612005192386</v>
          </cell>
          <cell r="S63" t="str">
            <v>(g) Non-profits</v>
          </cell>
        </row>
        <row r="64">
          <cell r="Q64" t="str">
            <v>Nationwide</v>
          </cell>
          <cell r="R64">
            <v>0.40639309877270907</v>
          </cell>
          <cell r="S64" t="str">
            <v xml:space="preserve">(d) Insurance companies </v>
          </cell>
        </row>
        <row r="65">
          <cell r="Q65" t="str">
            <v>The Kresge Foundation</v>
          </cell>
          <cell r="R65">
            <v>0.20420447245531534</v>
          </cell>
          <cell r="S65" t="str">
            <v>(g) Non-profits</v>
          </cell>
        </row>
        <row r="66">
          <cell r="Q66"/>
          <cell r="R66"/>
          <cell r="S66"/>
        </row>
        <row r="67">
          <cell r="Q67"/>
          <cell r="R67"/>
          <cell r="S67"/>
        </row>
        <row r="68">
          <cell r="Q68"/>
          <cell r="R68"/>
          <cell r="S68"/>
        </row>
        <row r="69">
          <cell r="Q69"/>
          <cell r="R69"/>
          <cell r="S69"/>
        </row>
        <row r="70">
          <cell r="Q70"/>
          <cell r="R70"/>
          <cell r="S70"/>
        </row>
        <row r="71">
          <cell r="Q71"/>
          <cell r="R71"/>
          <cell r="S71"/>
        </row>
        <row r="72">
          <cell r="Q72"/>
          <cell r="R72"/>
          <cell r="S72"/>
        </row>
        <row r="73">
          <cell r="Q73"/>
          <cell r="R73"/>
          <cell r="S73"/>
        </row>
        <row r="74">
          <cell r="Q74"/>
          <cell r="R74"/>
          <cell r="S74"/>
        </row>
        <row r="75">
          <cell r="Q75"/>
          <cell r="R75"/>
          <cell r="S75"/>
        </row>
        <row r="76">
          <cell r="Q76"/>
          <cell r="R76"/>
          <cell r="S76"/>
        </row>
        <row r="77">
          <cell r="Q77"/>
          <cell r="R77"/>
          <cell r="S77"/>
        </row>
      </sheetData>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6">
          <cell r="R46">
            <v>26.031770738606408</v>
          </cell>
          <cell r="S46">
            <v>54.075774971297349</v>
          </cell>
          <cell r="T46">
            <v>80</v>
          </cell>
          <cell r="U46">
            <v>100</v>
          </cell>
          <cell r="V46">
            <v>49.264278022508037</v>
          </cell>
          <cell r="W46">
            <v>28.415992168252689</v>
          </cell>
          <cell r="X46">
            <v>53.399933309112548</v>
          </cell>
          <cell r="Y46">
            <v>44.602348605091152</v>
          </cell>
        </row>
        <row r="47">
          <cell r="R47">
            <v>78.359493851314966</v>
          </cell>
          <cell r="S47">
            <v>99.999999999999986</v>
          </cell>
          <cell r="T47">
            <v>100</v>
          </cell>
          <cell r="U47">
            <v>100</v>
          </cell>
          <cell r="V47">
            <v>96.36898752001899</v>
          </cell>
          <cell r="W47">
            <v>83.650798087896433</v>
          </cell>
          <cell r="X47">
            <v>100.00000000000003</v>
          </cell>
          <cell r="Y47">
            <v>99.261304991040873</v>
          </cell>
        </row>
        <row r="48">
          <cell r="R48">
            <v>7</v>
          </cell>
          <cell r="S48">
            <v>3</v>
          </cell>
          <cell r="T48">
            <v>2</v>
          </cell>
          <cell r="U48">
            <v>1</v>
          </cell>
          <cell r="V48">
            <v>4</v>
          </cell>
          <cell r="W48">
            <v>7</v>
          </cell>
          <cell r="X48">
            <v>4</v>
          </cell>
          <cell r="Y48">
            <v>5</v>
          </cell>
        </row>
        <row r="51">
          <cell r="R51">
            <v>0</v>
          </cell>
          <cell r="S51">
            <v>0</v>
          </cell>
          <cell r="T51">
            <v>0</v>
          </cell>
          <cell r="U51">
            <v>0</v>
          </cell>
          <cell r="V51">
            <v>0</v>
          </cell>
          <cell r="W51">
            <v>0</v>
          </cell>
          <cell r="X51">
            <v>0.32293784780126761</v>
          </cell>
          <cell r="Y51">
            <v>0.65105677444440879</v>
          </cell>
        </row>
        <row r="52">
          <cell r="R52">
            <v>0</v>
          </cell>
          <cell r="S52">
            <v>0</v>
          </cell>
          <cell r="T52">
            <v>0</v>
          </cell>
          <cell r="U52">
            <v>0</v>
          </cell>
          <cell r="V52">
            <v>0</v>
          </cell>
          <cell r="W52">
            <v>0</v>
          </cell>
          <cell r="X52">
            <v>0</v>
          </cell>
          <cell r="Y52">
            <v>0</v>
          </cell>
        </row>
        <row r="53">
          <cell r="R53">
            <v>0</v>
          </cell>
          <cell r="S53">
            <v>0</v>
          </cell>
          <cell r="T53">
            <v>0</v>
          </cell>
          <cell r="U53">
            <v>0</v>
          </cell>
          <cell r="V53">
            <v>0</v>
          </cell>
          <cell r="W53">
            <v>0</v>
          </cell>
          <cell r="X53">
            <v>0</v>
          </cell>
          <cell r="Y53">
            <v>0</v>
          </cell>
        </row>
        <row r="54">
          <cell r="R54">
            <v>16.302396425052262</v>
          </cell>
          <cell r="S54">
            <v>82.778415614236494</v>
          </cell>
          <cell r="T54">
            <v>20</v>
          </cell>
          <cell r="U54">
            <v>0</v>
          </cell>
          <cell r="V54">
            <v>57.145096307358656</v>
          </cell>
          <cell r="W54">
            <v>64.18462231004078</v>
          </cell>
          <cell r="X54">
            <v>15.7481535142451</v>
          </cell>
          <cell r="Y54">
            <v>15.334584468366183</v>
          </cell>
        </row>
        <row r="55">
          <cell r="R55">
            <v>0</v>
          </cell>
          <cell r="S55">
            <v>0</v>
          </cell>
          <cell r="T55">
            <v>0</v>
          </cell>
          <cell r="U55">
            <v>0</v>
          </cell>
          <cell r="V55">
            <v>0</v>
          </cell>
          <cell r="W55">
            <v>0</v>
          </cell>
          <cell r="X55">
            <v>0</v>
          </cell>
          <cell r="Y55">
            <v>0</v>
          </cell>
        </row>
        <row r="56">
          <cell r="R56">
            <v>28.507752189841007</v>
          </cell>
          <cell r="S56">
            <v>0</v>
          </cell>
          <cell r="T56">
            <v>0</v>
          </cell>
          <cell r="U56">
            <v>0</v>
          </cell>
          <cell r="V56">
            <v>31.262194522931107</v>
          </cell>
          <cell r="W56">
            <v>0</v>
          </cell>
          <cell r="X56">
            <v>0</v>
          </cell>
          <cell r="Y56">
            <v>15.83550521853406</v>
          </cell>
        </row>
        <row r="57">
          <cell r="R57">
            <v>29.147183833659305</v>
          </cell>
          <cell r="S57">
            <v>17.221584385763492</v>
          </cell>
          <cell r="T57">
            <v>0</v>
          </cell>
          <cell r="U57">
            <v>100</v>
          </cell>
          <cell r="V57">
            <v>11.560893419244046</v>
          </cell>
          <cell r="W57">
            <v>35.815377689959234</v>
          </cell>
          <cell r="X57">
            <v>64.219079458673164</v>
          </cell>
          <cell r="Y57">
            <v>68.091215304140619</v>
          </cell>
        </row>
        <row r="58">
          <cell r="R58">
            <v>0</v>
          </cell>
          <cell r="S58">
            <v>0</v>
          </cell>
          <cell r="T58">
            <v>0</v>
          </cell>
          <cell r="U58">
            <v>0</v>
          </cell>
          <cell r="V58">
            <v>0</v>
          </cell>
          <cell r="W58">
            <v>0</v>
          </cell>
          <cell r="X58">
            <v>0</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26.031770738606408</v>
          </cell>
          <cell r="S61">
            <v>0</v>
          </cell>
          <cell r="T61">
            <v>80</v>
          </cell>
          <cell r="U61">
            <v>0</v>
          </cell>
          <cell r="V61">
            <v>0</v>
          </cell>
          <cell r="W61">
            <v>0</v>
          </cell>
          <cell r="X61">
            <v>19.709829179280476</v>
          </cell>
          <cell r="Y61">
            <v>0</v>
          </cell>
        </row>
        <row r="62">
          <cell r="R62">
            <v>0</v>
          </cell>
          <cell r="S62">
            <v>0</v>
          </cell>
          <cell r="T62">
            <v>0</v>
          </cell>
          <cell r="U62">
            <v>0</v>
          </cell>
          <cell r="V62">
            <v>0</v>
          </cell>
          <cell r="W62">
            <v>0</v>
          </cell>
          <cell r="X62">
            <v>0</v>
          </cell>
          <cell r="Y62">
            <v>0</v>
          </cell>
        </row>
        <row r="63">
          <cell r="R63">
            <v>0</v>
          </cell>
          <cell r="S63">
            <v>0</v>
          </cell>
          <cell r="T63">
            <v>0</v>
          </cell>
          <cell r="U63">
            <v>0</v>
          </cell>
          <cell r="V63">
            <v>0</v>
          </cell>
          <cell r="W63">
            <v>0</v>
          </cell>
          <cell r="X63">
            <v>0</v>
          </cell>
          <cell r="Y63">
            <v>0</v>
          </cell>
        </row>
        <row r="64">
          <cell r="R64">
            <v>0</v>
          </cell>
          <cell r="S64">
            <v>0</v>
          </cell>
          <cell r="T64">
            <v>0</v>
          </cell>
          <cell r="U64">
            <v>0</v>
          </cell>
          <cell r="V64">
            <v>0</v>
          </cell>
          <cell r="W64">
            <v>0</v>
          </cell>
          <cell r="X64">
            <v>0</v>
          </cell>
          <cell r="Y64">
            <v>0</v>
          </cell>
        </row>
        <row r="69">
          <cell r="Q69" t="str">
            <v>Assurant</v>
          </cell>
          <cell r="R69">
            <v>5.8571484161864425E-2</v>
          </cell>
          <cell r="S69" t="str">
            <v xml:space="preserve">(d) Insurance companies </v>
          </cell>
        </row>
        <row r="70">
          <cell r="Q70" t="str">
            <v>F&amp;G</v>
          </cell>
          <cell r="R70">
            <v>6.507942684651602E-2</v>
          </cell>
          <cell r="S70" t="str">
            <v xml:space="preserve">(d) Insurance companies </v>
          </cell>
        </row>
        <row r="71">
          <cell r="Q71" t="str">
            <v>IRR K LLC</v>
          </cell>
          <cell r="R71">
            <v>6.6306202381883561E-2</v>
          </cell>
          <cell r="S71" t="str">
            <v xml:space="preserve">(f) Private funds </v>
          </cell>
        </row>
        <row r="72">
          <cell r="Q72" t="str">
            <v>Makena</v>
          </cell>
          <cell r="R72">
            <v>0.1729070390543106</v>
          </cell>
          <cell r="S72" t="str">
            <v xml:space="preserve">(f) Private funds </v>
          </cell>
        </row>
        <row r="73">
          <cell r="Q73" t="str">
            <v>Stifel</v>
          </cell>
          <cell r="R73">
            <v>0.26031770738606408</v>
          </cell>
          <cell r="S73" t="str">
            <v xml:space="preserve">(k) State or municipal governmental pension plans </v>
          </cell>
        </row>
        <row r="74">
          <cell r="Q74" t="str">
            <v>The Kresge Foundation</v>
          </cell>
          <cell r="R74">
            <v>0.1333826877686482</v>
          </cell>
          <cell r="S74" t="str">
            <v>(g) Non-profits</v>
          </cell>
        </row>
        <row r="75">
          <cell r="Q75" t="str">
            <v>UVIMCO</v>
          </cell>
          <cell r="R75">
            <v>0.15068130192224327</v>
          </cell>
          <cell r="S75" t="str">
            <v>(g) Non-profits</v>
          </cell>
        </row>
        <row r="76">
          <cell r="Q76"/>
          <cell r="R76" t="str">
            <v/>
          </cell>
          <cell r="S76" t="str">
            <v/>
          </cell>
        </row>
        <row r="77">
          <cell r="Q77"/>
          <cell r="R77" t="str">
            <v/>
          </cell>
          <cell r="S77" t="str">
            <v/>
          </cell>
        </row>
        <row r="78">
          <cell r="Q78"/>
          <cell r="R78" t="str">
            <v/>
          </cell>
          <cell r="S78" t="str">
            <v/>
          </cell>
        </row>
        <row r="79">
          <cell r="Q79"/>
          <cell r="R79" t="str">
            <v/>
          </cell>
          <cell r="S79" t="str">
            <v/>
          </cell>
        </row>
        <row r="80">
          <cell r="Q80"/>
          <cell r="R80" t="str">
            <v/>
          </cell>
          <cell r="S80" t="str">
            <v/>
          </cell>
        </row>
        <row r="81">
          <cell r="Q81"/>
          <cell r="R81" t="str">
            <v/>
          </cell>
          <cell r="S81" t="str">
            <v/>
          </cell>
        </row>
        <row r="82">
          <cell r="Q82"/>
          <cell r="R82" t="str">
            <v/>
          </cell>
          <cell r="S82" t="str">
            <v/>
          </cell>
        </row>
        <row r="83">
          <cell r="Q83"/>
          <cell r="R83" t="str">
            <v/>
          </cell>
          <cell r="S83" t="str">
            <v/>
          </cell>
        </row>
        <row r="84">
          <cell r="Q84"/>
          <cell r="R84" t="str">
            <v/>
          </cell>
          <cell r="S84" t="str">
            <v/>
          </cell>
        </row>
        <row r="87">
          <cell r="Q87" t="str">
            <v>Mercury</v>
          </cell>
          <cell r="R87">
            <v>0.54075774971297352</v>
          </cell>
          <cell r="S87" t="str">
            <v xml:space="preserve">(d) Insurance companies </v>
          </cell>
        </row>
        <row r="88">
          <cell r="Q88" t="str">
            <v>Southern Baptist Convention</v>
          </cell>
          <cell r="R88">
            <v>0.17221584385763491</v>
          </cell>
          <cell r="S88" t="str">
            <v>(g) Non-profits</v>
          </cell>
        </row>
        <row r="89">
          <cell r="Q89" t="str">
            <v>Woodmen</v>
          </cell>
          <cell r="R89">
            <v>0.28702640642939148</v>
          </cell>
          <cell r="S89" t="str">
            <v xml:space="preserve">(d) Insurance companies </v>
          </cell>
        </row>
        <row r="90">
          <cell r="Q90"/>
          <cell r="R90" t="str">
            <v/>
          </cell>
          <cell r="S90" t="str">
            <v/>
          </cell>
        </row>
        <row r="91">
          <cell r="Q91"/>
          <cell r="R91" t="str">
            <v/>
          </cell>
          <cell r="S91" t="str">
            <v/>
          </cell>
        </row>
        <row r="92">
          <cell r="Q92"/>
          <cell r="R92" t="str">
            <v/>
          </cell>
          <cell r="S92" t="str">
            <v/>
          </cell>
        </row>
        <row r="93">
          <cell r="Q93"/>
          <cell r="R93" t="str">
            <v/>
          </cell>
          <cell r="S93" t="str">
            <v/>
          </cell>
        </row>
        <row r="94">
          <cell r="Q94"/>
          <cell r="R94" t="str">
            <v/>
          </cell>
          <cell r="S94" t="str">
            <v/>
          </cell>
        </row>
        <row r="95">
          <cell r="Q95"/>
          <cell r="R95" t="str">
            <v/>
          </cell>
          <cell r="S95" t="str">
            <v/>
          </cell>
        </row>
        <row r="96">
          <cell r="Q96"/>
          <cell r="R96" t="str">
            <v/>
          </cell>
          <cell r="S96" t="str">
            <v/>
          </cell>
        </row>
        <row r="97">
          <cell r="Q97"/>
          <cell r="R97" t="str">
            <v/>
          </cell>
          <cell r="S97" t="str">
            <v/>
          </cell>
        </row>
        <row r="98">
          <cell r="Q98"/>
          <cell r="R98" t="str">
            <v/>
          </cell>
          <cell r="S98" t="str">
            <v/>
          </cell>
        </row>
        <row r="99">
          <cell r="Q99"/>
          <cell r="R99" t="str">
            <v/>
          </cell>
          <cell r="S99" t="str">
            <v/>
          </cell>
        </row>
        <row r="100">
          <cell r="Q100"/>
          <cell r="R100" t="str">
            <v/>
          </cell>
          <cell r="S100" t="str">
            <v/>
          </cell>
        </row>
        <row r="101">
          <cell r="Q101"/>
          <cell r="R101" t="str">
            <v/>
          </cell>
          <cell r="S101" t="str">
            <v/>
          </cell>
        </row>
        <row r="102">
          <cell r="Q102"/>
          <cell r="R102" t="str">
            <v/>
          </cell>
          <cell r="S102" t="str">
            <v/>
          </cell>
        </row>
        <row r="105">
          <cell r="Q105" t="str">
            <v>Mercury</v>
          </cell>
          <cell r="R105">
            <v>0.2</v>
          </cell>
          <cell r="S105" t="str">
            <v xml:space="preserve">(d) Insurance companies </v>
          </cell>
        </row>
        <row r="106">
          <cell r="Q106" t="str">
            <v>SWIB</v>
          </cell>
          <cell r="R106">
            <v>0.8</v>
          </cell>
          <cell r="S106" t="str">
            <v xml:space="preserve">(k) State or municipal governmental pension plans </v>
          </cell>
        </row>
        <row r="107">
          <cell r="Q107"/>
          <cell r="R107" t="str">
            <v/>
          </cell>
          <cell r="S107" t="str">
            <v/>
          </cell>
        </row>
        <row r="108">
          <cell r="Q108"/>
          <cell r="R108" t="str">
            <v/>
          </cell>
          <cell r="S108" t="str">
            <v/>
          </cell>
        </row>
        <row r="109">
          <cell r="Q109"/>
          <cell r="R109" t="str">
            <v/>
          </cell>
          <cell r="S109" t="str">
            <v/>
          </cell>
        </row>
        <row r="110">
          <cell r="Q110"/>
          <cell r="R110" t="str">
            <v/>
          </cell>
          <cell r="S110" t="str">
            <v/>
          </cell>
        </row>
        <row r="111">
          <cell r="Q111"/>
          <cell r="R111" t="str">
            <v/>
          </cell>
          <cell r="S111" t="str">
            <v/>
          </cell>
        </row>
        <row r="112">
          <cell r="Q112"/>
          <cell r="R112" t="str">
            <v/>
          </cell>
          <cell r="S112" t="str">
            <v/>
          </cell>
        </row>
        <row r="113">
          <cell r="Q113"/>
          <cell r="R113" t="str">
            <v/>
          </cell>
          <cell r="S113" t="str">
            <v/>
          </cell>
        </row>
        <row r="114">
          <cell r="Q114"/>
          <cell r="R114" t="str">
            <v/>
          </cell>
          <cell r="S114" t="str">
            <v/>
          </cell>
        </row>
        <row r="115">
          <cell r="Q115"/>
          <cell r="R115" t="str">
            <v/>
          </cell>
          <cell r="S115" t="str">
            <v/>
          </cell>
        </row>
        <row r="116">
          <cell r="Q116"/>
          <cell r="R116" t="str">
            <v/>
          </cell>
          <cell r="S116" t="str">
            <v/>
          </cell>
        </row>
        <row r="117">
          <cell r="Q117"/>
          <cell r="R117" t="str">
            <v/>
          </cell>
          <cell r="S117" t="str">
            <v/>
          </cell>
        </row>
        <row r="118">
          <cell r="Q118"/>
          <cell r="R118" t="str">
            <v/>
          </cell>
          <cell r="S118" t="str">
            <v/>
          </cell>
        </row>
        <row r="119">
          <cell r="Q119"/>
          <cell r="R119" t="str">
            <v/>
          </cell>
          <cell r="S119" t="str">
            <v/>
          </cell>
        </row>
        <row r="120">
          <cell r="Q120"/>
          <cell r="R120" t="str">
            <v/>
          </cell>
          <cell r="S120" t="str">
            <v/>
          </cell>
        </row>
        <row r="123">
          <cell r="Q123" t="str">
            <v>The New York and Presbyterian Hospital</v>
          </cell>
          <cell r="R123">
            <v>1</v>
          </cell>
          <cell r="S123" t="str">
            <v>(g) Non-profits</v>
          </cell>
        </row>
        <row r="124">
          <cell r="Q124"/>
          <cell r="R124" t="str">
            <v/>
          </cell>
          <cell r="S124" t="str">
            <v/>
          </cell>
        </row>
        <row r="125">
          <cell r="Q125"/>
          <cell r="R125" t="str">
            <v/>
          </cell>
          <cell r="S125" t="str">
            <v/>
          </cell>
        </row>
        <row r="126">
          <cell r="Q126"/>
          <cell r="R126" t="str">
            <v/>
          </cell>
          <cell r="S126" t="str">
            <v/>
          </cell>
        </row>
        <row r="127">
          <cell r="Q127"/>
          <cell r="R127" t="str">
            <v/>
          </cell>
          <cell r="S127" t="str">
            <v/>
          </cell>
        </row>
        <row r="128">
          <cell r="Q128"/>
          <cell r="R128" t="str">
            <v/>
          </cell>
          <cell r="S128" t="str">
            <v/>
          </cell>
        </row>
        <row r="129">
          <cell r="Q129"/>
          <cell r="R129" t="str">
            <v/>
          </cell>
          <cell r="S129" t="str">
            <v/>
          </cell>
        </row>
        <row r="130">
          <cell r="Q130"/>
          <cell r="R130" t="str">
            <v/>
          </cell>
          <cell r="S130" t="str">
            <v/>
          </cell>
        </row>
        <row r="131">
          <cell r="Q131"/>
          <cell r="R131" t="str">
            <v/>
          </cell>
          <cell r="S131" t="str">
            <v/>
          </cell>
        </row>
        <row r="132">
          <cell r="Q132"/>
          <cell r="R132" t="str">
            <v/>
          </cell>
          <cell r="S132" t="str">
            <v/>
          </cell>
        </row>
        <row r="133">
          <cell r="Q133"/>
          <cell r="R133" t="str">
            <v/>
          </cell>
          <cell r="S133" t="str">
            <v/>
          </cell>
        </row>
        <row r="134">
          <cell r="Q134"/>
          <cell r="R134" t="str">
            <v/>
          </cell>
          <cell r="S134" t="str">
            <v/>
          </cell>
        </row>
        <row r="135">
          <cell r="Q135"/>
          <cell r="R135" t="str">
            <v/>
          </cell>
          <cell r="S135" t="str">
            <v/>
          </cell>
        </row>
        <row r="136">
          <cell r="Q136"/>
          <cell r="R136" t="str">
            <v/>
          </cell>
          <cell r="S136" t="str">
            <v/>
          </cell>
        </row>
        <row r="137">
          <cell r="Q137"/>
          <cell r="R137" t="str">
            <v/>
          </cell>
          <cell r="S137" t="str">
            <v/>
          </cell>
        </row>
        <row r="138">
          <cell r="Q138"/>
          <cell r="R138" t="str">
            <v/>
          </cell>
          <cell r="S138" t="str">
            <v/>
          </cell>
        </row>
        <row r="141">
          <cell r="Q141" t="str">
            <v>AMFAM</v>
          </cell>
          <cell r="R141">
            <v>0.4926427802250804</v>
          </cell>
          <cell r="S141" t="str">
            <v xml:space="preserve">(d) Insurance companies </v>
          </cell>
        </row>
        <row r="142">
          <cell r="Q142" t="str">
            <v>F&amp;G</v>
          </cell>
          <cell r="R142">
            <v>7.3309937533494116E-2</v>
          </cell>
          <cell r="S142" t="str">
            <v xml:space="preserve">(d) Insurance companies </v>
          </cell>
        </row>
        <row r="143">
          <cell r="Q143" t="str">
            <v>Makena</v>
          </cell>
          <cell r="R143">
            <v>0.26868655721058271</v>
          </cell>
          <cell r="S143" t="str">
            <v xml:space="preserve">(f) Private funds </v>
          </cell>
        </row>
        <row r="144">
          <cell r="Q144" t="str">
            <v>Southern Baptist Convention</v>
          </cell>
          <cell r="R144">
            <v>8.5115212212304267E-2</v>
          </cell>
          <cell r="S144" t="str">
            <v>(g) Non-profits</v>
          </cell>
        </row>
        <row r="145">
          <cell r="Q145"/>
          <cell r="R145" t="str">
            <v/>
          </cell>
          <cell r="S145" t="str">
            <v/>
          </cell>
        </row>
        <row r="146">
          <cell r="Q146"/>
          <cell r="R146" t="str">
            <v/>
          </cell>
          <cell r="S146" t="str">
            <v/>
          </cell>
        </row>
        <row r="147">
          <cell r="Q147"/>
          <cell r="R147" t="str">
            <v/>
          </cell>
          <cell r="S147" t="str">
            <v/>
          </cell>
        </row>
        <row r="148">
          <cell r="Q148"/>
          <cell r="R148" t="str">
            <v/>
          </cell>
          <cell r="S148" t="str">
            <v/>
          </cell>
        </row>
        <row r="149">
          <cell r="Q149"/>
          <cell r="R149" t="str">
            <v/>
          </cell>
          <cell r="S149" t="str">
            <v/>
          </cell>
        </row>
        <row r="150">
          <cell r="Q150"/>
          <cell r="R150" t="str">
            <v/>
          </cell>
          <cell r="S150" t="str">
            <v/>
          </cell>
        </row>
        <row r="151">
          <cell r="Q151"/>
          <cell r="R151" t="str">
            <v/>
          </cell>
          <cell r="S151" t="str">
            <v/>
          </cell>
        </row>
        <row r="152">
          <cell r="Q152"/>
          <cell r="R152" t="str">
            <v/>
          </cell>
          <cell r="S152" t="str">
            <v/>
          </cell>
        </row>
        <row r="153">
          <cell r="Q153"/>
          <cell r="R153" t="str">
            <v/>
          </cell>
          <cell r="S153" t="str">
            <v/>
          </cell>
        </row>
        <row r="154">
          <cell r="Q154"/>
          <cell r="R154" t="str">
            <v/>
          </cell>
          <cell r="S154" t="str">
            <v/>
          </cell>
        </row>
        <row r="155">
          <cell r="Q155"/>
          <cell r="R155" t="str">
            <v/>
          </cell>
          <cell r="S155" t="str">
            <v/>
          </cell>
        </row>
        <row r="156">
          <cell r="Q156"/>
          <cell r="R156" t="str">
            <v/>
          </cell>
          <cell r="S156" t="str">
            <v/>
          </cell>
        </row>
        <row r="159">
          <cell r="Q159" t="str">
            <v>American Heart Association, Inc.</v>
          </cell>
          <cell r="R159">
            <v>7.3905906536977831E-2</v>
          </cell>
          <cell r="S159" t="str">
            <v>(g) Non-profits</v>
          </cell>
        </row>
        <row r="160">
          <cell r="Q160" t="str">
            <v>AMFAM</v>
          </cell>
          <cell r="R160">
            <v>0.28415992168252691</v>
          </cell>
          <cell r="S160" t="str">
            <v xml:space="preserve">(d) Insurance companies </v>
          </cell>
        </row>
        <row r="161">
          <cell r="Q161" t="str">
            <v>Assurant</v>
          </cell>
          <cell r="R161">
            <v>7.1039980420631726E-2</v>
          </cell>
          <cell r="S161" t="str">
            <v xml:space="preserve">(d) Insurance companies </v>
          </cell>
        </row>
        <row r="162">
          <cell r="Q162" t="str">
            <v>F&amp;G</v>
          </cell>
          <cell r="R162">
            <v>0.14207996084126345</v>
          </cell>
          <cell r="S162" t="str">
            <v xml:space="preserve">(d) Insurance companies </v>
          </cell>
        </row>
        <row r="163">
          <cell r="Q163" t="str">
            <v>Omaha</v>
          </cell>
          <cell r="R163">
            <v>0.14207996084126345</v>
          </cell>
          <cell r="S163" t="str">
            <v xml:space="preserve">(d) Insurance companies </v>
          </cell>
        </row>
        <row r="164">
          <cell r="Q164" t="str">
            <v>The Kresge Foundation</v>
          </cell>
          <cell r="R164">
            <v>6.3244165223817206E-2</v>
          </cell>
          <cell r="S164" t="str">
            <v>(g) Non-profits</v>
          </cell>
        </row>
        <row r="165">
          <cell r="Q165" t="str">
            <v>The New York and Presbyterian Hospital</v>
          </cell>
          <cell r="R165">
            <v>0.19428223097693262</v>
          </cell>
          <cell r="S165" t="str">
            <v>(g) Non-profits</v>
          </cell>
        </row>
        <row r="166">
          <cell r="Q166"/>
          <cell r="R166" t="str">
            <v/>
          </cell>
          <cell r="S166" t="str">
            <v/>
          </cell>
        </row>
        <row r="167">
          <cell r="Q167"/>
          <cell r="R167" t="str">
            <v/>
          </cell>
          <cell r="S167" t="str">
            <v/>
          </cell>
        </row>
        <row r="168">
          <cell r="Q168"/>
          <cell r="R168" t="str">
            <v/>
          </cell>
          <cell r="S168" t="str">
            <v/>
          </cell>
        </row>
        <row r="169">
          <cell r="Q169"/>
          <cell r="R169" t="str">
            <v/>
          </cell>
          <cell r="S169" t="str">
            <v/>
          </cell>
        </row>
        <row r="170">
          <cell r="Q170"/>
          <cell r="R170" t="str">
            <v/>
          </cell>
          <cell r="S170" t="str">
            <v/>
          </cell>
        </row>
        <row r="171">
          <cell r="Q171"/>
          <cell r="R171" t="str">
            <v/>
          </cell>
          <cell r="S171" t="str">
            <v/>
          </cell>
        </row>
        <row r="172">
          <cell r="Q172"/>
          <cell r="R172" t="str">
            <v/>
          </cell>
          <cell r="S172" t="str">
            <v/>
          </cell>
        </row>
        <row r="173">
          <cell r="Q173"/>
          <cell r="R173" t="str">
            <v/>
          </cell>
          <cell r="S173" t="str">
            <v/>
          </cell>
        </row>
        <row r="174">
          <cell r="Q174"/>
          <cell r="R174" t="str">
            <v/>
          </cell>
          <cell r="S174" t="str">
            <v/>
          </cell>
        </row>
        <row r="177">
          <cell r="Q177" t="str">
            <v>Alfred I. duPont Charitable Trust</v>
          </cell>
          <cell r="R177">
            <v>0.53399933309112546</v>
          </cell>
          <cell r="S177" t="str">
            <v>(g) Non-profits</v>
          </cell>
        </row>
        <row r="178">
          <cell r="Q178" t="str">
            <v>Mercury</v>
          </cell>
          <cell r="R178">
            <v>0.157481535142451</v>
          </cell>
          <cell r="S178" t="str">
            <v xml:space="preserve">(d) Insurance companies </v>
          </cell>
        </row>
        <row r="179">
          <cell r="Q179" t="str">
            <v>SWIB</v>
          </cell>
          <cell r="R179">
            <v>0.19709829179280475</v>
          </cell>
          <cell r="S179" t="str">
            <v xml:space="preserve">(k) State or municipal governmental pension plans </v>
          </cell>
        </row>
        <row r="180">
          <cell r="Q180" t="str">
            <v>Word of God Fellowship, Inc.</v>
          </cell>
          <cell r="R180">
            <v>0.1081914614956062</v>
          </cell>
          <cell r="S180" t="str">
            <v>(g) Non-profits</v>
          </cell>
        </row>
        <row r="181">
          <cell r="Q181"/>
          <cell r="R181" t="str">
            <v/>
          </cell>
          <cell r="S181" t="str">
            <v/>
          </cell>
        </row>
        <row r="182">
          <cell r="Q182"/>
          <cell r="R182" t="str">
            <v/>
          </cell>
          <cell r="S182" t="str">
            <v/>
          </cell>
        </row>
        <row r="183">
          <cell r="Q183"/>
          <cell r="R183" t="str">
            <v/>
          </cell>
          <cell r="S183" t="str">
            <v/>
          </cell>
        </row>
        <row r="184">
          <cell r="Q184"/>
          <cell r="R184" t="str">
            <v/>
          </cell>
          <cell r="S184" t="str">
            <v/>
          </cell>
        </row>
        <row r="185">
          <cell r="Q185"/>
          <cell r="R185" t="str">
            <v/>
          </cell>
          <cell r="S185" t="str">
            <v/>
          </cell>
        </row>
        <row r="186">
          <cell r="Q186"/>
          <cell r="R186" t="str">
            <v/>
          </cell>
          <cell r="S186" t="str">
            <v/>
          </cell>
        </row>
        <row r="187">
          <cell r="Q187"/>
          <cell r="R187" t="str">
            <v/>
          </cell>
          <cell r="S187" t="str">
            <v/>
          </cell>
        </row>
        <row r="188">
          <cell r="Q188"/>
          <cell r="R188" t="str">
            <v/>
          </cell>
          <cell r="S188" t="str">
            <v/>
          </cell>
        </row>
        <row r="189">
          <cell r="Q189"/>
          <cell r="R189" t="str">
            <v/>
          </cell>
          <cell r="S189" t="str">
            <v/>
          </cell>
        </row>
        <row r="190">
          <cell r="Q190"/>
          <cell r="R190" t="str">
            <v/>
          </cell>
          <cell r="S190" t="str">
            <v/>
          </cell>
        </row>
        <row r="191">
          <cell r="Q191"/>
          <cell r="R191" t="str">
            <v/>
          </cell>
          <cell r="S191" t="str">
            <v/>
          </cell>
        </row>
        <row r="192">
          <cell r="Q192"/>
          <cell r="R192" t="str">
            <v/>
          </cell>
          <cell r="S192" t="str">
            <v/>
          </cell>
        </row>
        <row r="195">
          <cell r="Q195" t="str">
            <v>In Touch Ministries</v>
          </cell>
          <cell r="R195">
            <v>8.7614960327331792E-2</v>
          </cell>
          <cell r="S195" t="str">
            <v>(g) Non-profits</v>
          </cell>
        </row>
        <row r="196">
          <cell r="Q196" t="str">
            <v>IRR K LLC</v>
          </cell>
          <cell r="R196">
            <v>0.1583550521853406</v>
          </cell>
          <cell r="S196" t="str">
            <v xml:space="preserve">(f) Private funds </v>
          </cell>
        </row>
        <row r="197">
          <cell r="Q197" t="str">
            <v>Mercury</v>
          </cell>
          <cell r="R197">
            <v>0.15334584468366183</v>
          </cell>
          <cell r="S197" t="str">
            <v xml:space="preserve">(d) Insurance companies </v>
          </cell>
        </row>
        <row r="198">
          <cell r="Q198" t="str">
            <v>Southern Baptist Convention</v>
          </cell>
          <cell r="R198">
            <v>0.14727370666316289</v>
          </cell>
          <cell r="S198" t="str">
            <v>(g) Non-profits</v>
          </cell>
        </row>
        <row r="199">
          <cell r="Q199" t="str">
            <v>Word of God Fellowship, Inc.</v>
          </cell>
          <cell r="R199">
            <v>0.44602348605091152</v>
          </cell>
          <cell r="S199" t="str">
            <v>(g) Non-profits</v>
          </cell>
        </row>
        <row r="200">
          <cell r="Q200"/>
          <cell r="R200" t="str">
            <v/>
          </cell>
          <cell r="S200" t="str">
            <v/>
          </cell>
        </row>
        <row r="201">
          <cell r="Q201"/>
          <cell r="R201" t="str">
            <v/>
          </cell>
          <cell r="S201" t="str">
            <v/>
          </cell>
        </row>
        <row r="202">
          <cell r="Q202"/>
          <cell r="R202" t="str">
            <v/>
          </cell>
          <cell r="S202" t="str">
            <v/>
          </cell>
        </row>
        <row r="203">
          <cell r="Q203"/>
          <cell r="R203" t="str">
            <v/>
          </cell>
          <cell r="S203" t="str">
            <v/>
          </cell>
        </row>
        <row r="204">
          <cell r="Q204"/>
          <cell r="R204" t="str">
            <v/>
          </cell>
          <cell r="S204" t="str">
            <v/>
          </cell>
        </row>
        <row r="205">
          <cell r="Q205"/>
          <cell r="R205" t="str">
            <v/>
          </cell>
          <cell r="S205" t="str">
            <v/>
          </cell>
        </row>
        <row r="206">
          <cell r="Q206"/>
          <cell r="R206" t="str">
            <v/>
          </cell>
          <cell r="S206" t="str">
            <v/>
          </cell>
        </row>
        <row r="207">
          <cell r="Q207"/>
          <cell r="R207" t="str">
            <v/>
          </cell>
          <cell r="S207" t="str">
            <v/>
          </cell>
        </row>
        <row r="208">
          <cell r="Q208"/>
          <cell r="R208" t="str">
            <v/>
          </cell>
          <cell r="S208" t="str">
            <v/>
          </cell>
        </row>
        <row r="209">
          <cell r="Q209"/>
          <cell r="R209" t="str">
            <v/>
          </cell>
          <cell r="S209" t="str">
            <v/>
          </cell>
        </row>
        <row r="210">
          <cell r="Q210"/>
          <cell r="R210" t="str">
            <v/>
          </cell>
          <cell r="S210" t="str">
            <v/>
          </cell>
        </row>
      </sheetData>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hyperlink" Target="mailto:heather.campbell@lucidma.com" TargetMode="Externa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D51" sqref="D51"/>
    </sheetView>
  </sheetViews>
  <sheetFormatPr baseColWidth="10" defaultColWidth="8.83203125" defaultRowHeight="15" x14ac:dyDescent="0.2"/>
  <sheetData>
    <row r="2" spans="2:7" x14ac:dyDescent="0.2">
      <c r="B2" t="s">
        <v>322</v>
      </c>
    </row>
    <row r="3" spans="2:7" x14ac:dyDescent="0.2">
      <c r="B3" t="s">
        <v>323</v>
      </c>
      <c r="F3" t="s">
        <v>348</v>
      </c>
    </row>
    <row r="4" spans="2:7" x14ac:dyDescent="0.2">
      <c r="B4" t="s">
        <v>324</v>
      </c>
      <c r="F4" t="s">
        <v>337</v>
      </c>
    </row>
    <row r="6" spans="2:7" x14ac:dyDescent="0.2">
      <c r="B6" t="s">
        <v>336</v>
      </c>
      <c r="F6" t="s">
        <v>338</v>
      </c>
    </row>
    <row r="7" spans="2:7" x14ac:dyDescent="0.2">
      <c r="B7" t="s">
        <v>323</v>
      </c>
      <c r="F7" t="s">
        <v>339</v>
      </c>
    </row>
    <row r="9" spans="2:7" x14ac:dyDescent="0.2">
      <c r="B9" t="s">
        <v>325</v>
      </c>
    </row>
    <row r="10" spans="2:7" x14ac:dyDescent="0.2">
      <c r="F10" t="s">
        <v>340</v>
      </c>
    </row>
    <row r="12" spans="2:7" x14ac:dyDescent="0.2">
      <c r="B12" t="s">
        <v>332</v>
      </c>
      <c r="G12" t="s">
        <v>344</v>
      </c>
    </row>
    <row r="13" spans="2:7" x14ac:dyDescent="0.2">
      <c r="G13" t="s">
        <v>345</v>
      </c>
    </row>
    <row r="14" spans="2:7" x14ac:dyDescent="0.2">
      <c r="B14" t="s">
        <v>333</v>
      </c>
    </row>
    <row r="16" spans="2:7" x14ac:dyDescent="0.2">
      <c r="B16" t="s">
        <v>342</v>
      </c>
    </row>
    <row r="17" spans="2:12" x14ac:dyDescent="0.2">
      <c r="C17" s="63" t="s">
        <v>86</v>
      </c>
      <c r="D17" s="26"/>
      <c r="E17" s="26"/>
      <c r="F17" s="26"/>
      <c r="G17" s="26"/>
      <c r="H17" s="26"/>
      <c r="I17" s="26"/>
      <c r="J17" s="26"/>
      <c r="K17" s="26"/>
      <c r="L17" s="26"/>
    </row>
    <row r="18" spans="2:12" x14ac:dyDescent="0.2">
      <c r="C18" s="63" t="s">
        <v>87</v>
      </c>
      <c r="D18" s="26"/>
      <c r="E18" s="26"/>
      <c r="F18" s="26"/>
      <c r="G18" s="26"/>
      <c r="H18" s="26"/>
      <c r="I18" s="26"/>
      <c r="J18" s="26"/>
      <c r="K18" s="26"/>
      <c r="L18" s="26"/>
    </row>
    <row r="19" spans="2:12" x14ac:dyDescent="0.2">
      <c r="C19" s="26" t="s">
        <v>343</v>
      </c>
      <c r="D19" s="26"/>
      <c r="E19" s="26"/>
      <c r="F19" s="26"/>
      <c r="G19" s="26"/>
      <c r="H19" s="26"/>
      <c r="I19" s="26"/>
      <c r="J19" s="26"/>
      <c r="K19" s="26"/>
      <c r="L19" s="26"/>
    </row>
    <row r="21" spans="2:12" x14ac:dyDescent="0.2">
      <c r="B21" t="s">
        <v>346</v>
      </c>
    </row>
    <row r="22" spans="2:12" x14ac:dyDescent="0.2">
      <c r="C22" t="s">
        <v>347</v>
      </c>
    </row>
    <row r="23" spans="2:12" x14ac:dyDescent="0.2">
      <c r="C23" t="s">
        <v>349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36B58-8C36-4111-A70F-A98F47E99BB1}">
  <dimension ref="A1:D17"/>
  <sheetViews>
    <sheetView workbookViewId="0">
      <selection sqref="A1:XFD1048576"/>
    </sheetView>
  </sheetViews>
  <sheetFormatPr baseColWidth="10" defaultColWidth="8.83203125" defaultRowHeight="15" x14ac:dyDescent="0.2"/>
  <cols>
    <col min="1" max="1" width="23.5" bestFit="1" customWidth="1"/>
    <col min="2" max="2" width="27" bestFit="1" customWidth="1"/>
    <col min="3" max="3" width="11" bestFit="1" customWidth="1"/>
    <col min="4" max="4" width="23.5" bestFit="1" customWidth="1"/>
  </cols>
  <sheetData>
    <row r="1" spans="1:4" x14ac:dyDescent="0.2">
      <c r="A1" s="185" t="s">
        <v>517</v>
      </c>
      <c r="B1" s="184" t="s">
        <v>507</v>
      </c>
      <c r="C1" s="184" t="s">
        <v>508</v>
      </c>
      <c r="D1" s="185" t="s">
        <v>509</v>
      </c>
    </row>
    <row r="2" spans="1:4" x14ac:dyDescent="0.2">
      <c r="B2" s="186" t="str">
        <f>IF('[6]Prime Summary'!Q195="","",'[6]Prime Summary'!Q195)</f>
        <v>In Touch Ministries</v>
      </c>
      <c r="C2" s="186">
        <f>IF('[6]Prime Summary'!R195="","",'[6]Prime Summary'!R195)</f>
        <v>8.7614960327331792E-2</v>
      </c>
      <c r="D2" s="186" t="str">
        <f>IF('[6]Prime Summary'!S195="","",'[6]Prime Summary'!S195)</f>
        <v>(g) Non-profits</v>
      </c>
    </row>
    <row r="3" spans="1:4" x14ac:dyDescent="0.2">
      <c r="B3" s="186" t="str">
        <f>IF('[6]Prime Summary'!Q196="","",'[6]Prime Summary'!Q196)</f>
        <v>IRR K LLC</v>
      </c>
      <c r="C3" s="186">
        <f>IF('[6]Prime Summary'!R196="","",'[6]Prime Summary'!R196)</f>
        <v>0.1583550521853406</v>
      </c>
      <c r="D3" s="186" t="str">
        <f>IF('[6]Prime Summary'!S196="","",'[6]Prime Summary'!S196)</f>
        <v xml:space="preserve">(f) Private funds </v>
      </c>
    </row>
    <row r="4" spans="1:4" x14ac:dyDescent="0.2">
      <c r="B4" s="186" t="str">
        <f>IF('[6]Prime Summary'!Q197="","",'[6]Prime Summary'!Q197)</f>
        <v>Mercury</v>
      </c>
      <c r="C4" s="186">
        <f>IF('[6]Prime Summary'!R197="","",'[6]Prime Summary'!R197)</f>
        <v>0.15334584468366183</v>
      </c>
      <c r="D4" s="186" t="str">
        <f>IF('[6]Prime Summary'!S197="","",'[6]Prime Summary'!S197)</f>
        <v xml:space="preserve">(d) Insurance companies </v>
      </c>
    </row>
    <row r="5" spans="1:4" x14ac:dyDescent="0.2">
      <c r="B5" s="186" t="str">
        <f>IF('[6]Prime Summary'!Q198="","",'[6]Prime Summary'!Q198)</f>
        <v>Southern Baptist Convention</v>
      </c>
      <c r="C5" s="186">
        <f>IF('[6]Prime Summary'!R198="","",'[6]Prime Summary'!R198)</f>
        <v>0.14727370666316289</v>
      </c>
      <c r="D5" s="186" t="str">
        <f>IF('[6]Prime Summary'!S198="","",'[6]Prime Summary'!S198)</f>
        <v>(g) Non-profits</v>
      </c>
    </row>
    <row r="6" spans="1:4" x14ac:dyDescent="0.2">
      <c r="B6" s="186" t="str">
        <f>IF('[6]Prime Summary'!Q199="","",'[6]Prime Summary'!Q199)</f>
        <v>Word of God Fellowship, Inc.</v>
      </c>
      <c r="C6" s="186">
        <f>IF('[6]Prime Summary'!R199="","",'[6]Prime Summary'!R199)</f>
        <v>0.44602348605091152</v>
      </c>
      <c r="D6" s="186" t="str">
        <f>IF('[6]Prime Summary'!S199="","",'[6]Prime Summary'!S199)</f>
        <v>(g) Non-profits</v>
      </c>
    </row>
    <row r="7" spans="1:4" x14ac:dyDescent="0.2">
      <c r="B7" s="186" t="str">
        <f>IF('[6]Prime Summary'!Q200="","",'[6]Prime Summary'!Q200)</f>
        <v/>
      </c>
      <c r="C7" s="186" t="str">
        <f>IF('[6]Prime Summary'!R200="","",'[6]Prime Summary'!R200)</f>
        <v/>
      </c>
      <c r="D7" s="186" t="str">
        <f>IF('[6]Prime Summary'!S200="","",'[6]Prime Summary'!S200)</f>
        <v/>
      </c>
    </row>
    <row r="8" spans="1:4" x14ac:dyDescent="0.2">
      <c r="B8" s="186" t="str">
        <f>IF('[6]Prime Summary'!Q201="","",'[6]Prime Summary'!Q201)</f>
        <v/>
      </c>
      <c r="C8" s="186" t="str">
        <f>IF('[6]Prime Summary'!R201="","",'[6]Prime Summary'!R201)</f>
        <v/>
      </c>
      <c r="D8" s="186" t="str">
        <f>IF('[6]Prime Summary'!S201="","",'[6]Prime Summary'!S201)</f>
        <v/>
      </c>
    </row>
    <row r="9" spans="1:4" x14ac:dyDescent="0.2">
      <c r="B9" s="186" t="str">
        <f>IF('[6]Prime Summary'!Q202="","",'[6]Prime Summary'!Q202)</f>
        <v/>
      </c>
      <c r="C9" s="186" t="str">
        <f>IF('[6]Prime Summary'!R202="","",'[6]Prime Summary'!R202)</f>
        <v/>
      </c>
      <c r="D9" s="186" t="str">
        <f>IF('[6]Prime Summary'!S202="","",'[6]Prime Summary'!S202)</f>
        <v/>
      </c>
    </row>
    <row r="10" spans="1:4" x14ac:dyDescent="0.2">
      <c r="B10" s="186" t="str">
        <f>IF('[6]Prime Summary'!Q203="","",'[6]Prime Summary'!Q203)</f>
        <v/>
      </c>
      <c r="C10" s="186" t="str">
        <f>IF('[6]Prime Summary'!R203="","",'[6]Prime Summary'!R203)</f>
        <v/>
      </c>
      <c r="D10" s="186" t="str">
        <f>IF('[6]Prime Summary'!S203="","",'[6]Prime Summary'!S203)</f>
        <v/>
      </c>
    </row>
    <row r="11" spans="1:4" x14ac:dyDescent="0.2">
      <c r="B11" s="186" t="str">
        <f>IF('[6]Prime Summary'!Q204="","",'[6]Prime Summary'!Q204)</f>
        <v/>
      </c>
      <c r="C11" s="186" t="str">
        <f>IF('[6]Prime Summary'!R204="","",'[6]Prime Summary'!R204)</f>
        <v/>
      </c>
      <c r="D11" s="186" t="str">
        <f>IF('[6]Prime Summary'!S204="","",'[6]Prime Summary'!S204)</f>
        <v/>
      </c>
    </row>
    <row r="12" spans="1:4" x14ac:dyDescent="0.2">
      <c r="B12" s="186" t="str">
        <f>IF('[6]Prime Summary'!Q205="","",'[6]Prime Summary'!Q205)</f>
        <v/>
      </c>
      <c r="C12" s="186" t="str">
        <f>IF('[6]Prime Summary'!R205="","",'[6]Prime Summary'!R205)</f>
        <v/>
      </c>
      <c r="D12" s="186" t="str">
        <f>IF('[6]Prime Summary'!S205="","",'[6]Prime Summary'!S205)</f>
        <v/>
      </c>
    </row>
    <row r="13" spans="1:4" x14ac:dyDescent="0.2">
      <c r="B13" s="186" t="str">
        <f>IF('[6]Prime Summary'!Q206="","",'[6]Prime Summary'!Q206)</f>
        <v/>
      </c>
      <c r="C13" s="186" t="str">
        <f>IF('[6]Prime Summary'!R206="","",'[6]Prime Summary'!R206)</f>
        <v/>
      </c>
      <c r="D13" s="186" t="str">
        <f>IF('[6]Prime Summary'!S206="","",'[6]Prime Summary'!S206)</f>
        <v/>
      </c>
    </row>
    <row r="14" spans="1:4" x14ac:dyDescent="0.2">
      <c r="B14" s="186" t="str">
        <f>IF('[6]Prime Summary'!Q207="","",'[6]Prime Summary'!Q207)</f>
        <v/>
      </c>
      <c r="C14" s="186" t="str">
        <f>IF('[6]Prime Summary'!R207="","",'[6]Prime Summary'!R207)</f>
        <v/>
      </c>
      <c r="D14" s="186" t="str">
        <f>IF('[6]Prime Summary'!S207="","",'[6]Prime Summary'!S207)</f>
        <v/>
      </c>
    </row>
    <row r="15" spans="1:4" x14ac:dyDescent="0.2">
      <c r="B15" s="186" t="str">
        <f>IF('[6]Prime Summary'!Q208="","",'[6]Prime Summary'!Q208)</f>
        <v/>
      </c>
      <c r="C15" s="186" t="str">
        <f>IF('[6]Prime Summary'!R208="","",'[6]Prime Summary'!R208)</f>
        <v/>
      </c>
      <c r="D15" s="186" t="str">
        <f>IF('[6]Prime Summary'!S208="","",'[6]Prime Summary'!S208)</f>
        <v/>
      </c>
    </row>
    <row r="16" spans="1:4" x14ac:dyDescent="0.2">
      <c r="B16" s="186" t="str">
        <f>IF('[6]Prime Summary'!Q209="","",'[6]Prime Summary'!Q209)</f>
        <v/>
      </c>
      <c r="C16" s="186" t="str">
        <f>IF('[6]Prime Summary'!R209="","",'[6]Prime Summary'!R209)</f>
        <v/>
      </c>
      <c r="D16" s="186" t="str">
        <f>IF('[6]Prime Summary'!S209="","",'[6]Prime Summary'!S209)</f>
        <v/>
      </c>
    </row>
    <row r="17" spans="2:4" x14ac:dyDescent="0.2">
      <c r="B17" s="186" t="str">
        <f>IF('[6]Prime Summary'!Q210="","",'[6]Prime Summary'!Q210)</f>
        <v/>
      </c>
      <c r="C17" s="186" t="str">
        <f>IF('[6]Prime Summary'!R210="","",'[6]Prime Summary'!R210)</f>
        <v/>
      </c>
      <c r="D17" s="186" t="str">
        <f>IF('[6]Prime Summary'!S210="","",'[6]Prime Summary'!S210)</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8FAC5-E91F-4608-B98D-6E2B405C8660}">
  <dimension ref="A1:D17"/>
  <sheetViews>
    <sheetView workbookViewId="0">
      <selection sqref="A1:XFD1048576"/>
    </sheetView>
  </sheetViews>
  <sheetFormatPr baseColWidth="10" defaultColWidth="8.83203125" defaultRowHeight="15" x14ac:dyDescent="0.2"/>
  <cols>
    <col min="1" max="1" width="25.33203125" bestFit="1" customWidth="1"/>
    <col min="2" max="2" width="30.1640625" bestFit="1" customWidth="1"/>
    <col min="3" max="3" width="11" bestFit="1" customWidth="1"/>
    <col min="4" max="4" width="47.1640625" bestFit="1" customWidth="1"/>
  </cols>
  <sheetData>
    <row r="1" spans="1:4" x14ac:dyDescent="0.2">
      <c r="A1" s="185" t="s">
        <v>516</v>
      </c>
      <c r="B1" s="184" t="s">
        <v>507</v>
      </c>
      <c r="C1" s="184" t="s">
        <v>508</v>
      </c>
      <c r="D1" s="185" t="s">
        <v>509</v>
      </c>
    </row>
    <row r="2" spans="1:4" x14ac:dyDescent="0.2">
      <c r="B2" s="186" t="str">
        <f>IF('[6]Prime Summary'!Q177="","",'[6]Prime Summary'!Q177)</f>
        <v>Alfred I. duPont Charitable Trust</v>
      </c>
      <c r="C2" s="186">
        <f>IF('[6]Prime Summary'!R177="","",'[6]Prime Summary'!R177)</f>
        <v>0.53399933309112546</v>
      </c>
      <c r="D2" s="186" t="str">
        <f>IF('[6]Prime Summary'!S177="","",'[6]Prime Summary'!S177)</f>
        <v>(g) Non-profits</v>
      </c>
    </row>
    <row r="3" spans="1:4" x14ac:dyDescent="0.2">
      <c r="B3" s="186" t="str">
        <f>IF('[6]Prime Summary'!Q178="","",'[6]Prime Summary'!Q178)</f>
        <v>Mercury</v>
      </c>
      <c r="C3" s="186">
        <f>IF('[6]Prime Summary'!R178="","",'[6]Prime Summary'!R178)</f>
        <v>0.157481535142451</v>
      </c>
      <c r="D3" s="186" t="str">
        <f>IF('[6]Prime Summary'!S178="","",'[6]Prime Summary'!S178)</f>
        <v xml:space="preserve">(d) Insurance companies </v>
      </c>
    </row>
    <row r="4" spans="1:4" x14ac:dyDescent="0.2">
      <c r="B4" s="186" t="str">
        <f>IF('[6]Prime Summary'!Q179="","",'[6]Prime Summary'!Q179)</f>
        <v>SWIB</v>
      </c>
      <c r="C4" s="186">
        <f>IF('[6]Prime Summary'!R179="","",'[6]Prime Summary'!R179)</f>
        <v>0.19709829179280475</v>
      </c>
      <c r="D4" s="186" t="str">
        <f>IF('[6]Prime Summary'!S179="","",'[6]Prime Summary'!S179)</f>
        <v xml:space="preserve">(k) State or municipal governmental pension plans </v>
      </c>
    </row>
    <row r="5" spans="1:4" x14ac:dyDescent="0.2">
      <c r="B5" s="186" t="str">
        <f>IF('[6]Prime Summary'!Q180="","",'[6]Prime Summary'!Q180)</f>
        <v>Word of God Fellowship, Inc.</v>
      </c>
      <c r="C5" s="186">
        <f>IF('[6]Prime Summary'!R180="","",'[6]Prime Summary'!R180)</f>
        <v>0.1081914614956062</v>
      </c>
      <c r="D5" s="186" t="str">
        <f>IF('[6]Prime Summary'!S180="","",'[6]Prime Summary'!S180)</f>
        <v>(g) Non-profits</v>
      </c>
    </row>
    <row r="6" spans="1:4" x14ac:dyDescent="0.2">
      <c r="B6" s="186" t="str">
        <f>IF('[6]Prime Summary'!Q181="","",'[6]Prime Summary'!Q181)</f>
        <v/>
      </c>
      <c r="C6" s="186" t="str">
        <f>IF('[6]Prime Summary'!R181="","",'[6]Prime Summary'!R181)</f>
        <v/>
      </c>
      <c r="D6" s="186" t="str">
        <f>IF('[6]Prime Summary'!S181="","",'[6]Prime Summary'!S181)</f>
        <v/>
      </c>
    </row>
    <row r="7" spans="1:4" x14ac:dyDescent="0.2">
      <c r="B7" s="186" t="str">
        <f>IF('[6]Prime Summary'!Q182="","",'[6]Prime Summary'!Q182)</f>
        <v/>
      </c>
      <c r="C7" s="186" t="str">
        <f>IF('[6]Prime Summary'!R182="","",'[6]Prime Summary'!R182)</f>
        <v/>
      </c>
      <c r="D7" s="186" t="str">
        <f>IF('[6]Prime Summary'!S182="","",'[6]Prime Summary'!S182)</f>
        <v/>
      </c>
    </row>
    <row r="8" spans="1:4" x14ac:dyDescent="0.2">
      <c r="B8" s="186" t="str">
        <f>IF('[6]Prime Summary'!Q183="","",'[6]Prime Summary'!Q183)</f>
        <v/>
      </c>
      <c r="C8" s="186" t="str">
        <f>IF('[6]Prime Summary'!R183="","",'[6]Prime Summary'!R183)</f>
        <v/>
      </c>
      <c r="D8" s="186" t="str">
        <f>IF('[6]Prime Summary'!S183="","",'[6]Prime Summary'!S183)</f>
        <v/>
      </c>
    </row>
    <row r="9" spans="1:4" x14ac:dyDescent="0.2">
      <c r="B9" s="186" t="str">
        <f>IF('[6]Prime Summary'!Q184="","",'[6]Prime Summary'!Q184)</f>
        <v/>
      </c>
      <c r="C9" s="186" t="str">
        <f>IF('[6]Prime Summary'!R184="","",'[6]Prime Summary'!R184)</f>
        <v/>
      </c>
      <c r="D9" s="186" t="str">
        <f>IF('[6]Prime Summary'!S184="","",'[6]Prime Summary'!S184)</f>
        <v/>
      </c>
    </row>
    <row r="10" spans="1:4" x14ac:dyDescent="0.2">
      <c r="B10" s="186" t="str">
        <f>IF('[6]Prime Summary'!Q185="","",'[6]Prime Summary'!Q185)</f>
        <v/>
      </c>
      <c r="C10" s="186" t="str">
        <f>IF('[6]Prime Summary'!R185="","",'[6]Prime Summary'!R185)</f>
        <v/>
      </c>
      <c r="D10" s="186" t="str">
        <f>IF('[6]Prime Summary'!S185="","",'[6]Prime Summary'!S185)</f>
        <v/>
      </c>
    </row>
    <row r="11" spans="1:4" x14ac:dyDescent="0.2">
      <c r="B11" s="186" t="str">
        <f>IF('[6]Prime Summary'!Q186="","",'[6]Prime Summary'!Q186)</f>
        <v/>
      </c>
      <c r="C11" s="186" t="str">
        <f>IF('[6]Prime Summary'!R186="","",'[6]Prime Summary'!R186)</f>
        <v/>
      </c>
      <c r="D11" s="186" t="str">
        <f>IF('[6]Prime Summary'!S186="","",'[6]Prime Summary'!S186)</f>
        <v/>
      </c>
    </row>
    <row r="12" spans="1:4" x14ac:dyDescent="0.2">
      <c r="B12" s="186" t="str">
        <f>IF('[6]Prime Summary'!Q187="","",'[6]Prime Summary'!Q187)</f>
        <v/>
      </c>
      <c r="C12" s="186" t="str">
        <f>IF('[6]Prime Summary'!R187="","",'[6]Prime Summary'!R187)</f>
        <v/>
      </c>
      <c r="D12" s="186" t="str">
        <f>IF('[6]Prime Summary'!S187="","",'[6]Prime Summary'!S187)</f>
        <v/>
      </c>
    </row>
    <row r="13" spans="1:4" x14ac:dyDescent="0.2">
      <c r="B13" s="186" t="str">
        <f>IF('[6]Prime Summary'!Q188="","",'[6]Prime Summary'!Q188)</f>
        <v/>
      </c>
      <c r="C13" s="186" t="str">
        <f>IF('[6]Prime Summary'!R188="","",'[6]Prime Summary'!R188)</f>
        <v/>
      </c>
      <c r="D13" s="186" t="str">
        <f>IF('[6]Prime Summary'!S188="","",'[6]Prime Summary'!S188)</f>
        <v/>
      </c>
    </row>
    <row r="14" spans="1:4" x14ac:dyDescent="0.2">
      <c r="B14" s="186" t="str">
        <f>IF('[6]Prime Summary'!Q189="","",'[6]Prime Summary'!Q189)</f>
        <v/>
      </c>
      <c r="C14" s="186" t="str">
        <f>IF('[6]Prime Summary'!R189="","",'[6]Prime Summary'!R189)</f>
        <v/>
      </c>
      <c r="D14" s="186" t="str">
        <f>IF('[6]Prime Summary'!S189="","",'[6]Prime Summary'!S189)</f>
        <v/>
      </c>
    </row>
    <row r="15" spans="1:4" x14ac:dyDescent="0.2">
      <c r="B15" s="186" t="str">
        <f>IF('[6]Prime Summary'!Q190="","",'[6]Prime Summary'!Q190)</f>
        <v/>
      </c>
      <c r="C15" s="186" t="str">
        <f>IF('[6]Prime Summary'!R190="","",'[6]Prime Summary'!R190)</f>
        <v/>
      </c>
      <c r="D15" s="186" t="str">
        <f>IF('[6]Prime Summary'!S190="","",'[6]Prime Summary'!S190)</f>
        <v/>
      </c>
    </row>
    <row r="16" spans="1:4" x14ac:dyDescent="0.2">
      <c r="B16" s="186" t="str">
        <f>IF('[6]Prime Summary'!Q191="","",'[6]Prime Summary'!Q191)</f>
        <v/>
      </c>
      <c r="C16" s="186" t="str">
        <f>IF('[6]Prime Summary'!R191="","",'[6]Prime Summary'!R191)</f>
        <v/>
      </c>
      <c r="D16" s="186" t="str">
        <f>IF('[6]Prime Summary'!S191="","",'[6]Prime Summary'!S191)</f>
        <v/>
      </c>
    </row>
    <row r="17" spans="2:4" x14ac:dyDescent="0.2">
      <c r="B17" s="186" t="str">
        <f>IF('[6]Prime Summary'!Q192="","",'[6]Prime Summary'!Q192)</f>
        <v/>
      </c>
      <c r="C17" s="186" t="str">
        <f>IF('[6]Prime Summary'!R192="","",'[6]Prime Summary'!R192)</f>
        <v/>
      </c>
      <c r="D17" s="186" t="str">
        <f>IF('[6]Prime Summary'!S192="","",'[6]Prime Summary'!S192)</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5FDD8-EA6A-4EFB-A369-6A33BCE83ECB}">
  <dimension ref="A1:D17"/>
  <sheetViews>
    <sheetView workbookViewId="0">
      <selection sqref="A1:XFD1048576"/>
    </sheetView>
  </sheetViews>
  <sheetFormatPr baseColWidth="10" defaultColWidth="8.83203125" defaultRowHeight="15" x14ac:dyDescent="0.2"/>
  <cols>
    <col min="1" max="1" width="23.1640625" bestFit="1" customWidth="1"/>
    <col min="2" max="2" width="8.33203125" bestFit="1" customWidth="1"/>
    <col min="3" max="3" width="11" bestFit="1" customWidth="1"/>
    <col min="4" max="4" width="47.1640625" bestFit="1" customWidth="1"/>
  </cols>
  <sheetData>
    <row r="1" spans="1:4" x14ac:dyDescent="0.2">
      <c r="A1" s="185" t="s">
        <v>512</v>
      </c>
      <c r="B1" s="184" t="s">
        <v>507</v>
      </c>
      <c r="C1" s="184" t="s">
        <v>508</v>
      </c>
      <c r="D1" s="185" t="s">
        <v>509</v>
      </c>
    </row>
    <row r="2" spans="1:4" x14ac:dyDescent="0.2">
      <c r="B2" s="186" t="str">
        <f>IF('[6]Prime Summary'!Q105="","",'[6]Prime Summary'!Q105)</f>
        <v>Mercury</v>
      </c>
      <c r="C2" s="186">
        <f>IF('[6]Prime Summary'!R105="","",'[6]Prime Summary'!R105)</f>
        <v>0.2</v>
      </c>
      <c r="D2" s="186" t="str">
        <f>IF('[6]Prime Summary'!S105="","",'[6]Prime Summary'!S105)</f>
        <v xml:space="preserve">(d) Insurance companies </v>
      </c>
    </row>
    <row r="3" spans="1:4" x14ac:dyDescent="0.2">
      <c r="B3" s="186" t="str">
        <f>IF('[6]Prime Summary'!Q106="","",'[6]Prime Summary'!Q106)</f>
        <v>SWIB</v>
      </c>
      <c r="C3" s="186">
        <f>IF('[6]Prime Summary'!R106="","",'[6]Prime Summary'!R106)</f>
        <v>0.8</v>
      </c>
      <c r="D3" s="186" t="str">
        <f>IF('[6]Prime Summary'!S106="","",'[6]Prime Summary'!S106)</f>
        <v xml:space="preserve">(k) State or municipal governmental pension plans </v>
      </c>
    </row>
    <row r="4" spans="1:4" x14ac:dyDescent="0.2">
      <c r="B4" s="186" t="str">
        <f>IF('[6]Prime Summary'!Q107="","",'[6]Prime Summary'!Q107)</f>
        <v/>
      </c>
      <c r="C4" s="186" t="str">
        <f>IF('[6]Prime Summary'!R107="","",'[6]Prime Summary'!R107)</f>
        <v/>
      </c>
      <c r="D4" s="186" t="str">
        <f>IF('[6]Prime Summary'!S107="","",'[6]Prime Summary'!S107)</f>
        <v/>
      </c>
    </row>
    <row r="5" spans="1:4" x14ac:dyDescent="0.2">
      <c r="B5" s="186" t="str">
        <f>IF('[6]Prime Summary'!Q108="","",'[6]Prime Summary'!Q108)</f>
        <v/>
      </c>
      <c r="C5" s="186" t="str">
        <f>IF('[6]Prime Summary'!R108="","",'[6]Prime Summary'!R108)</f>
        <v/>
      </c>
      <c r="D5" s="186" t="str">
        <f>IF('[6]Prime Summary'!S108="","",'[6]Prime Summary'!S108)</f>
        <v/>
      </c>
    </row>
    <row r="6" spans="1:4" x14ac:dyDescent="0.2">
      <c r="B6" s="186" t="str">
        <f>IF('[6]Prime Summary'!Q109="","",'[6]Prime Summary'!Q109)</f>
        <v/>
      </c>
      <c r="C6" s="186" t="str">
        <f>IF('[6]Prime Summary'!R109="","",'[6]Prime Summary'!R109)</f>
        <v/>
      </c>
      <c r="D6" s="186" t="str">
        <f>IF('[6]Prime Summary'!S109="","",'[6]Prime Summary'!S109)</f>
        <v/>
      </c>
    </row>
    <row r="7" spans="1:4" x14ac:dyDescent="0.2">
      <c r="B7" s="186" t="str">
        <f>IF('[6]Prime Summary'!Q110="","",'[6]Prime Summary'!Q110)</f>
        <v/>
      </c>
      <c r="C7" s="186" t="str">
        <f>IF('[6]Prime Summary'!R110="","",'[6]Prime Summary'!R110)</f>
        <v/>
      </c>
      <c r="D7" s="186" t="str">
        <f>IF('[6]Prime Summary'!S110="","",'[6]Prime Summary'!S110)</f>
        <v/>
      </c>
    </row>
    <row r="8" spans="1:4" x14ac:dyDescent="0.2">
      <c r="B8" s="186" t="str">
        <f>IF('[6]Prime Summary'!Q111="","",'[6]Prime Summary'!Q111)</f>
        <v/>
      </c>
      <c r="C8" s="186" t="str">
        <f>IF('[6]Prime Summary'!R111="","",'[6]Prime Summary'!R111)</f>
        <v/>
      </c>
      <c r="D8" s="186" t="str">
        <f>IF('[6]Prime Summary'!S111="","",'[6]Prime Summary'!S111)</f>
        <v/>
      </c>
    </row>
    <row r="9" spans="1:4" x14ac:dyDescent="0.2">
      <c r="B9" s="186" t="str">
        <f>IF('[6]Prime Summary'!Q112="","",'[6]Prime Summary'!Q112)</f>
        <v/>
      </c>
      <c r="C9" s="186" t="str">
        <f>IF('[6]Prime Summary'!R112="","",'[6]Prime Summary'!R112)</f>
        <v/>
      </c>
      <c r="D9" s="186" t="str">
        <f>IF('[6]Prime Summary'!S112="","",'[6]Prime Summary'!S112)</f>
        <v/>
      </c>
    </row>
    <row r="10" spans="1:4" x14ac:dyDescent="0.2">
      <c r="B10" s="186" t="str">
        <f>IF('[6]Prime Summary'!Q113="","",'[6]Prime Summary'!Q113)</f>
        <v/>
      </c>
      <c r="C10" s="186" t="str">
        <f>IF('[6]Prime Summary'!R113="","",'[6]Prime Summary'!R113)</f>
        <v/>
      </c>
      <c r="D10" s="186" t="str">
        <f>IF('[6]Prime Summary'!S113="","",'[6]Prime Summary'!S113)</f>
        <v/>
      </c>
    </row>
    <row r="11" spans="1:4" x14ac:dyDescent="0.2">
      <c r="B11" s="186" t="str">
        <f>IF('[6]Prime Summary'!Q114="","",'[6]Prime Summary'!Q114)</f>
        <v/>
      </c>
      <c r="C11" s="186" t="str">
        <f>IF('[6]Prime Summary'!R114="","",'[6]Prime Summary'!R114)</f>
        <v/>
      </c>
      <c r="D11" s="186" t="str">
        <f>IF('[6]Prime Summary'!S114="","",'[6]Prime Summary'!S114)</f>
        <v/>
      </c>
    </row>
    <row r="12" spans="1:4" x14ac:dyDescent="0.2">
      <c r="B12" s="186" t="str">
        <f>IF('[6]Prime Summary'!Q115="","",'[6]Prime Summary'!Q115)</f>
        <v/>
      </c>
      <c r="C12" s="186" t="str">
        <f>IF('[6]Prime Summary'!R115="","",'[6]Prime Summary'!R115)</f>
        <v/>
      </c>
      <c r="D12" s="186" t="str">
        <f>IF('[6]Prime Summary'!S115="","",'[6]Prime Summary'!S115)</f>
        <v/>
      </c>
    </row>
    <row r="13" spans="1:4" x14ac:dyDescent="0.2">
      <c r="B13" s="186" t="str">
        <f>IF('[6]Prime Summary'!Q116="","",'[6]Prime Summary'!Q116)</f>
        <v/>
      </c>
      <c r="C13" s="186" t="str">
        <f>IF('[6]Prime Summary'!R116="","",'[6]Prime Summary'!R116)</f>
        <v/>
      </c>
      <c r="D13" s="186" t="str">
        <f>IF('[6]Prime Summary'!S116="","",'[6]Prime Summary'!S116)</f>
        <v/>
      </c>
    </row>
    <row r="14" spans="1:4" x14ac:dyDescent="0.2">
      <c r="B14" s="186" t="str">
        <f>IF('[6]Prime Summary'!Q117="","",'[6]Prime Summary'!Q117)</f>
        <v/>
      </c>
      <c r="C14" s="186" t="str">
        <f>IF('[6]Prime Summary'!R117="","",'[6]Prime Summary'!R117)</f>
        <v/>
      </c>
      <c r="D14" s="186" t="str">
        <f>IF('[6]Prime Summary'!S117="","",'[6]Prime Summary'!S117)</f>
        <v/>
      </c>
    </row>
    <row r="15" spans="1:4" x14ac:dyDescent="0.2">
      <c r="B15" s="186" t="str">
        <f>IF('[6]Prime Summary'!Q118="","",'[6]Prime Summary'!Q118)</f>
        <v/>
      </c>
      <c r="C15" s="186" t="str">
        <f>IF('[6]Prime Summary'!R118="","",'[6]Prime Summary'!R118)</f>
        <v/>
      </c>
      <c r="D15" s="186" t="str">
        <f>IF('[6]Prime Summary'!S118="","",'[6]Prime Summary'!S118)</f>
        <v/>
      </c>
    </row>
    <row r="16" spans="1:4" x14ac:dyDescent="0.2">
      <c r="B16" s="186" t="str">
        <f>IF('[6]Prime Summary'!Q119="","",'[6]Prime Summary'!Q119)</f>
        <v/>
      </c>
      <c r="C16" s="186" t="str">
        <f>IF('[6]Prime Summary'!R119="","",'[6]Prime Summary'!R119)</f>
        <v/>
      </c>
      <c r="D16" s="186" t="str">
        <f>IF('[6]Prime Summary'!S119="","",'[6]Prime Summary'!S119)</f>
        <v/>
      </c>
    </row>
    <row r="17" spans="2:4" x14ac:dyDescent="0.2">
      <c r="B17" s="186" t="str">
        <f>IF('[6]Prime Summary'!Q120="","",'[6]Prime Summary'!Q120)</f>
        <v/>
      </c>
      <c r="C17" s="186" t="str">
        <f>IF('[6]Prime Summary'!R120="","",'[6]Prime Summary'!R120)</f>
        <v/>
      </c>
      <c r="D17" s="186" t="str">
        <f>IF('[6]Prime Summary'!S120="","",'[6]Prime Summary'!S120)</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07AC3-7570-4F5A-8090-458A8728CBFD}">
  <dimension ref="A1:D17"/>
  <sheetViews>
    <sheetView workbookViewId="0">
      <selection activeCell="C35" sqref="C35"/>
    </sheetView>
  </sheetViews>
  <sheetFormatPr baseColWidth="10" defaultColWidth="8.83203125" defaultRowHeight="15" x14ac:dyDescent="0.2"/>
  <cols>
    <col min="1" max="1" width="25" bestFit="1" customWidth="1"/>
    <col min="2" max="2" width="27" bestFit="1" customWidth="1"/>
    <col min="3" max="3" width="11" bestFit="1" customWidth="1"/>
    <col min="4" max="4" width="23.5" bestFit="1" customWidth="1"/>
  </cols>
  <sheetData>
    <row r="1" spans="1:4" x14ac:dyDescent="0.2">
      <c r="A1" s="185" t="s">
        <v>511</v>
      </c>
      <c r="B1" s="184" t="s">
        <v>507</v>
      </c>
      <c r="C1" s="184" t="s">
        <v>508</v>
      </c>
      <c r="D1" s="185" t="s">
        <v>509</v>
      </c>
    </row>
    <row r="2" spans="1:4" x14ac:dyDescent="0.2">
      <c r="B2" s="186" t="str">
        <f>IF('[6]Prime Summary'!Q87="","",'[6]Prime Summary'!Q87)</f>
        <v>Mercury</v>
      </c>
      <c r="C2" s="186">
        <f>IF('[6]Prime Summary'!R87="","",'[6]Prime Summary'!R87)</f>
        <v>0.54075774971297352</v>
      </c>
      <c r="D2" s="186" t="str">
        <f>IF('[6]Prime Summary'!S87="","",'[6]Prime Summary'!S87)</f>
        <v xml:space="preserve">(d) Insurance companies </v>
      </c>
    </row>
    <row r="3" spans="1:4" x14ac:dyDescent="0.2">
      <c r="B3" s="186" t="str">
        <f>IF('[6]Prime Summary'!Q88="","",'[6]Prime Summary'!Q88)</f>
        <v>Southern Baptist Convention</v>
      </c>
      <c r="C3" s="186">
        <f>IF('[6]Prime Summary'!R88="","",'[6]Prime Summary'!R88)</f>
        <v>0.17221584385763491</v>
      </c>
      <c r="D3" s="186" t="str">
        <f>IF('[6]Prime Summary'!S88="","",'[6]Prime Summary'!S88)</f>
        <v>(g) Non-profits</v>
      </c>
    </row>
    <row r="4" spans="1:4" x14ac:dyDescent="0.2">
      <c r="B4" s="186" t="str">
        <f>IF('[6]Prime Summary'!Q89="","",'[6]Prime Summary'!Q89)</f>
        <v>Woodmen</v>
      </c>
      <c r="C4" s="186">
        <f>IF('[6]Prime Summary'!R89="","",'[6]Prime Summary'!R89)</f>
        <v>0.28702640642939148</v>
      </c>
      <c r="D4" s="186" t="str">
        <f>IF('[6]Prime Summary'!S89="","",'[6]Prime Summary'!S89)</f>
        <v xml:space="preserve">(d) Insurance companies </v>
      </c>
    </row>
    <row r="5" spans="1:4" x14ac:dyDescent="0.2">
      <c r="B5" s="186" t="str">
        <f>IF('[6]Prime Summary'!Q90="","",'[6]Prime Summary'!Q90)</f>
        <v/>
      </c>
      <c r="C5" s="186" t="str">
        <f>IF('[6]Prime Summary'!R90="","",'[6]Prime Summary'!R90)</f>
        <v/>
      </c>
      <c r="D5" s="186" t="str">
        <f>IF('[6]Prime Summary'!S90="","",'[6]Prime Summary'!S90)</f>
        <v/>
      </c>
    </row>
    <row r="6" spans="1:4" x14ac:dyDescent="0.2">
      <c r="B6" s="186" t="str">
        <f>IF('[6]Prime Summary'!Q91="","",'[6]Prime Summary'!Q91)</f>
        <v/>
      </c>
      <c r="C6" s="186" t="str">
        <f>IF('[6]Prime Summary'!R91="","",'[6]Prime Summary'!R91)</f>
        <v/>
      </c>
      <c r="D6" s="186" t="str">
        <f>IF('[6]Prime Summary'!S91="","",'[6]Prime Summary'!S91)</f>
        <v/>
      </c>
    </row>
    <row r="7" spans="1:4" x14ac:dyDescent="0.2">
      <c r="B7" s="186" t="str">
        <f>IF('[6]Prime Summary'!Q92="","",'[6]Prime Summary'!Q92)</f>
        <v/>
      </c>
      <c r="C7" s="186" t="str">
        <f>IF('[6]Prime Summary'!R92="","",'[6]Prime Summary'!R92)</f>
        <v/>
      </c>
      <c r="D7" s="186" t="str">
        <f>IF('[6]Prime Summary'!S92="","",'[6]Prime Summary'!S92)</f>
        <v/>
      </c>
    </row>
    <row r="8" spans="1:4" x14ac:dyDescent="0.2">
      <c r="B8" s="186" t="str">
        <f>IF('[6]Prime Summary'!Q93="","",'[6]Prime Summary'!Q93)</f>
        <v/>
      </c>
      <c r="C8" s="186" t="str">
        <f>IF('[6]Prime Summary'!R93="","",'[6]Prime Summary'!R93)</f>
        <v/>
      </c>
      <c r="D8" s="186" t="str">
        <f>IF('[6]Prime Summary'!S93="","",'[6]Prime Summary'!S93)</f>
        <v/>
      </c>
    </row>
    <row r="9" spans="1:4" x14ac:dyDescent="0.2">
      <c r="B9" s="186" t="str">
        <f>IF('[6]Prime Summary'!Q94="","",'[6]Prime Summary'!Q94)</f>
        <v/>
      </c>
      <c r="C9" s="186" t="str">
        <f>IF('[6]Prime Summary'!R94="","",'[6]Prime Summary'!R94)</f>
        <v/>
      </c>
      <c r="D9" s="186" t="str">
        <f>IF('[6]Prime Summary'!S94="","",'[6]Prime Summary'!S94)</f>
        <v/>
      </c>
    </row>
    <row r="10" spans="1:4" x14ac:dyDescent="0.2">
      <c r="B10" s="186" t="str">
        <f>IF('[6]Prime Summary'!Q95="","",'[6]Prime Summary'!Q95)</f>
        <v/>
      </c>
      <c r="C10" s="186" t="str">
        <f>IF('[6]Prime Summary'!R95="","",'[6]Prime Summary'!R95)</f>
        <v/>
      </c>
      <c r="D10" s="186" t="str">
        <f>IF('[6]Prime Summary'!S95="","",'[6]Prime Summary'!S95)</f>
        <v/>
      </c>
    </row>
    <row r="11" spans="1:4" x14ac:dyDescent="0.2">
      <c r="B11" s="186" t="str">
        <f>IF('[6]Prime Summary'!Q96="","",'[6]Prime Summary'!Q96)</f>
        <v/>
      </c>
      <c r="C11" s="186" t="str">
        <f>IF('[6]Prime Summary'!R96="","",'[6]Prime Summary'!R96)</f>
        <v/>
      </c>
      <c r="D11" s="186" t="str">
        <f>IF('[6]Prime Summary'!S96="","",'[6]Prime Summary'!S96)</f>
        <v/>
      </c>
    </row>
    <row r="12" spans="1:4" x14ac:dyDescent="0.2">
      <c r="B12" s="186" t="str">
        <f>IF('[6]Prime Summary'!Q97="","",'[6]Prime Summary'!Q97)</f>
        <v/>
      </c>
      <c r="C12" s="186" t="str">
        <f>IF('[6]Prime Summary'!R97="","",'[6]Prime Summary'!R97)</f>
        <v/>
      </c>
      <c r="D12" s="186" t="str">
        <f>IF('[6]Prime Summary'!S97="","",'[6]Prime Summary'!S97)</f>
        <v/>
      </c>
    </row>
    <row r="13" spans="1:4" x14ac:dyDescent="0.2">
      <c r="B13" s="186" t="str">
        <f>IF('[6]Prime Summary'!Q98="","",'[6]Prime Summary'!Q98)</f>
        <v/>
      </c>
      <c r="C13" s="186" t="str">
        <f>IF('[6]Prime Summary'!R98="","",'[6]Prime Summary'!R98)</f>
        <v/>
      </c>
      <c r="D13" s="186" t="str">
        <f>IF('[6]Prime Summary'!S98="","",'[6]Prime Summary'!S98)</f>
        <v/>
      </c>
    </row>
    <row r="14" spans="1:4" x14ac:dyDescent="0.2">
      <c r="B14" s="186" t="str">
        <f>IF('[6]Prime Summary'!Q99="","",'[6]Prime Summary'!Q99)</f>
        <v/>
      </c>
      <c r="C14" s="186" t="str">
        <f>IF('[6]Prime Summary'!R99="","",'[6]Prime Summary'!R99)</f>
        <v/>
      </c>
      <c r="D14" s="186" t="str">
        <f>IF('[6]Prime Summary'!S99="","",'[6]Prime Summary'!S99)</f>
        <v/>
      </c>
    </row>
    <row r="15" spans="1:4" x14ac:dyDescent="0.2">
      <c r="B15" s="186" t="str">
        <f>IF('[6]Prime Summary'!Q100="","",'[6]Prime Summary'!Q100)</f>
        <v/>
      </c>
      <c r="C15" s="186" t="str">
        <f>IF('[6]Prime Summary'!R100="","",'[6]Prime Summary'!R100)</f>
        <v/>
      </c>
      <c r="D15" s="186" t="str">
        <f>IF('[6]Prime Summary'!S100="","",'[6]Prime Summary'!S100)</f>
        <v/>
      </c>
    </row>
    <row r="16" spans="1:4" x14ac:dyDescent="0.2">
      <c r="B16" s="186" t="str">
        <f>IF('[6]Prime Summary'!Q101="","",'[6]Prime Summary'!Q101)</f>
        <v/>
      </c>
      <c r="C16" s="186" t="str">
        <f>IF('[6]Prime Summary'!R101="","",'[6]Prime Summary'!R101)</f>
        <v/>
      </c>
      <c r="D16" s="186" t="str">
        <f>IF('[6]Prime Summary'!S101="","",'[6]Prime Summary'!S101)</f>
        <v/>
      </c>
    </row>
    <row r="17" spans="2:4" x14ac:dyDescent="0.2">
      <c r="B17" s="186" t="str">
        <f>IF('[6]Prime Summary'!Q102="","",'[6]Prime Summary'!Q102)</f>
        <v/>
      </c>
      <c r="C17" s="186" t="str">
        <f>IF('[6]Prime Summary'!R102="","",'[6]Prime Summary'!R102)</f>
        <v/>
      </c>
      <c r="D17" s="186" t="str">
        <f>IF('[6]Prime Summary'!S102="","",'[6]Prime Summary'!S102)</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97" zoomScaleNormal="100" workbookViewId="0">
      <selection activeCell="G97" sqref="G97"/>
    </sheetView>
  </sheetViews>
  <sheetFormatPr baseColWidth="10" defaultColWidth="8.83203125" defaultRowHeight="15" x14ac:dyDescent="0.2"/>
  <cols>
    <col min="1" max="1" width="14.83203125" bestFit="1" customWidth="1"/>
    <col min="2" max="2" width="68.5" customWidth="1"/>
    <col min="3" max="3" width="44.6640625" customWidth="1"/>
    <col min="4" max="4" width="1.33203125" customWidth="1"/>
    <col min="5" max="5" width="13.33203125" customWidth="1"/>
    <col min="6" max="11" width="14.5" customWidth="1"/>
    <col min="12" max="12" width="22.1640625" bestFit="1" customWidth="1"/>
    <col min="13" max="14" width="16.6640625" customWidth="1"/>
    <col min="15" max="15" width="15.33203125" customWidth="1"/>
    <col min="16" max="16" width="13.1640625" customWidth="1"/>
    <col min="23" max="23" width="12" bestFit="1" customWidth="1"/>
  </cols>
  <sheetData>
    <row r="1" spans="1:3" ht="19" x14ac:dyDescent="0.25">
      <c r="A1" t="s">
        <v>148</v>
      </c>
      <c r="B1" s="7" t="s">
        <v>34</v>
      </c>
    </row>
    <row r="2" spans="1:3" x14ac:dyDescent="0.2">
      <c r="B2" s="1" t="s">
        <v>50</v>
      </c>
    </row>
    <row r="4" spans="1:3" x14ac:dyDescent="0.2">
      <c r="B4" s="5" t="s">
        <v>51</v>
      </c>
    </row>
    <row r="5" spans="1:3" x14ac:dyDescent="0.2">
      <c r="B5" s="5"/>
    </row>
    <row r="6" spans="1:3" ht="16" x14ac:dyDescent="0.2">
      <c r="B6" s="10" t="s">
        <v>66</v>
      </c>
      <c r="C6" s="36" t="s">
        <v>147</v>
      </c>
    </row>
    <row r="7" spans="1:3" ht="16" x14ac:dyDescent="0.2">
      <c r="B7" s="10" t="s">
        <v>35</v>
      </c>
      <c r="C7" s="36" t="s">
        <v>148</v>
      </c>
    </row>
    <row r="8" spans="1:3" ht="16" x14ac:dyDescent="0.2">
      <c r="B8" s="10" t="s">
        <v>36</v>
      </c>
      <c r="C8" s="2"/>
    </row>
    <row r="9" spans="1:3" ht="16" x14ac:dyDescent="0.2">
      <c r="B9" s="10" t="s">
        <v>37</v>
      </c>
      <c r="C9" s="2"/>
    </row>
    <row r="13" spans="1:3" x14ac:dyDescent="0.2">
      <c r="B13" t="s">
        <v>67</v>
      </c>
    </row>
    <row r="14" spans="1:3" x14ac:dyDescent="0.2">
      <c r="B14" t="s">
        <v>38</v>
      </c>
      <c r="C14" s="42" t="s">
        <v>149</v>
      </c>
    </row>
    <row r="15" spans="1:3" x14ac:dyDescent="0.2">
      <c r="B15" t="s">
        <v>52</v>
      </c>
    </row>
    <row r="18" spans="2:3" x14ac:dyDescent="0.2">
      <c r="B18" t="s">
        <v>68</v>
      </c>
    </row>
    <row r="19" spans="2:3" x14ac:dyDescent="0.2">
      <c r="B19" t="s">
        <v>44</v>
      </c>
      <c r="C19" s="42" t="s">
        <v>150</v>
      </c>
    </row>
    <row r="20" spans="2:3" x14ac:dyDescent="0.2">
      <c r="B20" t="s">
        <v>45</v>
      </c>
    </row>
    <row r="21" spans="2:3" x14ac:dyDescent="0.2">
      <c r="B21" s="1" t="s">
        <v>46</v>
      </c>
    </row>
    <row r="22" spans="2:3" x14ac:dyDescent="0.2">
      <c r="B22" s="1"/>
    </row>
    <row r="23" spans="2:3" x14ac:dyDescent="0.2">
      <c r="B23" s="1"/>
    </row>
    <row r="24" spans="2:3" x14ac:dyDescent="0.2">
      <c r="B24" t="s">
        <v>39</v>
      </c>
    </row>
    <row r="25" spans="2:3" x14ac:dyDescent="0.2">
      <c r="B25" t="s">
        <v>40</v>
      </c>
      <c r="C25" s="2"/>
    </row>
    <row r="26" spans="2:3" x14ac:dyDescent="0.2">
      <c r="B26" t="s">
        <v>41</v>
      </c>
      <c r="C26" s="2"/>
    </row>
    <row r="27" spans="2:3" x14ac:dyDescent="0.2">
      <c r="B27" t="s">
        <v>42</v>
      </c>
      <c r="C27" s="2"/>
    </row>
    <row r="28" spans="2:3" x14ac:dyDescent="0.2">
      <c r="B28" t="s">
        <v>43</v>
      </c>
      <c r="C28" s="2"/>
    </row>
    <row r="30" spans="2:3" s="3" customFormat="1" ht="16" thickBot="1" x14ac:dyDescent="0.25"/>
    <row r="31" spans="2:3" ht="16" thickTop="1" x14ac:dyDescent="0.2"/>
    <row r="32" spans="2:3" ht="16" x14ac:dyDescent="0.2">
      <c r="B32" s="6" t="s">
        <v>53</v>
      </c>
    </row>
    <row r="33" spans="2:5" x14ac:dyDescent="0.2">
      <c r="E33" s="1" t="s">
        <v>54</v>
      </c>
    </row>
    <row r="34" spans="2:5" x14ac:dyDescent="0.2">
      <c r="E34" s="1" t="s">
        <v>47</v>
      </c>
    </row>
    <row r="35" spans="2:5" x14ac:dyDescent="0.2">
      <c r="B35" t="s">
        <v>69</v>
      </c>
      <c r="C35" s="72">
        <f>'Items B &amp; C'!O9</f>
        <v>124201000</v>
      </c>
      <c r="E35" s="1" t="s">
        <v>48</v>
      </c>
    </row>
    <row r="36" spans="2:5" x14ac:dyDescent="0.2">
      <c r="B36" t="s">
        <v>70</v>
      </c>
      <c r="C36" s="72">
        <f>'Items B &amp; C'!P9</f>
        <v>123555000</v>
      </c>
      <c r="E36" s="1" t="s">
        <v>55</v>
      </c>
    </row>
    <row r="37" spans="2:5" x14ac:dyDescent="0.2">
      <c r="C37" s="16"/>
      <c r="E37" s="1"/>
    </row>
    <row r="38" spans="2:5" x14ac:dyDescent="0.2">
      <c r="C38" s="16"/>
      <c r="E38" s="1"/>
    </row>
    <row r="39" spans="2:5" x14ac:dyDescent="0.2">
      <c r="B39" t="s">
        <v>71</v>
      </c>
      <c r="C39" s="42">
        <v>0</v>
      </c>
      <c r="E39" s="1" t="s">
        <v>49</v>
      </c>
    </row>
    <row r="40" spans="2:5" x14ac:dyDescent="0.2">
      <c r="B40" t="s">
        <v>72</v>
      </c>
      <c r="C40" s="42">
        <v>0</v>
      </c>
      <c r="E40" s="1" t="s">
        <v>56</v>
      </c>
    </row>
    <row r="41" spans="2:5" x14ac:dyDescent="0.2">
      <c r="C41" s="16"/>
    </row>
    <row r="42" spans="2:5" x14ac:dyDescent="0.2">
      <c r="B42" t="s">
        <v>151</v>
      </c>
      <c r="C42" s="16"/>
    </row>
    <row r="43" spans="2:5" x14ac:dyDescent="0.2">
      <c r="B43" t="s">
        <v>57</v>
      </c>
      <c r="C43" s="73">
        <v>0</v>
      </c>
      <c r="E43" s="1" t="s">
        <v>59</v>
      </c>
    </row>
    <row r="44" spans="2:5" x14ac:dyDescent="0.2">
      <c r="B44" t="s">
        <v>62</v>
      </c>
      <c r="C44" s="73">
        <v>0</v>
      </c>
      <c r="E44" s="1" t="s">
        <v>60</v>
      </c>
    </row>
    <row r="45" spans="2:5" x14ac:dyDescent="0.2">
      <c r="B45" t="s">
        <v>63</v>
      </c>
      <c r="C45" s="73">
        <v>0</v>
      </c>
    </row>
    <row r="46" spans="2:5" x14ac:dyDescent="0.2">
      <c r="B46" t="s">
        <v>64</v>
      </c>
      <c r="C46" s="73">
        <v>0</v>
      </c>
      <c r="E46" s="1" t="s">
        <v>58</v>
      </c>
    </row>
    <row r="47" spans="2:5" x14ac:dyDescent="0.2">
      <c r="B47" t="s">
        <v>65</v>
      </c>
      <c r="C47" s="73">
        <v>0</v>
      </c>
    </row>
    <row r="48" spans="2:5" x14ac:dyDescent="0.2">
      <c r="C48" s="16"/>
    </row>
    <row r="49" spans="2:14" x14ac:dyDescent="0.2">
      <c r="C49" s="16"/>
    </row>
    <row r="50" spans="2:14" x14ac:dyDescent="0.2">
      <c r="B50" t="s">
        <v>61</v>
      </c>
      <c r="C50" s="42" t="s">
        <v>150</v>
      </c>
    </row>
    <row r="51" spans="2:14" x14ac:dyDescent="0.2">
      <c r="B51" t="s">
        <v>73</v>
      </c>
      <c r="C51" s="11"/>
    </row>
    <row r="54" spans="2:14" x14ac:dyDescent="0.2">
      <c r="B54" t="s">
        <v>74</v>
      </c>
    </row>
    <row r="55" spans="2:14" x14ac:dyDescent="0.2">
      <c r="B55" t="s">
        <v>75</v>
      </c>
    </row>
    <row r="56" spans="2:14" x14ac:dyDescent="0.2">
      <c r="B56" t="s">
        <v>76</v>
      </c>
    </row>
    <row r="57" spans="2:14" x14ac:dyDescent="0.2">
      <c r="B57" t="s">
        <v>77</v>
      </c>
    </row>
    <row r="59" spans="2:14" x14ac:dyDescent="0.2">
      <c r="C59" t="s">
        <v>80</v>
      </c>
      <c r="E59" t="s">
        <v>81</v>
      </c>
      <c r="F59" t="s">
        <v>82</v>
      </c>
      <c r="G59" t="s">
        <v>83</v>
      </c>
    </row>
    <row r="60" spans="2:14" x14ac:dyDescent="0.2">
      <c r="B60" t="s">
        <v>78</v>
      </c>
      <c r="C60" s="74">
        <f>'Items B &amp; C'!AB9</f>
        <v>4234000</v>
      </c>
      <c r="D60" s="58"/>
      <c r="E60" s="74">
        <f>'Items B &amp; C'!AC9</f>
        <v>119598000</v>
      </c>
      <c r="F60" s="74">
        <v>0</v>
      </c>
      <c r="G60" s="74">
        <f>'Items B &amp; C'!AD9</f>
        <v>370000</v>
      </c>
      <c r="I60" s="15"/>
      <c r="N60" s="24"/>
    </row>
    <row r="61" spans="2:14" x14ac:dyDescent="0.2">
      <c r="B61" t="s">
        <v>79</v>
      </c>
      <c r="C61" s="74">
        <f>'Items B &amp; C'!AE9</f>
        <v>30000</v>
      </c>
      <c r="D61" s="58"/>
      <c r="E61" s="74">
        <f>'Items B &amp; C'!AF9</f>
        <v>0</v>
      </c>
      <c r="F61" s="74">
        <v>0</v>
      </c>
      <c r="G61" s="74">
        <f>'Items B &amp; C'!AG9</f>
        <v>616000</v>
      </c>
      <c r="N61" s="24"/>
    </row>
    <row r="64" spans="2:14" x14ac:dyDescent="0.2">
      <c r="B64" t="s">
        <v>88</v>
      </c>
      <c r="E64" s="1" t="s">
        <v>86</v>
      </c>
    </row>
    <row r="65" spans="2:5" x14ac:dyDescent="0.2">
      <c r="B65" t="s">
        <v>85</v>
      </c>
      <c r="C65" s="76">
        <f>'Items B &amp; C'!G54</f>
        <v>100</v>
      </c>
      <c r="E65" s="1" t="s">
        <v>87</v>
      </c>
    </row>
    <row r="66" spans="2:5" x14ac:dyDescent="0.2">
      <c r="B66" t="s">
        <v>84</v>
      </c>
      <c r="C66" s="58"/>
    </row>
    <row r="67" spans="2:5" x14ac:dyDescent="0.2">
      <c r="C67" s="58"/>
    </row>
    <row r="68" spans="2:5" x14ac:dyDescent="0.2">
      <c r="C68" s="58"/>
    </row>
    <row r="69" spans="2:5" x14ac:dyDescent="0.2">
      <c r="B69" t="s">
        <v>89</v>
      </c>
      <c r="C69" s="58"/>
    </row>
    <row r="70" spans="2:5" x14ac:dyDescent="0.2">
      <c r="B70" t="s">
        <v>90</v>
      </c>
      <c r="C70" s="76">
        <f>'Items B &amp; C'!G56</f>
        <v>0</v>
      </c>
    </row>
    <row r="71" spans="2:5" x14ac:dyDescent="0.2">
      <c r="B71" t="s">
        <v>91</v>
      </c>
      <c r="C71" s="76">
        <f>'Items B &amp; C'!G57</f>
        <v>0</v>
      </c>
    </row>
    <row r="72" spans="2:5" x14ac:dyDescent="0.2">
      <c r="B72" t="s">
        <v>92</v>
      </c>
      <c r="C72" s="76">
        <f>'Items B &amp; C'!G58</f>
        <v>0</v>
      </c>
    </row>
    <row r="73" spans="2:5" x14ac:dyDescent="0.2">
      <c r="B73" t="s">
        <v>93</v>
      </c>
      <c r="C73" s="76">
        <f>'Items B &amp; C'!G59+1</f>
        <v>58</v>
      </c>
      <c r="E73" s="1" t="s">
        <v>103</v>
      </c>
    </row>
    <row r="74" spans="2:5" x14ac:dyDescent="0.2">
      <c r="B74" t="s">
        <v>94</v>
      </c>
      <c r="C74" s="76">
        <f>'Items B &amp; C'!G60</f>
        <v>0</v>
      </c>
      <c r="E74" s="1" t="s">
        <v>104</v>
      </c>
    </row>
    <row r="75" spans="2:5" x14ac:dyDescent="0.2">
      <c r="B75" t="s">
        <v>95</v>
      </c>
      <c r="C75" s="76">
        <f>'Items B &amp; C'!G61</f>
        <v>0</v>
      </c>
      <c r="E75" s="1" t="s">
        <v>105</v>
      </c>
    </row>
    <row r="76" spans="2:5" x14ac:dyDescent="0.2">
      <c r="B76" t="s">
        <v>96</v>
      </c>
      <c r="C76" s="76">
        <f>'Items B &amp; C'!G62</f>
        <v>42</v>
      </c>
      <c r="E76" s="1" t="s">
        <v>106</v>
      </c>
    </row>
    <row r="77" spans="2:5" x14ac:dyDescent="0.2">
      <c r="B77" t="s">
        <v>97</v>
      </c>
      <c r="C77" s="76">
        <f>'Items B &amp; C'!G63</f>
        <v>0</v>
      </c>
    </row>
    <row r="78" spans="2:5" x14ac:dyDescent="0.2">
      <c r="B78" t="s">
        <v>98</v>
      </c>
      <c r="C78" s="76">
        <f>'Items B &amp; C'!G64</f>
        <v>0</v>
      </c>
    </row>
    <row r="79" spans="2:5" x14ac:dyDescent="0.2">
      <c r="B79" t="s">
        <v>101</v>
      </c>
      <c r="C79" s="76">
        <f>'Items B &amp; C'!G65</f>
        <v>0</v>
      </c>
    </row>
    <row r="80" spans="2:5" x14ac:dyDescent="0.2">
      <c r="B80" t="s">
        <v>99</v>
      </c>
      <c r="C80" s="76">
        <f>'Items B &amp; C'!G66</f>
        <v>0</v>
      </c>
    </row>
    <row r="81" spans="2:20" x14ac:dyDescent="0.2">
      <c r="B81" t="s">
        <v>100</v>
      </c>
      <c r="C81" s="76">
        <f>'Items B &amp; C'!G67</f>
        <v>0</v>
      </c>
    </row>
    <row r="82" spans="2:20" x14ac:dyDescent="0.2">
      <c r="B82" t="s">
        <v>102</v>
      </c>
      <c r="C82" s="76">
        <f>'Items B &amp; C'!G68</f>
        <v>0</v>
      </c>
    </row>
    <row r="83" spans="2:20" x14ac:dyDescent="0.2">
      <c r="B83" t="s">
        <v>152</v>
      </c>
      <c r="C83" s="76">
        <f>'Items B &amp; C'!G69</f>
        <v>0</v>
      </c>
    </row>
    <row r="85" spans="2:20" s="3" customFormat="1" ht="16" thickBot="1" x14ac:dyDescent="0.25"/>
    <row r="86" spans="2:20" ht="16" thickTop="1" x14ac:dyDescent="0.2"/>
    <row r="87" spans="2:20" ht="19" x14ac:dyDescent="0.25">
      <c r="B87" s="7" t="s">
        <v>107</v>
      </c>
    </row>
    <row r="89" spans="2:20" x14ac:dyDescent="0.2">
      <c r="B89" t="s">
        <v>108</v>
      </c>
    </row>
    <row r="90" spans="2:20" x14ac:dyDescent="0.2">
      <c r="B90" t="s">
        <v>109</v>
      </c>
    </row>
    <row r="91" spans="2:20" x14ac:dyDescent="0.2">
      <c r="B91" t="s">
        <v>110</v>
      </c>
    </row>
    <row r="92" spans="2:20" x14ac:dyDescent="0.2">
      <c r="B92" t="s">
        <v>111</v>
      </c>
    </row>
    <row r="93" spans="2:20" x14ac:dyDescent="0.2">
      <c r="B93" t="s">
        <v>112</v>
      </c>
    </row>
    <row r="94" spans="2:20" x14ac:dyDescent="0.2">
      <c r="H94" t="s">
        <v>307</v>
      </c>
      <c r="I94" s="23" t="s">
        <v>306</v>
      </c>
      <c r="J94" s="23" t="s">
        <v>309</v>
      </c>
      <c r="K94" s="23" t="s">
        <v>308</v>
      </c>
      <c r="M94" s="23"/>
      <c r="N94" s="23"/>
      <c r="O94" s="23"/>
      <c r="P94" s="23"/>
    </row>
    <row r="95" spans="2:20" ht="16" x14ac:dyDescent="0.2">
      <c r="C95" s="13" t="s">
        <v>130</v>
      </c>
      <c r="E95" s="12" t="s">
        <v>131</v>
      </c>
      <c r="F95" s="12" t="s">
        <v>132</v>
      </c>
      <c r="G95" s="22"/>
      <c r="H95" s="60">
        <v>1</v>
      </c>
      <c r="I95" s="60">
        <v>1</v>
      </c>
      <c r="J95" s="60">
        <f>H95</f>
        <v>1</v>
      </c>
      <c r="K95" s="60">
        <f>I95</f>
        <v>1</v>
      </c>
      <c r="O95" s="19"/>
    </row>
    <row r="96" spans="2:20" x14ac:dyDescent="0.2">
      <c r="B96" t="s">
        <v>113</v>
      </c>
      <c r="C96" s="70">
        <v>45322</v>
      </c>
      <c r="E96" s="75">
        <f t="shared" ref="E96:F98" si="0">ROUND(H96-1,4)</f>
        <v>4.8999999999999998E-3</v>
      </c>
      <c r="F96" s="75">
        <f t="shared" si="0"/>
        <v>4.7000000000000002E-3</v>
      </c>
      <c r="G96" s="97"/>
      <c r="H96" s="109">
        <f>'Items B &amp; C'!G39</f>
        <v>1.0048658546172857</v>
      </c>
      <c r="I96" s="109">
        <f>'Items B &amp; C'!H39</f>
        <v>1.0046950633712304</v>
      </c>
      <c r="J96" s="20">
        <f>J95*H96</f>
        <v>1.0048658546172857</v>
      </c>
      <c r="K96" s="20">
        <f t="shared" ref="K96:K107" si="1">K95*I96</f>
        <v>1.0046950633712304</v>
      </c>
      <c r="L96" s="25">
        <f>(I96-1)*365/31</f>
        <v>5.52805848548093E-2</v>
      </c>
      <c r="N96" s="25"/>
      <c r="O96" s="19"/>
      <c r="P96" s="17"/>
      <c r="R96" s="17"/>
      <c r="S96" s="25"/>
      <c r="T96" s="18"/>
    </row>
    <row r="97" spans="2:20" x14ac:dyDescent="0.2">
      <c r="B97" t="s">
        <v>114</v>
      </c>
      <c r="C97" s="70">
        <v>45351</v>
      </c>
      <c r="E97" s="75">
        <f t="shared" si="0"/>
        <v>4.4999999999999997E-3</v>
      </c>
      <c r="F97" s="75">
        <f t="shared" si="0"/>
        <v>4.4000000000000003E-3</v>
      </c>
      <c r="G97" s="97"/>
      <c r="H97" s="109">
        <f>'Items B &amp; C'!G40</f>
        <v>1.0045222900874389</v>
      </c>
      <c r="I97" s="109">
        <f>'Items B &amp; C'!H40</f>
        <v>1.0043940437764809</v>
      </c>
      <c r="J97" s="20">
        <f t="shared" ref="J97:J107" si="2">J96*H97</f>
        <v>1.0094101495108272</v>
      </c>
      <c r="K97" s="20">
        <f t="shared" si="1"/>
        <v>1.0091097374616977</v>
      </c>
      <c r="L97" s="25">
        <f>(I97-1)*365/(C97-C96)</f>
        <v>5.5304344083294009E-2</v>
      </c>
      <c r="N97" s="25"/>
      <c r="O97" s="19"/>
      <c r="P97" s="17"/>
      <c r="R97" s="17"/>
      <c r="S97" s="25"/>
      <c r="T97" s="18"/>
    </row>
    <row r="98" spans="2:20" x14ac:dyDescent="0.2">
      <c r="B98" t="s">
        <v>115</v>
      </c>
      <c r="C98" s="70">
        <v>45382</v>
      </c>
      <c r="E98" s="75">
        <f t="shared" si="0"/>
        <v>4.7999999999999996E-3</v>
      </c>
      <c r="F98" s="75">
        <f t="shared" si="0"/>
        <v>4.7000000000000002E-3</v>
      </c>
      <c r="G98" s="97"/>
      <c r="H98" s="109">
        <f>'Items B &amp; C'!G41</f>
        <v>1.0048147228120896</v>
      </c>
      <c r="I98" s="109">
        <f>'Items B &amp; C'!H41</f>
        <v>1.0046978203502785</v>
      </c>
      <c r="J98" s="20">
        <f t="shared" si="2"/>
        <v>1.0142701795844318</v>
      </c>
      <c r="K98" s="20">
        <f t="shared" si="1"/>
        <v>1.0138503537220096</v>
      </c>
      <c r="L98" s="25">
        <f>(I98-1)*365/(C98-C97)</f>
        <v>5.5313046059731287E-2</v>
      </c>
      <c r="N98" s="25"/>
      <c r="O98" s="19"/>
      <c r="P98" s="17"/>
      <c r="R98" s="17"/>
      <c r="S98" s="25"/>
      <c r="T98" s="18"/>
    </row>
    <row r="99" spans="2:20" ht="16" thickBot="1" x14ac:dyDescent="0.25">
      <c r="B99" t="s">
        <v>116</v>
      </c>
      <c r="C99" s="70">
        <v>45382</v>
      </c>
      <c r="E99" s="87">
        <f>ROUND((J99/J95)-1,4)</f>
        <v>1.43E-2</v>
      </c>
      <c r="F99" s="87">
        <f>ROUND((K99/K95)-1,4)</f>
        <v>1.3899999999999999E-2</v>
      </c>
      <c r="G99" s="97"/>
      <c r="H99" s="60">
        <v>1</v>
      </c>
      <c r="I99" s="60">
        <v>1</v>
      </c>
      <c r="J99" s="60">
        <f t="shared" si="2"/>
        <v>1.0142701795844318</v>
      </c>
      <c r="K99" s="60">
        <f t="shared" si="1"/>
        <v>1.0138503537220096</v>
      </c>
      <c r="L99" s="25"/>
      <c r="N99" s="25"/>
      <c r="O99" s="19"/>
      <c r="R99" s="17"/>
      <c r="S99" s="25"/>
      <c r="T99" s="18"/>
    </row>
    <row r="100" spans="2:20" ht="16" thickTop="1" x14ac:dyDescent="0.2">
      <c r="B100" t="s">
        <v>117</v>
      </c>
      <c r="C100" s="70">
        <v>45412</v>
      </c>
      <c r="E100" s="75">
        <f t="shared" ref="E100:E102" si="3">ROUND(H100-1,4)</f>
        <v>4.7000000000000002E-3</v>
      </c>
      <c r="F100" s="75">
        <f t="shared" ref="F100:F102" si="4">ROUND(I100-1,4)</f>
        <v>4.4999999999999997E-3</v>
      </c>
      <c r="H100" s="109">
        <f>'Items B &amp; C'!G42</f>
        <v>1.0046902276295733</v>
      </c>
      <c r="I100" s="109">
        <f>'Items B &amp; C'!H42</f>
        <v>1.0045431459107861</v>
      </c>
      <c r="J100" s="20">
        <f t="shared" si="2"/>
        <v>1.0190273376045709</v>
      </c>
      <c r="K100" s="20">
        <f t="shared" si="1"/>
        <v>1.0184564238106708</v>
      </c>
      <c r="L100" s="25">
        <f>IF(F100,(I100-1)*365/(C100-C99),"")</f>
        <v>5.5274941914564023E-2</v>
      </c>
      <c r="N100" s="25"/>
      <c r="O100" s="19"/>
      <c r="R100" s="17"/>
      <c r="S100" s="25"/>
      <c r="T100" s="18"/>
    </row>
    <row r="101" spans="2:20" x14ac:dyDescent="0.2">
      <c r="B101" t="s">
        <v>118</v>
      </c>
      <c r="C101" s="70">
        <v>45443</v>
      </c>
      <c r="E101" s="75">
        <f t="shared" si="3"/>
        <v>4.7999999999999996E-3</v>
      </c>
      <c r="F101" s="75">
        <f t="shared" si="4"/>
        <v>4.7000000000000002E-3</v>
      </c>
      <c r="H101" s="109">
        <f>'Items B &amp; C'!G43</f>
        <v>1.004807319332653</v>
      </c>
      <c r="I101" s="109">
        <f>'Items B &amp; C'!H43</f>
        <v>1.0046936920444132</v>
      </c>
      <c r="J101" s="20">
        <f t="shared" si="2"/>
        <v>1.0239261274251392</v>
      </c>
      <c r="K101" s="20">
        <f t="shared" si="1"/>
        <v>1.0232367446246924</v>
      </c>
      <c r="L101" s="25">
        <f t="shared" ref="L101:L102" si="5">IF(F101,(I101-1)*365/(C101-C100),"")</f>
        <v>5.5264438587445355E-2</v>
      </c>
      <c r="N101" s="25"/>
      <c r="O101" s="19"/>
      <c r="P101" s="17"/>
      <c r="R101" s="17"/>
      <c r="S101" s="25"/>
      <c r="T101" s="18"/>
    </row>
    <row r="102" spans="2:20" x14ac:dyDescent="0.2">
      <c r="B102" t="s">
        <v>119</v>
      </c>
      <c r="C102" s="70">
        <v>45473</v>
      </c>
      <c r="E102" s="75">
        <f t="shared" si="3"/>
        <v>2E-3</v>
      </c>
      <c r="F102" s="75">
        <f t="shared" si="4"/>
        <v>2E-3</v>
      </c>
      <c r="H102" s="109">
        <f>'Items B &amp; C'!G44</f>
        <v>1.0020121014126002</v>
      </c>
      <c r="I102" s="109">
        <f>'Items B &amp; C'!H44</f>
        <v>1.0019615779004267</v>
      </c>
      <c r="J102" s="20">
        <f t="shared" si="2"/>
        <v>1.0259863706325296</v>
      </c>
      <c r="K102" s="20">
        <f t="shared" si="1"/>
        <v>1.0252439032098528</v>
      </c>
      <c r="L102" s="25">
        <f t="shared" si="5"/>
        <v>2.3865864455191826E-2</v>
      </c>
      <c r="N102" s="25"/>
      <c r="O102" s="19"/>
      <c r="R102" s="17"/>
      <c r="S102" s="25"/>
      <c r="T102" s="18"/>
    </row>
    <row r="103" spans="2:20" ht="16" thickBot="1" x14ac:dyDescent="0.25">
      <c r="B103" t="s">
        <v>120</v>
      </c>
      <c r="C103" s="70">
        <v>45473</v>
      </c>
      <c r="E103" s="87">
        <f>ROUND((J103/J99)-1,4)</f>
        <v>1.1599999999999999E-2</v>
      </c>
      <c r="F103" s="87">
        <f>ROUND((K103/K99)-1,4)</f>
        <v>1.12E-2</v>
      </c>
      <c r="H103" s="60">
        <v>1</v>
      </c>
      <c r="I103" s="60">
        <v>1</v>
      </c>
      <c r="J103" s="60">
        <f t="shared" si="2"/>
        <v>1.0259863706325296</v>
      </c>
      <c r="K103" s="60">
        <f t="shared" si="1"/>
        <v>1.0252439032098528</v>
      </c>
      <c r="L103" s="25"/>
      <c r="N103" s="25"/>
      <c r="O103" s="19"/>
      <c r="R103" s="17"/>
      <c r="S103" s="25"/>
      <c r="T103" s="18"/>
    </row>
    <row r="104" spans="2:20" ht="16" thickTop="1" x14ac:dyDescent="0.2">
      <c r="B104" t="s">
        <v>121</v>
      </c>
      <c r="C104" s="70"/>
      <c r="E104" s="75"/>
      <c r="F104" s="75"/>
      <c r="H104" s="109">
        <f>'Items B &amp; C'!G45</f>
        <v>1</v>
      </c>
      <c r="I104" s="109">
        <f>'Items B &amp; C'!H45</f>
        <v>1</v>
      </c>
      <c r="J104" s="20">
        <f t="shared" si="2"/>
        <v>1.0259863706325296</v>
      </c>
      <c r="K104" s="20">
        <f t="shared" si="1"/>
        <v>1.0252439032098528</v>
      </c>
      <c r="L104" s="25" t="str">
        <f>IF(F104,(I104-1)*365/(C104-C103),"")</f>
        <v/>
      </c>
      <c r="N104" s="25"/>
      <c r="O104" s="19"/>
      <c r="P104" s="17"/>
      <c r="R104" s="17"/>
      <c r="S104" s="25"/>
      <c r="T104" s="18"/>
    </row>
    <row r="105" spans="2:20" x14ac:dyDescent="0.2">
      <c r="B105" t="s">
        <v>122</v>
      </c>
      <c r="C105" s="70"/>
      <c r="E105" s="75"/>
      <c r="F105" s="75"/>
      <c r="H105" s="109">
        <f>'Items B &amp; C'!G46</f>
        <v>1</v>
      </c>
      <c r="I105" s="109">
        <f>'Items B &amp; C'!H46</f>
        <v>1</v>
      </c>
      <c r="J105" s="20">
        <f t="shared" si="2"/>
        <v>1.0259863706325296</v>
      </c>
      <c r="K105" s="20">
        <f t="shared" si="1"/>
        <v>1.0252439032098528</v>
      </c>
      <c r="L105" s="25" t="str">
        <f t="shared" ref="L105:L106" si="6">IF(F105,(I105-1)*365/(C105-C104),"")</f>
        <v/>
      </c>
      <c r="N105" s="25"/>
      <c r="O105" s="19"/>
      <c r="R105" s="17"/>
      <c r="S105" s="25"/>
      <c r="T105" s="18"/>
    </row>
    <row r="106" spans="2:20" x14ac:dyDescent="0.2">
      <c r="B106" t="s">
        <v>123</v>
      </c>
      <c r="C106" s="70"/>
      <c r="E106" s="75"/>
      <c r="F106" s="75"/>
      <c r="H106" s="109">
        <f>'Items B &amp; C'!G47</f>
        <v>1</v>
      </c>
      <c r="I106" s="109">
        <f>'Items B &amp; C'!H47</f>
        <v>1</v>
      </c>
      <c r="J106" s="20">
        <f t="shared" si="2"/>
        <v>1.0259863706325296</v>
      </c>
      <c r="K106" s="20">
        <f t="shared" si="1"/>
        <v>1.0252439032098528</v>
      </c>
      <c r="L106" s="25" t="str">
        <f t="shared" si="6"/>
        <v/>
      </c>
      <c r="N106" s="25"/>
      <c r="O106" s="19"/>
      <c r="R106" s="17"/>
      <c r="S106" s="25"/>
      <c r="T106" s="18"/>
    </row>
    <row r="107" spans="2:20" ht="16" thickBot="1" x14ac:dyDescent="0.25">
      <c r="B107" t="s">
        <v>124</v>
      </c>
      <c r="C107" s="70"/>
      <c r="E107" s="87"/>
      <c r="F107" s="87"/>
      <c r="H107" s="60">
        <v>1</v>
      </c>
      <c r="I107" s="60">
        <v>1</v>
      </c>
      <c r="J107" s="60">
        <f t="shared" si="2"/>
        <v>1.0259863706325296</v>
      </c>
      <c r="K107" s="60">
        <f t="shared" si="1"/>
        <v>1.0252439032098528</v>
      </c>
      <c r="L107" s="25"/>
      <c r="N107" s="25"/>
      <c r="O107" s="19"/>
      <c r="P107" s="17"/>
      <c r="R107" s="17"/>
      <c r="S107" s="25"/>
      <c r="T107" s="18"/>
    </row>
    <row r="108" spans="2:20" ht="16" thickTop="1" x14ac:dyDescent="0.2">
      <c r="B108" t="s">
        <v>125</v>
      </c>
      <c r="C108" s="70"/>
      <c r="E108" s="75"/>
      <c r="F108" s="75"/>
      <c r="H108" s="109">
        <f>'Items B &amp; C'!G48</f>
        <v>1</v>
      </c>
      <c r="I108" s="109">
        <f>'Items B &amp; C'!H48</f>
        <v>1</v>
      </c>
      <c r="J108" s="20">
        <f>J107*H108</f>
        <v>1.0259863706325296</v>
      </c>
      <c r="K108" s="20">
        <f t="shared" ref="K108:K110" si="7">K107*I108</f>
        <v>1.0252439032098528</v>
      </c>
      <c r="L108" s="25" t="str">
        <f>IF(F108,(I108-1)*365/(C108-C107),"")</f>
        <v/>
      </c>
    </row>
    <row r="109" spans="2:20" x14ac:dyDescent="0.2">
      <c r="B109" t="s">
        <v>126</v>
      </c>
      <c r="C109" s="70"/>
      <c r="E109" s="75"/>
      <c r="F109" s="75"/>
      <c r="H109" s="109">
        <f>'Items B &amp; C'!G49</f>
        <v>1</v>
      </c>
      <c r="I109" s="109">
        <f>'Items B &amp; C'!H49</f>
        <v>1</v>
      </c>
      <c r="J109" s="20">
        <f t="shared" ref="J109:J110" si="8">J108*H109</f>
        <v>1.0259863706325296</v>
      </c>
      <c r="K109" s="20">
        <f t="shared" si="7"/>
        <v>1.0252439032098528</v>
      </c>
      <c r="L109" s="25" t="str">
        <f t="shared" ref="L109:L110" si="9">IF(F109,(I109-1)*365/(C109-C108),"")</f>
        <v/>
      </c>
    </row>
    <row r="110" spans="2:20" x14ac:dyDescent="0.2">
      <c r="B110" t="s">
        <v>127</v>
      </c>
      <c r="C110" s="70"/>
      <c r="E110" s="75"/>
      <c r="F110" s="75"/>
      <c r="H110" s="109">
        <f>'Items B &amp; C'!G50</f>
        <v>1</v>
      </c>
      <c r="I110" s="109">
        <f>'Items B &amp; C'!H50</f>
        <v>1</v>
      </c>
      <c r="J110" s="20">
        <f t="shared" si="8"/>
        <v>1.0259863706325296</v>
      </c>
      <c r="K110" s="20">
        <f t="shared" si="7"/>
        <v>1.0252439032098528</v>
      </c>
      <c r="L110" s="25" t="str">
        <f t="shared" si="9"/>
        <v/>
      </c>
    </row>
    <row r="111" spans="2:20" ht="16" thickBot="1" x14ac:dyDescent="0.25">
      <c r="B111" t="s">
        <v>128</v>
      </c>
      <c r="C111" s="70"/>
      <c r="E111" s="87"/>
      <c r="F111" s="87"/>
      <c r="G111" s="25"/>
      <c r="H111" s="60">
        <v>1</v>
      </c>
      <c r="I111" s="60">
        <v>1</v>
      </c>
      <c r="J111" s="60">
        <f t="shared" ref="J111:K112" si="10">J110*H111</f>
        <v>1.0259863706325296</v>
      </c>
      <c r="K111" s="60">
        <f t="shared" si="10"/>
        <v>1.0252439032098528</v>
      </c>
    </row>
    <row r="112" spans="2:20" ht="16" thickTop="1" x14ac:dyDescent="0.2">
      <c r="B112" t="s">
        <v>129</v>
      </c>
      <c r="C112" s="70"/>
      <c r="D112" s="62"/>
      <c r="E112" s="75"/>
      <c r="F112" s="75"/>
      <c r="G112" s="25"/>
      <c r="H112" s="60">
        <v>1</v>
      </c>
      <c r="I112" s="60">
        <v>1</v>
      </c>
      <c r="J112" s="60">
        <f t="shared" si="10"/>
        <v>1.0259863706325296</v>
      </c>
      <c r="K112" s="60">
        <f t="shared" si="10"/>
        <v>1.0252439032098528</v>
      </c>
    </row>
    <row r="114" spans="2:8" x14ac:dyDescent="0.2">
      <c r="B114" s="1" t="s">
        <v>133</v>
      </c>
    </row>
    <row r="115" spans="2:8" x14ac:dyDescent="0.2">
      <c r="B115" s="1" t="s">
        <v>134</v>
      </c>
      <c r="E115" s="25"/>
      <c r="F115" s="25"/>
      <c r="G115" s="17"/>
      <c r="H115" s="17"/>
    </row>
    <row r="116" spans="2:8" x14ac:dyDescent="0.2">
      <c r="B116" s="1" t="s">
        <v>135</v>
      </c>
      <c r="E116" s="25"/>
      <c r="F116" s="25"/>
      <c r="G116" s="17"/>
      <c r="H116" s="17"/>
    </row>
    <row r="117" spans="2:8" x14ac:dyDescent="0.2">
      <c r="B117" s="1"/>
      <c r="E117" s="25"/>
      <c r="F117" s="25"/>
      <c r="G117" s="17"/>
      <c r="H117" s="17"/>
    </row>
    <row r="118" spans="2:8" x14ac:dyDescent="0.2">
      <c r="B118" s="1" t="s">
        <v>136</v>
      </c>
      <c r="E118" s="25"/>
      <c r="F118" s="25"/>
      <c r="G118" s="17"/>
      <c r="H118" s="17"/>
    </row>
    <row r="119" spans="2:8" x14ac:dyDescent="0.2">
      <c r="B119" s="1" t="s">
        <v>137</v>
      </c>
      <c r="E119" s="25"/>
      <c r="F119" s="25"/>
      <c r="G119" s="17"/>
      <c r="H119" s="17"/>
    </row>
    <row r="120" spans="2:8" x14ac:dyDescent="0.2">
      <c r="B120" s="1" t="s">
        <v>138</v>
      </c>
      <c r="E120" s="25"/>
      <c r="F120" s="25"/>
      <c r="G120" s="17"/>
      <c r="H120" s="17"/>
    </row>
    <row r="121" spans="2:8" x14ac:dyDescent="0.2">
      <c r="B121" s="1" t="s">
        <v>139</v>
      </c>
      <c r="E121" s="25"/>
      <c r="F121" s="25"/>
      <c r="G121" s="17"/>
      <c r="H121" s="17"/>
    </row>
    <row r="122" spans="2:8" x14ac:dyDescent="0.2">
      <c r="B122" s="1" t="s">
        <v>140</v>
      </c>
      <c r="E122" s="25"/>
      <c r="F122" s="25"/>
      <c r="G122" s="17"/>
      <c r="H122" s="17"/>
    </row>
    <row r="123" spans="2:8" x14ac:dyDescent="0.2">
      <c r="E123" s="25"/>
      <c r="F123" s="25"/>
      <c r="G123" s="17"/>
      <c r="H123" s="17"/>
    </row>
    <row r="124" spans="2:8" x14ac:dyDescent="0.2">
      <c r="E124" s="25"/>
      <c r="F124" s="25"/>
      <c r="G124" s="17"/>
      <c r="H124" s="17"/>
    </row>
    <row r="125" spans="2:8" x14ac:dyDescent="0.2">
      <c r="E125" s="25"/>
      <c r="F125" s="25"/>
      <c r="G125" s="17"/>
      <c r="H125" s="17"/>
    </row>
    <row r="126" spans="2:8" x14ac:dyDescent="0.2">
      <c r="E126" s="25"/>
      <c r="F126" s="25"/>
      <c r="G126" s="17"/>
      <c r="H126" s="17"/>
    </row>
    <row r="127" spans="2:8" x14ac:dyDescent="0.2">
      <c r="E127" s="25"/>
      <c r="F127" s="25"/>
      <c r="G127" s="17"/>
      <c r="H127" s="17"/>
    </row>
    <row r="128" spans="2:8" x14ac:dyDescent="0.2">
      <c r="E128" s="25"/>
      <c r="F128" s="25"/>
      <c r="G128" s="17"/>
      <c r="H128" s="17"/>
    </row>
    <row r="129" spans="5:8" x14ac:dyDescent="0.2">
      <c r="E129" s="25"/>
      <c r="F129" s="25"/>
      <c r="G129" s="17"/>
      <c r="H129" s="17"/>
    </row>
    <row r="130" spans="5:8" x14ac:dyDescent="0.2">
      <c r="E130" s="25"/>
      <c r="F130" s="25"/>
      <c r="G130" s="17"/>
      <c r="H130" s="17"/>
    </row>
    <row r="131" spans="5:8" x14ac:dyDescent="0.2">
      <c r="E131" s="25"/>
      <c r="F131" s="25"/>
      <c r="G131" s="17"/>
      <c r="H131" s="17"/>
    </row>
  </sheetData>
  <phoneticPr fontId="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63" zoomScale="85" zoomScaleNormal="85" workbookViewId="0">
      <selection activeCell="E100" sqref="E100:F103"/>
    </sheetView>
  </sheetViews>
  <sheetFormatPr baseColWidth="10" defaultColWidth="8.83203125" defaultRowHeight="15" x14ac:dyDescent="0.2"/>
  <cols>
    <col min="1" max="1" width="14.83203125" bestFit="1" customWidth="1"/>
    <col min="2" max="2" width="68.5" customWidth="1"/>
    <col min="3" max="3" width="44.6640625" customWidth="1"/>
    <col min="4" max="4" width="1.33203125" customWidth="1"/>
    <col min="5" max="5" width="13.33203125" customWidth="1"/>
    <col min="6" max="11" width="14.5" customWidth="1"/>
    <col min="12" max="12" width="22.1640625" bestFit="1" customWidth="1"/>
    <col min="13" max="14" width="16.6640625" customWidth="1"/>
    <col min="15" max="15" width="15.33203125" customWidth="1"/>
    <col min="16" max="16" width="13.1640625" customWidth="1"/>
    <col min="23" max="23" width="12" bestFit="1" customWidth="1"/>
  </cols>
  <sheetData>
    <row r="1" spans="1:3" ht="19" x14ac:dyDescent="0.25">
      <c r="A1" t="s">
        <v>154</v>
      </c>
      <c r="B1" s="7" t="s">
        <v>34</v>
      </c>
    </row>
    <row r="2" spans="1:3" x14ac:dyDescent="0.2">
      <c r="B2" s="1" t="s">
        <v>50</v>
      </c>
    </row>
    <row r="4" spans="1:3" x14ac:dyDescent="0.2">
      <c r="B4" s="5" t="s">
        <v>51</v>
      </c>
    </row>
    <row r="5" spans="1:3" x14ac:dyDescent="0.2">
      <c r="B5" s="5"/>
    </row>
    <row r="6" spans="1:3" ht="16" x14ac:dyDescent="0.2">
      <c r="B6" s="10" t="s">
        <v>66</v>
      </c>
      <c r="C6" s="36" t="s">
        <v>153</v>
      </c>
    </row>
    <row r="7" spans="1:3" ht="16" x14ac:dyDescent="0.2">
      <c r="B7" s="10" t="s">
        <v>35</v>
      </c>
      <c r="C7" s="36" t="s">
        <v>154</v>
      </c>
    </row>
    <row r="8" spans="1:3" ht="16" x14ac:dyDescent="0.2">
      <c r="B8" s="10" t="s">
        <v>36</v>
      </c>
      <c r="C8" s="2"/>
    </row>
    <row r="9" spans="1:3" ht="16" x14ac:dyDescent="0.2">
      <c r="B9" s="10" t="s">
        <v>37</v>
      </c>
      <c r="C9" s="2"/>
    </row>
    <row r="13" spans="1:3" x14ac:dyDescent="0.2">
      <c r="B13" t="s">
        <v>67</v>
      </c>
    </row>
    <row r="14" spans="1:3" x14ac:dyDescent="0.2">
      <c r="B14" t="s">
        <v>38</v>
      </c>
      <c r="C14" s="42" t="s">
        <v>150</v>
      </c>
    </row>
    <row r="15" spans="1:3" x14ac:dyDescent="0.2">
      <c r="B15" t="s">
        <v>52</v>
      </c>
    </row>
    <row r="18" spans="2:3" x14ac:dyDescent="0.2">
      <c r="B18" t="s">
        <v>68</v>
      </c>
    </row>
    <row r="19" spans="2:3" x14ac:dyDescent="0.2">
      <c r="B19" t="s">
        <v>155</v>
      </c>
      <c r="C19" s="42" t="s">
        <v>150</v>
      </c>
    </row>
    <row r="20" spans="2:3" x14ac:dyDescent="0.2">
      <c r="B20" t="s">
        <v>45</v>
      </c>
    </row>
    <row r="21" spans="2:3" x14ac:dyDescent="0.2">
      <c r="B21" s="1" t="s">
        <v>46</v>
      </c>
    </row>
    <row r="22" spans="2:3" x14ac:dyDescent="0.2">
      <c r="B22" s="1"/>
    </row>
    <row r="23" spans="2:3" x14ac:dyDescent="0.2">
      <c r="B23" s="1"/>
    </row>
    <row r="24" spans="2:3" x14ac:dyDescent="0.2">
      <c r="B24" t="s">
        <v>39</v>
      </c>
    </row>
    <row r="25" spans="2:3" x14ac:dyDescent="0.2">
      <c r="B25" t="s">
        <v>40</v>
      </c>
      <c r="C25" s="2"/>
    </row>
    <row r="26" spans="2:3" x14ac:dyDescent="0.2">
      <c r="B26" t="s">
        <v>41</v>
      </c>
      <c r="C26" s="2"/>
    </row>
    <row r="27" spans="2:3" x14ac:dyDescent="0.2">
      <c r="B27" t="s">
        <v>42</v>
      </c>
      <c r="C27" s="2"/>
    </row>
    <row r="28" spans="2:3" x14ac:dyDescent="0.2">
      <c r="B28" t="s">
        <v>43</v>
      </c>
      <c r="C28" s="2"/>
    </row>
    <row r="30" spans="2:3" s="3" customFormat="1" ht="16" thickBot="1" x14ac:dyDescent="0.25"/>
    <row r="31" spans="2:3" ht="16" thickTop="1" x14ac:dyDescent="0.2"/>
    <row r="32" spans="2:3" ht="16" x14ac:dyDescent="0.2">
      <c r="B32" s="6" t="s">
        <v>53</v>
      </c>
    </row>
    <row r="33" spans="2:5" x14ac:dyDescent="0.2">
      <c r="E33" s="1" t="s">
        <v>54</v>
      </c>
    </row>
    <row r="34" spans="2:5" x14ac:dyDescent="0.2">
      <c r="E34" s="1" t="s">
        <v>47</v>
      </c>
    </row>
    <row r="35" spans="2:5" x14ac:dyDescent="0.2">
      <c r="B35" t="s">
        <v>69</v>
      </c>
      <c r="C35" s="72">
        <f>'Items B &amp; C'!O10</f>
        <v>779368000</v>
      </c>
      <c r="E35" s="1" t="s">
        <v>48</v>
      </c>
    </row>
    <row r="36" spans="2:5" x14ac:dyDescent="0.2">
      <c r="B36" t="s">
        <v>70</v>
      </c>
      <c r="C36" s="72">
        <f>'Items B &amp; C'!P10</f>
        <v>771770000</v>
      </c>
      <c r="E36" s="1" t="s">
        <v>55</v>
      </c>
    </row>
    <row r="37" spans="2:5" x14ac:dyDescent="0.2">
      <c r="C37" s="16"/>
      <c r="E37" s="1"/>
    </row>
    <row r="38" spans="2:5" x14ac:dyDescent="0.2">
      <c r="C38" s="16"/>
      <c r="E38" s="1"/>
    </row>
    <row r="39" spans="2:5" x14ac:dyDescent="0.2">
      <c r="B39" t="s">
        <v>71</v>
      </c>
      <c r="C39" s="42">
        <v>0</v>
      </c>
      <c r="E39" s="1" t="s">
        <v>49</v>
      </c>
    </row>
    <row r="40" spans="2:5" x14ac:dyDescent="0.2">
      <c r="B40" t="s">
        <v>72</v>
      </c>
      <c r="C40" s="42">
        <v>0</v>
      </c>
      <c r="E40" s="1" t="s">
        <v>56</v>
      </c>
    </row>
    <row r="41" spans="2:5" x14ac:dyDescent="0.2">
      <c r="C41" s="16"/>
    </row>
    <row r="42" spans="2:5" x14ac:dyDescent="0.2">
      <c r="B42" t="s">
        <v>151</v>
      </c>
      <c r="C42" s="16"/>
    </row>
    <row r="43" spans="2:5" x14ac:dyDescent="0.2">
      <c r="B43" t="s">
        <v>57</v>
      </c>
      <c r="C43" s="42">
        <v>0</v>
      </c>
      <c r="E43" s="1" t="s">
        <v>59</v>
      </c>
    </row>
    <row r="44" spans="2:5" x14ac:dyDescent="0.2">
      <c r="B44" t="s">
        <v>62</v>
      </c>
      <c r="C44" s="73">
        <v>0</v>
      </c>
      <c r="E44" s="1" t="s">
        <v>60</v>
      </c>
    </row>
    <row r="45" spans="2:5" x14ac:dyDescent="0.2">
      <c r="B45" t="s">
        <v>63</v>
      </c>
      <c r="C45" s="73">
        <v>0</v>
      </c>
    </row>
    <row r="46" spans="2:5" x14ac:dyDescent="0.2">
      <c r="B46" t="s">
        <v>64</v>
      </c>
      <c r="C46" s="73">
        <v>0</v>
      </c>
      <c r="E46" s="1" t="s">
        <v>58</v>
      </c>
    </row>
    <row r="47" spans="2:5" x14ac:dyDescent="0.2">
      <c r="B47" t="s">
        <v>65</v>
      </c>
      <c r="C47" s="73">
        <v>0</v>
      </c>
    </row>
    <row r="48" spans="2:5" x14ac:dyDescent="0.2">
      <c r="C48" s="16"/>
    </row>
    <row r="49" spans="2:9" x14ac:dyDescent="0.2">
      <c r="C49" s="16"/>
    </row>
    <row r="50" spans="2:9" x14ac:dyDescent="0.2">
      <c r="B50" t="s">
        <v>61</v>
      </c>
      <c r="C50" s="42" t="s">
        <v>150</v>
      </c>
    </row>
    <row r="51" spans="2:9" x14ac:dyDescent="0.2">
      <c r="B51" t="s">
        <v>73</v>
      </c>
      <c r="C51" s="11"/>
    </row>
    <row r="54" spans="2:9" x14ac:dyDescent="0.2">
      <c r="B54" t="s">
        <v>74</v>
      </c>
    </row>
    <row r="55" spans="2:9" x14ac:dyDescent="0.2">
      <c r="B55" t="s">
        <v>75</v>
      </c>
    </row>
    <row r="56" spans="2:9" x14ac:dyDescent="0.2">
      <c r="B56" t="s">
        <v>76</v>
      </c>
    </row>
    <row r="57" spans="2:9" x14ac:dyDescent="0.2">
      <c r="B57" t="s">
        <v>77</v>
      </c>
    </row>
    <row r="59" spans="2:9" x14ac:dyDescent="0.2">
      <c r="C59" t="s">
        <v>80</v>
      </c>
      <c r="E59" t="s">
        <v>81</v>
      </c>
      <c r="F59" t="s">
        <v>82</v>
      </c>
      <c r="G59" t="s">
        <v>83</v>
      </c>
    </row>
    <row r="60" spans="2:9" x14ac:dyDescent="0.2">
      <c r="B60" t="s">
        <v>78</v>
      </c>
      <c r="C60" s="74">
        <f>'Items B &amp; C'!AB10</f>
        <v>24793000</v>
      </c>
      <c r="D60" s="61"/>
      <c r="E60" s="143">
        <f>'Items B &amp; C'!AC10-1000</f>
        <v>754574000</v>
      </c>
      <c r="F60" s="74">
        <v>0</v>
      </c>
      <c r="G60" s="74">
        <f>'Items B &amp; C'!AD10</f>
        <v>0</v>
      </c>
      <c r="H60" s="15"/>
      <c r="I60" s="15"/>
    </row>
    <row r="61" spans="2:9" x14ac:dyDescent="0.2">
      <c r="B61" t="s">
        <v>79</v>
      </c>
      <c r="C61" s="74">
        <f>'Items B &amp; C'!AE10</f>
        <v>114000</v>
      </c>
      <c r="D61" s="61"/>
      <c r="E61" s="74">
        <f>'Items B &amp; C'!AF10</f>
        <v>0</v>
      </c>
      <c r="F61" s="74">
        <v>0</v>
      </c>
      <c r="G61" s="74">
        <f>'Items B &amp; C'!AG10</f>
        <v>7485000</v>
      </c>
    </row>
    <row r="64" spans="2:9" x14ac:dyDescent="0.2">
      <c r="B64" t="s">
        <v>88</v>
      </c>
      <c r="E64" s="1" t="s">
        <v>86</v>
      </c>
    </row>
    <row r="65" spans="2:5" x14ac:dyDescent="0.2">
      <c r="B65" t="s">
        <v>85</v>
      </c>
      <c r="C65" s="76">
        <f>'Items B &amp; C'!H54</f>
        <v>78</v>
      </c>
      <c r="E65" s="1" t="s">
        <v>87</v>
      </c>
    </row>
    <row r="66" spans="2:5" x14ac:dyDescent="0.2">
      <c r="B66" t="s">
        <v>84</v>
      </c>
      <c r="C66" s="58"/>
    </row>
    <row r="67" spans="2:5" x14ac:dyDescent="0.2">
      <c r="C67" s="58"/>
    </row>
    <row r="68" spans="2:5" x14ac:dyDescent="0.2">
      <c r="C68" s="58"/>
    </row>
    <row r="69" spans="2:5" x14ac:dyDescent="0.2">
      <c r="B69" t="s">
        <v>89</v>
      </c>
      <c r="C69" s="58"/>
    </row>
    <row r="70" spans="2:5" x14ac:dyDescent="0.2">
      <c r="B70" t="s">
        <v>90</v>
      </c>
      <c r="C70" s="76">
        <f>'Items B &amp; C'!H56</f>
        <v>0</v>
      </c>
    </row>
    <row r="71" spans="2:5" x14ac:dyDescent="0.2">
      <c r="B71" t="s">
        <v>91</v>
      </c>
      <c r="C71" s="76">
        <f>'Items B &amp; C'!H57</f>
        <v>0</v>
      </c>
    </row>
    <row r="72" spans="2:5" x14ac:dyDescent="0.2">
      <c r="B72" t="s">
        <v>92</v>
      </c>
      <c r="C72" s="76">
        <f>'Items B &amp; C'!H58</f>
        <v>0</v>
      </c>
    </row>
    <row r="73" spans="2:5" x14ac:dyDescent="0.2">
      <c r="B73" t="s">
        <v>93</v>
      </c>
      <c r="C73" s="76">
        <f>'Items B &amp; C'!H59</f>
        <v>16</v>
      </c>
      <c r="E73" s="1" t="s">
        <v>103</v>
      </c>
    </row>
    <row r="74" spans="2:5" x14ac:dyDescent="0.2">
      <c r="B74" t="s">
        <v>94</v>
      </c>
      <c r="C74" s="76">
        <f>'Items B &amp; C'!H60</f>
        <v>0</v>
      </c>
      <c r="E74" s="1" t="s">
        <v>104</v>
      </c>
    </row>
    <row r="75" spans="2:5" x14ac:dyDescent="0.2">
      <c r="B75" t="s">
        <v>95</v>
      </c>
      <c r="C75" s="76">
        <f>'Items B &amp; C'!H61</f>
        <v>29</v>
      </c>
      <c r="E75" s="1" t="s">
        <v>105</v>
      </c>
    </row>
    <row r="76" spans="2:5" x14ac:dyDescent="0.2">
      <c r="B76" t="s">
        <v>96</v>
      </c>
      <c r="C76" s="76">
        <f>'Items B &amp; C'!H62</f>
        <v>29</v>
      </c>
      <c r="E76" s="1" t="s">
        <v>106</v>
      </c>
    </row>
    <row r="77" spans="2:5" x14ac:dyDescent="0.2">
      <c r="B77" t="s">
        <v>97</v>
      </c>
      <c r="C77" s="76">
        <f>'Items B &amp; C'!H63</f>
        <v>0</v>
      </c>
    </row>
    <row r="78" spans="2:5" x14ac:dyDescent="0.2">
      <c r="B78" t="s">
        <v>98</v>
      </c>
      <c r="C78" s="76">
        <f>'Items B &amp; C'!H64</f>
        <v>0</v>
      </c>
    </row>
    <row r="79" spans="2:5" x14ac:dyDescent="0.2">
      <c r="B79" t="s">
        <v>310</v>
      </c>
      <c r="C79" s="76">
        <f>'Items B &amp; C'!H65</f>
        <v>0</v>
      </c>
    </row>
    <row r="80" spans="2:5" x14ac:dyDescent="0.2">
      <c r="B80" t="s">
        <v>99</v>
      </c>
      <c r="C80" s="76">
        <f>'Items B &amp; C'!H66</f>
        <v>26</v>
      </c>
    </row>
    <row r="81" spans="2:20" x14ac:dyDescent="0.2">
      <c r="B81" t="s">
        <v>100</v>
      </c>
      <c r="C81" s="76">
        <f>'Items B &amp; C'!H67</f>
        <v>0</v>
      </c>
    </row>
    <row r="82" spans="2:20" x14ac:dyDescent="0.2">
      <c r="B82" t="s">
        <v>102</v>
      </c>
      <c r="C82" s="76">
        <f>'Items B &amp; C'!H68</f>
        <v>0</v>
      </c>
    </row>
    <row r="83" spans="2:20" x14ac:dyDescent="0.2">
      <c r="B83" t="s">
        <v>152</v>
      </c>
      <c r="C83" s="76">
        <f>'Items B &amp; C'!H69</f>
        <v>0</v>
      </c>
    </row>
    <row r="85" spans="2:20" s="3" customFormat="1" ht="16" thickBot="1" x14ac:dyDescent="0.25"/>
    <row r="86" spans="2:20" ht="16" thickTop="1" x14ac:dyDescent="0.2"/>
    <row r="87" spans="2:20" ht="19" x14ac:dyDescent="0.25">
      <c r="B87" s="7" t="s">
        <v>107</v>
      </c>
    </row>
    <row r="89" spans="2:20" x14ac:dyDescent="0.2">
      <c r="B89" t="s">
        <v>108</v>
      </c>
    </row>
    <row r="90" spans="2:20" x14ac:dyDescent="0.2">
      <c r="B90" t="s">
        <v>109</v>
      </c>
    </row>
    <row r="91" spans="2:20" x14ac:dyDescent="0.2">
      <c r="B91" t="s">
        <v>110</v>
      </c>
    </row>
    <row r="92" spans="2:20" x14ac:dyDescent="0.2">
      <c r="B92" t="s">
        <v>111</v>
      </c>
    </row>
    <row r="93" spans="2:20" x14ac:dyDescent="0.2">
      <c r="B93" t="s">
        <v>112</v>
      </c>
    </row>
    <row r="94" spans="2:20" x14ac:dyDescent="0.2">
      <c r="H94" t="s">
        <v>307</v>
      </c>
      <c r="I94" s="23" t="s">
        <v>306</v>
      </c>
      <c r="J94" s="23" t="s">
        <v>309</v>
      </c>
      <c r="K94" s="23" t="s">
        <v>308</v>
      </c>
      <c r="M94" s="23"/>
      <c r="N94" s="23"/>
      <c r="O94" s="23"/>
      <c r="P94" s="23"/>
    </row>
    <row r="95" spans="2:20" ht="16" x14ac:dyDescent="0.2">
      <c r="C95" s="13" t="s">
        <v>130</v>
      </c>
      <c r="E95" s="12" t="s">
        <v>131</v>
      </c>
      <c r="F95" s="12" t="s">
        <v>132</v>
      </c>
      <c r="G95" s="22"/>
      <c r="H95" s="60">
        <v>1</v>
      </c>
      <c r="I95" s="60">
        <v>1</v>
      </c>
      <c r="J95" s="60">
        <f>H95</f>
        <v>1</v>
      </c>
      <c r="K95" s="60">
        <f>I95</f>
        <v>1</v>
      </c>
      <c r="L95" s="98"/>
      <c r="O95" s="19"/>
    </row>
    <row r="96" spans="2:20" x14ac:dyDescent="0.2">
      <c r="B96" t="s">
        <v>113</v>
      </c>
      <c r="C96" s="70">
        <v>45322</v>
      </c>
      <c r="E96" s="75">
        <f t="shared" ref="E96:F98" si="0">ROUND(H96-1,4)</f>
        <v>5.3E-3</v>
      </c>
      <c r="F96" s="75">
        <f t="shared" si="0"/>
        <v>5.0000000000000001E-3</v>
      </c>
      <c r="G96" s="25"/>
      <c r="H96" s="109">
        <f>'Items B &amp; C'!I39</f>
        <v>1.005263298638073</v>
      </c>
      <c r="I96" s="109">
        <f>'Items B &amp; C'!J39</f>
        <v>1.0050333435255592</v>
      </c>
      <c r="J96" s="20">
        <f>J95*H96</f>
        <v>1.005263298638073</v>
      </c>
      <c r="K96" s="20">
        <f t="shared" ref="K96:K107" si="1">K95*I96</f>
        <v>1.0050333435255592</v>
      </c>
      <c r="L96" s="25">
        <f>(I96-1)*360/31</f>
        <v>5.8451731264558167E-2</v>
      </c>
      <c r="N96" s="25"/>
      <c r="O96" s="19"/>
      <c r="P96" s="17"/>
      <c r="R96" s="17"/>
      <c r="S96" s="25"/>
      <c r="T96" s="18"/>
    </row>
    <row r="97" spans="2:20" x14ac:dyDescent="0.2">
      <c r="B97" t="s">
        <v>114</v>
      </c>
      <c r="C97" s="70">
        <v>45351</v>
      </c>
      <c r="E97" s="75">
        <f t="shared" si="0"/>
        <v>4.8999999999999998E-3</v>
      </c>
      <c r="F97" s="75">
        <f t="shared" si="0"/>
        <v>4.7000000000000002E-3</v>
      </c>
      <c r="G97" s="25"/>
      <c r="H97" s="109">
        <f>'Items B &amp; C'!I40</f>
        <v>1.0048599949388299</v>
      </c>
      <c r="I97" s="109">
        <f>'Items B &amp; C'!J40</f>
        <v>1.0046744168866069</v>
      </c>
      <c r="J97" s="20">
        <f t="shared" ref="J97:J99" si="2">J96*H97</f>
        <v>1.0101488731816455</v>
      </c>
      <c r="K97" s="20">
        <f t="shared" si="1"/>
        <v>1.009731288358138</v>
      </c>
      <c r="L97" s="25">
        <f>(I97-1)*360/(C97-C96)</f>
        <v>5.8027244109602374E-2</v>
      </c>
      <c r="N97" s="25"/>
      <c r="O97" s="19"/>
      <c r="P97" s="17"/>
      <c r="R97" s="17"/>
      <c r="S97" s="25"/>
      <c r="T97" s="18"/>
    </row>
    <row r="98" spans="2:20" x14ac:dyDescent="0.2">
      <c r="B98" t="s">
        <v>115</v>
      </c>
      <c r="C98" s="70">
        <v>45382</v>
      </c>
      <c r="E98" s="75">
        <f t="shared" si="0"/>
        <v>5.3E-3</v>
      </c>
      <c r="F98" s="75">
        <f t="shared" si="0"/>
        <v>5.0000000000000001E-3</v>
      </c>
      <c r="G98" s="25"/>
      <c r="H98" s="109">
        <f>'Items B &amp; C'!I41</f>
        <v>1.005256736294464</v>
      </c>
      <c r="I98" s="109">
        <f>'Items B &amp; C'!J41</f>
        <v>1.0050009492043748</v>
      </c>
      <c r="J98" s="20">
        <f t="shared" si="2"/>
        <v>1.0154589594261114</v>
      </c>
      <c r="K98" s="20">
        <f t="shared" si="1"/>
        <v>1.0147809032412849</v>
      </c>
      <c r="L98" s="25">
        <f>(I98-1)*360/(C98-C97)</f>
        <v>5.8075539147577994E-2</v>
      </c>
      <c r="N98" s="25"/>
      <c r="O98" s="19"/>
      <c r="P98" s="17"/>
      <c r="R98" s="17"/>
      <c r="S98" s="25"/>
      <c r="T98" s="18"/>
    </row>
    <row r="99" spans="2:20" ht="16" thickBot="1" x14ac:dyDescent="0.25">
      <c r="B99" t="s">
        <v>116</v>
      </c>
      <c r="C99" s="70">
        <v>45382</v>
      </c>
      <c r="E99" s="87">
        <f>ROUND((J99/J95)-1,4)</f>
        <v>1.55E-2</v>
      </c>
      <c r="F99" s="87">
        <f>ROUND((K99/K95)-1,4)</f>
        <v>1.4800000000000001E-2</v>
      </c>
      <c r="G99" s="25"/>
      <c r="H99" s="60">
        <v>1</v>
      </c>
      <c r="I99" s="60">
        <v>1</v>
      </c>
      <c r="J99" s="60">
        <f t="shared" si="2"/>
        <v>1.0154589594261114</v>
      </c>
      <c r="K99" s="60">
        <f t="shared" si="1"/>
        <v>1.0147809032412849</v>
      </c>
      <c r="L99" s="25"/>
      <c r="N99" s="25"/>
      <c r="O99" s="19"/>
      <c r="R99" s="17"/>
      <c r="S99" s="25"/>
      <c r="T99" s="18"/>
    </row>
    <row r="100" spans="2:20" ht="16" thickTop="1" x14ac:dyDescent="0.2">
      <c r="B100" t="s">
        <v>117</v>
      </c>
      <c r="C100" s="70">
        <v>45412</v>
      </c>
      <c r="E100" s="75">
        <f t="shared" ref="E100:E102" si="3">ROUND(H100-1,4)</f>
        <v>5.1000000000000004E-3</v>
      </c>
      <c r="F100" s="75">
        <f t="shared" ref="F100:F102" si="4">ROUND(I100-1,4)</f>
        <v>4.8999999999999998E-3</v>
      </c>
      <c r="G100" s="25"/>
      <c r="H100" s="109">
        <f>'Items B &amp; C'!I42</f>
        <v>1.0051075476967168</v>
      </c>
      <c r="I100" s="109">
        <f>'Items B &amp; C'!J42</f>
        <v>1.0048697684104031</v>
      </c>
      <c r="J100" s="20">
        <f>J99*H100</f>
        <v>1.0206454644954388</v>
      </c>
      <c r="K100" s="20">
        <f t="shared" si="1"/>
        <v>1.0197226512273696</v>
      </c>
      <c r="L100" s="25">
        <f>IF(F100,(I100-1)*360/(C100-C99),"")</f>
        <v>5.8437220924837163E-2</v>
      </c>
      <c r="N100" s="25"/>
      <c r="O100" s="19"/>
      <c r="R100" s="17"/>
      <c r="S100" s="25"/>
      <c r="T100" s="18"/>
    </row>
    <row r="101" spans="2:20" x14ac:dyDescent="0.2">
      <c r="B101" t="s">
        <v>118</v>
      </c>
      <c r="C101" s="70">
        <v>45443</v>
      </c>
      <c r="E101" s="75">
        <f t="shared" si="3"/>
        <v>5.1999999999999998E-3</v>
      </c>
      <c r="F101" s="75">
        <f t="shared" si="4"/>
        <v>5.0000000000000001E-3</v>
      </c>
      <c r="G101" s="25"/>
      <c r="H101" s="109">
        <f>'Items B &amp; C'!I43</f>
        <v>1.0052038158311463</v>
      </c>
      <c r="I101" s="109">
        <f>'Items B &amp; C'!J43</f>
        <v>1.0050129187228576</v>
      </c>
      <c r="J101" s="20">
        <f t="shared" ref="J101:J107" si="5">J100*H101</f>
        <v>1.0259567155215679</v>
      </c>
      <c r="K101" s="20">
        <f t="shared" si="1"/>
        <v>1.0248344379978294</v>
      </c>
      <c r="L101" s="25">
        <f t="shared" ref="L101:L110" si="6">IF(F101,(I101-1)*360/(C101-C100),"")</f>
        <v>5.8214540007378399E-2</v>
      </c>
      <c r="N101" s="25"/>
      <c r="O101" s="19"/>
      <c r="P101" s="17"/>
      <c r="R101" s="17"/>
      <c r="S101" s="25"/>
      <c r="T101" s="18"/>
    </row>
    <row r="102" spans="2:20" x14ac:dyDescent="0.2">
      <c r="B102" t="s">
        <v>119</v>
      </c>
      <c r="C102" s="70">
        <v>45473</v>
      </c>
      <c r="E102" s="75">
        <f t="shared" si="3"/>
        <v>2.2000000000000001E-3</v>
      </c>
      <c r="F102" s="75">
        <f t="shared" si="4"/>
        <v>2.0999999999999999E-3</v>
      </c>
      <c r="G102" s="25"/>
      <c r="H102" s="109">
        <f>'Items B &amp; C'!I44</f>
        <v>1.0021937002090295</v>
      </c>
      <c r="I102" s="109">
        <f>'Items B &amp; C'!J44</f>
        <v>1.0020965823898886</v>
      </c>
      <c r="J102" s="20">
        <f t="shared" si="5"/>
        <v>1.0282073569828627</v>
      </c>
      <c r="K102" s="20">
        <f t="shared" si="1"/>
        <v>1.026983087833087</v>
      </c>
      <c r="L102" s="25">
        <f t="shared" si="6"/>
        <v>2.5158988678663619E-2</v>
      </c>
      <c r="N102" s="25"/>
      <c r="O102" s="19"/>
      <c r="R102" s="17"/>
      <c r="S102" s="25"/>
      <c r="T102" s="18"/>
    </row>
    <row r="103" spans="2:20" ht="16" thickBot="1" x14ac:dyDescent="0.25">
      <c r="B103" t="s">
        <v>120</v>
      </c>
      <c r="C103" s="70">
        <v>45473</v>
      </c>
      <c r="E103" s="87">
        <f>ROUND((J103/J99)-1,4)</f>
        <v>1.26E-2</v>
      </c>
      <c r="F103" s="87">
        <f>ROUND((K103/K99)-1,4)</f>
        <v>1.2E-2</v>
      </c>
      <c r="G103" s="25"/>
      <c r="H103" s="60">
        <v>1</v>
      </c>
      <c r="I103" s="60">
        <v>1</v>
      </c>
      <c r="J103" s="60">
        <f t="shared" si="5"/>
        <v>1.0282073569828627</v>
      </c>
      <c r="K103" s="60">
        <f t="shared" si="1"/>
        <v>1.026983087833087</v>
      </c>
      <c r="L103" s="25"/>
      <c r="N103" s="25"/>
      <c r="O103" s="19"/>
      <c r="R103" s="17"/>
      <c r="S103" s="25"/>
      <c r="T103" s="18"/>
    </row>
    <row r="104" spans="2:20" ht="16" thickTop="1" x14ac:dyDescent="0.2">
      <c r="B104" t="s">
        <v>121</v>
      </c>
      <c r="C104" s="70"/>
      <c r="E104" s="75"/>
      <c r="F104" s="75"/>
      <c r="G104" s="25"/>
      <c r="H104" s="109">
        <f>'Items B &amp; C'!I45</f>
        <v>1</v>
      </c>
      <c r="I104" s="109">
        <f>'Items B &amp; C'!J45</f>
        <v>1</v>
      </c>
      <c r="J104" s="20">
        <f t="shared" si="5"/>
        <v>1.0282073569828627</v>
      </c>
      <c r="K104" s="20">
        <f t="shared" si="1"/>
        <v>1.026983087833087</v>
      </c>
      <c r="L104" s="25" t="str">
        <f t="shared" si="6"/>
        <v/>
      </c>
      <c r="N104" s="25"/>
      <c r="O104" s="19"/>
      <c r="P104" s="17"/>
      <c r="R104" s="17"/>
      <c r="S104" s="25"/>
      <c r="T104" s="18"/>
    </row>
    <row r="105" spans="2:20" x14ac:dyDescent="0.2">
      <c r="B105" t="s">
        <v>122</v>
      </c>
      <c r="C105" s="70"/>
      <c r="E105" s="75"/>
      <c r="F105" s="75"/>
      <c r="G105" s="25"/>
      <c r="H105" s="109">
        <f>'Items B &amp; C'!I46</f>
        <v>1</v>
      </c>
      <c r="I105" s="109">
        <f>'Items B &amp; C'!J46</f>
        <v>1</v>
      </c>
      <c r="J105" s="20">
        <f t="shared" si="5"/>
        <v>1.0282073569828627</v>
      </c>
      <c r="K105" s="20">
        <f t="shared" si="1"/>
        <v>1.026983087833087</v>
      </c>
      <c r="L105" s="25" t="str">
        <f t="shared" si="6"/>
        <v/>
      </c>
      <c r="N105" s="25"/>
      <c r="O105" s="19"/>
      <c r="R105" s="17"/>
      <c r="S105" s="25"/>
      <c r="T105" s="18"/>
    </row>
    <row r="106" spans="2:20" x14ac:dyDescent="0.2">
      <c r="B106" t="s">
        <v>123</v>
      </c>
      <c r="C106" s="70"/>
      <c r="E106" s="75"/>
      <c r="F106" s="75"/>
      <c r="G106" s="25"/>
      <c r="H106" s="109">
        <f>'Items B &amp; C'!I47</f>
        <v>1</v>
      </c>
      <c r="I106" s="109">
        <f>'Items B &amp; C'!J47</f>
        <v>1</v>
      </c>
      <c r="J106" s="20">
        <f t="shared" si="5"/>
        <v>1.0282073569828627</v>
      </c>
      <c r="K106" s="20">
        <f t="shared" si="1"/>
        <v>1.026983087833087</v>
      </c>
      <c r="L106" s="25" t="str">
        <f t="shared" si="6"/>
        <v/>
      </c>
      <c r="N106" s="25"/>
      <c r="O106" s="19"/>
      <c r="R106" s="17"/>
      <c r="S106" s="25"/>
      <c r="T106" s="18"/>
    </row>
    <row r="107" spans="2:20" ht="16" thickBot="1" x14ac:dyDescent="0.25">
      <c r="B107" t="s">
        <v>124</v>
      </c>
      <c r="C107" s="70"/>
      <c r="E107" s="87"/>
      <c r="F107" s="87"/>
      <c r="G107" s="25"/>
      <c r="H107" s="60">
        <v>1</v>
      </c>
      <c r="I107" s="60">
        <v>1</v>
      </c>
      <c r="J107" s="60">
        <f t="shared" si="5"/>
        <v>1.0282073569828627</v>
      </c>
      <c r="K107" s="60">
        <f t="shared" si="1"/>
        <v>1.026983087833087</v>
      </c>
      <c r="L107" s="25"/>
      <c r="N107" s="25"/>
      <c r="O107" s="19"/>
      <c r="P107" s="17"/>
      <c r="R107" s="17"/>
      <c r="S107" s="25"/>
      <c r="T107" s="18"/>
    </row>
    <row r="108" spans="2:20" ht="16" thickTop="1" x14ac:dyDescent="0.2">
      <c r="B108" t="s">
        <v>125</v>
      </c>
      <c r="C108" s="70"/>
      <c r="E108" s="75"/>
      <c r="F108" s="75"/>
      <c r="G108" s="25"/>
      <c r="H108" s="109">
        <f>'Items B &amp; C'!I48</f>
        <v>1</v>
      </c>
      <c r="I108" s="109">
        <f>'Items B &amp; C'!J48</f>
        <v>1</v>
      </c>
      <c r="J108" s="20">
        <f>J107*H108</f>
        <v>1.0282073569828627</v>
      </c>
      <c r="K108" s="20">
        <f t="shared" ref="K108:K110" si="7">K107*I108</f>
        <v>1.026983087833087</v>
      </c>
      <c r="L108" s="25" t="str">
        <f t="shared" si="6"/>
        <v/>
      </c>
    </row>
    <row r="109" spans="2:20" x14ac:dyDescent="0.2">
      <c r="B109" t="s">
        <v>126</v>
      </c>
      <c r="C109" s="70"/>
      <c r="E109" s="75"/>
      <c r="F109" s="75"/>
      <c r="G109" s="25"/>
      <c r="H109" s="109">
        <f>'Items B &amp; C'!I49</f>
        <v>1</v>
      </c>
      <c r="I109" s="109">
        <f>'Items B &amp; C'!J49</f>
        <v>1</v>
      </c>
      <c r="J109" s="20">
        <f t="shared" ref="J109:J110" si="8">J108*H109</f>
        <v>1.0282073569828627</v>
      </c>
      <c r="K109" s="20">
        <f t="shared" si="7"/>
        <v>1.026983087833087</v>
      </c>
      <c r="L109" s="25" t="str">
        <f t="shared" si="6"/>
        <v/>
      </c>
    </row>
    <row r="110" spans="2:20" x14ac:dyDescent="0.2">
      <c r="B110" t="s">
        <v>127</v>
      </c>
      <c r="C110" s="70"/>
      <c r="E110" s="75"/>
      <c r="F110" s="75"/>
      <c r="G110" s="25"/>
      <c r="H110" s="109">
        <f>'Items B &amp; C'!I50</f>
        <v>1</v>
      </c>
      <c r="I110" s="109">
        <f>'Items B &amp; C'!J50</f>
        <v>1</v>
      </c>
      <c r="J110" s="20">
        <f t="shared" si="8"/>
        <v>1.0282073569828627</v>
      </c>
      <c r="K110" s="20">
        <f t="shared" si="7"/>
        <v>1.026983087833087</v>
      </c>
      <c r="L110" s="25" t="str">
        <f t="shared" si="6"/>
        <v/>
      </c>
    </row>
    <row r="111" spans="2:20" ht="16" thickBot="1" x14ac:dyDescent="0.25">
      <c r="B111" t="s">
        <v>128</v>
      </c>
      <c r="C111" s="70"/>
      <c r="E111" s="87"/>
      <c r="F111" s="87"/>
      <c r="G111" s="57"/>
      <c r="H111" s="60">
        <v>1</v>
      </c>
      <c r="I111" s="60">
        <v>1</v>
      </c>
      <c r="J111" s="60">
        <f t="shared" ref="J111:K112" si="9">J110*H111</f>
        <v>1.0282073569828627</v>
      </c>
      <c r="K111" s="60">
        <f t="shared" si="9"/>
        <v>1.026983087833087</v>
      </c>
    </row>
    <row r="112" spans="2:20" ht="16" thickTop="1" x14ac:dyDescent="0.2">
      <c r="B112" t="s">
        <v>129</v>
      </c>
      <c r="C112" s="70"/>
      <c r="D112" s="62"/>
      <c r="E112" s="75"/>
      <c r="F112" s="75"/>
      <c r="G112" s="57"/>
      <c r="H112" s="60">
        <v>1</v>
      </c>
      <c r="I112" s="60">
        <v>1</v>
      </c>
      <c r="J112" s="60">
        <f t="shared" si="9"/>
        <v>1.0282073569828627</v>
      </c>
      <c r="K112" s="60">
        <f t="shared" si="9"/>
        <v>1.026983087833087</v>
      </c>
    </row>
    <row r="113" spans="6:8" x14ac:dyDescent="0.2">
      <c r="F113" s="17"/>
      <c r="H113" s="1"/>
    </row>
    <row r="114" spans="6:8" x14ac:dyDescent="0.2">
      <c r="H114" s="1" t="s">
        <v>136</v>
      </c>
    </row>
    <row r="115" spans="6:8" x14ac:dyDescent="0.2">
      <c r="H115" s="1" t="s">
        <v>137</v>
      </c>
    </row>
    <row r="116" spans="6:8" x14ac:dyDescent="0.2">
      <c r="H116" s="1" t="s">
        <v>138</v>
      </c>
    </row>
    <row r="117" spans="6:8" x14ac:dyDescent="0.2">
      <c r="H117" s="1" t="s">
        <v>139</v>
      </c>
    </row>
    <row r="118" spans="6:8" x14ac:dyDescent="0.2">
      <c r="H118" s="1" t="s">
        <v>140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52" zoomScale="85" zoomScaleNormal="85" workbookViewId="0">
      <selection activeCell="E100" sqref="E100:F103"/>
    </sheetView>
  </sheetViews>
  <sheetFormatPr baseColWidth="10" defaultColWidth="8.83203125" defaultRowHeight="15" x14ac:dyDescent="0.2"/>
  <cols>
    <col min="1" max="1" width="14.83203125" bestFit="1" customWidth="1"/>
    <col min="2" max="2" width="68.5" customWidth="1"/>
    <col min="3" max="3" width="44.6640625" customWidth="1"/>
    <col min="4" max="4" width="1.33203125" customWidth="1"/>
    <col min="5" max="5" width="13.33203125" customWidth="1"/>
    <col min="6" max="11" width="14.5" customWidth="1"/>
    <col min="12" max="12" width="22.1640625" bestFit="1" customWidth="1"/>
    <col min="13" max="14" width="16.6640625" customWidth="1"/>
    <col min="15" max="15" width="15.33203125" customWidth="1"/>
    <col min="16" max="16" width="13.1640625" customWidth="1"/>
    <col min="23" max="23" width="12" bestFit="1" customWidth="1"/>
  </cols>
  <sheetData>
    <row r="1" spans="1:3" ht="19" x14ac:dyDescent="0.25">
      <c r="A1" t="s">
        <v>350</v>
      </c>
      <c r="B1" s="7" t="s">
        <v>34</v>
      </c>
    </row>
    <row r="2" spans="1:3" x14ac:dyDescent="0.2">
      <c r="B2" s="1" t="s">
        <v>50</v>
      </c>
    </row>
    <row r="4" spans="1:3" x14ac:dyDescent="0.2">
      <c r="B4" s="5" t="s">
        <v>51</v>
      </c>
    </row>
    <row r="5" spans="1:3" x14ac:dyDescent="0.2">
      <c r="B5" s="5"/>
    </row>
    <row r="6" spans="1:3" ht="16" x14ac:dyDescent="0.2">
      <c r="B6" s="10" t="s">
        <v>66</v>
      </c>
      <c r="C6" s="36" t="s">
        <v>156</v>
      </c>
    </row>
    <row r="7" spans="1:3" ht="16" x14ac:dyDescent="0.2">
      <c r="B7" s="10" t="s">
        <v>35</v>
      </c>
      <c r="C7" s="42" t="s">
        <v>350</v>
      </c>
    </row>
    <row r="8" spans="1:3" ht="16" x14ac:dyDescent="0.2">
      <c r="B8" s="10" t="s">
        <v>36</v>
      </c>
      <c r="C8" s="2"/>
    </row>
    <row r="9" spans="1:3" ht="16" x14ac:dyDescent="0.2">
      <c r="B9" s="10" t="s">
        <v>37</v>
      </c>
      <c r="C9" s="2"/>
    </row>
    <row r="13" spans="1:3" x14ac:dyDescent="0.2">
      <c r="B13" t="s">
        <v>67</v>
      </c>
    </row>
    <row r="14" spans="1:3" x14ac:dyDescent="0.2">
      <c r="B14" t="s">
        <v>38</v>
      </c>
      <c r="C14" s="42" t="s">
        <v>150</v>
      </c>
    </row>
    <row r="15" spans="1:3" x14ac:dyDescent="0.2">
      <c r="B15" t="s">
        <v>52</v>
      </c>
    </row>
    <row r="18" spans="2:3" x14ac:dyDescent="0.2">
      <c r="B18" t="s">
        <v>68</v>
      </c>
    </row>
    <row r="19" spans="2:3" x14ac:dyDescent="0.2">
      <c r="B19" t="s">
        <v>155</v>
      </c>
      <c r="C19" s="42" t="s">
        <v>150</v>
      </c>
    </row>
    <row r="20" spans="2:3" x14ac:dyDescent="0.2">
      <c r="B20" t="s">
        <v>45</v>
      </c>
    </row>
    <row r="21" spans="2:3" x14ac:dyDescent="0.2">
      <c r="B21" s="1" t="s">
        <v>46</v>
      </c>
    </row>
    <row r="22" spans="2:3" x14ac:dyDescent="0.2">
      <c r="B22" s="1"/>
    </row>
    <row r="23" spans="2:3" x14ac:dyDescent="0.2">
      <c r="B23" s="1"/>
    </row>
    <row r="24" spans="2:3" x14ac:dyDescent="0.2">
      <c r="B24" t="s">
        <v>39</v>
      </c>
    </row>
    <row r="25" spans="2:3" x14ac:dyDescent="0.2">
      <c r="B25" t="s">
        <v>40</v>
      </c>
      <c r="C25" s="2"/>
    </row>
    <row r="26" spans="2:3" x14ac:dyDescent="0.2">
      <c r="B26" t="s">
        <v>41</v>
      </c>
      <c r="C26" s="2"/>
    </row>
    <row r="27" spans="2:3" x14ac:dyDescent="0.2">
      <c r="B27" t="s">
        <v>42</v>
      </c>
      <c r="C27" s="2"/>
    </row>
    <row r="28" spans="2:3" x14ac:dyDescent="0.2">
      <c r="B28" t="s">
        <v>43</v>
      </c>
      <c r="C28" s="2"/>
    </row>
    <row r="30" spans="2:3" s="3" customFormat="1" ht="16" thickBot="1" x14ac:dyDescent="0.25"/>
    <row r="31" spans="2:3" ht="16" thickTop="1" x14ac:dyDescent="0.2"/>
    <row r="32" spans="2:3" ht="16" x14ac:dyDescent="0.2">
      <c r="B32" s="6" t="s">
        <v>53</v>
      </c>
    </row>
    <row r="33" spans="2:5" x14ac:dyDescent="0.2">
      <c r="E33" s="1" t="s">
        <v>54</v>
      </c>
    </row>
    <row r="34" spans="2:5" x14ac:dyDescent="0.2">
      <c r="E34" s="1" t="s">
        <v>47</v>
      </c>
    </row>
    <row r="35" spans="2:5" x14ac:dyDescent="0.2">
      <c r="B35" t="s">
        <v>69</v>
      </c>
      <c r="C35" s="72">
        <f>'Items B &amp; C'!O11</f>
        <v>117148000</v>
      </c>
      <c r="E35" s="1" t="s">
        <v>48</v>
      </c>
    </row>
    <row r="36" spans="2:5" x14ac:dyDescent="0.2">
      <c r="B36" t="s">
        <v>70</v>
      </c>
      <c r="C36" s="72">
        <f>'Items B &amp; C'!P11</f>
        <v>116397000</v>
      </c>
      <c r="E36" s="1" t="s">
        <v>55</v>
      </c>
    </row>
    <row r="37" spans="2:5" x14ac:dyDescent="0.2">
      <c r="C37" s="16"/>
      <c r="E37" s="1"/>
    </row>
    <row r="38" spans="2:5" x14ac:dyDescent="0.2">
      <c r="C38" s="16"/>
      <c r="E38" s="1"/>
    </row>
    <row r="39" spans="2:5" x14ac:dyDescent="0.2">
      <c r="B39" t="s">
        <v>71</v>
      </c>
      <c r="C39" s="42">
        <v>0</v>
      </c>
      <c r="E39" s="1" t="s">
        <v>49</v>
      </c>
    </row>
    <row r="40" spans="2:5" x14ac:dyDescent="0.2">
      <c r="B40" t="s">
        <v>72</v>
      </c>
      <c r="C40" s="42">
        <v>0</v>
      </c>
      <c r="E40" s="1" t="s">
        <v>56</v>
      </c>
    </row>
    <row r="41" spans="2:5" x14ac:dyDescent="0.2">
      <c r="C41" s="16"/>
    </row>
    <row r="42" spans="2:5" x14ac:dyDescent="0.2">
      <c r="B42" t="s">
        <v>151</v>
      </c>
      <c r="C42" s="16"/>
    </row>
    <row r="43" spans="2:5" x14ac:dyDescent="0.2">
      <c r="B43" t="s">
        <v>57</v>
      </c>
      <c r="C43" s="42">
        <v>0</v>
      </c>
      <c r="E43" s="1" t="s">
        <v>59</v>
      </c>
    </row>
    <row r="44" spans="2:5" x14ac:dyDescent="0.2">
      <c r="B44" t="s">
        <v>62</v>
      </c>
      <c r="C44" s="73">
        <v>0</v>
      </c>
      <c r="E44" s="1" t="s">
        <v>60</v>
      </c>
    </row>
    <row r="45" spans="2:5" x14ac:dyDescent="0.2">
      <c r="B45" t="s">
        <v>63</v>
      </c>
      <c r="C45" s="73">
        <v>0</v>
      </c>
    </row>
    <row r="46" spans="2:5" x14ac:dyDescent="0.2">
      <c r="B46" t="s">
        <v>64</v>
      </c>
      <c r="C46" s="73">
        <v>0</v>
      </c>
      <c r="E46" s="1" t="s">
        <v>58</v>
      </c>
    </row>
    <row r="47" spans="2:5" x14ac:dyDescent="0.2">
      <c r="B47" t="s">
        <v>65</v>
      </c>
      <c r="C47" s="73">
        <v>0</v>
      </c>
    </row>
    <row r="48" spans="2:5" x14ac:dyDescent="0.2">
      <c r="C48" s="16"/>
    </row>
    <row r="49" spans="2:9" x14ac:dyDescent="0.2">
      <c r="C49" s="16"/>
    </row>
    <row r="50" spans="2:9" x14ac:dyDescent="0.2">
      <c r="B50" t="s">
        <v>61</v>
      </c>
      <c r="C50" s="42" t="s">
        <v>150</v>
      </c>
    </row>
    <row r="51" spans="2:9" x14ac:dyDescent="0.2">
      <c r="B51" t="s">
        <v>73</v>
      </c>
      <c r="C51" s="11"/>
    </row>
    <row r="54" spans="2:9" x14ac:dyDescent="0.2">
      <c r="B54" t="s">
        <v>74</v>
      </c>
    </row>
    <row r="55" spans="2:9" x14ac:dyDescent="0.2">
      <c r="B55" t="s">
        <v>75</v>
      </c>
    </row>
    <row r="56" spans="2:9" x14ac:dyDescent="0.2">
      <c r="B56" t="s">
        <v>76</v>
      </c>
    </row>
    <row r="57" spans="2:9" x14ac:dyDescent="0.2">
      <c r="B57" t="s">
        <v>77</v>
      </c>
    </row>
    <row r="59" spans="2:9" x14ac:dyDescent="0.2">
      <c r="C59" t="s">
        <v>80</v>
      </c>
      <c r="E59" t="s">
        <v>81</v>
      </c>
      <c r="F59" t="s">
        <v>82</v>
      </c>
      <c r="G59" t="s">
        <v>83</v>
      </c>
    </row>
    <row r="60" spans="2:9" x14ac:dyDescent="0.2">
      <c r="B60" t="s">
        <v>78</v>
      </c>
      <c r="C60" s="74">
        <f>'Items B &amp; C'!AB11</f>
        <v>3061000</v>
      </c>
      <c r="D60" s="61"/>
      <c r="E60" s="143">
        <f>'Items B &amp; C'!AC11+1000</f>
        <v>114087000</v>
      </c>
      <c r="F60" s="74">
        <v>0</v>
      </c>
      <c r="G60" s="74">
        <f>'Items B &amp; C'!AD11</f>
        <v>0</v>
      </c>
      <c r="I60" s="15"/>
    </row>
    <row r="61" spans="2:9" x14ac:dyDescent="0.2">
      <c r="B61" t="s">
        <v>79</v>
      </c>
      <c r="C61" s="74">
        <f>'Items B &amp; C'!AE11</f>
        <v>15000</v>
      </c>
      <c r="D61" s="61"/>
      <c r="E61" s="74">
        <f>'Items B &amp; C'!AF11</f>
        <v>0</v>
      </c>
      <c r="F61" s="74">
        <v>0</v>
      </c>
      <c r="G61" s="74">
        <f>'Items B &amp; C'!AG11</f>
        <v>736000</v>
      </c>
    </row>
    <row r="64" spans="2:9" x14ac:dyDescent="0.2">
      <c r="B64" t="s">
        <v>88</v>
      </c>
      <c r="E64" s="1" t="s">
        <v>86</v>
      </c>
    </row>
    <row r="65" spans="2:5" x14ac:dyDescent="0.2">
      <c r="B65" t="s">
        <v>85</v>
      </c>
      <c r="C65" s="76">
        <f>'Items B &amp; C'!I54</f>
        <v>100</v>
      </c>
      <c r="E65" s="1" t="s">
        <v>87</v>
      </c>
    </row>
    <row r="66" spans="2:5" x14ac:dyDescent="0.2">
      <c r="B66" t="s">
        <v>84</v>
      </c>
      <c r="C66" s="58"/>
    </row>
    <row r="67" spans="2:5" x14ac:dyDescent="0.2">
      <c r="C67" s="58"/>
    </row>
    <row r="68" spans="2:5" x14ac:dyDescent="0.2">
      <c r="C68" s="58"/>
    </row>
    <row r="69" spans="2:5" x14ac:dyDescent="0.2">
      <c r="B69" t="s">
        <v>89</v>
      </c>
      <c r="C69" s="58"/>
    </row>
    <row r="70" spans="2:5" x14ac:dyDescent="0.2">
      <c r="B70" t="s">
        <v>90</v>
      </c>
      <c r="C70" s="76">
        <f>'Items B &amp; C'!I56</f>
        <v>0</v>
      </c>
    </row>
    <row r="71" spans="2:5" x14ac:dyDescent="0.2">
      <c r="B71" t="s">
        <v>91</v>
      </c>
      <c r="C71" s="76">
        <f>'Items B &amp; C'!I57</f>
        <v>0</v>
      </c>
    </row>
    <row r="72" spans="2:5" x14ac:dyDescent="0.2">
      <c r="B72" t="s">
        <v>92</v>
      </c>
      <c r="C72" s="76">
        <f>'Items B &amp; C'!I58</f>
        <v>0</v>
      </c>
    </row>
    <row r="73" spans="2:5" x14ac:dyDescent="0.2">
      <c r="B73" t="s">
        <v>93</v>
      </c>
      <c r="C73" s="76">
        <f>'Items B &amp; C'!I59</f>
        <v>0</v>
      </c>
      <c r="E73" s="1" t="s">
        <v>103</v>
      </c>
    </row>
    <row r="74" spans="2:5" x14ac:dyDescent="0.2">
      <c r="B74" t="s">
        <v>94</v>
      </c>
      <c r="C74" s="76">
        <f>'Items B &amp; C'!I60</f>
        <v>0</v>
      </c>
      <c r="E74" s="1" t="s">
        <v>104</v>
      </c>
    </row>
    <row r="75" spans="2:5" x14ac:dyDescent="0.2">
      <c r="B75" t="s">
        <v>95</v>
      </c>
      <c r="C75" s="76">
        <f>'Items B &amp; C'!I61</f>
        <v>0</v>
      </c>
      <c r="E75" s="1" t="s">
        <v>105</v>
      </c>
    </row>
    <row r="76" spans="2:5" x14ac:dyDescent="0.2">
      <c r="B76" t="s">
        <v>96</v>
      </c>
      <c r="C76" s="76">
        <f>'Items B &amp; C'!I62</f>
        <v>100</v>
      </c>
      <c r="E76" s="1" t="s">
        <v>106</v>
      </c>
    </row>
    <row r="77" spans="2:5" x14ac:dyDescent="0.2">
      <c r="B77" t="s">
        <v>97</v>
      </c>
      <c r="C77" s="76">
        <f>'Items B &amp; C'!I63</f>
        <v>0</v>
      </c>
    </row>
    <row r="78" spans="2:5" x14ac:dyDescent="0.2">
      <c r="B78" t="s">
        <v>98</v>
      </c>
      <c r="C78" s="76">
        <f>'Items B &amp; C'!I64</f>
        <v>0</v>
      </c>
    </row>
    <row r="79" spans="2:5" x14ac:dyDescent="0.2">
      <c r="B79" t="s">
        <v>310</v>
      </c>
      <c r="C79" s="76">
        <f>'Items B &amp; C'!I65</f>
        <v>0</v>
      </c>
    </row>
    <row r="80" spans="2:5" x14ac:dyDescent="0.2">
      <c r="B80" t="s">
        <v>99</v>
      </c>
      <c r="C80" s="76">
        <f>'Items B &amp; C'!I66</f>
        <v>0</v>
      </c>
    </row>
    <row r="81" spans="2:20" x14ac:dyDescent="0.2">
      <c r="B81" t="s">
        <v>100</v>
      </c>
      <c r="C81" s="76">
        <f>'Items B &amp; C'!I67</f>
        <v>0</v>
      </c>
    </row>
    <row r="82" spans="2:20" x14ac:dyDescent="0.2">
      <c r="B82" t="s">
        <v>102</v>
      </c>
      <c r="C82" s="76">
        <f>'Items B &amp; C'!I68</f>
        <v>0</v>
      </c>
    </row>
    <row r="83" spans="2:20" x14ac:dyDescent="0.2">
      <c r="B83" t="s">
        <v>152</v>
      </c>
      <c r="C83" s="76">
        <f>'Items B &amp; C'!I69</f>
        <v>0</v>
      </c>
    </row>
    <row r="85" spans="2:20" s="3" customFormat="1" ht="16" thickBot="1" x14ac:dyDescent="0.25"/>
    <row r="86" spans="2:20" ht="16" thickTop="1" x14ac:dyDescent="0.2"/>
    <row r="87" spans="2:20" ht="19" x14ac:dyDescent="0.25">
      <c r="B87" s="7" t="s">
        <v>107</v>
      </c>
    </row>
    <row r="89" spans="2:20" x14ac:dyDescent="0.2">
      <c r="B89" t="s">
        <v>108</v>
      </c>
    </row>
    <row r="90" spans="2:20" x14ac:dyDescent="0.2">
      <c r="B90" t="s">
        <v>109</v>
      </c>
    </row>
    <row r="91" spans="2:20" x14ac:dyDescent="0.2">
      <c r="B91" t="s">
        <v>110</v>
      </c>
    </row>
    <row r="92" spans="2:20" x14ac:dyDescent="0.2">
      <c r="B92" t="s">
        <v>111</v>
      </c>
    </row>
    <row r="93" spans="2:20" x14ac:dyDescent="0.2">
      <c r="B93" t="s">
        <v>112</v>
      </c>
    </row>
    <row r="94" spans="2:20" x14ac:dyDescent="0.2">
      <c r="H94" t="s">
        <v>307</v>
      </c>
      <c r="I94" s="23" t="s">
        <v>306</v>
      </c>
      <c r="J94" s="23" t="s">
        <v>309</v>
      </c>
      <c r="K94" s="23" t="s">
        <v>308</v>
      </c>
      <c r="M94" s="23"/>
      <c r="N94" s="23"/>
      <c r="O94" s="23"/>
      <c r="P94" s="23"/>
    </row>
    <row r="95" spans="2:20" ht="16" x14ac:dyDescent="0.2">
      <c r="C95" s="13" t="s">
        <v>130</v>
      </c>
      <c r="E95" s="12" t="s">
        <v>131</v>
      </c>
      <c r="F95" s="12" t="s">
        <v>132</v>
      </c>
      <c r="G95" s="22"/>
      <c r="H95" s="60">
        <v>1</v>
      </c>
      <c r="I95" s="60">
        <v>1</v>
      </c>
      <c r="J95" s="60">
        <f>H95</f>
        <v>1</v>
      </c>
      <c r="K95" s="60">
        <f>I95</f>
        <v>1</v>
      </c>
      <c r="O95" s="19"/>
    </row>
    <row r="96" spans="2:20" x14ac:dyDescent="0.2">
      <c r="B96" t="s">
        <v>113</v>
      </c>
      <c r="C96" s="70">
        <v>45322</v>
      </c>
      <c r="E96" s="75">
        <f t="shared" ref="E96:F98" si="0">ROUND(H96-1,4)</f>
        <v>5.3E-3</v>
      </c>
      <c r="F96" s="75">
        <f t="shared" si="0"/>
        <v>5.0000000000000001E-3</v>
      </c>
      <c r="G96" s="25"/>
      <c r="H96" s="109">
        <f>'Items B &amp; C'!K39</f>
        <v>1.0052912765894633</v>
      </c>
      <c r="I96" s="109">
        <f>'Items B &amp; C'!L39</f>
        <v>1.0050349344068685</v>
      </c>
      <c r="J96" s="20">
        <f>J95*H96</f>
        <v>1.0052912765894633</v>
      </c>
      <c r="K96" s="20">
        <f t="shared" ref="K96:K107" si="1">K95*I96</f>
        <v>1.0050349344068685</v>
      </c>
      <c r="L96" s="25">
        <f>(I96-1)*360/31</f>
        <v>5.8470206015247446E-2</v>
      </c>
      <c r="N96" s="25"/>
      <c r="O96" s="19"/>
      <c r="P96" s="17"/>
      <c r="R96" s="17"/>
      <c r="S96" s="25"/>
      <c r="T96" s="18"/>
    </row>
    <row r="97" spans="2:20" x14ac:dyDescent="0.2">
      <c r="B97" t="s">
        <v>114</v>
      </c>
      <c r="C97" s="70">
        <v>45351</v>
      </c>
      <c r="E97" s="75">
        <f t="shared" si="0"/>
        <v>4.8999999999999998E-3</v>
      </c>
      <c r="F97" s="75">
        <f t="shared" si="0"/>
        <v>4.7000000000000002E-3</v>
      </c>
      <c r="G97" s="25"/>
      <c r="H97" s="109">
        <f>'Items B &amp; C'!K40</f>
        <v>1.0048687750493663</v>
      </c>
      <c r="I97" s="109">
        <f>'Items B &amp; C'!L40</f>
        <v>1.0046912929203287</v>
      </c>
      <c r="J97" s="20">
        <f t="shared" ref="J97:J99" si="2">J96*H97</f>
        <v>1.0101858136742676</v>
      </c>
      <c r="K97" s="20">
        <f t="shared" si="1"/>
        <v>1.0097498476793345</v>
      </c>
      <c r="L97" s="25">
        <f>(I97-1)*360/(C97-C96)</f>
        <v>5.8236739700631646E-2</v>
      </c>
      <c r="N97" s="25"/>
      <c r="O97" s="19"/>
      <c r="P97" s="17"/>
      <c r="R97" s="17"/>
      <c r="S97" s="25"/>
      <c r="T97" s="18"/>
    </row>
    <row r="98" spans="2:20" x14ac:dyDescent="0.2">
      <c r="B98" t="s">
        <v>115</v>
      </c>
      <c r="C98" s="70">
        <v>45382</v>
      </c>
      <c r="E98" s="75">
        <f t="shared" si="0"/>
        <v>5.3E-3</v>
      </c>
      <c r="F98" s="75">
        <f t="shared" si="0"/>
        <v>5.0000000000000001E-3</v>
      </c>
      <c r="G98" s="25"/>
      <c r="H98" s="109">
        <f>'Items B &amp; C'!K41</f>
        <v>1.0052635693529641</v>
      </c>
      <c r="I98" s="109">
        <f>'Items B &amp; C'!L41</f>
        <v>1.0050174959335012</v>
      </c>
      <c r="J98" s="20">
        <f t="shared" si="2"/>
        <v>1.0155029967639226</v>
      </c>
      <c r="K98" s="20">
        <f t="shared" si="1"/>
        <v>1.0148162634339191</v>
      </c>
      <c r="L98" s="25">
        <f>(I98-1)*360/(C98-C97)</f>
        <v>5.8267694711626884E-2</v>
      </c>
      <c r="N98" s="25"/>
      <c r="O98" s="19"/>
      <c r="P98" s="17"/>
      <c r="R98" s="17"/>
      <c r="S98" s="25"/>
      <c r="T98" s="18"/>
    </row>
    <row r="99" spans="2:20" ht="16" thickBot="1" x14ac:dyDescent="0.25">
      <c r="B99" t="s">
        <v>116</v>
      </c>
      <c r="C99" s="70">
        <v>45382</v>
      </c>
      <c r="E99" s="87">
        <f>ROUND((J99/J95)-1,4)</f>
        <v>1.55E-2</v>
      </c>
      <c r="F99" s="87">
        <f>ROUND((K99/K95)-1,4)</f>
        <v>1.4800000000000001E-2</v>
      </c>
      <c r="G99" s="25"/>
      <c r="H99" s="60">
        <v>1</v>
      </c>
      <c r="I99" s="60">
        <v>1</v>
      </c>
      <c r="J99" s="60">
        <f t="shared" si="2"/>
        <v>1.0155029967639226</v>
      </c>
      <c r="K99" s="60">
        <f t="shared" si="1"/>
        <v>1.0148162634339191</v>
      </c>
      <c r="L99" s="25"/>
      <c r="O99" s="19"/>
      <c r="R99" s="17"/>
      <c r="S99" s="25"/>
      <c r="T99" s="18"/>
    </row>
    <row r="100" spans="2:20" ht="16" thickTop="1" x14ac:dyDescent="0.2">
      <c r="B100" t="s">
        <v>117</v>
      </c>
      <c r="C100" s="70">
        <v>45412</v>
      </c>
      <c r="E100" s="75">
        <f t="shared" ref="E100:E102" si="3">ROUND(H100-1,4)</f>
        <v>5.1000000000000004E-3</v>
      </c>
      <c r="F100" s="75">
        <f t="shared" ref="F100:F102" si="4">ROUND(I100-1,4)</f>
        <v>4.8999999999999998E-3</v>
      </c>
      <c r="G100" s="25"/>
      <c r="H100" s="109">
        <f>'Items B &amp; C'!K42</f>
        <v>1.0051061410930722</v>
      </c>
      <c r="I100" s="109">
        <f>'Items B &amp; C'!L42</f>
        <v>1.0048526355930003</v>
      </c>
      <c r="J100" s="20">
        <f>J99*H100</f>
        <v>1.0206882983458367</v>
      </c>
      <c r="K100" s="20">
        <f t="shared" si="1"/>
        <v>1.019740796954214</v>
      </c>
      <c r="L100" s="25">
        <f>IF(F100,(I100-1)*360/(C100-C99),"")</f>
        <v>5.8231627116003715E-2</v>
      </c>
      <c r="N100" s="25"/>
      <c r="O100" s="19"/>
      <c r="R100" s="17"/>
      <c r="S100" s="25"/>
      <c r="T100" s="18"/>
    </row>
    <row r="101" spans="2:20" x14ac:dyDescent="0.2">
      <c r="B101" t="s">
        <v>118</v>
      </c>
      <c r="C101" s="70">
        <v>45443</v>
      </c>
      <c r="E101" s="75">
        <f t="shared" si="3"/>
        <v>5.1999999999999998E-3</v>
      </c>
      <c r="F101" s="75">
        <f t="shared" si="4"/>
        <v>5.0000000000000001E-3</v>
      </c>
      <c r="G101" s="25"/>
      <c r="H101" s="109">
        <f>'Items B &amp; C'!K43</f>
        <v>1.0052290759840303</v>
      </c>
      <c r="I101" s="109">
        <f>'Items B &amp; C'!L43</f>
        <v>1.0050129204349079</v>
      </c>
      <c r="J101" s="20">
        <f t="shared" ref="J101:J107" si="5">J100*H101</f>
        <v>1.0260255550138977</v>
      </c>
      <c r="K101" s="20">
        <f t="shared" si="1"/>
        <v>1.024852676433575</v>
      </c>
      <c r="L101" s="25">
        <f t="shared" ref="L101:L110" si="6">IF(F101,(I101-1)*360/(C101-C100),"")</f>
        <v>5.8214559889252608E-2</v>
      </c>
      <c r="N101" s="25"/>
      <c r="O101" s="19"/>
      <c r="P101" s="17"/>
      <c r="R101" s="17"/>
      <c r="S101" s="25"/>
      <c r="T101" s="18"/>
    </row>
    <row r="102" spans="2:20" x14ac:dyDescent="0.2">
      <c r="B102" t="s">
        <v>119</v>
      </c>
      <c r="C102" s="70">
        <v>45473</v>
      </c>
      <c r="E102" s="75">
        <f t="shared" si="3"/>
        <v>2.2000000000000001E-3</v>
      </c>
      <c r="F102" s="75">
        <f t="shared" si="4"/>
        <v>2.0999999999999999E-3</v>
      </c>
      <c r="G102" s="25"/>
      <c r="H102" s="109">
        <f>'Items B &amp; C'!K44</f>
        <v>1.002196010946214</v>
      </c>
      <c r="I102" s="109">
        <f>'Items B &amp; C'!L44</f>
        <v>1.0020965819817311</v>
      </c>
      <c r="J102" s="20">
        <f t="shared" si="5"/>
        <v>1.0282787183638036</v>
      </c>
      <c r="K102" s="20">
        <f t="shared" si="1"/>
        <v>1.0270013640889146</v>
      </c>
      <c r="L102" s="25">
        <f t="shared" si="6"/>
        <v>2.5158983780773525E-2</v>
      </c>
      <c r="N102" s="25"/>
      <c r="O102" s="19"/>
      <c r="R102" s="17"/>
      <c r="S102" s="25"/>
      <c r="T102" s="18"/>
    </row>
    <row r="103" spans="2:20" ht="16" thickBot="1" x14ac:dyDescent="0.25">
      <c r="B103" t="s">
        <v>120</v>
      </c>
      <c r="C103" s="70">
        <v>45473</v>
      </c>
      <c r="E103" s="87">
        <f>ROUND((J103/J99)-1,4)</f>
        <v>1.26E-2</v>
      </c>
      <c r="F103" s="87">
        <f>ROUND((K103/K99)-1,4)</f>
        <v>1.2E-2</v>
      </c>
      <c r="G103" s="25"/>
      <c r="H103" s="60">
        <v>1</v>
      </c>
      <c r="I103" s="60">
        <v>1</v>
      </c>
      <c r="J103" s="60">
        <f t="shared" si="5"/>
        <v>1.0282787183638036</v>
      </c>
      <c r="K103" s="60">
        <f t="shared" si="1"/>
        <v>1.0270013640889146</v>
      </c>
      <c r="L103" s="25"/>
      <c r="O103" s="19"/>
      <c r="R103" s="17"/>
      <c r="S103" s="25"/>
      <c r="T103" s="18"/>
    </row>
    <row r="104" spans="2:20" ht="16" thickTop="1" x14ac:dyDescent="0.2">
      <c r="B104" t="s">
        <v>121</v>
      </c>
      <c r="C104" s="70"/>
      <c r="E104" s="75"/>
      <c r="F104" s="75"/>
      <c r="G104" s="25"/>
      <c r="H104" s="109">
        <f>'Items B &amp; C'!K45</f>
        <v>1</v>
      </c>
      <c r="I104" s="109">
        <f>'Items B &amp; C'!L45</f>
        <v>1</v>
      </c>
      <c r="J104" s="20">
        <f t="shared" si="5"/>
        <v>1.0282787183638036</v>
      </c>
      <c r="K104" s="20">
        <f t="shared" si="1"/>
        <v>1.0270013640889146</v>
      </c>
      <c r="L104" s="25" t="str">
        <f t="shared" si="6"/>
        <v/>
      </c>
      <c r="N104" s="25"/>
      <c r="O104" s="19"/>
      <c r="P104" s="17"/>
      <c r="R104" s="17"/>
      <c r="S104" s="25"/>
      <c r="T104" s="18"/>
    </row>
    <row r="105" spans="2:20" x14ac:dyDescent="0.2">
      <c r="B105" t="s">
        <v>122</v>
      </c>
      <c r="C105" s="70"/>
      <c r="E105" s="75"/>
      <c r="F105" s="75"/>
      <c r="G105" s="25"/>
      <c r="H105" s="109">
        <f>'Items B &amp; C'!K46</f>
        <v>1</v>
      </c>
      <c r="I105" s="109">
        <f>'Items B &amp; C'!L46</f>
        <v>1</v>
      </c>
      <c r="J105" s="20">
        <f t="shared" si="5"/>
        <v>1.0282787183638036</v>
      </c>
      <c r="K105" s="20">
        <f t="shared" si="1"/>
        <v>1.0270013640889146</v>
      </c>
      <c r="L105" s="25" t="str">
        <f t="shared" si="6"/>
        <v/>
      </c>
      <c r="N105" s="25"/>
      <c r="O105" s="19"/>
      <c r="R105" s="17"/>
      <c r="S105" s="25"/>
      <c r="T105" s="18"/>
    </row>
    <row r="106" spans="2:20" x14ac:dyDescent="0.2">
      <c r="B106" t="s">
        <v>123</v>
      </c>
      <c r="C106" s="70"/>
      <c r="E106" s="75"/>
      <c r="F106" s="75"/>
      <c r="G106" s="25"/>
      <c r="H106" s="109">
        <f>'Items B &amp; C'!K47</f>
        <v>1</v>
      </c>
      <c r="I106" s="109">
        <f>'Items B &amp; C'!L47</f>
        <v>1</v>
      </c>
      <c r="J106" s="20">
        <f t="shared" si="5"/>
        <v>1.0282787183638036</v>
      </c>
      <c r="K106" s="20">
        <f t="shared" si="1"/>
        <v>1.0270013640889146</v>
      </c>
      <c r="L106" s="25" t="str">
        <f t="shared" si="6"/>
        <v/>
      </c>
      <c r="N106" s="25"/>
      <c r="O106" s="19"/>
      <c r="R106" s="17"/>
      <c r="S106" s="25"/>
      <c r="T106" s="18"/>
    </row>
    <row r="107" spans="2:20" ht="16" thickBot="1" x14ac:dyDescent="0.25">
      <c r="B107" t="s">
        <v>124</v>
      </c>
      <c r="C107" s="70"/>
      <c r="E107" s="87"/>
      <c r="F107" s="87"/>
      <c r="G107" s="25"/>
      <c r="H107" s="60">
        <v>1</v>
      </c>
      <c r="I107" s="60">
        <v>1</v>
      </c>
      <c r="J107" s="60">
        <f t="shared" si="5"/>
        <v>1.0282787183638036</v>
      </c>
      <c r="K107" s="60">
        <f t="shared" si="1"/>
        <v>1.0270013640889146</v>
      </c>
      <c r="L107" s="25"/>
      <c r="O107" s="19"/>
      <c r="P107" s="17"/>
      <c r="R107" s="17"/>
      <c r="S107" s="25"/>
      <c r="T107" s="18"/>
    </row>
    <row r="108" spans="2:20" ht="16" thickTop="1" x14ac:dyDescent="0.2">
      <c r="B108" t="s">
        <v>125</v>
      </c>
      <c r="C108" s="70"/>
      <c r="E108" s="75"/>
      <c r="F108" s="75"/>
      <c r="G108" s="25"/>
      <c r="H108" s="109">
        <f>'Items B &amp; C'!K48</f>
        <v>1</v>
      </c>
      <c r="I108" s="109">
        <f>'Items B &amp; C'!L48</f>
        <v>1</v>
      </c>
      <c r="J108" s="20">
        <f>J107*H108</f>
        <v>1.0282787183638036</v>
      </c>
      <c r="K108" s="20">
        <f t="shared" ref="K108:K110" si="7">K107*I108</f>
        <v>1.0270013640889146</v>
      </c>
      <c r="L108" s="25" t="str">
        <f t="shared" si="6"/>
        <v/>
      </c>
      <c r="N108" s="25"/>
    </row>
    <row r="109" spans="2:20" x14ac:dyDescent="0.2">
      <c r="B109" t="s">
        <v>126</v>
      </c>
      <c r="C109" s="70"/>
      <c r="E109" s="75"/>
      <c r="F109" s="75"/>
      <c r="G109" s="25"/>
      <c r="H109" s="109">
        <f>'Items B &amp; C'!K49</f>
        <v>1</v>
      </c>
      <c r="I109" s="109">
        <f>'Items B &amp; C'!L49</f>
        <v>1</v>
      </c>
      <c r="J109" s="20">
        <f t="shared" ref="J109:J110" si="8">J108*H109</f>
        <v>1.0282787183638036</v>
      </c>
      <c r="K109" s="20">
        <f t="shared" si="7"/>
        <v>1.0270013640889146</v>
      </c>
      <c r="L109" s="25" t="str">
        <f t="shared" si="6"/>
        <v/>
      </c>
      <c r="N109" s="25"/>
    </row>
    <row r="110" spans="2:20" x14ac:dyDescent="0.2">
      <c r="B110" t="s">
        <v>127</v>
      </c>
      <c r="C110" s="70"/>
      <c r="E110" s="75"/>
      <c r="F110" s="75"/>
      <c r="G110" s="25"/>
      <c r="H110" s="109">
        <f>'Items B &amp; C'!K50</f>
        <v>1</v>
      </c>
      <c r="I110" s="109">
        <f>'Items B &amp; C'!L50</f>
        <v>1</v>
      </c>
      <c r="J110" s="20">
        <f t="shared" si="8"/>
        <v>1.0282787183638036</v>
      </c>
      <c r="K110" s="20">
        <f t="shared" si="7"/>
        <v>1.0270013640889146</v>
      </c>
      <c r="L110" s="25" t="str">
        <f t="shared" si="6"/>
        <v/>
      </c>
    </row>
    <row r="111" spans="2:20" ht="16" thickBot="1" x14ac:dyDescent="0.25">
      <c r="B111" t="s">
        <v>128</v>
      </c>
      <c r="C111" s="70"/>
      <c r="E111" s="87"/>
      <c r="F111" s="87"/>
      <c r="G111" s="57"/>
      <c r="H111" s="60">
        <v>1</v>
      </c>
      <c r="I111" s="60">
        <v>1</v>
      </c>
      <c r="J111" s="60">
        <f t="shared" ref="J111:K112" si="9">J110*H111</f>
        <v>1.0282787183638036</v>
      </c>
      <c r="K111" s="60">
        <f t="shared" si="9"/>
        <v>1.0270013640889146</v>
      </c>
    </row>
    <row r="112" spans="2:20" ht="16" thickTop="1" x14ac:dyDescent="0.2">
      <c r="B112" t="s">
        <v>129</v>
      </c>
      <c r="C112" s="70"/>
      <c r="D112" s="62"/>
      <c r="E112" s="75"/>
      <c r="F112" s="75"/>
      <c r="G112" s="57"/>
      <c r="H112" s="60">
        <v>1</v>
      </c>
      <c r="I112" s="60">
        <v>1</v>
      </c>
      <c r="J112" s="60">
        <f t="shared" si="9"/>
        <v>1.0282787183638036</v>
      </c>
      <c r="K112" s="60">
        <f t="shared" si="9"/>
        <v>1.0270013640889146</v>
      </c>
    </row>
    <row r="113" spans="6:8" x14ac:dyDescent="0.2">
      <c r="F113" s="17"/>
    </row>
    <row r="114" spans="6:8" x14ac:dyDescent="0.2">
      <c r="H114" s="1" t="s">
        <v>133</v>
      </c>
    </row>
    <row r="115" spans="6:8" x14ac:dyDescent="0.2">
      <c r="H115" s="1" t="s">
        <v>134</v>
      </c>
    </row>
    <row r="116" spans="6:8" x14ac:dyDescent="0.2">
      <c r="H116" s="1" t="s">
        <v>135</v>
      </c>
    </row>
    <row r="117" spans="6:8" x14ac:dyDescent="0.2">
      <c r="H117" s="1"/>
    </row>
    <row r="118" spans="6:8" x14ac:dyDescent="0.2">
      <c r="H118" s="1" t="s">
        <v>136</v>
      </c>
    </row>
    <row r="119" spans="6:8" x14ac:dyDescent="0.2">
      <c r="H119" s="1" t="s">
        <v>137</v>
      </c>
    </row>
    <row r="120" spans="6:8" x14ac:dyDescent="0.2">
      <c r="H120" s="1" t="s">
        <v>138</v>
      </c>
    </row>
    <row r="121" spans="6:8" x14ac:dyDescent="0.2">
      <c r="H121" s="1" t="s">
        <v>139</v>
      </c>
    </row>
    <row r="122" spans="6:8" x14ac:dyDescent="0.2">
      <c r="H122" s="1" t="s">
        <v>140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66" zoomScale="85" zoomScaleNormal="85" workbookViewId="0">
      <selection activeCell="E100" sqref="E100:F103"/>
    </sheetView>
  </sheetViews>
  <sheetFormatPr baseColWidth="10" defaultColWidth="8.83203125" defaultRowHeight="15" x14ac:dyDescent="0.2"/>
  <cols>
    <col min="1" max="1" width="14.83203125" bestFit="1" customWidth="1"/>
    <col min="2" max="2" width="68.5" customWidth="1"/>
    <col min="3" max="3" width="44.6640625" customWidth="1"/>
    <col min="4" max="4" width="1.33203125" customWidth="1"/>
    <col min="5" max="5" width="13.33203125" customWidth="1"/>
    <col min="6" max="11" width="14.5" customWidth="1"/>
    <col min="12" max="12" width="22.1640625" bestFit="1" customWidth="1"/>
    <col min="13" max="14" width="16.6640625" customWidth="1"/>
    <col min="15" max="15" width="15.33203125" customWidth="1"/>
    <col min="16" max="16" width="13.1640625" customWidth="1"/>
    <col min="23" max="23" width="12" bestFit="1" customWidth="1"/>
  </cols>
  <sheetData>
    <row r="1" spans="1:3" ht="19" x14ac:dyDescent="0.25">
      <c r="A1" t="s">
        <v>351</v>
      </c>
      <c r="B1" s="7" t="s">
        <v>34</v>
      </c>
    </row>
    <row r="2" spans="1:3" x14ac:dyDescent="0.2">
      <c r="B2" s="1" t="s">
        <v>50</v>
      </c>
    </row>
    <row r="4" spans="1:3" x14ac:dyDescent="0.2">
      <c r="B4" s="5" t="s">
        <v>51</v>
      </c>
    </row>
    <row r="5" spans="1:3" x14ac:dyDescent="0.2">
      <c r="B5" s="5"/>
    </row>
    <row r="6" spans="1:3" ht="16" x14ac:dyDescent="0.2">
      <c r="B6" s="10" t="s">
        <v>66</v>
      </c>
      <c r="C6" s="36" t="s">
        <v>335</v>
      </c>
    </row>
    <row r="7" spans="1:3" ht="16" x14ac:dyDescent="0.2">
      <c r="B7" s="10" t="s">
        <v>35</v>
      </c>
      <c r="C7" s="42" t="s">
        <v>351</v>
      </c>
    </row>
    <row r="8" spans="1:3" ht="16" x14ac:dyDescent="0.2">
      <c r="B8" s="10" t="s">
        <v>36</v>
      </c>
      <c r="C8" s="2"/>
    </row>
    <row r="9" spans="1:3" ht="16" x14ac:dyDescent="0.2">
      <c r="B9" s="10" t="s">
        <v>37</v>
      </c>
      <c r="C9" s="2"/>
    </row>
    <row r="13" spans="1:3" x14ac:dyDescent="0.2">
      <c r="B13" t="s">
        <v>67</v>
      </c>
    </row>
    <row r="14" spans="1:3" x14ac:dyDescent="0.2">
      <c r="B14" t="s">
        <v>38</v>
      </c>
      <c r="C14" s="42" t="s">
        <v>150</v>
      </c>
    </row>
    <row r="15" spans="1:3" x14ac:dyDescent="0.2">
      <c r="B15" t="s">
        <v>52</v>
      </c>
    </row>
    <row r="18" spans="2:3" x14ac:dyDescent="0.2">
      <c r="B18" t="s">
        <v>68</v>
      </c>
    </row>
    <row r="19" spans="2:3" x14ac:dyDescent="0.2">
      <c r="B19" t="s">
        <v>155</v>
      </c>
      <c r="C19" s="42" t="s">
        <v>150</v>
      </c>
    </row>
    <row r="20" spans="2:3" x14ac:dyDescent="0.2">
      <c r="B20" t="s">
        <v>45</v>
      </c>
    </row>
    <row r="21" spans="2:3" x14ac:dyDescent="0.2">
      <c r="B21" s="1" t="s">
        <v>46</v>
      </c>
    </row>
    <row r="22" spans="2:3" x14ac:dyDescent="0.2">
      <c r="B22" s="1"/>
    </row>
    <row r="23" spans="2:3" x14ac:dyDescent="0.2">
      <c r="B23" s="1"/>
    </row>
    <row r="24" spans="2:3" x14ac:dyDescent="0.2">
      <c r="B24" t="s">
        <v>39</v>
      </c>
    </row>
    <row r="25" spans="2:3" x14ac:dyDescent="0.2">
      <c r="B25" t="s">
        <v>40</v>
      </c>
      <c r="C25" s="2"/>
    </row>
    <row r="26" spans="2:3" x14ac:dyDescent="0.2">
      <c r="B26" t="s">
        <v>41</v>
      </c>
      <c r="C26" s="2"/>
    </row>
    <row r="27" spans="2:3" x14ac:dyDescent="0.2">
      <c r="B27" t="s">
        <v>42</v>
      </c>
      <c r="C27" s="2"/>
    </row>
    <row r="28" spans="2:3" x14ac:dyDescent="0.2">
      <c r="B28" t="s">
        <v>43</v>
      </c>
      <c r="C28" s="2"/>
    </row>
    <row r="30" spans="2:3" s="3" customFormat="1" ht="16" thickBot="1" x14ac:dyDescent="0.25"/>
    <row r="31" spans="2:3" ht="16" thickTop="1" x14ac:dyDescent="0.2"/>
    <row r="32" spans="2:3" ht="16" x14ac:dyDescent="0.2">
      <c r="B32" s="6" t="s">
        <v>53</v>
      </c>
    </row>
    <row r="33" spans="2:5" x14ac:dyDescent="0.2">
      <c r="E33" s="1" t="s">
        <v>54</v>
      </c>
    </row>
    <row r="34" spans="2:5" x14ac:dyDescent="0.2">
      <c r="C34" s="62"/>
      <c r="E34" s="1" t="s">
        <v>47</v>
      </c>
    </row>
    <row r="35" spans="2:5" x14ac:dyDescent="0.2">
      <c r="B35" t="s">
        <v>69</v>
      </c>
      <c r="C35" s="72">
        <f>'Items B &amp; C'!O12</f>
        <v>689726000</v>
      </c>
      <c r="E35" s="1" t="s">
        <v>48</v>
      </c>
    </row>
    <row r="36" spans="2:5" x14ac:dyDescent="0.2">
      <c r="B36" t="s">
        <v>70</v>
      </c>
      <c r="C36" s="72">
        <f>'Items B &amp; C'!P12</f>
        <v>685176000</v>
      </c>
      <c r="E36" s="1" t="s">
        <v>55</v>
      </c>
    </row>
    <row r="37" spans="2:5" x14ac:dyDescent="0.2">
      <c r="C37" s="16"/>
      <c r="E37" s="1"/>
    </row>
    <row r="38" spans="2:5" x14ac:dyDescent="0.2">
      <c r="C38" s="16"/>
      <c r="E38" s="1"/>
    </row>
    <row r="39" spans="2:5" x14ac:dyDescent="0.2">
      <c r="B39" t="s">
        <v>71</v>
      </c>
      <c r="C39" s="42">
        <v>0</v>
      </c>
      <c r="E39" s="1" t="s">
        <v>49</v>
      </c>
    </row>
    <row r="40" spans="2:5" x14ac:dyDescent="0.2">
      <c r="B40" t="s">
        <v>72</v>
      </c>
      <c r="C40" s="42">
        <v>0</v>
      </c>
      <c r="E40" s="1" t="s">
        <v>56</v>
      </c>
    </row>
    <row r="41" spans="2:5" x14ac:dyDescent="0.2">
      <c r="C41" s="16"/>
    </row>
    <row r="42" spans="2:5" x14ac:dyDescent="0.2">
      <c r="B42" t="s">
        <v>151</v>
      </c>
      <c r="C42" s="16"/>
    </row>
    <row r="43" spans="2:5" x14ac:dyDescent="0.2">
      <c r="B43" t="s">
        <v>57</v>
      </c>
      <c r="C43" s="42">
        <v>0</v>
      </c>
      <c r="E43" s="1" t="s">
        <v>59</v>
      </c>
    </row>
    <row r="44" spans="2:5" x14ac:dyDescent="0.2">
      <c r="B44" t="s">
        <v>62</v>
      </c>
      <c r="C44" s="73">
        <v>0</v>
      </c>
      <c r="E44" s="1" t="s">
        <v>60</v>
      </c>
    </row>
    <row r="45" spans="2:5" x14ac:dyDescent="0.2">
      <c r="B45" t="s">
        <v>63</v>
      </c>
      <c r="C45" s="73">
        <v>0</v>
      </c>
    </row>
    <row r="46" spans="2:5" x14ac:dyDescent="0.2">
      <c r="B46" t="s">
        <v>64</v>
      </c>
      <c r="C46" s="73">
        <v>0</v>
      </c>
      <c r="E46" s="1" t="s">
        <v>58</v>
      </c>
    </row>
    <row r="47" spans="2:5" x14ac:dyDescent="0.2">
      <c r="B47" t="s">
        <v>65</v>
      </c>
      <c r="C47" s="73">
        <v>0</v>
      </c>
    </row>
    <row r="48" spans="2:5" x14ac:dyDescent="0.2">
      <c r="C48" s="16"/>
    </row>
    <row r="49" spans="2:14" x14ac:dyDescent="0.2">
      <c r="C49" s="16"/>
    </row>
    <row r="50" spans="2:14" x14ac:dyDescent="0.2">
      <c r="B50" t="s">
        <v>61</v>
      </c>
      <c r="C50" s="42" t="s">
        <v>150</v>
      </c>
    </row>
    <row r="51" spans="2:14" x14ac:dyDescent="0.2">
      <c r="B51" t="s">
        <v>73</v>
      </c>
      <c r="C51" s="11"/>
    </row>
    <row r="54" spans="2:14" x14ac:dyDescent="0.2">
      <c r="B54" t="s">
        <v>74</v>
      </c>
    </row>
    <row r="55" spans="2:14" x14ac:dyDescent="0.2">
      <c r="B55" t="s">
        <v>75</v>
      </c>
    </row>
    <row r="56" spans="2:14" x14ac:dyDescent="0.2">
      <c r="B56" t="s">
        <v>76</v>
      </c>
    </row>
    <row r="57" spans="2:14" x14ac:dyDescent="0.2">
      <c r="B57" t="s">
        <v>77</v>
      </c>
    </row>
    <row r="59" spans="2:14" x14ac:dyDescent="0.2">
      <c r="C59" t="s">
        <v>80</v>
      </c>
      <c r="E59" t="s">
        <v>81</v>
      </c>
      <c r="F59" t="s">
        <v>82</v>
      </c>
      <c r="G59" t="s">
        <v>83</v>
      </c>
    </row>
    <row r="60" spans="2:14" x14ac:dyDescent="0.2">
      <c r="B60" t="s">
        <v>78</v>
      </c>
      <c r="C60" s="74">
        <f>'Items B &amp; C'!AB12</f>
        <v>17274000</v>
      </c>
      <c r="D60" s="61"/>
      <c r="E60" s="74">
        <f>'Items B &amp; C'!AC12</f>
        <v>672453000</v>
      </c>
      <c r="F60" s="74">
        <v>0</v>
      </c>
      <c r="G60" s="74">
        <f>'Items B &amp; C'!AD12</f>
        <v>0</v>
      </c>
      <c r="N60" s="24"/>
    </row>
    <row r="61" spans="2:14" x14ac:dyDescent="0.2">
      <c r="B61" t="s">
        <v>79</v>
      </c>
      <c r="C61" s="74">
        <f>'Items B &amp; C'!AE12</f>
        <v>104000</v>
      </c>
      <c r="D61" s="61"/>
      <c r="E61" s="74">
        <f>'Items B &amp; C'!AF12</f>
        <v>0</v>
      </c>
      <c r="F61" s="74">
        <v>0</v>
      </c>
      <c r="G61" s="74">
        <f>'Items B &amp; C'!AG12</f>
        <v>4446000</v>
      </c>
      <c r="N61" s="24"/>
    </row>
    <row r="64" spans="2:14" x14ac:dyDescent="0.2">
      <c r="B64" t="s">
        <v>88</v>
      </c>
      <c r="E64" s="1" t="s">
        <v>86</v>
      </c>
    </row>
    <row r="65" spans="2:5" x14ac:dyDescent="0.2">
      <c r="B65" t="s">
        <v>85</v>
      </c>
      <c r="C65" s="76">
        <f>'Items B &amp; C'!J54</f>
        <v>96</v>
      </c>
      <c r="E65" s="1" t="s">
        <v>87</v>
      </c>
    </row>
    <row r="66" spans="2:5" x14ac:dyDescent="0.2">
      <c r="B66" t="s">
        <v>84</v>
      </c>
      <c r="C66" s="58"/>
    </row>
    <row r="67" spans="2:5" x14ac:dyDescent="0.2">
      <c r="C67" s="58"/>
    </row>
    <row r="68" spans="2:5" x14ac:dyDescent="0.2">
      <c r="C68" s="58"/>
    </row>
    <row r="69" spans="2:5" x14ac:dyDescent="0.2">
      <c r="B69" t="s">
        <v>89</v>
      </c>
      <c r="C69" s="58"/>
    </row>
    <row r="70" spans="2:5" x14ac:dyDescent="0.2">
      <c r="B70" t="s">
        <v>90</v>
      </c>
      <c r="C70" s="76">
        <f>'Items B &amp; C'!J56</f>
        <v>0</v>
      </c>
    </row>
    <row r="71" spans="2:5" x14ac:dyDescent="0.2">
      <c r="B71" t="s">
        <v>91</v>
      </c>
      <c r="C71" s="76">
        <f>'Items B &amp; C'!J57</f>
        <v>0</v>
      </c>
    </row>
    <row r="72" spans="2:5" x14ac:dyDescent="0.2">
      <c r="B72" t="s">
        <v>92</v>
      </c>
      <c r="C72" s="76">
        <f>'Items B &amp; C'!J58</f>
        <v>0</v>
      </c>
    </row>
    <row r="73" spans="2:5" x14ac:dyDescent="0.2">
      <c r="B73" t="s">
        <v>93</v>
      </c>
      <c r="C73" s="76">
        <f>'Items B &amp; C'!J59</f>
        <v>57</v>
      </c>
      <c r="E73" s="1" t="s">
        <v>103</v>
      </c>
    </row>
    <row r="74" spans="2:5" x14ac:dyDescent="0.2">
      <c r="B74" t="s">
        <v>94</v>
      </c>
      <c r="C74" s="76">
        <f>'Items B &amp; C'!J60</f>
        <v>0</v>
      </c>
      <c r="E74" s="1" t="s">
        <v>104</v>
      </c>
    </row>
    <row r="75" spans="2:5" x14ac:dyDescent="0.2">
      <c r="B75" t="s">
        <v>95</v>
      </c>
      <c r="C75" s="76">
        <f>'Items B &amp; C'!J61</f>
        <v>31</v>
      </c>
      <c r="E75" s="1" t="s">
        <v>105</v>
      </c>
    </row>
    <row r="76" spans="2:5" x14ac:dyDescent="0.2">
      <c r="B76" t="s">
        <v>96</v>
      </c>
      <c r="C76" s="76">
        <f>'Items B &amp; C'!J62</f>
        <v>12</v>
      </c>
      <c r="E76" s="1" t="s">
        <v>106</v>
      </c>
    </row>
    <row r="77" spans="2:5" x14ac:dyDescent="0.2">
      <c r="B77" t="s">
        <v>97</v>
      </c>
      <c r="C77" s="76">
        <f>'Items B &amp; C'!J63</f>
        <v>0</v>
      </c>
    </row>
    <row r="78" spans="2:5" x14ac:dyDescent="0.2">
      <c r="B78" t="s">
        <v>98</v>
      </c>
      <c r="C78" s="76">
        <f>'Items B &amp; C'!J64</f>
        <v>0</v>
      </c>
    </row>
    <row r="79" spans="2:5" x14ac:dyDescent="0.2">
      <c r="B79" t="s">
        <v>101</v>
      </c>
      <c r="C79" s="76">
        <f>'Items B &amp; C'!J65</f>
        <v>0</v>
      </c>
    </row>
    <row r="80" spans="2:5" x14ac:dyDescent="0.2">
      <c r="B80" t="s">
        <v>99</v>
      </c>
      <c r="C80" s="76">
        <f>'Items B &amp; C'!J66</f>
        <v>0</v>
      </c>
    </row>
    <row r="81" spans="2:20" x14ac:dyDescent="0.2">
      <c r="B81" t="s">
        <v>100</v>
      </c>
      <c r="C81" s="76">
        <f>'Items B &amp; C'!J67</f>
        <v>0</v>
      </c>
    </row>
    <row r="82" spans="2:20" x14ac:dyDescent="0.2">
      <c r="B82" t="s">
        <v>102</v>
      </c>
      <c r="C82" s="76">
        <f>'Items B &amp; C'!J68</f>
        <v>0</v>
      </c>
    </row>
    <row r="83" spans="2:20" x14ac:dyDescent="0.2">
      <c r="B83" t="s">
        <v>152</v>
      </c>
      <c r="C83" s="76">
        <f>'Items B &amp; C'!J69</f>
        <v>0</v>
      </c>
    </row>
    <row r="85" spans="2:20" s="3" customFormat="1" ht="16" thickBot="1" x14ac:dyDescent="0.25"/>
    <row r="86" spans="2:20" ht="16" thickTop="1" x14ac:dyDescent="0.2"/>
    <row r="87" spans="2:20" ht="19" x14ac:dyDescent="0.25">
      <c r="B87" s="7" t="s">
        <v>107</v>
      </c>
    </row>
    <row r="89" spans="2:20" x14ac:dyDescent="0.2">
      <c r="B89" t="s">
        <v>108</v>
      </c>
    </row>
    <row r="90" spans="2:20" x14ac:dyDescent="0.2">
      <c r="B90" t="s">
        <v>109</v>
      </c>
    </row>
    <row r="91" spans="2:20" x14ac:dyDescent="0.2">
      <c r="B91" t="s">
        <v>110</v>
      </c>
    </row>
    <row r="92" spans="2:20" x14ac:dyDescent="0.2">
      <c r="B92" t="s">
        <v>111</v>
      </c>
    </row>
    <row r="93" spans="2:20" x14ac:dyDescent="0.2">
      <c r="B93" t="s">
        <v>112</v>
      </c>
    </row>
    <row r="94" spans="2:20" x14ac:dyDescent="0.2">
      <c r="H94" t="s">
        <v>307</v>
      </c>
      <c r="I94" s="23" t="s">
        <v>306</v>
      </c>
      <c r="J94" s="23" t="s">
        <v>309</v>
      </c>
      <c r="K94" s="23" t="s">
        <v>308</v>
      </c>
      <c r="M94" s="23"/>
      <c r="N94" s="23"/>
      <c r="O94" s="23"/>
      <c r="P94" s="23"/>
    </row>
    <row r="95" spans="2:20" ht="16" x14ac:dyDescent="0.2">
      <c r="C95" s="13" t="s">
        <v>130</v>
      </c>
      <c r="E95" s="12" t="s">
        <v>131</v>
      </c>
      <c r="F95" s="12" t="s">
        <v>132</v>
      </c>
      <c r="H95" s="60">
        <v>1</v>
      </c>
      <c r="I95" s="60">
        <v>1</v>
      </c>
      <c r="J95" s="60">
        <f>H95</f>
        <v>1</v>
      </c>
      <c r="K95" s="60">
        <f>I95</f>
        <v>1</v>
      </c>
      <c r="O95" s="19"/>
    </row>
    <row r="96" spans="2:20" x14ac:dyDescent="0.2">
      <c r="B96" t="s">
        <v>113</v>
      </c>
      <c r="C96" s="70">
        <v>45322</v>
      </c>
      <c r="E96" s="75">
        <f t="shared" ref="E96:F98" si="0">ROUND(H96-1,4)</f>
        <v>5.4000000000000003E-3</v>
      </c>
      <c r="F96" s="75">
        <f t="shared" si="0"/>
        <v>5.1000000000000004E-3</v>
      </c>
      <c r="G96" s="25"/>
      <c r="H96" s="109">
        <f>'Items B &amp; C'!M39</f>
        <v>1.0054072545347901</v>
      </c>
      <c r="I96" s="109">
        <f>'Items B &amp; C'!N39</f>
        <v>1.0051193884686629</v>
      </c>
      <c r="J96" s="20">
        <f>J95*H96</f>
        <v>1.0054072545347901</v>
      </c>
      <c r="K96" s="20">
        <f t="shared" ref="K96:K107" si="1">K95*I96</f>
        <v>1.0051193884686629</v>
      </c>
      <c r="L96" s="25">
        <f>(I96-1)*360/31</f>
        <v>5.945096286189161E-2</v>
      </c>
      <c r="N96" s="25"/>
      <c r="O96" s="19"/>
      <c r="P96" s="17"/>
      <c r="R96" s="17"/>
      <c r="S96" s="25"/>
      <c r="T96" s="18"/>
    </row>
    <row r="97" spans="2:20" x14ac:dyDescent="0.2">
      <c r="B97" t="s">
        <v>114</v>
      </c>
      <c r="C97" s="70">
        <v>45351</v>
      </c>
      <c r="E97" s="75">
        <f t="shared" si="0"/>
        <v>5.0000000000000001E-3</v>
      </c>
      <c r="F97" s="75">
        <f t="shared" si="0"/>
        <v>4.7999999999999996E-3</v>
      </c>
      <c r="G97" s="25"/>
      <c r="H97" s="109">
        <f>'Items B &amp; C'!M40</f>
        <v>1.0050145045216148</v>
      </c>
      <c r="I97" s="109">
        <f>'Items B &amp; C'!N40</f>
        <v>1.0047734522308442</v>
      </c>
      <c r="J97" s="20">
        <f t="shared" ref="J97:J99" si="2">J96*H97</f>
        <v>1.0104488737587192</v>
      </c>
      <c r="K97" s="20">
        <f t="shared" si="1"/>
        <v>1.0099172778558134</v>
      </c>
      <c r="L97" s="25">
        <f>(I97-1)*360/(C97-C96)</f>
        <v>5.9256648382894066E-2</v>
      </c>
      <c r="N97" s="25"/>
      <c r="O97" s="19"/>
      <c r="P97" s="17"/>
      <c r="R97" s="17"/>
      <c r="S97" s="25"/>
      <c r="T97" s="18"/>
    </row>
    <row r="98" spans="2:20" x14ac:dyDescent="0.2">
      <c r="B98" t="s">
        <v>115</v>
      </c>
      <c r="C98" s="70">
        <v>45382</v>
      </c>
      <c r="E98" s="75">
        <f t="shared" si="0"/>
        <v>5.4000000000000003E-3</v>
      </c>
      <c r="F98" s="75">
        <f t="shared" si="0"/>
        <v>5.1000000000000004E-3</v>
      </c>
      <c r="G98" s="25"/>
      <c r="H98" s="109">
        <f>'Items B &amp; C'!M41</f>
        <v>1.0053870676636574</v>
      </c>
      <c r="I98" s="109">
        <f>'Items B &amp; C'!N41</f>
        <v>1.005103645082726</v>
      </c>
      <c r="J98" s="20">
        <f t="shared" si="2"/>
        <v>1.0158922302123237</v>
      </c>
      <c r="K98" s="20">
        <f t="shared" si="1"/>
        <v>1.0150715372049022</v>
      </c>
      <c r="L98" s="25">
        <f>(I98-1)*360/(C98-C97)</f>
        <v>5.9268136444559798E-2</v>
      </c>
      <c r="N98" s="25"/>
      <c r="O98" s="19"/>
      <c r="P98" s="17"/>
      <c r="R98" s="17"/>
      <c r="S98" s="25"/>
      <c r="T98" s="18"/>
    </row>
    <row r="99" spans="2:20" ht="16" thickBot="1" x14ac:dyDescent="0.25">
      <c r="B99" t="s">
        <v>116</v>
      </c>
      <c r="C99" s="70">
        <v>45382</v>
      </c>
      <c r="E99" s="87">
        <f>ROUND((J99/J95)-1,4)</f>
        <v>1.5900000000000001E-2</v>
      </c>
      <c r="F99" s="87">
        <f>ROUND((K99/K95)-1,4)</f>
        <v>1.5100000000000001E-2</v>
      </c>
      <c r="G99" s="25"/>
      <c r="H99" s="60">
        <v>1</v>
      </c>
      <c r="I99" s="60">
        <v>1</v>
      </c>
      <c r="J99" s="60">
        <f t="shared" si="2"/>
        <v>1.0158922302123237</v>
      </c>
      <c r="K99" s="60">
        <f t="shared" si="1"/>
        <v>1.0150715372049022</v>
      </c>
      <c r="L99" s="25"/>
      <c r="N99" s="25"/>
      <c r="O99" s="19"/>
      <c r="R99" s="17"/>
      <c r="S99" s="25"/>
      <c r="T99" s="18"/>
    </row>
    <row r="100" spans="2:20" ht="16" thickTop="1" x14ac:dyDescent="0.2">
      <c r="B100" t="s">
        <v>117</v>
      </c>
      <c r="C100" s="70">
        <v>45412</v>
      </c>
      <c r="E100" s="75">
        <f t="shared" ref="E100:E102" si="3">ROUND(H100-1,4)</f>
        <v>5.1999999999999998E-3</v>
      </c>
      <c r="F100" s="75">
        <f t="shared" ref="F100:F102" si="4">ROUND(I100-1,4)</f>
        <v>4.8999999999999998E-3</v>
      </c>
      <c r="G100" s="25"/>
      <c r="H100" s="109">
        <f>'Items B &amp; C'!M42</f>
        <v>1.00519484602531</v>
      </c>
      <c r="I100" s="109">
        <f>'Items B &amp; C'!N42</f>
        <v>1.0049358877555088</v>
      </c>
      <c r="J100" s="20">
        <f>J99*H100</f>
        <v>1.0211696339265854</v>
      </c>
      <c r="K100" s="20">
        <f t="shared" si="1"/>
        <v>1.0200818163763574</v>
      </c>
      <c r="L100" s="25">
        <f>IF(F100,(I100-1)*360/(C100-C99),"")</f>
        <v>5.9230653066105532E-2</v>
      </c>
      <c r="N100" s="25"/>
      <c r="O100" s="19"/>
      <c r="R100" s="17"/>
      <c r="S100" s="25"/>
      <c r="T100" s="18"/>
    </row>
    <row r="101" spans="2:20" x14ac:dyDescent="0.2">
      <c r="B101" t="s">
        <v>118</v>
      </c>
      <c r="C101" s="70">
        <v>45443</v>
      </c>
      <c r="E101" s="75">
        <f t="shared" si="3"/>
        <v>5.3E-3</v>
      </c>
      <c r="F101" s="75">
        <f t="shared" si="4"/>
        <v>5.1000000000000004E-3</v>
      </c>
      <c r="G101" s="25"/>
      <c r="H101" s="109">
        <f>'Items B &amp; C'!M43</f>
        <v>1.00531509367964</v>
      </c>
      <c r="I101" s="109">
        <f>'Items B &amp; C'!N43</f>
        <v>1.0050990735294791</v>
      </c>
      <c r="J101" s="20">
        <f t="shared" ref="J101:J107" si="5">J100*H101</f>
        <v>1.026597246193709</v>
      </c>
      <c r="K101" s="20">
        <f t="shared" si="1"/>
        <v>1.0252832885641452</v>
      </c>
      <c r="L101" s="25">
        <f t="shared" ref="L101:L110" si="6">IF(F101,(I101-1)*360/(C101-C100),"")</f>
        <v>5.9215047439112559E-2</v>
      </c>
      <c r="N101" s="25"/>
      <c r="O101" s="19"/>
      <c r="P101" s="17"/>
      <c r="R101" s="17"/>
      <c r="S101" s="25"/>
      <c r="T101" s="18"/>
    </row>
    <row r="102" spans="2:20" x14ac:dyDescent="0.2">
      <c r="B102" t="s">
        <v>119</v>
      </c>
      <c r="C102" s="70">
        <v>45473</v>
      </c>
      <c r="E102" s="75">
        <f t="shared" si="3"/>
        <v>2.2000000000000001E-3</v>
      </c>
      <c r="F102" s="75">
        <f t="shared" si="4"/>
        <v>2.0999999999999999E-3</v>
      </c>
      <c r="G102" s="25"/>
      <c r="H102" s="109">
        <f>'Items B &amp; C'!M44</f>
        <v>1.0021990377115202</v>
      </c>
      <c r="I102" s="109">
        <f>'Items B &amp; C'!N44</f>
        <v>1.0021325174920577</v>
      </c>
      <c r="J102" s="20">
        <f t="shared" si="5"/>
        <v>1.0288547722526318</v>
      </c>
      <c r="K102" s="20">
        <f t="shared" si="1"/>
        <v>1.0274697231113226</v>
      </c>
      <c r="L102" s="25">
        <f t="shared" si="6"/>
        <v>2.5590209904692074E-2</v>
      </c>
      <c r="N102" s="25"/>
      <c r="O102" s="19"/>
      <c r="R102" s="17"/>
      <c r="S102" s="25"/>
      <c r="T102" s="18"/>
    </row>
    <row r="103" spans="2:20" ht="16" thickBot="1" x14ac:dyDescent="0.25">
      <c r="B103" t="s">
        <v>120</v>
      </c>
      <c r="C103" s="70">
        <v>45473</v>
      </c>
      <c r="E103" s="87">
        <f>ROUND((J103/J99)-1,4)</f>
        <v>1.2800000000000001E-2</v>
      </c>
      <c r="F103" s="87">
        <f>ROUND((K103/K99)-1,4)</f>
        <v>1.2200000000000001E-2</v>
      </c>
      <c r="G103" s="25"/>
      <c r="H103" s="60">
        <v>1</v>
      </c>
      <c r="I103" s="60">
        <v>1</v>
      </c>
      <c r="J103" s="60">
        <f t="shared" si="5"/>
        <v>1.0288547722526318</v>
      </c>
      <c r="K103" s="60">
        <f t="shared" si="1"/>
        <v>1.0274697231113226</v>
      </c>
      <c r="L103" s="25"/>
      <c r="N103" s="25"/>
      <c r="O103" s="19"/>
      <c r="R103" s="17"/>
      <c r="S103" s="25"/>
      <c r="T103" s="18"/>
    </row>
    <row r="104" spans="2:20" ht="16" thickTop="1" x14ac:dyDescent="0.2">
      <c r="B104" t="s">
        <v>121</v>
      </c>
      <c r="C104" s="70"/>
      <c r="E104" s="75"/>
      <c r="F104" s="75"/>
      <c r="G104" s="25"/>
      <c r="H104" s="109">
        <f>'Items B &amp; C'!M45</f>
        <v>1</v>
      </c>
      <c r="I104" s="109">
        <f>'Items B &amp; C'!N45</f>
        <v>1</v>
      </c>
      <c r="J104" s="20">
        <f t="shared" si="5"/>
        <v>1.0288547722526318</v>
      </c>
      <c r="K104" s="20">
        <f t="shared" si="1"/>
        <v>1.0274697231113226</v>
      </c>
      <c r="L104" s="25" t="str">
        <f t="shared" si="6"/>
        <v/>
      </c>
      <c r="N104" s="25"/>
      <c r="O104" s="19"/>
      <c r="P104" s="17"/>
      <c r="R104" s="17"/>
      <c r="S104" s="25"/>
      <c r="T104" s="18"/>
    </row>
    <row r="105" spans="2:20" x14ac:dyDescent="0.2">
      <c r="B105" t="s">
        <v>122</v>
      </c>
      <c r="C105" s="70"/>
      <c r="E105" s="75"/>
      <c r="F105" s="75"/>
      <c r="G105" s="25"/>
      <c r="H105" s="109">
        <f>'Items B &amp; C'!M46</f>
        <v>1</v>
      </c>
      <c r="I105" s="109">
        <f>'Items B &amp; C'!N46</f>
        <v>1</v>
      </c>
      <c r="J105" s="20">
        <f t="shared" si="5"/>
        <v>1.0288547722526318</v>
      </c>
      <c r="K105" s="20">
        <f t="shared" si="1"/>
        <v>1.0274697231113226</v>
      </c>
      <c r="L105" s="25" t="str">
        <f t="shared" si="6"/>
        <v/>
      </c>
      <c r="N105" s="25"/>
      <c r="O105" s="19"/>
      <c r="R105" s="17"/>
      <c r="S105" s="25"/>
      <c r="T105" s="18"/>
    </row>
    <row r="106" spans="2:20" x14ac:dyDescent="0.2">
      <c r="B106" t="s">
        <v>123</v>
      </c>
      <c r="C106" s="70"/>
      <c r="E106" s="75"/>
      <c r="F106" s="75"/>
      <c r="G106" s="25"/>
      <c r="H106" s="109">
        <f>'Items B &amp; C'!M47</f>
        <v>1</v>
      </c>
      <c r="I106" s="109">
        <f>'Items B &amp; C'!N47</f>
        <v>1</v>
      </c>
      <c r="J106" s="20">
        <f t="shared" si="5"/>
        <v>1.0288547722526318</v>
      </c>
      <c r="K106" s="20">
        <f t="shared" si="1"/>
        <v>1.0274697231113226</v>
      </c>
      <c r="L106" s="25" t="str">
        <f t="shared" si="6"/>
        <v/>
      </c>
      <c r="N106" s="25"/>
      <c r="O106" s="19"/>
      <c r="R106" s="17"/>
      <c r="S106" s="25"/>
      <c r="T106" s="18"/>
    </row>
    <row r="107" spans="2:20" ht="16" thickBot="1" x14ac:dyDescent="0.25">
      <c r="B107" t="s">
        <v>124</v>
      </c>
      <c r="C107" s="70"/>
      <c r="E107" s="87"/>
      <c r="F107" s="87"/>
      <c r="G107" s="25"/>
      <c r="H107" s="60">
        <v>1</v>
      </c>
      <c r="I107" s="60">
        <v>1</v>
      </c>
      <c r="J107" s="60">
        <f t="shared" si="5"/>
        <v>1.0288547722526318</v>
      </c>
      <c r="K107" s="60">
        <f t="shared" si="1"/>
        <v>1.0274697231113226</v>
      </c>
      <c r="L107" s="25"/>
      <c r="N107" s="25"/>
      <c r="O107" s="19"/>
      <c r="P107" s="17"/>
      <c r="R107" s="17"/>
      <c r="S107" s="25"/>
      <c r="T107" s="18"/>
    </row>
    <row r="108" spans="2:20" ht="16" thickTop="1" x14ac:dyDescent="0.2">
      <c r="B108" t="s">
        <v>125</v>
      </c>
      <c r="C108" s="70"/>
      <c r="E108" s="75"/>
      <c r="F108" s="75"/>
      <c r="G108" s="25"/>
      <c r="H108" s="109">
        <f>'Items B &amp; C'!M48</f>
        <v>1</v>
      </c>
      <c r="I108" s="109">
        <f>'Items B &amp; C'!N48</f>
        <v>1</v>
      </c>
      <c r="J108" s="20">
        <f>J107*H108</f>
        <v>1.0288547722526318</v>
      </c>
      <c r="K108" s="20">
        <f t="shared" ref="K108:K110" si="7">K107*I108</f>
        <v>1.0274697231113226</v>
      </c>
      <c r="L108" s="25" t="str">
        <f t="shared" si="6"/>
        <v/>
      </c>
    </row>
    <row r="109" spans="2:20" x14ac:dyDescent="0.2">
      <c r="B109" t="s">
        <v>126</v>
      </c>
      <c r="C109" s="70"/>
      <c r="E109" s="75"/>
      <c r="F109" s="75"/>
      <c r="G109" s="25"/>
      <c r="H109" s="109">
        <f>'Items B &amp; C'!M49</f>
        <v>1</v>
      </c>
      <c r="I109" s="109">
        <f>'Items B &amp; C'!N49</f>
        <v>1</v>
      </c>
      <c r="J109" s="20">
        <f t="shared" ref="J109:J110" si="8">J108*H109</f>
        <v>1.0288547722526318</v>
      </c>
      <c r="K109" s="20">
        <f t="shared" si="7"/>
        <v>1.0274697231113226</v>
      </c>
      <c r="L109" s="25" t="str">
        <f t="shared" si="6"/>
        <v/>
      </c>
    </row>
    <row r="110" spans="2:20" x14ac:dyDescent="0.2">
      <c r="B110" t="s">
        <v>127</v>
      </c>
      <c r="C110" s="70"/>
      <c r="E110" s="75"/>
      <c r="F110" s="75"/>
      <c r="G110" s="25"/>
      <c r="H110" s="109">
        <f>'Items B &amp; C'!M50</f>
        <v>1</v>
      </c>
      <c r="I110" s="109">
        <f>'Items B &amp; C'!N50</f>
        <v>1</v>
      </c>
      <c r="J110" s="20">
        <f t="shared" si="8"/>
        <v>1.0288547722526318</v>
      </c>
      <c r="K110" s="20">
        <f t="shared" si="7"/>
        <v>1.0274697231113226</v>
      </c>
      <c r="L110" s="25" t="str">
        <f t="shared" si="6"/>
        <v/>
      </c>
    </row>
    <row r="111" spans="2:20" ht="16" thickBot="1" x14ac:dyDescent="0.25">
      <c r="B111" t="s">
        <v>128</v>
      </c>
      <c r="C111" s="70"/>
      <c r="E111" s="87"/>
      <c r="F111" s="87"/>
      <c r="G111" s="57"/>
      <c r="H111" s="60">
        <v>1</v>
      </c>
      <c r="I111" s="60">
        <v>1</v>
      </c>
      <c r="J111" s="60">
        <f t="shared" ref="J111:K112" si="9">J110*H111</f>
        <v>1.0288547722526318</v>
      </c>
      <c r="K111" s="60">
        <f t="shared" si="9"/>
        <v>1.0274697231113226</v>
      </c>
    </row>
    <row r="112" spans="2:20" ht="16" thickTop="1" x14ac:dyDescent="0.2">
      <c r="B112" t="s">
        <v>129</v>
      </c>
      <c r="C112" s="70"/>
      <c r="D112" s="62"/>
      <c r="E112" s="75"/>
      <c r="F112" s="75"/>
      <c r="G112" s="57"/>
      <c r="H112" s="60">
        <v>1</v>
      </c>
      <c r="I112" s="60">
        <v>1</v>
      </c>
      <c r="J112" s="60">
        <f t="shared" si="9"/>
        <v>1.0288547722526318</v>
      </c>
      <c r="K112" s="60">
        <f t="shared" si="9"/>
        <v>1.0274697231113226</v>
      </c>
    </row>
    <row r="113" spans="2:7" x14ac:dyDescent="0.2">
      <c r="G113" s="22"/>
    </row>
    <row r="114" spans="2:7" x14ac:dyDescent="0.2">
      <c r="B114" s="1" t="s">
        <v>133</v>
      </c>
      <c r="G114" s="22"/>
    </row>
    <row r="115" spans="2:7" x14ac:dyDescent="0.2">
      <c r="B115" s="1" t="s">
        <v>134</v>
      </c>
      <c r="G115" s="22"/>
    </row>
    <row r="116" spans="2:7" x14ac:dyDescent="0.2">
      <c r="B116" s="1" t="s">
        <v>135</v>
      </c>
    </row>
    <row r="117" spans="2:7" x14ac:dyDescent="0.2">
      <c r="B117" s="1"/>
    </row>
    <row r="118" spans="2:7" x14ac:dyDescent="0.2">
      <c r="B118" s="1" t="s">
        <v>136</v>
      </c>
    </row>
    <row r="119" spans="2:7" x14ac:dyDescent="0.2">
      <c r="B119" s="1" t="s">
        <v>137</v>
      </c>
    </row>
    <row r="120" spans="2:7" x14ac:dyDescent="0.2">
      <c r="B120" s="1" t="s">
        <v>138</v>
      </c>
    </row>
    <row r="121" spans="2:7" x14ac:dyDescent="0.2">
      <c r="B121" s="1" t="s">
        <v>139</v>
      </c>
    </row>
    <row r="122" spans="2:7" x14ac:dyDescent="0.2">
      <c r="B122" s="1" t="s">
        <v>140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78" zoomScale="85" zoomScaleNormal="85" workbookViewId="0">
      <selection activeCell="G78" sqref="G78"/>
    </sheetView>
  </sheetViews>
  <sheetFormatPr baseColWidth="10" defaultColWidth="8.83203125" defaultRowHeight="15" x14ac:dyDescent="0.2"/>
  <cols>
    <col min="1" max="1" width="14.83203125" bestFit="1" customWidth="1"/>
    <col min="2" max="2" width="68.5" customWidth="1"/>
    <col min="3" max="3" width="44.6640625" customWidth="1"/>
    <col min="4" max="4" width="1.33203125" customWidth="1"/>
    <col min="5" max="5" width="13.33203125" customWidth="1"/>
    <col min="6" max="11" width="14.5" customWidth="1"/>
    <col min="12" max="12" width="22.1640625" bestFit="1" customWidth="1"/>
    <col min="13" max="14" width="16.6640625" customWidth="1"/>
    <col min="15" max="15" width="15.33203125" customWidth="1"/>
    <col min="16" max="16" width="13.1640625" customWidth="1"/>
    <col min="23" max="23" width="12" bestFit="1" customWidth="1"/>
  </cols>
  <sheetData>
    <row r="1" spans="1:3" ht="19" x14ac:dyDescent="0.25">
      <c r="A1" t="s">
        <v>352</v>
      </c>
      <c r="B1" s="7" t="s">
        <v>34</v>
      </c>
    </row>
    <row r="2" spans="1:3" x14ac:dyDescent="0.2">
      <c r="B2" s="1" t="s">
        <v>50</v>
      </c>
    </row>
    <row r="4" spans="1:3" x14ac:dyDescent="0.2">
      <c r="B4" s="5" t="s">
        <v>51</v>
      </c>
    </row>
    <row r="5" spans="1:3" x14ac:dyDescent="0.2">
      <c r="B5" s="5"/>
    </row>
    <row r="6" spans="1:3" ht="16" x14ac:dyDescent="0.2">
      <c r="B6" s="10" t="s">
        <v>66</v>
      </c>
      <c r="C6" s="36" t="s">
        <v>334</v>
      </c>
    </row>
    <row r="7" spans="1:3" ht="16" x14ac:dyDescent="0.2">
      <c r="B7" s="10" t="s">
        <v>35</v>
      </c>
      <c r="C7" s="42" t="s">
        <v>352</v>
      </c>
    </row>
    <row r="8" spans="1:3" ht="16" x14ac:dyDescent="0.2">
      <c r="B8" s="10" t="s">
        <v>36</v>
      </c>
      <c r="C8" s="2"/>
    </row>
    <row r="9" spans="1:3" ht="16" x14ac:dyDescent="0.2">
      <c r="B9" s="10" t="s">
        <v>37</v>
      </c>
      <c r="C9" s="2"/>
    </row>
    <row r="13" spans="1:3" x14ac:dyDescent="0.2">
      <c r="B13" t="s">
        <v>67</v>
      </c>
    </row>
    <row r="14" spans="1:3" x14ac:dyDescent="0.2">
      <c r="B14" t="s">
        <v>38</v>
      </c>
      <c r="C14" s="42" t="s">
        <v>150</v>
      </c>
    </row>
    <row r="15" spans="1:3" x14ac:dyDescent="0.2">
      <c r="B15" t="s">
        <v>52</v>
      </c>
    </row>
    <row r="18" spans="2:3" x14ac:dyDescent="0.2">
      <c r="B18" t="s">
        <v>68</v>
      </c>
    </row>
    <row r="19" spans="2:3" x14ac:dyDescent="0.2">
      <c r="B19" t="s">
        <v>155</v>
      </c>
      <c r="C19" s="42" t="s">
        <v>150</v>
      </c>
    </row>
    <row r="20" spans="2:3" x14ac:dyDescent="0.2">
      <c r="B20" t="s">
        <v>45</v>
      </c>
    </row>
    <row r="21" spans="2:3" x14ac:dyDescent="0.2">
      <c r="B21" s="1" t="s">
        <v>46</v>
      </c>
    </row>
    <row r="22" spans="2:3" x14ac:dyDescent="0.2">
      <c r="B22" s="1"/>
    </row>
    <row r="23" spans="2:3" x14ac:dyDescent="0.2">
      <c r="B23" s="1"/>
    </row>
    <row r="24" spans="2:3" x14ac:dyDescent="0.2">
      <c r="B24" t="s">
        <v>39</v>
      </c>
    </row>
    <row r="25" spans="2:3" x14ac:dyDescent="0.2">
      <c r="B25" t="s">
        <v>40</v>
      </c>
      <c r="C25" s="2"/>
    </row>
    <row r="26" spans="2:3" x14ac:dyDescent="0.2">
      <c r="B26" t="s">
        <v>41</v>
      </c>
      <c r="C26" s="2"/>
    </row>
    <row r="27" spans="2:3" x14ac:dyDescent="0.2">
      <c r="B27" t="s">
        <v>42</v>
      </c>
      <c r="C27" s="2"/>
    </row>
    <row r="28" spans="2:3" x14ac:dyDescent="0.2">
      <c r="B28" t="s">
        <v>43</v>
      </c>
      <c r="C28" s="2"/>
    </row>
    <row r="30" spans="2:3" s="3" customFormat="1" ht="16" thickBot="1" x14ac:dyDescent="0.25"/>
    <row r="31" spans="2:3" ht="16" thickTop="1" x14ac:dyDescent="0.2"/>
    <row r="32" spans="2:3" ht="16" x14ac:dyDescent="0.2">
      <c r="B32" s="6" t="s">
        <v>53</v>
      </c>
    </row>
    <row r="33" spans="2:5" x14ac:dyDescent="0.2">
      <c r="E33" s="1" t="s">
        <v>54</v>
      </c>
    </row>
    <row r="34" spans="2:5" x14ac:dyDescent="0.2">
      <c r="E34" s="1" t="s">
        <v>47</v>
      </c>
    </row>
    <row r="35" spans="2:5" x14ac:dyDescent="0.2">
      <c r="B35" t="s">
        <v>69</v>
      </c>
      <c r="C35" s="72">
        <f>'Items B &amp; C'!O13</f>
        <v>716792000</v>
      </c>
      <c r="E35" s="1" t="s">
        <v>48</v>
      </c>
    </row>
    <row r="36" spans="2:5" x14ac:dyDescent="0.2">
      <c r="B36" t="s">
        <v>70</v>
      </c>
      <c r="C36" s="72">
        <f>'Items B &amp; C'!P13</f>
        <v>710431000</v>
      </c>
      <c r="E36" s="1" t="s">
        <v>55</v>
      </c>
    </row>
    <row r="37" spans="2:5" x14ac:dyDescent="0.2">
      <c r="C37" s="16"/>
      <c r="E37" s="1"/>
    </row>
    <row r="38" spans="2:5" x14ac:dyDescent="0.2">
      <c r="C38" s="16"/>
      <c r="E38" s="1"/>
    </row>
    <row r="39" spans="2:5" x14ac:dyDescent="0.2">
      <c r="B39" t="s">
        <v>71</v>
      </c>
      <c r="C39" s="42">
        <v>0</v>
      </c>
      <c r="E39" s="1" t="s">
        <v>49</v>
      </c>
    </row>
    <row r="40" spans="2:5" x14ac:dyDescent="0.2">
      <c r="B40" t="s">
        <v>72</v>
      </c>
      <c r="C40" s="42">
        <v>0</v>
      </c>
      <c r="E40" s="1" t="s">
        <v>56</v>
      </c>
    </row>
    <row r="41" spans="2:5" x14ac:dyDescent="0.2">
      <c r="C41" s="16"/>
    </row>
    <row r="42" spans="2:5" x14ac:dyDescent="0.2">
      <c r="B42" t="s">
        <v>151</v>
      </c>
      <c r="C42" s="16"/>
    </row>
    <row r="43" spans="2:5" x14ac:dyDescent="0.2">
      <c r="B43" t="s">
        <v>57</v>
      </c>
      <c r="C43" s="42">
        <v>0</v>
      </c>
      <c r="E43" s="1" t="s">
        <v>59</v>
      </c>
    </row>
    <row r="44" spans="2:5" x14ac:dyDescent="0.2">
      <c r="B44" t="s">
        <v>62</v>
      </c>
      <c r="C44" s="73">
        <v>0</v>
      </c>
      <c r="E44" s="1" t="s">
        <v>60</v>
      </c>
    </row>
    <row r="45" spans="2:5" x14ac:dyDescent="0.2">
      <c r="B45" t="s">
        <v>63</v>
      </c>
      <c r="C45" s="73">
        <v>0</v>
      </c>
    </row>
    <row r="46" spans="2:5" x14ac:dyDescent="0.2">
      <c r="B46" t="s">
        <v>64</v>
      </c>
      <c r="C46" s="73">
        <v>0</v>
      </c>
      <c r="E46" s="1" t="s">
        <v>58</v>
      </c>
    </row>
    <row r="47" spans="2:5" x14ac:dyDescent="0.2">
      <c r="B47" t="s">
        <v>65</v>
      </c>
      <c r="C47" s="73">
        <v>0</v>
      </c>
    </row>
    <row r="48" spans="2:5" x14ac:dyDescent="0.2">
      <c r="C48" s="16"/>
    </row>
    <row r="49" spans="2:7" x14ac:dyDescent="0.2">
      <c r="C49" s="16"/>
    </row>
    <row r="50" spans="2:7" x14ac:dyDescent="0.2">
      <c r="B50" t="s">
        <v>61</v>
      </c>
      <c r="C50" s="42" t="s">
        <v>150</v>
      </c>
    </row>
    <row r="51" spans="2:7" x14ac:dyDescent="0.2">
      <c r="B51" t="s">
        <v>73</v>
      </c>
      <c r="C51" s="11"/>
    </row>
    <row r="54" spans="2:7" x14ac:dyDescent="0.2">
      <c r="B54" t="s">
        <v>74</v>
      </c>
    </row>
    <row r="55" spans="2:7" x14ac:dyDescent="0.2">
      <c r="B55" t="s">
        <v>75</v>
      </c>
    </row>
    <row r="56" spans="2:7" x14ac:dyDescent="0.2">
      <c r="B56" t="s">
        <v>76</v>
      </c>
    </row>
    <row r="57" spans="2:7" x14ac:dyDescent="0.2">
      <c r="B57" t="s">
        <v>77</v>
      </c>
    </row>
    <row r="59" spans="2:7" x14ac:dyDescent="0.2">
      <c r="C59" t="s">
        <v>80</v>
      </c>
      <c r="E59" t="s">
        <v>81</v>
      </c>
      <c r="F59" t="s">
        <v>82</v>
      </c>
      <c r="G59" t="s">
        <v>83</v>
      </c>
    </row>
    <row r="60" spans="2:7" x14ac:dyDescent="0.2">
      <c r="B60" t="s">
        <v>78</v>
      </c>
      <c r="C60" s="74">
        <f>'Items B &amp; C'!AB13</f>
        <v>17420000</v>
      </c>
      <c r="D60" s="61"/>
      <c r="E60" s="74">
        <f>'Items B &amp; C'!AC13</f>
        <v>699364000</v>
      </c>
      <c r="F60" s="74">
        <v>0</v>
      </c>
      <c r="G60" s="74">
        <f>'Items B &amp; C'!AD13</f>
        <v>7000</v>
      </c>
    </row>
    <row r="61" spans="2:7" x14ac:dyDescent="0.2">
      <c r="B61" t="s">
        <v>79</v>
      </c>
      <c r="C61" s="74">
        <f>'Items B &amp; C'!AE13</f>
        <v>428000</v>
      </c>
      <c r="D61" s="61"/>
      <c r="E61" s="74">
        <f>'Items B &amp; C'!AF13</f>
        <v>0</v>
      </c>
      <c r="F61" s="74">
        <v>0</v>
      </c>
      <c r="G61" s="74">
        <f>'Items B &amp; C'!AG13</f>
        <v>5933000</v>
      </c>
    </row>
    <row r="64" spans="2:7" x14ac:dyDescent="0.2">
      <c r="B64" t="s">
        <v>88</v>
      </c>
      <c r="E64" s="1" t="s">
        <v>86</v>
      </c>
    </row>
    <row r="65" spans="2:5" x14ac:dyDescent="0.2">
      <c r="B65" t="s">
        <v>85</v>
      </c>
      <c r="C65" s="76">
        <f>'Items B &amp; C'!K54</f>
        <v>84</v>
      </c>
      <c r="E65" s="1" t="s">
        <v>87</v>
      </c>
    </row>
    <row r="66" spans="2:5" x14ac:dyDescent="0.2">
      <c r="B66" t="s">
        <v>84</v>
      </c>
      <c r="C66" s="58"/>
    </row>
    <row r="67" spans="2:5" x14ac:dyDescent="0.2">
      <c r="C67" s="58"/>
    </row>
    <row r="68" spans="2:5" x14ac:dyDescent="0.2">
      <c r="C68" s="58"/>
    </row>
    <row r="69" spans="2:5" x14ac:dyDescent="0.2">
      <c r="B69" t="s">
        <v>89</v>
      </c>
      <c r="C69" s="58"/>
    </row>
    <row r="70" spans="2:5" x14ac:dyDescent="0.2">
      <c r="B70" t="s">
        <v>90</v>
      </c>
      <c r="C70" s="76">
        <f>'Items B &amp; C'!K56</f>
        <v>0</v>
      </c>
    </row>
    <row r="71" spans="2:5" x14ac:dyDescent="0.2">
      <c r="B71" t="s">
        <v>91</v>
      </c>
      <c r="C71" s="76">
        <f>'Items B &amp; C'!K57</f>
        <v>0</v>
      </c>
    </row>
    <row r="72" spans="2:5" x14ac:dyDescent="0.2">
      <c r="B72" t="s">
        <v>92</v>
      </c>
      <c r="C72" s="76">
        <f>'Items B &amp; C'!K58</f>
        <v>0</v>
      </c>
    </row>
    <row r="73" spans="2:5" x14ac:dyDescent="0.2">
      <c r="B73" t="s">
        <v>93</v>
      </c>
      <c r="C73" s="76">
        <f>'Items B &amp; C'!K59</f>
        <v>64</v>
      </c>
      <c r="E73" s="1" t="s">
        <v>103</v>
      </c>
    </row>
    <row r="74" spans="2:5" x14ac:dyDescent="0.2">
      <c r="B74" t="s">
        <v>94</v>
      </c>
      <c r="C74" s="76">
        <f>'Items B &amp; C'!K60</f>
        <v>0</v>
      </c>
      <c r="E74" s="1" t="s">
        <v>104</v>
      </c>
    </row>
    <row r="75" spans="2:5" x14ac:dyDescent="0.2">
      <c r="B75" t="s">
        <v>95</v>
      </c>
      <c r="C75" s="76">
        <f>'Items B &amp; C'!K61</f>
        <v>0</v>
      </c>
      <c r="E75" s="1" t="s">
        <v>105</v>
      </c>
    </row>
    <row r="76" spans="2:5" x14ac:dyDescent="0.2">
      <c r="B76" t="s">
        <v>96</v>
      </c>
      <c r="C76" s="76">
        <f>'Items B &amp; C'!K62</f>
        <v>36</v>
      </c>
      <c r="E76" s="1" t="s">
        <v>106</v>
      </c>
    </row>
    <row r="77" spans="2:5" x14ac:dyDescent="0.2">
      <c r="B77" t="s">
        <v>97</v>
      </c>
      <c r="C77" s="76">
        <f>'Items B &amp; C'!K63</f>
        <v>0</v>
      </c>
    </row>
    <row r="78" spans="2:5" x14ac:dyDescent="0.2">
      <c r="B78" t="s">
        <v>98</v>
      </c>
      <c r="C78" s="76">
        <f>'Items B &amp; C'!K64</f>
        <v>0</v>
      </c>
    </row>
    <row r="79" spans="2:5" x14ac:dyDescent="0.2">
      <c r="B79" t="s">
        <v>101</v>
      </c>
      <c r="C79" s="76">
        <f>'Items B &amp; C'!K65</f>
        <v>0</v>
      </c>
    </row>
    <row r="80" spans="2:5" x14ac:dyDescent="0.2">
      <c r="B80" t="s">
        <v>99</v>
      </c>
      <c r="C80" s="76">
        <f>'Items B &amp; C'!K66</f>
        <v>0</v>
      </c>
    </row>
    <row r="81" spans="2:20" x14ac:dyDescent="0.2">
      <c r="B81" t="s">
        <v>100</v>
      </c>
      <c r="C81" s="76">
        <f>'Items B &amp; C'!K67</f>
        <v>0</v>
      </c>
    </row>
    <row r="82" spans="2:20" x14ac:dyDescent="0.2">
      <c r="B82" t="s">
        <v>102</v>
      </c>
      <c r="C82" s="76">
        <f>'Items B &amp; C'!K68</f>
        <v>0</v>
      </c>
    </row>
    <row r="83" spans="2:20" x14ac:dyDescent="0.2">
      <c r="B83" t="s">
        <v>152</v>
      </c>
      <c r="C83" s="76">
        <f>'Items B &amp; C'!K69</f>
        <v>0</v>
      </c>
    </row>
    <row r="85" spans="2:20" s="3" customFormat="1" ht="16" thickBot="1" x14ac:dyDescent="0.25"/>
    <row r="86" spans="2:20" ht="16" thickTop="1" x14ac:dyDescent="0.2"/>
    <row r="87" spans="2:20" ht="19" x14ac:dyDescent="0.25">
      <c r="B87" s="7" t="s">
        <v>107</v>
      </c>
    </row>
    <row r="89" spans="2:20" x14ac:dyDescent="0.2">
      <c r="B89" t="s">
        <v>108</v>
      </c>
    </row>
    <row r="90" spans="2:20" x14ac:dyDescent="0.2">
      <c r="B90" t="s">
        <v>109</v>
      </c>
    </row>
    <row r="91" spans="2:20" x14ac:dyDescent="0.2">
      <c r="B91" t="s">
        <v>110</v>
      </c>
    </row>
    <row r="92" spans="2:20" x14ac:dyDescent="0.2">
      <c r="B92" t="s">
        <v>111</v>
      </c>
    </row>
    <row r="93" spans="2:20" x14ac:dyDescent="0.2">
      <c r="B93" t="s">
        <v>112</v>
      </c>
    </row>
    <row r="94" spans="2:20" x14ac:dyDescent="0.2">
      <c r="H94" t="s">
        <v>307</v>
      </c>
      <c r="I94" s="23" t="s">
        <v>306</v>
      </c>
      <c r="J94" s="23" t="s">
        <v>309</v>
      </c>
      <c r="K94" s="23" t="s">
        <v>308</v>
      </c>
      <c r="M94" s="23"/>
      <c r="N94" s="23"/>
      <c r="O94" s="23"/>
      <c r="P94" s="23"/>
    </row>
    <row r="95" spans="2:20" ht="16" x14ac:dyDescent="0.2">
      <c r="C95" s="13" t="s">
        <v>130</v>
      </c>
      <c r="E95" s="12" t="s">
        <v>131</v>
      </c>
      <c r="F95" s="12" t="s">
        <v>132</v>
      </c>
      <c r="H95" s="60">
        <v>1</v>
      </c>
      <c r="I95" s="60">
        <v>1</v>
      </c>
      <c r="J95" s="60">
        <f>H95</f>
        <v>1</v>
      </c>
      <c r="K95" s="60">
        <f>I95</f>
        <v>1</v>
      </c>
      <c r="O95" s="19"/>
    </row>
    <row r="96" spans="2:20" x14ac:dyDescent="0.2">
      <c r="B96" t="s">
        <v>113</v>
      </c>
      <c r="C96" s="70">
        <v>45322</v>
      </c>
      <c r="E96" s="75">
        <f t="shared" ref="E96:F98" si="0">ROUND(H96-1,4)</f>
        <v>5.4999999999999997E-3</v>
      </c>
      <c r="F96" s="75">
        <f t="shared" si="0"/>
        <v>5.1999999999999998E-3</v>
      </c>
      <c r="G96" s="25"/>
      <c r="H96" s="109">
        <f>'Items B &amp; C'!O39</f>
        <v>1.0055187353954613</v>
      </c>
      <c r="I96" s="109">
        <f>'Items B &amp; C'!P39</f>
        <v>1.0051833197696338</v>
      </c>
      <c r="J96" s="20">
        <f>J95*H96</f>
        <v>1.0055187353954613</v>
      </c>
      <c r="K96" s="20">
        <f t="shared" ref="K96:K107" si="1">K95*I96</f>
        <v>1.0051833197696338</v>
      </c>
      <c r="L96" s="25">
        <f>(I96-1)*360/31</f>
        <v>6.0193390873166948E-2</v>
      </c>
      <c r="N96" s="25"/>
      <c r="O96" s="19"/>
      <c r="P96" s="17"/>
      <c r="R96" s="17"/>
      <c r="S96" s="25"/>
      <c r="T96" s="18"/>
    </row>
    <row r="97" spans="2:20" x14ac:dyDescent="0.2">
      <c r="B97" t="s">
        <v>114</v>
      </c>
      <c r="C97" s="70">
        <v>45351</v>
      </c>
      <c r="E97" s="75">
        <f t="shared" si="0"/>
        <v>5.1000000000000004E-3</v>
      </c>
      <c r="F97" s="75">
        <f t="shared" si="0"/>
        <v>4.7999999999999996E-3</v>
      </c>
      <c r="G97" s="25"/>
      <c r="H97" s="109">
        <f>'Items B &amp; C'!O40</f>
        <v>1.0051243755406343</v>
      </c>
      <c r="I97" s="109">
        <f>'Items B &amp; C'!P40</f>
        <v>1.004822883661654</v>
      </c>
      <c r="J97" s="20">
        <f t="shared" ref="J97:J99" si="2">J96*H97</f>
        <v>1.0106713910087712</v>
      </c>
      <c r="K97" s="20">
        <f t="shared" si="1"/>
        <v>1.0100312019795179</v>
      </c>
      <c r="L97" s="25">
        <f>(I97-1)*360/(C97-C96)</f>
        <v>5.9870279937773219E-2</v>
      </c>
      <c r="N97" s="25"/>
      <c r="O97" s="19"/>
      <c r="P97" s="17"/>
      <c r="R97" s="17"/>
      <c r="S97" s="25"/>
      <c r="T97" s="18"/>
    </row>
    <row r="98" spans="2:20" x14ac:dyDescent="0.2">
      <c r="B98" t="s">
        <v>115</v>
      </c>
      <c r="C98" s="70">
        <v>45382</v>
      </c>
      <c r="E98" s="75">
        <f t="shared" si="0"/>
        <v>5.4999999999999997E-3</v>
      </c>
      <c r="F98" s="75">
        <f t="shared" si="0"/>
        <v>5.1000000000000004E-3</v>
      </c>
      <c r="G98" s="25"/>
      <c r="H98" s="109">
        <f>'Items B &amp; C'!O41</f>
        <v>1.0054691847479778</v>
      </c>
      <c r="I98" s="109">
        <f>'Items B &amp; C'!P41</f>
        <v>1.0051277320148555</v>
      </c>
      <c r="J98" s="20">
        <f t="shared" si="2"/>
        <v>1.0161989395656938</v>
      </c>
      <c r="K98" s="20">
        <f t="shared" si="1"/>
        <v>1.0152103713099112</v>
      </c>
      <c r="L98" s="25">
        <f>(I98-1)*360/(C98-C97)</f>
        <v>5.954785565638647E-2</v>
      </c>
      <c r="N98" s="25"/>
      <c r="O98" s="19"/>
      <c r="P98" s="17"/>
      <c r="R98" s="17"/>
      <c r="S98" s="25"/>
      <c r="T98" s="18"/>
    </row>
    <row r="99" spans="2:20" ht="16" thickBot="1" x14ac:dyDescent="0.25">
      <c r="B99" t="s">
        <v>116</v>
      </c>
      <c r="C99" s="70">
        <v>45382</v>
      </c>
      <c r="E99" s="87">
        <f>ROUND((J99/J95)-1,4)</f>
        <v>1.6199999999999999E-2</v>
      </c>
      <c r="F99" s="87">
        <f>ROUND((K99/K95)-1,4)</f>
        <v>1.52E-2</v>
      </c>
      <c r="G99" s="25"/>
      <c r="H99" s="60">
        <v>1</v>
      </c>
      <c r="I99" s="60">
        <v>1</v>
      </c>
      <c r="J99" s="60">
        <f t="shared" si="2"/>
        <v>1.0161989395656938</v>
      </c>
      <c r="K99" s="60">
        <f t="shared" si="1"/>
        <v>1.0152103713099112</v>
      </c>
      <c r="L99" s="25"/>
      <c r="N99" s="25"/>
      <c r="O99" s="19"/>
      <c r="R99" s="17"/>
      <c r="S99" s="25"/>
      <c r="T99" s="18"/>
    </row>
    <row r="100" spans="2:20" ht="16" thickTop="1" x14ac:dyDescent="0.2">
      <c r="B100" t="s">
        <v>117</v>
      </c>
      <c r="C100" s="70">
        <v>45412</v>
      </c>
      <c r="E100" s="75">
        <f t="shared" ref="E100:E102" si="3">ROUND(H100-1,4)</f>
        <v>5.3E-3</v>
      </c>
      <c r="F100" s="75">
        <f t="shared" ref="F100:F102" si="4">ROUND(I100-1,4)</f>
        <v>5.0000000000000001E-3</v>
      </c>
      <c r="G100" s="25"/>
      <c r="H100" s="109">
        <f>'Items B &amp; C'!O42</f>
        <v>1.0052665908307177</v>
      </c>
      <c r="I100" s="109">
        <f>'Items B &amp; C'!P42</f>
        <v>1.0049798961707406</v>
      </c>
      <c r="J100" s="20">
        <f>J99*H100</f>
        <v>1.0215508435829956</v>
      </c>
      <c r="K100" s="20">
        <f t="shared" si="1"/>
        <v>1.0202660135504935</v>
      </c>
      <c r="L100" s="25">
        <f>IF(F100,(I100-1)*360/(C100-C99),"")</f>
        <v>5.9758754048886864E-2</v>
      </c>
      <c r="N100" s="25"/>
      <c r="O100" s="19"/>
      <c r="R100" s="17"/>
      <c r="S100" s="25"/>
      <c r="T100" s="18"/>
    </row>
    <row r="101" spans="2:20" x14ac:dyDescent="0.2">
      <c r="B101" t="s">
        <v>118</v>
      </c>
      <c r="C101" s="70">
        <v>45443</v>
      </c>
      <c r="E101" s="75">
        <f t="shared" si="3"/>
        <v>5.4000000000000003E-3</v>
      </c>
      <c r="F101" s="75">
        <f t="shared" si="4"/>
        <v>5.1999999999999998E-3</v>
      </c>
      <c r="G101" s="25"/>
      <c r="H101" s="109">
        <f>'Items B &amp; C'!O43</f>
        <v>1.005425107932076</v>
      </c>
      <c r="I101" s="109">
        <f>'Items B &amp; C'!P43</f>
        <v>1.0051820871034169</v>
      </c>
      <c r="J101" s="20">
        <f t="shared" ref="J101:J107" si="5">J100*H101</f>
        <v>1.0270928671675366</v>
      </c>
      <c r="K101" s="20">
        <f t="shared" si="1"/>
        <v>1.0255531209013682</v>
      </c>
      <c r="L101" s="25">
        <f t="shared" ref="L101:L110" si="6">IF(F101,(I101-1)*360/(C101-C100),"")</f>
        <v>6.0179076039680632E-2</v>
      </c>
      <c r="N101" s="25"/>
      <c r="O101" s="19"/>
      <c r="P101" s="17"/>
      <c r="R101" s="17"/>
      <c r="S101" s="25"/>
      <c r="T101" s="18"/>
    </row>
    <row r="102" spans="2:20" x14ac:dyDescent="0.2">
      <c r="B102" t="s">
        <v>119</v>
      </c>
      <c r="C102" s="70">
        <v>45473</v>
      </c>
      <c r="E102" s="75">
        <f t="shared" si="3"/>
        <v>2.2000000000000001E-3</v>
      </c>
      <c r="F102" s="75">
        <f t="shared" si="4"/>
        <v>2.2000000000000001E-3</v>
      </c>
      <c r="G102" s="25"/>
      <c r="H102" s="109">
        <f>'Items B &amp; C'!O44</f>
        <v>1.0022404975729242</v>
      </c>
      <c r="I102" s="109">
        <f>'Items B &amp; C'!P44</f>
        <v>1.0021619286642205</v>
      </c>
      <c r="J102" s="20">
        <f t="shared" si="5"/>
        <v>1.0293940662435932</v>
      </c>
      <c r="K102" s="20">
        <f t="shared" si="1"/>
        <v>1.0277702935901256</v>
      </c>
      <c r="L102" s="25">
        <f t="shared" si="6"/>
        <v>2.5943143970645899E-2</v>
      </c>
      <c r="N102" s="25"/>
      <c r="O102" s="19"/>
      <c r="R102" s="17"/>
      <c r="S102" s="25"/>
      <c r="T102" s="18"/>
    </row>
    <row r="103" spans="2:20" ht="16" thickBot="1" x14ac:dyDescent="0.25">
      <c r="B103" t="s">
        <v>120</v>
      </c>
      <c r="C103" s="70">
        <v>45473</v>
      </c>
      <c r="E103" s="87">
        <f>ROUND((J103/J99)-1,4)</f>
        <v>1.2999999999999999E-2</v>
      </c>
      <c r="F103" s="87">
        <f>ROUND((K103/K99)-1,4)</f>
        <v>1.24E-2</v>
      </c>
      <c r="G103" s="25"/>
      <c r="H103" s="60">
        <v>1</v>
      </c>
      <c r="I103" s="60">
        <v>1</v>
      </c>
      <c r="J103" s="60">
        <f t="shared" si="5"/>
        <v>1.0293940662435932</v>
      </c>
      <c r="K103" s="60">
        <f t="shared" si="1"/>
        <v>1.0277702935901256</v>
      </c>
      <c r="L103" s="25"/>
      <c r="N103" s="25"/>
      <c r="O103" s="19"/>
      <c r="R103" s="17"/>
      <c r="S103" s="25"/>
      <c r="T103" s="18"/>
    </row>
    <row r="104" spans="2:20" ht="16" thickTop="1" x14ac:dyDescent="0.2">
      <c r="B104" t="s">
        <v>121</v>
      </c>
      <c r="C104" s="70"/>
      <c r="E104" s="75"/>
      <c r="F104" s="75"/>
      <c r="G104" s="25"/>
      <c r="H104" s="109">
        <f>'Items B &amp; C'!O45</f>
        <v>1</v>
      </c>
      <c r="I104" s="109">
        <f>'Items B &amp; C'!P45</f>
        <v>1</v>
      </c>
      <c r="J104" s="20">
        <f t="shared" si="5"/>
        <v>1.0293940662435932</v>
      </c>
      <c r="K104" s="20">
        <f t="shared" si="1"/>
        <v>1.0277702935901256</v>
      </c>
      <c r="L104" s="25" t="str">
        <f t="shared" si="6"/>
        <v/>
      </c>
      <c r="N104" s="25"/>
      <c r="O104" s="19"/>
      <c r="P104" s="17"/>
      <c r="R104" s="17"/>
      <c r="S104" s="25"/>
      <c r="T104" s="18"/>
    </row>
    <row r="105" spans="2:20" x14ac:dyDescent="0.2">
      <c r="B105" t="s">
        <v>122</v>
      </c>
      <c r="C105" s="70"/>
      <c r="E105" s="75"/>
      <c r="F105" s="75"/>
      <c r="G105" s="25"/>
      <c r="H105" s="109">
        <f>'Items B &amp; C'!O46</f>
        <v>1</v>
      </c>
      <c r="I105" s="109">
        <f>'Items B &amp; C'!P46</f>
        <v>1</v>
      </c>
      <c r="J105" s="20">
        <f t="shared" si="5"/>
        <v>1.0293940662435932</v>
      </c>
      <c r="K105" s="20">
        <f t="shared" si="1"/>
        <v>1.0277702935901256</v>
      </c>
      <c r="L105" s="25" t="str">
        <f t="shared" si="6"/>
        <v/>
      </c>
      <c r="N105" s="25"/>
      <c r="O105" s="19"/>
      <c r="R105" s="17"/>
      <c r="S105" s="25"/>
      <c r="T105" s="18"/>
    </row>
    <row r="106" spans="2:20" x14ac:dyDescent="0.2">
      <c r="B106" t="s">
        <v>123</v>
      </c>
      <c r="C106" s="70"/>
      <c r="E106" s="75"/>
      <c r="F106" s="75"/>
      <c r="G106" s="25"/>
      <c r="H106" s="109">
        <f>'Items B &amp; C'!O47</f>
        <v>1</v>
      </c>
      <c r="I106" s="109">
        <f>'Items B &amp; C'!P47</f>
        <v>1</v>
      </c>
      <c r="J106" s="20">
        <f t="shared" si="5"/>
        <v>1.0293940662435932</v>
      </c>
      <c r="K106" s="20">
        <f t="shared" si="1"/>
        <v>1.0277702935901256</v>
      </c>
      <c r="L106" s="25" t="str">
        <f t="shared" si="6"/>
        <v/>
      </c>
      <c r="N106" s="25"/>
      <c r="O106" s="19"/>
      <c r="R106" s="17"/>
      <c r="S106" s="25"/>
      <c r="T106" s="18"/>
    </row>
    <row r="107" spans="2:20" ht="16" thickBot="1" x14ac:dyDescent="0.25">
      <c r="B107" t="s">
        <v>124</v>
      </c>
      <c r="C107" s="70"/>
      <c r="E107" s="87"/>
      <c r="F107" s="87"/>
      <c r="G107" s="25"/>
      <c r="H107" s="60">
        <v>1</v>
      </c>
      <c r="I107" s="60">
        <v>1</v>
      </c>
      <c r="J107" s="60">
        <f t="shared" si="5"/>
        <v>1.0293940662435932</v>
      </c>
      <c r="K107" s="60">
        <f t="shared" si="1"/>
        <v>1.0277702935901256</v>
      </c>
      <c r="L107" s="25"/>
      <c r="N107" s="25"/>
      <c r="O107" s="19"/>
      <c r="P107" s="17"/>
      <c r="R107" s="17"/>
      <c r="S107" s="25"/>
      <c r="T107" s="18"/>
    </row>
    <row r="108" spans="2:20" ht="16" thickTop="1" x14ac:dyDescent="0.2">
      <c r="B108" t="s">
        <v>125</v>
      </c>
      <c r="C108" s="70"/>
      <c r="E108" s="75"/>
      <c r="F108" s="75"/>
      <c r="G108" s="25"/>
      <c r="H108" s="109">
        <f>'Items B &amp; C'!O48</f>
        <v>1</v>
      </c>
      <c r="I108" s="109">
        <f>'Items B &amp; C'!P48</f>
        <v>1</v>
      </c>
      <c r="J108" s="20">
        <f>J107*H108</f>
        <v>1.0293940662435932</v>
      </c>
      <c r="K108" s="20">
        <f t="shared" ref="K108:K110" si="7">K107*I108</f>
        <v>1.0277702935901256</v>
      </c>
      <c r="L108" s="25" t="str">
        <f t="shared" si="6"/>
        <v/>
      </c>
    </row>
    <row r="109" spans="2:20" x14ac:dyDescent="0.2">
      <c r="B109" t="s">
        <v>126</v>
      </c>
      <c r="C109" s="70"/>
      <c r="E109" s="75"/>
      <c r="F109" s="75"/>
      <c r="G109" s="25"/>
      <c r="H109" s="109">
        <f>'Items B &amp; C'!O49</f>
        <v>1</v>
      </c>
      <c r="I109" s="109">
        <f>'Items B &amp; C'!P49</f>
        <v>1</v>
      </c>
      <c r="J109" s="20">
        <f t="shared" ref="J109:J110" si="8">J108*H109</f>
        <v>1.0293940662435932</v>
      </c>
      <c r="K109" s="20">
        <f t="shared" si="7"/>
        <v>1.0277702935901256</v>
      </c>
      <c r="L109" s="25" t="str">
        <f t="shared" si="6"/>
        <v/>
      </c>
    </row>
    <row r="110" spans="2:20" x14ac:dyDescent="0.2">
      <c r="B110" t="s">
        <v>127</v>
      </c>
      <c r="C110" s="70"/>
      <c r="E110" s="75"/>
      <c r="F110" s="75"/>
      <c r="G110" s="25"/>
      <c r="H110" s="109">
        <f>'Items B &amp; C'!O50</f>
        <v>1</v>
      </c>
      <c r="I110" s="109">
        <f>'Items B &amp; C'!P50</f>
        <v>1</v>
      </c>
      <c r="J110" s="20">
        <f t="shared" si="8"/>
        <v>1.0293940662435932</v>
      </c>
      <c r="K110" s="20">
        <f t="shared" si="7"/>
        <v>1.0277702935901256</v>
      </c>
      <c r="L110" s="25" t="str">
        <f t="shared" si="6"/>
        <v/>
      </c>
    </row>
    <row r="111" spans="2:20" ht="16" thickBot="1" x14ac:dyDescent="0.25">
      <c r="B111" t="s">
        <v>128</v>
      </c>
      <c r="C111" s="70"/>
      <c r="E111" s="87"/>
      <c r="F111" s="87"/>
      <c r="G111" s="57"/>
      <c r="H111" s="60">
        <v>1</v>
      </c>
      <c r="I111" s="60">
        <v>1</v>
      </c>
      <c r="J111" s="60">
        <f t="shared" ref="J111:K112" si="9">J110*H111</f>
        <v>1.0293940662435932</v>
      </c>
      <c r="K111" s="60">
        <f t="shared" si="9"/>
        <v>1.0277702935901256</v>
      </c>
    </row>
    <row r="112" spans="2:20" ht="16" thickTop="1" x14ac:dyDescent="0.2">
      <c r="B112" t="s">
        <v>129</v>
      </c>
      <c r="C112" s="70"/>
      <c r="D112" s="62"/>
      <c r="E112" s="75"/>
      <c r="F112" s="75"/>
      <c r="G112" s="57"/>
      <c r="H112" s="60">
        <v>1</v>
      </c>
      <c r="I112" s="60">
        <v>1</v>
      </c>
      <c r="J112" s="60">
        <f t="shared" si="9"/>
        <v>1.0293940662435932</v>
      </c>
      <c r="K112" s="60">
        <f t="shared" si="9"/>
        <v>1.0277702935901256</v>
      </c>
    </row>
    <row r="113" spans="2:12" x14ac:dyDescent="0.2">
      <c r="E113" s="17"/>
      <c r="G113" s="22"/>
      <c r="L113" s="21"/>
    </row>
    <row r="114" spans="2:12" x14ac:dyDescent="0.2">
      <c r="G114" s="22"/>
      <c r="L114" s="21"/>
    </row>
    <row r="115" spans="2:12" x14ac:dyDescent="0.2">
      <c r="B115" s="1" t="s">
        <v>133</v>
      </c>
      <c r="L115" s="21"/>
    </row>
    <row r="116" spans="2:12" x14ac:dyDescent="0.2">
      <c r="B116" s="1" t="s">
        <v>134</v>
      </c>
      <c r="L116" s="21"/>
    </row>
    <row r="117" spans="2:12" x14ac:dyDescent="0.2">
      <c r="B117" s="1" t="s">
        <v>135</v>
      </c>
    </row>
    <row r="118" spans="2:12" x14ac:dyDescent="0.2">
      <c r="B118" s="1"/>
    </row>
    <row r="119" spans="2:12" x14ac:dyDescent="0.2">
      <c r="B119" s="1" t="s">
        <v>136</v>
      </c>
    </row>
    <row r="120" spans="2:12" x14ac:dyDescent="0.2">
      <c r="B120" s="1" t="s">
        <v>137</v>
      </c>
    </row>
    <row r="121" spans="2:12" x14ac:dyDescent="0.2">
      <c r="B121" s="1" t="s">
        <v>138</v>
      </c>
    </row>
    <row r="122" spans="2:12" x14ac:dyDescent="0.2">
      <c r="B122" s="1" t="s">
        <v>139</v>
      </c>
    </row>
    <row r="123" spans="2:12" x14ac:dyDescent="0.2">
      <c r="B123" s="1" t="s">
        <v>140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80" zoomScale="90" zoomScaleNormal="90" workbookViewId="0">
      <selection activeCell="E100" sqref="E100:F103"/>
    </sheetView>
  </sheetViews>
  <sheetFormatPr baseColWidth="10" defaultColWidth="8.83203125" defaultRowHeight="15" x14ac:dyDescent="0.2"/>
  <cols>
    <col min="1" max="1" width="14.83203125" bestFit="1" customWidth="1"/>
    <col min="2" max="2" width="68.5" customWidth="1"/>
    <col min="3" max="3" width="44.6640625" customWidth="1"/>
    <col min="4" max="4" width="1.33203125" customWidth="1"/>
    <col min="5" max="5" width="13.33203125" customWidth="1"/>
    <col min="6" max="11" width="14.5" customWidth="1"/>
    <col min="12" max="12" width="22.1640625" bestFit="1" customWidth="1"/>
    <col min="13" max="14" width="16.6640625" customWidth="1"/>
    <col min="15" max="15" width="15.33203125" customWidth="1"/>
    <col min="16" max="16" width="13.1640625" customWidth="1"/>
    <col min="23" max="23" width="12" bestFit="1" customWidth="1"/>
  </cols>
  <sheetData>
    <row r="1" spans="1:3" ht="19" x14ac:dyDescent="0.25">
      <c r="A1" t="s">
        <v>356</v>
      </c>
      <c r="B1" s="7" t="s">
        <v>34</v>
      </c>
    </row>
    <row r="2" spans="1:3" x14ac:dyDescent="0.2">
      <c r="B2" s="1" t="s">
        <v>50</v>
      </c>
    </row>
    <row r="4" spans="1:3" x14ac:dyDescent="0.2">
      <c r="B4" s="5" t="s">
        <v>51</v>
      </c>
    </row>
    <row r="5" spans="1:3" x14ac:dyDescent="0.2">
      <c r="B5" s="5"/>
    </row>
    <row r="6" spans="1:3" ht="16" x14ac:dyDescent="0.2">
      <c r="B6" s="10" t="s">
        <v>66</v>
      </c>
      <c r="C6" s="36" t="s">
        <v>355</v>
      </c>
    </row>
    <row r="7" spans="1:3" ht="16" x14ac:dyDescent="0.2">
      <c r="B7" s="10" t="s">
        <v>35</v>
      </c>
      <c r="C7" s="36" t="s">
        <v>356</v>
      </c>
    </row>
    <row r="8" spans="1:3" ht="16" x14ac:dyDescent="0.2">
      <c r="B8" s="10" t="s">
        <v>36</v>
      </c>
      <c r="C8" s="2"/>
    </row>
    <row r="9" spans="1:3" ht="16" x14ac:dyDescent="0.2">
      <c r="B9" s="10" t="s">
        <v>37</v>
      </c>
      <c r="C9" s="2"/>
    </row>
    <row r="13" spans="1:3" x14ac:dyDescent="0.2">
      <c r="B13" t="s">
        <v>67</v>
      </c>
    </row>
    <row r="14" spans="1:3" x14ac:dyDescent="0.2">
      <c r="B14" t="s">
        <v>38</v>
      </c>
      <c r="C14" s="42" t="s">
        <v>150</v>
      </c>
    </row>
    <row r="15" spans="1:3" x14ac:dyDescent="0.2">
      <c r="B15" t="s">
        <v>52</v>
      </c>
    </row>
    <row r="18" spans="2:3" x14ac:dyDescent="0.2">
      <c r="B18" t="s">
        <v>68</v>
      </c>
    </row>
    <row r="19" spans="2:3" x14ac:dyDescent="0.2">
      <c r="B19" t="s">
        <v>155</v>
      </c>
      <c r="C19" s="42" t="s">
        <v>150</v>
      </c>
    </row>
    <row r="20" spans="2:3" x14ac:dyDescent="0.2">
      <c r="B20" t="s">
        <v>45</v>
      </c>
    </row>
    <row r="21" spans="2:3" x14ac:dyDescent="0.2">
      <c r="B21" s="1" t="s">
        <v>46</v>
      </c>
    </row>
    <row r="22" spans="2:3" x14ac:dyDescent="0.2">
      <c r="B22" s="1"/>
    </row>
    <row r="23" spans="2:3" x14ac:dyDescent="0.2">
      <c r="B23" s="1"/>
    </row>
    <row r="24" spans="2:3" x14ac:dyDescent="0.2">
      <c r="B24" t="s">
        <v>39</v>
      </c>
    </row>
    <row r="25" spans="2:3" x14ac:dyDescent="0.2">
      <c r="B25" t="s">
        <v>40</v>
      </c>
      <c r="C25" s="2"/>
    </row>
    <row r="26" spans="2:3" x14ac:dyDescent="0.2">
      <c r="B26" t="s">
        <v>41</v>
      </c>
      <c r="C26" s="2"/>
    </row>
    <row r="27" spans="2:3" x14ac:dyDescent="0.2">
      <c r="B27" t="s">
        <v>42</v>
      </c>
      <c r="C27" s="2"/>
    </row>
    <row r="28" spans="2:3" x14ac:dyDescent="0.2">
      <c r="B28" t="s">
        <v>43</v>
      </c>
      <c r="C28" s="2"/>
    </row>
    <row r="30" spans="2:3" s="3" customFormat="1" ht="16" thickBot="1" x14ac:dyDescent="0.25"/>
    <row r="31" spans="2:3" ht="16" thickTop="1" x14ac:dyDescent="0.2"/>
    <row r="32" spans="2:3" ht="16" x14ac:dyDescent="0.2">
      <c r="B32" s="6" t="s">
        <v>53</v>
      </c>
    </row>
    <row r="33" spans="2:5" x14ac:dyDescent="0.2">
      <c r="E33" s="1" t="s">
        <v>54</v>
      </c>
    </row>
    <row r="34" spans="2:5" x14ac:dyDescent="0.2">
      <c r="C34" s="62"/>
      <c r="E34" s="1" t="s">
        <v>47</v>
      </c>
    </row>
    <row r="35" spans="2:5" x14ac:dyDescent="0.2">
      <c r="B35" t="s">
        <v>69</v>
      </c>
      <c r="C35" s="72">
        <f>'Items B &amp; C'!O14</f>
        <v>258415000</v>
      </c>
      <c r="E35" s="1" t="s">
        <v>48</v>
      </c>
    </row>
    <row r="36" spans="2:5" x14ac:dyDescent="0.2">
      <c r="B36" t="s">
        <v>70</v>
      </c>
      <c r="C36" s="72">
        <f>'Items B &amp; C'!P14</f>
        <v>253515000</v>
      </c>
      <c r="E36" s="1" t="s">
        <v>55</v>
      </c>
    </row>
    <row r="37" spans="2:5" x14ac:dyDescent="0.2">
      <c r="C37" s="16"/>
      <c r="E37" s="1"/>
    </row>
    <row r="38" spans="2:5" x14ac:dyDescent="0.2">
      <c r="C38" s="16"/>
      <c r="E38" s="1"/>
    </row>
    <row r="39" spans="2:5" x14ac:dyDescent="0.2">
      <c r="B39" t="s">
        <v>71</v>
      </c>
      <c r="C39" s="42">
        <v>0</v>
      </c>
      <c r="E39" s="1" t="s">
        <v>49</v>
      </c>
    </row>
    <row r="40" spans="2:5" x14ac:dyDescent="0.2">
      <c r="B40" t="s">
        <v>72</v>
      </c>
      <c r="C40" s="42">
        <v>0</v>
      </c>
      <c r="E40" s="1" t="s">
        <v>56</v>
      </c>
    </row>
    <row r="41" spans="2:5" x14ac:dyDescent="0.2">
      <c r="C41" s="16"/>
    </row>
    <row r="42" spans="2:5" x14ac:dyDescent="0.2">
      <c r="B42" t="s">
        <v>151</v>
      </c>
      <c r="C42" s="16"/>
    </row>
    <row r="43" spans="2:5" x14ac:dyDescent="0.2">
      <c r="B43" t="s">
        <v>57</v>
      </c>
      <c r="C43" s="42">
        <v>0</v>
      </c>
      <c r="E43" s="1" t="s">
        <v>59</v>
      </c>
    </row>
    <row r="44" spans="2:5" x14ac:dyDescent="0.2">
      <c r="B44" t="s">
        <v>62</v>
      </c>
      <c r="C44" s="73">
        <v>0</v>
      </c>
      <c r="E44" s="1" t="s">
        <v>60</v>
      </c>
    </row>
    <row r="45" spans="2:5" x14ac:dyDescent="0.2">
      <c r="B45" t="s">
        <v>63</v>
      </c>
      <c r="C45" s="73">
        <v>0</v>
      </c>
    </row>
    <row r="46" spans="2:5" x14ac:dyDescent="0.2">
      <c r="B46" t="s">
        <v>64</v>
      </c>
      <c r="C46" s="73">
        <v>0</v>
      </c>
      <c r="E46" s="1" t="s">
        <v>58</v>
      </c>
    </row>
    <row r="47" spans="2:5" x14ac:dyDescent="0.2">
      <c r="B47" t="s">
        <v>65</v>
      </c>
      <c r="C47" s="73">
        <v>0</v>
      </c>
    </row>
    <row r="48" spans="2:5" x14ac:dyDescent="0.2">
      <c r="C48" s="16"/>
    </row>
    <row r="49" spans="2:14" x14ac:dyDescent="0.2">
      <c r="C49" s="16"/>
    </row>
    <row r="50" spans="2:14" x14ac:dyDescent="0.2">
      <c r="B50" t="s">
        <v>61</v>
      </c>
      <c r="C50" s="42" t="s">
        <v>150</v>
      </c>
    </row>
    <row r="51" spans="2:14" x14ac:dyDescent="0.2">
      <c r="B51" t="s">
        <v>73</v>
      </c>
      <c r="C51" s="11"/>
    </row>
    <row r="54" spans="2:14" x14ac:dyDescent="0.2">
      <c r="B54" t="s">
        <v>74</v>
      </c>
    </row>
    <row r="55" spans="2:14" x14ac:dyDescent="0.2">
      <c r="B55" t="s">
        <v>75</v>
      </c>
    </row>
    <row r="56" spans="2:14" x14ac:dyDescent="0.2">
      <c r="B56" t="s">
        <v>76</v>
      </c>
    </row>
    <row r="57" spans="2:14" x14ac:dyDescent="0.2">
      <c r="B57" t="s">
        <v>77</v>
      </c>
    </row>
    <row r="59" spans="2:14" x14ac:dyDescent="0.2">
      <c r="C59" t="s">
        <v>80</v>
      </c>
      <c r="E59" t="s">
        <v>81</v>
      </c>
      <c r="F59" t="s">
        <v>82</v>
      </c>
      <c r="G59" t="s">
        <v>83</v>
      </c>
    </row>
    <row r="60" spans="2:14" x14ac:dyDescent="0.2">
      <c r="B60" t="s">
        <v>78</v>
      </c>
      <c r="C60" s="74">
        <f>'Items B &amp; C'!AB14</f>
        <v>11639000</v>
      </c>
      <c r="D60" s="61"/>
      <c r="E60" s="74">
        <f>'Items B &amp; C'!AC14</f>
        <v>246774000</v>
      </c>
      <c r="F60" s="74">
        <v>0</v>
      </c>
      <c r="G60" s="74">
        <f>'Items B &amp; C'!AD14</f>
        <v>2000</v>
      </c>
      <c r="N60" s="24"/>
    </row>
    <row r="61" spans="2:14" x14ac:dyDescent="0.2">
      <c r="B61" t="s">
        <v>79</v>
      </c>
      <c r="C61" s="74">
        <f>'Items B &amp; C'!AE14</f>
        <v>144000</v>
      </c>
      <c r="D61" s="61"/>
      <c r="E61" s="74">
        <f>'Items B &amp; C'!AF14</f>
        <v>0</v>
      </c>
      <c r="F61" s="74">
        <v>0</v>
      </c>
      <c r="G61" s="74">
        <f>'Items B &amp; C'!AG14</f>
        <v>4755000</v>
      </c>
      <c r="N61" s="24"/>
    </row>
    <row r="64" spans="2:14" x14ac:dyDescent="0.2">
      <c r="B64" t="s">
        <v>88</v>
      </c>
      <c r="E64" s="1" t="s">
        <v>86</v>
      </c>
    </row>
    <row r="65" spans="2:5" x14ac:dyDescent="0.2">
      <c r="B65" t="s">
        <v>85</v>
      </c>
      <c r="C65" s="76">
        <f>'Items B &amp; C'!L54</f>
        <v>99</v>
      </c>
      <c r="E65" s="1" t="s">
        <v>87</v>
      </c>
    </row>
    <row r="66" spans="2:5" x14ac:dyDescent="0.2">
      <c r="B66" t="s">
        <v>84</v>
      </c>
      <c r="C66" s="58"/>
    </row>
    <row r="67" spans="2:5" x14ac:dyDescent="0.2">
      <c r="C67" s="58"/>
    </row>
    <row r="68" spans="2:5" x14ac:dyDescent="0.2">
      <c r="C68" s="58"/>
    </row>
    <row r="69" spans="2:5" x14ac:dyDescent="0.2">
      <c r="B69" t="s">
        <v>89</v>
      </c>
      <c r="C69" s="58"/>
    </row>
    <row r="70" spans="2:5" x14ac:dyDescent="0.2">
      <c r="B70" t="s">
        <v>90</v>
      </c>
      <c r="C70" s="76">
        <f>'Items B &amp; C'!L56</f>
        <v>1</v>
      </c>
    </row>
    <row r="71" spans="2:5" x14ac:dyDescent="0.2">
      <c r="B71" t="s">
        <v>91</v>
      </c>
      <c r="C71" s="76">
        <f>'Items B &amp; C'!L57</f>
        <v>0</v>
      </c>
    </row>
    <row r="72" spans="2:5" x14ac:dyDescent="0.2">
      <c r="B72" t="s">
        <v>92</v>
      </c>
      <c r="C72" s="76">
        <f>'Items B &amp; C'!L58</f>
        <v>0</v>
      </c>
    </row>
    <row r="73" spans="2:5" x14ac:dyDescent="0.2">
      <c r="B73" t="s">
        <v>93</v>
      </c>
      <c r="C73" s="76">
        <f>'Items B &amp; C'!L59</f>
        <v>15</v>
      </c>
      <c r="E73" s="1" t="s">
        <v>103</v>
      </c>
    </row>
    <row r="74" spans="2:5" x14ac:dyDescent="0.2">
      <c r="B74" t="s">
        <v>94</v>
      </c>
      <c r="C74" s="76">
        <f>'Items B &amp; C'!L60</f>
        <v>0</v>
      </c>
      <c r="E74" s="1" t="s">
        <v>104</v>
      </c>
    </row>
    <row r="75" spans="2:5" x14ac:dyDescent="0.2">
      <c r="B75" t="s">
        <v>95</v>
      </c>
      <c r="C75" s="76">
        <f>'Items B &amp; C'!L61</f>
        <v>16</v>
      </c>
      <c r="E75" s="1" t="s">
        <v>105</v>
      </c>
    </row>
    <row r="76" spans="2:5" x14ac:dyDescent="0.2">
      <c r="B76" t="s">
        <v>96</v>
      </c>
      <c r="C76" s="76">
        <f>'Items B &amp; C'!L62</f>
        <v>68</v>
      </c>
      <c r="E76" s="1" t="s">
        <v>106</v>
      </c>
    </row>
    <row r="77" spans="2:5" x14ac:dyDescent="0.2">
      <c r="B77" t="s">
        <v>97</v>
      </c>
      <c r="C77" s="76">
        <f>'Items B &amp; C'!L63</f>
        <v>0</v>
      </c>
    </row>
    <row r="78" spans="2:5" x14ac:dyDescent="0.2">
      <c r="B78" t="s">
        <v>98</v>
      </c>
      <c r="C78" s="76">
        <f>'Items B &amp; C'!L64</f>
        <v>0</v>
      </c>
    </row>
    <row r="79" spans="2:5" x14ac:dyDescent="0.2">
      <c r="B79" t="s">
        <v>101</v>
      </c>
      <c r="C79" s="76">
        <f>'Items B &amp; C'!L65</f>
        <v>0</v>
      </c>
    </row>
    <row r="80" spans="2:5" x14ac:dyDescent="0.2">
      <c r="B80" t="s">
        <v>99</v>
      </c>
      <c r="C80" s="76">
        <f>'Items B &amp; C'!L66</f>
        <v>0</v>
      </c>
    </row>
    <row r="81" spans="2:20" x14ac:dyDescent="0.2">
      <c r="B81" t="s">
        <v>100</v>
      </c>
      <c r="C81" s="76">
        <f>'Items B &amp; C'!L67</f>
        <v>0</v>
      </c>
    </row>
    <row r="82" spans="2:20" x14ac:dyDescent="0.2">
      <c r="B82" t="s">
        <v>102</v>
      </c>
      <c r="C82" s="76">
        <f>'Items B &amp; C'!L68</f>
        <v>0</v>
      </c>
    </row>
    <row r="83" spans="2:20" x14ac:dyDescent="0.2">
      <c r="B83" t="s">
        <v>152</v>
      </c>
      <c r="C83" s="76">
        <f>'Items B &amp; C'!L69</f>
        <v>0</v>
      </c>
    </row>
    <row r="85" spans="2:20" s="3" customFormat="1" ht="16" thickBot="1" x14ac:dyDescent="0.25"/>
    <row r="86" spans="2:20" ht="16" thickTop="1" x14ac:dyDescent="0.2"/>
    <row r="87" spans="2:20" ht="19" x14ac:dyDescent="0.25">
      <c r="B87" s="7" t="s">
        <v>107</v>
      </c>
    </row>
    <row r="89" spans="2:20" x14ac:dyDescent="0.2">
      <c r="B89" t="s">
        <v>108</v>
      </c>
    </row>
    <row r="90" spans="2:20" x14ac:dyDescent="0.2">
      <c r="B90" t="s">
        <v>109</v>
      </c>
    </row>
    <row r="91" spans="2:20" x14ac:dyDescent="0.2">
      <c r="B91" t="s">
        <v>110</v>
      </c>
    </row>
    <row r="92" spans="2:20" x14ac:dyDescent="0.2">
      <c r="B92" t="s">
        <v>111</v>
      </c>
    </row>
    <row r="93" spans="2:20" x14ac:dyDescent="0.2">
      <c r="B93" t="s">
        <v>112</v>
      </c>
    </row>
    <row r="94" spans="2:20" x14ac:dyDescent="0.2">
      <c r="H94" t="s">
        <v>307</v>
      </c>
      <c r="I94" s="23" t="s">
        <v>306</v>
      </c>
      <c r="J94" s="23" t="s">
        <v>309</v>
      </c>
      <c r="K94" s="23" t="s">
        <v>308</v>
      </c>
      <c r="M94" s="23"/>
      <c r="N94" s="23"/>
      <c r="O94" s="23"/>
      <c r="P94" s="23"/>
    </row>
    <row r="95" spans="2:20" ht="16" x14ac:dyDescent="0.2">
      <c r="C95" s="13" t="s">
        <v>130</v>
      </c>
      <c r="E95" s="12" t="s">
        <v>131</v>
      </c>
      <c r="F95" s="12" t="s">
        <v>132</v>
      </c>
      <c r="H95" s="60">
        <v>1</v>
      </c>
      <c r="I95" s="60">
        <v>1</v>
      </c>
      <c r="J95" s="60">
        <f>H95</f>
        <v>1</v>
      </c>
      <c r="K95" s="60">
        <f>I95</f>
        <v>1</v>
      </c>
      <c r="O95" s="19"/>
    </row>
    <row r="96" spans="2:20" x14ac:dyDescent="0.2">
      <c r="B96" t="s">
        <v>113</v>
      </c>
      <c r="C96" s="70">
        <v>45322</v>
      </c>
      <c r="E96" s="75">
        <f t="shared" ref="E96:F98" si="0">ROUND(H96-1,4)</f>
        <v>5.7000000000000002E-3</v>
      </c>
      <c r="F96" s="75">
        <f t="shared" si="0"/>
        <v>5.4000000000000003E-3</v>
      </c>
      <c r="G96" s="25"/>
      <c r="H96" s="109">
        <f>'Items B &amp; C'!Q39</f>
        <v>1.0057322576102481</v>
      </c>
      <c r="I96" s="109">
        <f>'Items B &amp; C'!R39</f>
        <v>1.0053986567291271</v>
      </c>
      <c r="J96" s="20">
        <f>J95*H96</f>
        <v>1.0057322576102481</v>
      </c>
      <c r="K96" s="20">
        <f t="shared" ref="K96:K107" si="1">K95*I96</f>
        <v>1.0053986567291271</v>
      </c>
      <c r="L96" s="25">
        <f>(I96-1)*360/31</f>
        <v>6.2694078144701737E-2</v>
      </c>
      <c r="N96" s="25"/>
      <c r="O96" s="19"/>
      <c r="P96" s="17"/>
      <c r="R96" s="17"/>
      <c r="S96" s="25"/>
      <c r="T96" s="18"/>
    </row>
    <row r="97" spans="2:20" x14ac:dyDescent="0.2">
      <c r="B97" t="s">
        <v>114</v>
      </c>
      <c r="C97" s="70">
        <v>45351</v>
      </c>
      <c r="E97" s="75">
        <f t="shared" si="0"/>
        <v>5.3E-3</v>
      </c>
      <c r="F97" s="75">
        <f t="shared" si="0"/>
        <v>5.0000000000000001E-3</v>
      </c>
      <c r="G97" s="25"/>
      <c r="H97" s="109">
        <f>'Items B &amp; C'!Q40</f>
        <v>1.0053193907915892</v>
      </c>
      <c r="I97" s="109">
        <f>'Items B &amp; C'!R40</f>
        <v>1.0050233844161827</v>
      </c>
      <c r="J97" s="20">
        <f t="shared" ref="J97:J99" si="2">J96*H97</f>
        <v>1.0110821405201842</v>
      </c>
      <c r="K97" s="20">
        <f t="shared" si="1"/>
        <v>1.0104491606733912</v>
      </c>
      <c r="L97" s="25">
        <f>(I97-1)*360/(C97-C96)</f>
        <v>6.2359254821577892E-2</v>
      </c>
      <c r="N97" s="25"/>
      <c r="O97" s="19"/>
      <c r="P97" s="17"/>
      <c r="R97" s="17"/>
      <c r="S97" s="25"/>
      <c r="T97" s="18"/>
    </row>
    <row r="98" spans="2:20" x14ac:dyDescent="0.2">
      <c r="B98" t="s">
        <v>115</v>
      </c>
      <c r="C98" s="70">
        <v>45382</v>
      </c>
      <c r="E98" s="75">
        <f t="shared" si="0"/>
        <v>5.5999999999999999E-3</v>
      </c>
      <c r="F98" s="75">
        <f t="shared" si="0"/>
        <v>5.3E-3</v>
      </c>
      <c r="G98" s="25"/>
      <c r="H98" s="109">
        <f>'Items B &amp; C'!Q41</f>
        <v>1.0056145912133387</v>
      </c>
      <c r="I98" s="109">
        <f>'Items B &amp; C'!R41</f>
        <v>1.0053060073531912</v>
      </c>
      <c r="J98" s="20">
        <f t="shared" si="2"/>
        <v>1.0167589534223125</v>
      </c>
      <c r="K98" s="20">
        <f t="shared" si="1"/>
        <v>1.0158106113499501</v>
      </c>
      <c r="L98" s="25">
        <f>(I98-1)*360/(C98-C97)</f>
        <v>6.1618149908026838E-2</v>
      </c>
      <c r="N98" s="25"/>
      <c r="O98" s="19"/>
      <c r="P98" s="17"/>
      <c r="R98" s="17"/>
      <c r="S98" s="25"/>
      <c r="T98" s="18"/>
    </row>
    <row r="99" spans="2:20" ht="16" thickBot="1" x14ac:dyDescent="0.25">
      <c r="B99" t="s">
        <v>116</v>
      </c>
      <c r="C99" s="70">
        <v>45382</v>
      </c>
      <c r="E99" s="87">
        <f>ROUND((J99/J95)-1,4)</f>
        <v>1.6799999999999999E-2</v>
      </c>
      <c r="F99" s="87">
        <f>ROUND((K99/K95)-1,4)</f>
        <v>1.5800000000000002E-2</v>
      </c>
      <c r="G99" s="25"/>
      <c r="H99" s="60">
        <v>1</v>
      </c>
      <c r="I99" s="60">
        <v>1</v>
      </c>
      <c r="J99" s="60">
        <f t="shared" si="2"/>
        <v>1.0167589534223125</v>
      </c>
      <c r="K99" s="60">
        <f t="shared" si="1"/>
        <v>1.0158106113499501</v>
      </c>
      <c r="L99" s="25"/>
      <c r="N99" s="25"/>
      <c r="O99" s="19"/>
      <c r="R99" s="17"/>
      <c r="S99" s="25"/>
      <c r="T99" s="18"/>
    </row>
    <row r="100" spans="2:20" ht="16" thickTop="1" x14ac:dyDescent="0.2">
      <c r="B100" t="s">
        <v>117</v>
      </c>
      <c r="C100" s="70">
        <v>45412</v>
      </c>
      <c r="E100" s="75">
        <f t="shared" ref="E100:F102" si="3">ROUND(H100-1,4)</f>
        <v>5.4000000000000003E-3</v>
      </c>
      <c r="F100" s="75">
        <f t="shared" si="3"/>
        <v>5.1999999999999998E-3</v>
      </c>
      <c r="G100" s="25"/>
      <c r="H100" s="109">
        <f>'Items B &amp; C'!Q42</f>
        <v>1.0054385405279176</v>
      </c>
      <c r="I100" s="109">
        <f>'Items B &amp; C'!R42</f>
        <v>1.0052226573815564</v>
      </c>
      <c r="J100" s="20">
        <f>J99*H100</f>
        <v>1.0222886381976228</v>
      </c>
      <c r="K100" s="20">
        <f t="shared" si="1"/>
        <v>1.0211158421375801</v>
      </c>
      <c r="L100" s="25">
        <f>IF(F100,(I100-1)*360/(C100-C99),"")</f>
        <v>6.2671888578676338E-2</v>
      </c>
      <c r="N100" s="25"/>
      <c r="O100" s="19"/>
      <c r="R100" s="17"/>
      <c r="S100" s="25"/>
      <c r="T100" s="18"/>
    </row>
    <row r="101" spans="2:20" x14ac:dyDescent="0.2">
      <c r="B101" t="s">
        <v>118</v>
      </c>
      <c r="C101" s="70">
        <v>45443</v>
      </c>
      <c r="E101" s="75">
        <f t="shared" si="3"/>
        <v>5.7000000000000002E-3</v>
      </c>
      <c r="F101" s="75">
        <f t="shared" si="3"/>
        <v>5.4000000000000003E-3</v>
      </c>
      <c r="G101" s="25"/>
      <c r="H101" s="109">
        <f>'Items B &amp; C'!Q43</f>
        <v>1.0056548548849804</v>
      </c>
      <c r="I101" s="109">
        <f>'Items B &amp; C'!R43</f>
        <v>1.0053845617946269</v>
      </c>
      <c r="J101" s="20">
        <f t="shared" ref="J101:J107" si="4">J100*H101</f>
        <v>1.0280695320971946</v>
      </c>
      <c r="K101" s="20">
        <f t="shared" si="1"/>
        <v>1.0266141034890424</v>
      </c>
      <c r="L101" s="25">
        <f t="shared" ref="L101:L110" si="5">IF(F101,(I101-1)*360/(C101-C100),"")</f>
        <v>6.2530395034376601E-2</v>
      </c>
      <c r="N101" s="25"/>
      <c r="O101" s="19"/>
      <c r="P101" s="17"/>
      <c r="R101" s="17"/>
      <c r="S101" s="25"/>
      <c r="T101" s="18"/>
    </row>
    <row r="102" spans="2:20" x14ac:dyDescent="0.2">
      <c r="B102" t="s">
        <v>119</v>
      </c>
      <c r="C102" s="70">
        <v>45473</v>
      </c>
      <c r="E102" s="75">
        <f t="shared" si="3"/>
        <v>2.3E-3</v>
      </c>
      <c r="F102" s="75">
        <f t="shared" si="3"/>
        <v>2.2000000000000001E-3</v>
      </c>
      <c r="G102" s="25"/>
      <c r="H102" s="109">
        <f>'Items B &amp; C'!Q44</f>
        <v>1.0023248700844625</v>
      </c>
      <c r="I102" s="109">
        <f>'Items B &amp; C'!R44</f>
        <v>1.0022473364926376</v>
      </c>
      <c r="J102" s="20">
        <f t="shared" si="4"/>
        <v>1.0304596601971148</v>
      </c>
      <c r="K102" s="20">
        <f t="shared" si="1"/>
        <v>1.0289212508276697</v>
      </c>
      <c r="L102" s="25">
        <f t="shared" si="5"/>
        <v>2.6968037911651699E-2</v>
      </c>
      <c r="N102" s="25"/>
      <c r="O102" s="19"/>
      <c r="R102" s="17"/>
      <c r="S102" s="25"/>
      <c r="T102" s="18"/>
    </row>
    <row r="103" spans="2:20" ht="16" thickBot="1" x14ac:dyDescent="0.25">
      <c r="B103" t="s">
        <v>120</v>
      </c>
      <c r="C103" s="70">
        <v>45473</v>
      </c>
      <c r="E103" s="87">
        <f>ROUND((J103/J99)-1,4)</f>
        <v>1.35E-2</v>
      </c>
      <c r="F103" s="87">
        <f>ROUND((K103/K99)-1,4)</f>
        <v>1.29E-2</v>
      </c>
      <c r="G103" s="25"/>
      <c r="H103" s="60">
        <v>1</v>
      </c>
      <c r="I103" s="60">
        <v>1</v>
      </c>
      <c r="J103" s="60">
        <f t="shared" si="4"/>
        <v>1.0304596601971148</v>
      </c>
      <c r="K103" s="60">
        <f t="shared" si="1"/>
        <v>1.0289212508276697</v>
      </c>
      <c r="L103" s="25"/>
      <c r="N103" s="25"/>
      <c r="O103" s="19"/>
      <c r="R103" s="17"/>
      <c r="S103" s="25"/>
      <c r="T103" s="18"/>
    </row>
    <row r="104" spans="2:20" ht="16" thickTop="1" x14ac:dyDescent="0.2">
      <c r="B104" t="s">
        <v>121</v>
      </c>
      <c r="C104" s="70"/>
      <c r="E104" s="75"/>
      <c r="F104" s="75"/>
      <c r="G104" s="25"/>
      <c r="H104" s="109">
        <f>'Items B &amp; C'!Q45</f>
        <v>1</v>
      </c>
      <c r="I104" s="109">
        <f>'Items B &amp; C'!R45</f>
        <v>1</v>
      </c>
      <c r="J104" s="20">
        <f t="shared" si="4"/>
        <v>1.0304596601971148</v>
      </c>
      <c r="K104" s="20">
        <f t="shared" si="1"/>
        <v>1.0289212508276697</v>
      </c>
      <c r="L104" s="25" t="str">
        <f t="shared" si="5"/>
        <v/>
      </c>
      <c r="N104" s="25"/>
      <c r="O104" s="19"/>
      <c r="P104" s="17"/>
      <c r="R104" s="17"/>
      <c r="S104" s="25"/>
      <c r="T104" s="18"/>
    </row>
    <row r="105" spans="2:20" x14ac:dyDescent="0.2">
      <c r="B105" t="s">
        <v>122</v>
      </c>
      <c r="C105" s="70"/>
      <c r="E105" s="75"/>
      <c r="F105" s="75"/>
      <c r="G105" s="25"/>
      <c r="H105" s="109">
        <f>'Items B &amp; C'!Q46</f>
        <v>1</v>
      </c>
      <c r="I105" s="109">
        <f>'Items B &amp; C'!R46</f>
        <v>1</v>
      </c>
      <c r="J105" s="20">
        <f t="shared" si="4"/>
        <v>1.0304596601971148</v>
      </c>
      <c r="K105" s="20">
        <f t="shared" si="1"/>
        <v>1.0289212508276697</v>
      </c>
      <c r="L105" s="25" t="str">
        <f t="shared" si="5"/>
        <v/>
      </c>
      <c r="N105" s="25"/>
      <c r="O105" s="19"/>
      <c r="R105" s="17"/>
      <c r="S105" s="25"/>
      <c r="T105" s="18"/>
    </row>
    <row r="106" spans="2:20" x14ac:dyDescent="0.2">
      <c r="B106" t="s">
        <v>123</v>
      </c>
      <c r="C106" s="70"/>
      <c r="E106" s="75"/>
      <c r="F106" s="75"/>
      <c r="G106" s="25"/>
      <c r="H106" s="109">
        <f>'Items B &amp; C'!Q47</f>
        <v>1</v>
      </c>
      <c r="I106" s="109">
        <f>'Items B &amp; C'!R47</f>
        <v>1</v>
      </c>
      <c r="J106" s="20">
        <f t="shared" si="4"/>
        <v>1.0304596601971148</v>
      </c>
      <c r="K106" s="20">
        <f t="shared" si="1"/>
        <v>1.0289212508276697</v>
      </c>
      <c r="L106" s="25" t="str">
        <f t="shared" si="5"/>
        <v/>
      </c>
      <c r="N106" s="25"/>
      <c r="O106" s="19"/>
      <c r="R106" s="17"/>
      <c r="S106" s="25"/>
      <c r="T106" s="18"/>
    </row>
    <row r="107" spans="2:20" ht="16" thickBot="1" x14ac:dyDescent="0.25">
      <c r="B107" t="s">
        <v>124</v>
      </c>
      <c r="C107" s="70"/>
      <c r="E107" s="87"/>
      <c r="F107" s="87"/>
      <c r="G107" s="25"/>
      <c r="H107" s="60">
        <v>1</v>
      </c>
      <c r="I107" s="60">
        <v>1</v>
      </c>
      <c r="J107" s="60">
        <f t="shared" si="4"/>
        <v>1.0304596601971148</v>
      </c>
      <c r="K107" s="60">
        <f t="shared" si="1"/>
        <v>1.0289212508276697</v>
      </c>
      <c r="L107" s="25"/>
      <c r="N107" s="25"/>
      <c r="O107" s="19"/>
      <c r="P107" s="17"/>
      <c r="R107" s="17"/>
      <c r="S107" s="25"/>
      <c r="T107" s="18"/>
    </row>
    <row r="108" spans="2:20" ht="16" thickTop="1" x14ac:dyDescent="0.2">
      <c r="B108" t="s">
        <v>125</v>
      </c>
      <c r="C108" s="70"/>
      <c r="E108" s="75"/>
      <c r="F108" s="75"/>
      <c r="G108" s="25"/>
      <c r="H108" s="109">
        <f>'Items B &amp; C'!Q48</f>
        <v>1</v>
      </c>
      <c r="I108" s="109">
        <f>'Items B &amp; C'!R48</f>
        <v>1</v>
      </c>
      <c r="J108" s="20">
        <f>J107*H108</f>
        <v>1.0304596601971148</v>
      </c>
      <c r="K108" s="20">
        <f t="shared" ref="K108:K110" si="6">K107*I108</f>
        <v>1.0289212508276697</v>
      </c>
      <c r="L108" s="25" t="str">
        <f t="shared" si="5"/>
        <v/>
      </c>
    </row>
    <row r="109" spans="2:20" x14ac:dyDescent="0.2">
      <c r="B109" t="s">
        <v>126</v>
      </c>
      <c r="C109" s="70"/>
      <c r="E109" s="75"/>
      <c r="F109" s="75"/>
      <c r="G109" s="25"/>
      <c r="H109" s="109">
        <f>'Items B &amp; C'!Q49</f>
        <v>1</v>
      </c>
      <c r="I109" s="109">
        <f>'Items B &amp; C'!R49</f>
        <v>1</v>
      </c>
      <c r="J109" s="20">
        <f t="shared" ref="J109:J110" si="7">J108*H109</f>
        <v>1.0304596601971148</v>
      </c>
      <c r="K109" s="20">
        <f t="shared" si="6"/>
        <v>1.0289212508276697</v>
      </c>
      <c r="L109" s="25" t="str">
        <f t="shared" si="5"/>
        <v/>
      </c>
    </row>
    <row r="110" spans="2:20" x14ac:dyDescent="0.2">
      <c r="B110" t="s">
        <v>127</v>
      </c>
      <c r="C110" s="70"/>
      <c r="E110" s="75"/>
      <c r="F110" s="75"/>
      <c r="G110" s="25"/>
      <c r="H110" s="109">
        <f>'Items B &amp; C'!Q50</f>
        <v>1</v>
      </c>
      <c r="I110" s="109">
        <f>'Items B &amp; C'!R50</f>
        <v>1</v>
      </c>
      <c r="J110" s="20">
        <f t="shared" si="7"/>
        <v>1.0304596601971148</v>
      </c>
      <c r="K110" s="20">
        <f t="shared" si="6"/>
        <v>1.0289212508276697</v>
      </c>
      <c r="L110" s="25" t="str">
        <f t="shared" si="5"/>
        <v/>
      </c>
    </row>
    <row r="111" spans="2:20" ht="16" thickBot="1" x14ac:dyDescent="0.25">
      <c r="B111" t="s">
        <v>128</v>
      </c>
      <c r="C111" s="70"/>
      <c r="E111" s="87"/>
      <c r="F111" s="87"/>
      <c r="G111" s="57"/>
      <c r="H111" s="60">
        <v>1</v>
      </c>
      <c r="I111" s="60">
        <v>1</v>
      </c>
      <c r="J111" s="60">
        <f t="shared" ref="J111:K112" si="8">J110*H111</f>
        <v>1.0304596601971148</v>
      </c>
      <c r="K111" s="60">
        <f t="shared" si="8"/>
        <v>1.0289212508276697</v>
      </c>
    </row>
    <row r="112" spans="2:20" ht="16" thickTop="1" x14ac:dyDescent="0.2">
      <c r="B112" t="s">
        <v>129</v>
      </c>
      <c r="C112" s="70"/>
      <c r="D112" s="62"/>
      <c r="E112" s="75"/>
      <c r="F112" s="75"/>
      <c r="G112" s="57"/>
      <c r="H112" s="60">
        <v>1</v>
      </c>
      <c r="I112" s="60">
        <v>1</v>
      </c>
      <c r="J112" s="60">
        <f t="shared" si="8"/>
        <v>1.0304596601971148</v>
      </c>
      <c r="K112" s="60">
        <f t="shared" si="8"/>
        <v>1.0289212508276697</v>
      </c>
    </row>
    <row r="113" spans="2:7" x14ac:dyDescent="0.2">
      <c r="G113" s="22"/>
    </row>
    <row r="114" spans="2:7" x14ac:dyDescent="0.2">
      <c r="B114" s="1" t="s">
        <v>133</v>
      </c>
      <c r="G114" s="22"/>
    </row>
    <row r="115" spans="2:7" x14ac:dyDescent="0.2">
      <c r="B115" s="1" t="s">
        <v>134</v>
      </c>
      <c r="G115" s="22"/>
    </row>
    <row r="116" spans="2:7" x14ac:dyDescent="0.2">
      <c r="B116" s="1" t="s">
        <v>135</v>
      </c>
    </row>
    <row r="117" spans="2:7" x14ac:dyDescent="0.2">
      <c r="B117" s="1"/>
    </row>
    <row r="118" spans="2:7" x14ac:dyDescent="0.2">
      <c r="B118" s="1" t="s">
        <v>136</v>
      </c>
    </row>
    <row r="119" spans="2:7" x14ac:dyDescent="0.2">
      <c r="B119" s="1" t="s">
        <v>137</v>
      </c>
    </row>
    <row r="120" spans="2:7" x14ac:dyDescent="0.2">
      <c r="B120" s="1" t="s">
        <v>138</v>
      </c>
    </row>
    <row r="121" spans="2:7" x14ac:dyDescent="0.2">
      <c r="B121" s="1" t="s">
        <v>139</v>
      </c>
    </row>
    <row r="122" spans="2:7" x14ac:dyDescent="0.2">
      <c r="B122" s="1" t="s">
        <v>140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election activeCell="E30" sqref="E30"/>
    </sheetView>
  </sheetViews>
  <sheetFormatPr baseColWidth="10" defaultColWidth="8.83203125" defaultRowHeight="15" x14ac:dyDescent="0.2"/>
  <cols>
    <col min="3" max="3" width="11.83203125" customWidth="1"/>
    <col min="4" max="4" width="14.83203125" bestFit="1" customWidth="1"/>
    <col min="7" max="7" width="27.33203125" bestFit="1" customWidth="1"/>
    <col min="8" max="8" width="39.83203125" bestFit="1" customWidth="1"/>
  </cols>
  <sheetData>
    <row r="2" spans="3:8" ht="16" thickBot="1" x14ac:dyDescent="0.25">
      <c r="C2" s="95" t="s">
        <v>380</v>
      </c>
      <c r="D2" s="95" t="s">
        <v>381</v>
      </c>
      <c r="G2" s="95" t="s">
        <v>382</v>
      </c>
      <c r="H2" s="95"/>
    </row>
    <row r="3" spans="3:8" ht="16" thickTop="1" x14ac:dyDescent="0.2">
      <c r="C3" t="s">
        <v>313</v>
      </c>
      <c r="D3" t="s">
        <v>148</v>
      </c>
      <c r="G3" t="s">
        <v>21</v>
      </c>
      <c r="H3" t="s">
        <v>383</v>
      </c>
    </row>
    <row r="4" spans="3:8" x14ac:dyDescent="0.2">
      <c r="C4" t="s">
        <v>314</v>
      </c>
      <c r="D4" t="s">
        <v>154</v>
      </c>
      <c r="G4" t="s">
        <v>22</v>
      </c>
      <c r="H4" t="s">
        <v>384</v>
      </c>
    </row>
    <row r="5" spans="3:8" x14ac:dyDescent="0.2">
      <c r="C5" t="s">
        <v>315</v>
      </c>
      <c r="D5" t="s">
        <v>350</v>
      </c>
      <c r="G5" t="s">
        <v>23</v>
      </c>
      <c r="H5" t="s">
        <v>386</v>
      </c>
    </row>
    <row r="6" spans="3:8" x14ac:dyDescent="0.2">
      <c r="C6" t="s">
        <v>316</v>
      </c>
      <c r="D6" t="s">
        <v>352</v>
      </c>
      <c r="G6" t="s">
        <v>24</v>
      </c>
      <c r="H6" t="s">
        <v>387</v>
      </c>
    </row>
    <row r="7" spans="3:8" x14ac:dyDescent="0.2">
      <c r="C7" t="s">
        <v>318</v>
      </c>
      <c r="D7" t="s">
        <v>351</v>
      </c>
      <c r="G7" t="s">
        <v>25</v>
      </c>
      <c r="H7" t="s">
        <v>388</v>
      </c>
    </row>
    <row r="8" spans="3:8" x14ac:dyDescent="0.2">
      <c r="C8" t="s">
        <v>363</v>
      </c>
      <c r="D8" t="s">
        <v>366</v>
      </c>
      <c r="G8" t="s">
        <v>26</v>
      </c>
      <c r="H8" t="s">
        <v>389</v>
      </c>
    </row>
    <row r="9" spans="3:8" x14ac:dyDescent="0.2">
      <c r="C9" t="s">
        <v>354</v>
      </c>
      <c r="D9" t="s">
        <v>356</v>
      </c>
      <c r="G9" t="s">
        <v>27</v>
      </c>
      <c r="H9" t="s">
        <v>385</v>
      </c>
    </row>
    <row r="10" spans="3:8" x14ac:dyDescent="0.2">
      <c r="C10" t="s">
        <v>368</v>
      </c>
      <c r="D10" t="s">
        <v>378</v>
      </c>
      <c r="G10" t="s">
        <v>30</v>
      </c>
    </row>
    <row r="11" spans="3:8" x14ac:dyDescent="0.2">
      <c r="C11" t="s">
        <v>369</v>
      </c>
      <c r="D11" t="s">
        <v>379</v>
      </c>
    </row>
    <row r="12" spans="3:8" x14ac:dyDescent="0.2">
      <c r="C12" t="s">
        <v>390</v>
      </c>
      <c r="D12" t="s">
        <v>367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86" zoomScale="85" zoomScaleNormal="85" workbookViewId="0">
      <selection activeCell="E100" sqref="E100:F103"/>
    </sheetView>
  </sheetViews>
  <sheetFormatPr baseColWidth="10" defaultColWidth="8.83203125" defaultRowHeight="15" x14ac:dyDescent="0.2"/>
  <cols>
    <col min="1" max="1" width="14.83203125" bestFit="1" customWidth="1"/>
    <col min="2" max="2" width="68.5" customWidth="1"/>
    <col min="3" max="3" width="44.6640625" customWidth="1"/>
    <col min="4" max="4" width="1.33203125" customWidth="1"/>
    <col min="5" max="5" width="13.33203125" customWidth="1"/>
    <col min="6" max="11" width="14.5" customWidth="1"/>
    <col min="12" max="12" width="22.1640625" bestFit="1" customWidth="1"/>
    <col min="13" max="14" width="16.6640625" customWidth="1"/>
    <col min="15" max="15" width="15.33203125" customWidth="1"/>
    <col min="16" max="16" width="13.1640625" customWidth="1"/>
    <col min="23" max="23" width="12" bestFit="1" customWidth="1"/>
  </cols>
  <sheetData>
    <row r="1" spans="1:3" ht="19" x14ac:dyDescent="0.25">
      <c r="A1" s="11" t="s">
        <v>366</v>
      </c>
      <c r="B1" s="7" t="s">
        <v>34</v>
      </c>
    </row>
    <row r="2" spans="1:3" x14ac:dyDescent="0.2">
      <c r="B2" s="1" t="s">
        <v>50</v>
      </c>
    </row>
    <row r="4" spans="1:3" x14ac:dyDescent="0.2">
      <c r="B4" s="5" t="s">
        <v>51</v>
      </c>
    </row>
    <row r="5" spans="1:3" x14ac:dyDescent="0.2">
      <c r="B5" s="5"/>
    </row>
    <row r="6" spans="1:3" ht="16" x14ac:dyDescent="0.2">
      <c r="B6" s="10" t="s">
        <v>66</v>
      </c>
      <c r="C6" s="36" t="s">
        <v>364</v>
      </c>
    </row>
    <row r="7" spans="1:3" ht="16" x14ac:dyDescent="0.2">
      <c r="B7" s="10" t="s">
        <v>35</v>
      </c>
      <c r="C7" s="42" t="s">
        <v>366</v>
      </c>
    </row>
    <row r="8" spans="1:3" ht="16" x14ac:dyDescent="0.2">
      <c r="B8" s="10" t="s">
        <v>36</v>
      </c>
      <c r="C8" s="2"/>
    </row>
    <row r="9" spans="1:3" ht="16" x14ac:dyDescent="0.2">
      <c r="B9" s="10" t="s">
        <v>37</v>
      </c>
      <c r="C9" s="2"/>
    </row>
    <row r="13" spans="1:3" x14ac:dyDescent="0.2">
      <c r="B13" t="s">
        <v>67</v>
      </c>
    </row>
    <row r="14" spans="1:3" x14ac:dyDescent="0.2">
      <c r="B14" t="s">
        <v>38</v>
      </c>
      <c r="C14" s="42" t="s">
        <v>150</v>
      </c>
    </row>
    <row r="15" spans="1:3" x14ac:dyDescent="0.2">
      <c r="B15" t="s">
        <v>52</v>
      </c>
    </row>
    <row r="18" spans="2:3" x14ac:dyDescent="0.2">
      <c r="B18" t="s">
        <v>68</v>
      </c>
    </row>
    <row r="19" spans="2:3" x14ac:dyDescent="0.2">
      <c r="B19" t="s">
        <v>155</v>
      </c>
      <c r="C19" s="42" t="s">
        <v>150</v>
      </c>
    </row>
    <row r="20" spans="2:3" x14ac:dyDescent="0.2">
      <c r="B20" t="s">
        <v>45</v>
      </c>
    </row>
    <row r="21" spans="2:3" x14ac:dyDescent="0.2">
      <c r="B21" s="1" t="s">
        <v>46</v>
      </c>
    </row>
    <row r="22" spans="2:3" x14ac:dyDescent="0.2">
      <c r="B22" s="1"/>
    </row>
    <row r="23" spans="2:3" x14ac:dyDescent="0.2">
      <c r="B23" s="1"/>
    </row>
    <row r="24" spans="2:3" x14ac:dyDescent="0.2">
      <c r="B24" t="s">
        <v>39</v>
      </c>
    </row>
    <row r="25" spans="2:3" x14ac:dyDescent="0.2">
      <c r="B25" t="s">
        <v>40</v>
      </c>
      <c r="C25" s="2"/>
    </row>
    <row r="26" spans="2:3" x14ac:dyDescent="0.2">
      <c r="B26" t="s">
        <v>41</v>
      </c>
      <c r="C26" s="2"/>
    </row>
    <row r="27" spans="2:3" x14ac:dyDescent="0.2">
      <c r="B27" t="s">
        <v>42</v>
      </c>
      <c r="C27" s="2"/>
    </row>
    <row r="28" spans="2:3" x14ac:dyDescent="0.2">
      <c r="B28" t="s">
        <v>43</v>
      </c>
      <c r="C28" s="2"/>
    </row>
    <row r="30" spans="2:3" s="3" customFormat="1" ht="16" thickBot="1" x14ac:dyDescent="0.25"/>
    <row r="31" spans="2:3" ht="16" thickTop="1" x14ac:dyDescent="0.2"/>
    <row r="32" spans="2:3" ht="16" x14ac:dyDescent="0.2">
      <c r="B32" s="6" t="s">
        <v>53</v>
      </c>
    </row>
    <row r="33" spans="2:5" x14ac:dyDescent="0.2">
      <c r="E33" s="1" t="s">
        <v>54</v>
      </c>
    </row>
    <row r="34" spans="2:5" x14ac:dyDescent="0.2">
      <c r="C34" s="62"/>
      <c r="E34" s="1" t="s">
        <v>47</v>
      </c>
    </row>
    <row r="35" spans="2:5" x14ac:dyDescent="0.2">
      <c r="B35" t="s">
        <v>69</v>
      </c>
      <c r="C35" s="72">
        <f>'Items B &amp; C'!O15</f>
        <v>526438000</v>
      </c>
      <c r="E35" s="1" t="s">
        <v>48</v>
      </c>
    </row>
    <row r="36" spans="2:5" x14ac:dyDescent="0.2">
      <c r="B36" t="s">
        <v>70</v>
      </c>
      <c r="C36" s="72">
        <f>'Items B &amp; C'!P15</f>
        <v>513097000</v>
      </c>
      <c r="E36" s="1" t="s">
        <v>55</v>
      </c>
    </row>
    <row r="37" spans="2:5" x14ac:dyDescent="0.2">
      <c r="C37" s="16"/>
      <c r="E37" s="1"/>
    </row>
    <row r="38" spans="2:5" x14ac:dyDescent="0.2">
      <c r="C38" s="16"/>
      <c r="E38" s="1"/>
    </row>
    <row r="39" spans="2:5" x14ac:dyDescent="0.2">
      <c r="B39" t="s">
        <v>71</v>
      </c>
      <c r="C39" s="42">
        <v>0</v>
      </c>
      <c r="E39" s="1" t="s">
        <v>49</v>
      </c>
    </row>
    <row r="40" spans="2:5" x14ac:dyDescent="0.2">
      <c r="B40" t="s">
        <v>72</v>
      </c>
      <c r="C40" s="42">
        <v>0</v>
      </c>
      <c r="E40" s="1" t="s">
        <v>56</v>
      </c>
    </row>
    <row r="41" spans="2:5" x14ac:dyDescent="0.2">
      <c r="C41" s="16"/>
    </row>
    <row r="42" spans="2:5" x14ac:dyDescent="0.2">
      <c r="B42" t="s">
        <v>151</v>
      </c>
      <c r="C42" s="16"/>
    </row>
    <row r="43" spans="2:5" x14ac:dyDescent="0.2">
      <c r="B43" t="s">
        <v>57</v>
      </c>
      <c r="C43" s="42">
        <v>0</v>
      </c>
      <c r="E43" s="1" t="s">
        <v>59</v>
      </c>
    </row>
    <row r="44" spans="2:5" x14ac:dyDescent="0.2">
      <c r="B44" t="s">
        <v>62</v>
      </c>
      <c r="C44" s="73">
        <v>0</v>
      </c>
      <c r="E44" s="1" t="s">
        <v>60</v>
      </c>
    </row>
    <row r="45" spans="2:5" x14ac:dyDescent="0.2">
      <c r="B45" t="s">
        <v>63</v>
      </c>
      <c r="C45" s="73">
        <v>0</v>
      </c>
    </row>
    <row r="46" spans="2:5" x14ac:dyDescent="0.2">
      <c r="B46" t="s">
        <v>64</v>
      </c>
      <c r="C46" s="73">
        <v>0</v>
      </c>
      <c r="E46" s="1" t="s">
        <v>58</v>
      </c>
    </row>
    <row r="47" spans="2:5" x14ac:dyDescent="0.2">
      <c r="B47" t="s">
        <v>65</v>
      </c>
      <c r="C47" s="73">
        <v>0</v>
      </c>
    </row>
    <row r="48" spans="2:5" x14ac:dyDescent="0.2">
      <c r="C48" s="16"/>
    </row>
    <row r="49" spans="2:14" x14ac:dyDescent="0.2">
      <c r="C49" s="16"/>
    </row>
    <row r="50" spans="2:14" x14ac:dyDescent="0.2">
      <c r="B50" t="s">
        <v>61</v>
      </c>
      <c r="C50" s="42" t="s">
        <v>150</v>
      </c>
    </row>
    <row r="51" spans="2:14" x14ac:dyDescent="0.2">
      <c r="B51" t="s">
        <v>73</v>
      </c>
      <c r="C51" s="11"/>
    </row>
    <row r="54" spans="2:14" x14ac:dyDescent="0.2">
      <c r="B54" t="s">
        <v>74</v>
      </c>
    </row>
    <row r="55" spans="2:14" x14ac:dyDescent="0.2">
      <c r="B55" t="s">
        <v>75</v>
      </c>
    </row>
    <row r="56" spans="2:14" x14ac:dyDescent="0.2">
      <c r="B56" t="s">
        <v>76</v>
      </c>
    </row>
    <row r="57" spans="2:14" x14ac:dyDescent="0.2">
      <c r="B57" t="s">
        <v>77</v>
      </c>
    </row>
    <row r="59" spans="2:14" x14ac:dyDescent="0.2">
      <c r="C59" t="s">
        <v>80</v>
      </c>
      <c r="E59" t="s">
        <v>81</v>
      </c>
      <c r="F59" t="s">
        <v>82</v>
      </c>
      <c r="G59" t="s">
        <v>83</v>
      </c>
    </row>
    <row r="60" spans="2:14" x14ac:dyDescent="0.2">
      <c r="B60" t="s">
        <v>78</v>
      </c>
      <c r="C60" s="74">
        <f>'Items B &amp; C'!AB15</f>
        <v>44715000</v>
      </c>
      <c r="D60" s="61"/>
      <c r="E60" s="74">
        <f>'Items B &amp; C'!AC15</f>
        <v>481723000</v>
      </c>
      <c r="F60" s="74">
        <v>0</v>
      </c>
      <c r="G60" s="74">
        <f>'Items B &amp; C'!AD15</f>
        <v>0</v>
      </c>
      <c r="N60" s="24"/>
    </row>
    <row r="61" spans="2:14" x14ac:dyDescent="0.2">
      <c r="B61" t="s">
        <v>79</v>
      </c>
      <c r="C61" s="74">
        <f>'Items B &amp; C'!AE15</f>
        <v>260000</v>
      </c>
      <c r="D61" s="61"/>
      <c r="E61" s="74">
        <f>'Items B &amp; C'!AF15</f>
        <v>0</v>
      </c>
      <c r="F61" s="74">
        <v>0</v>
      </c>
      <c r="G61" s="74">
        <f>'Items B &amp; C'!AG15</f>
        <v>13081000</v>
      </c>
      <c r="N61" s="24"/>
    </row>
    <row r="64" spans="2:14" x14ac:dyDescent="0.2">
      <c r="B64" t="s">
        <v>88</v>
      </c>
      <c r="E64" s="1" t="s">
        <v>86</v>
      </c>
    </row>
    <row r="65" spans="2:5" x14ac:dyDescent="0.2">
      <c r="B65" t="s">
        <v>85</v>
      </c>
      <c r="C65" s="76">
        <f>'Items B &amp; C'!M54</f>
        <v>100</v>
      </c>
      <c r="E65" s="1" t="s">
        <v>87</v>
      </c>
    </row>
    <row r="66" spans="2:5" x14ac:dyDescent="0.2">
      <c r="B66" t="s">
        <v>84</v>
      </c>
      <c r="C66" s="58"/>
    </row>
    <row r="67" spans="2:5" x14ac:dyDescent="0.2">
      <c r="C67" s="58"/>
    </row>
    <row r="68" spans="2:5" x14ac:dyDescent="0.2">
      <c r="C68" s="58"/>
    </row>
    <row r="69" spans="2:5" x14ac:dyDescent="0.2">
      <c r="B69" t="s">
        <v>89</v>
      </c>
      <c r="C69" s="58"/>
    </row>
    <row r="70" spans="2:5" x14ac:dyDescent="0.2">
      <c r="B70" t="s">
        <v>90</v>
      </c>
      <c r="C70" s="76">
        <f>'Items B &amp; C'!M56</f>
        <v>0</v>
      </c>
    </row>
    <row r="71" spans="2:5" x14ac:dyDescent="0.2">
      <c r="B71" t="s">
        <v>91</v>
      </c>
      <c r="C71" s="76">
        <f>'Items B &amp; C'!M57</f>
        <v>0</v>
      </c>
    </row>
    <row r="72" spans="2:5" x14ac:dyDescent="0.2">
      <c r="B72" t="s">
        <v>92</v>
      </c>
      <c r="C72" s="76">
        <f>'Items B &amp; C'!M58</f>
        <v>0</v>
      </c>
    </row>
    <row r="73" spans="2:5" x14ac:dyDescent="0.2">
      <c r="B73" t="s">
        <v>93</v>
      </c>
      <c r="C73" s="76">
        <f>'Items B &amp; C'!M59</f>
        <v>16</v>
      </c>
      <c r="E73" s="1" t="s">
        <v>103</v>
      </c>
    </row>
    <row r="74" spans="2:5" x14ac:dyDescent="0.2">
      <c r="B74" t="s">
        <v>94</v>
      </c>
      <c r="C74" s="76">
        <f>'Items B &amp; C'!M60</f>
        <v>0</v>
      </c>
      <c r="E74" s="1" t="s">
        <v>104</v>
      </c>
    </row>
    <row r="75" spans="2:5" x14ac:dyDescent="0.2">
      <c r="B75" t="s">
        <v>95</v>
      </c>
      <c r="C75" s="76">
        <f>'Items B &amp; C'!M61</f>
        <v>0</v>
      </c>
      <c r="E75" s="1" t="s">
        <v>105</v>
      </c>
    </row>
    <row r="76" spans="2:5" x14ac:dyDescent="0.2">
      <c r="B76" t="s">
        <v>96</v>
      </c>
      <c r="C76" s="76">
        <f>'Items B &amp; C'!M62</f>
        <v>64</v>
      </c>
      <c r="E76" s="1" t="s">
        <v>106</v>
      </c>
    </row>
    <row r="77" spans="2:5" x14ac:dyDescent="0.2">
      <c r="B77" t="s">
        <v>97</v>
      </c>
      <c r="C77" s="76">
        <f>'Items B &amp; C'!M63</f>
        <v>0</v>
      </c>
    </row>
    <row r="78" spans="2:5" x14ac:dyDescent="0.2">
      <c r="B78" t="s">
        <v>98</v>
      </c>
      <c r="C78" s="76">
        <f>'Items B &amp; C'!M64</f>
        <v>0</v>
      </c>
    </row>
    <row r="79" spans="2:5" x14ac:dyDescent="0.2">
      <c r="B79" t="s">
        <v>101</v>
      </c>
      <c r="C79" s="76">
        <f>'Items B &amp; C'!M65</f>
        <v>0</v>
      </c>
    </row>
    <row r="80" spans="2:5" x14ac:dyDescent="0.2">
      <c r="B80" t="s">
        <v>99</v>
      </c>
      <c r="C80" s="76">
        <f>'Items B &amp; C'!M66</f>
        <v>20</v>
      </c>
    </row>
    <row r="81" spans="2:20" x14ac:dyDescent="0.2">
      <c r="B81" t="s">
        <v>100</v>
      </c>
      <c r="C81" s="76">
        <f>'Items B &amp; C'!M67</f>
        <v>0</v>
      </c>
    </row>
    <row r="82" spans="2:20" x14ac:dyDescent="0.2">
      <c r="B82" t="s">
        <v>102</v>
      </c>
      <c r="C82" s="76">
        <f>'Items B &amp; C'!M68</f>
        <v>0</v>
      </c>
    </row>
    <row r="83" spans="2:20" x14ac:dyDescent="0.2">
      <c r="B83" t="s">
        <v>152</v>
      </c>
      <c r="C83" s="76">
        <f>'Items B &amp; C'!M69</f>
        <v>0</v>
      </c>
    </row>
    <row r="85" spans="2:20" s="3" customFormat="1" ht="16" thickBot="1" x14ac:dyDescent="0.25"/>
    <row r="86" spans="2:20" ht="16" thickTop="1" x14ac:dyDescent="0.2"/>
    <row r="87" spans="2:20" ht="19" x14ac:dyDescent="0.25">
      <c r="B87" s="7" t="s">
        <v>107</v>
      </c>
    </row>
    <row r="89" spans="2:20" x14ac:dyDescent="0.2">
      <c r="B89" t="s">
        <v>108</v>
      </c>
    </row>
    <row r="90" spans="2:20" x14ac:dyDescent="0.2">
      <c r="B90" t="s">
        <v>109</v>
      </c>
    </row>
    <row r="91" spans="2:20" x14ac:dyDescent="0.2">
      <c r="B91" t="s">
        <v>110</v>
      </c>
    </row>
    <row r="92" spans="2:20" x14ac:dyDescent="0.2">
      <c r="B92" t="s">
        <v>111</v>
      </c>
    </row>
    <row r="93" spans="2:20" x14ac:dyDescent="0.2">
      <c r="B93" t="s">
        <v>112</v>
      </c>
    </row>
    <row r="94" spans="2:20" x14ac:dyDescent="0.2">
      <c r="H94" t="s">
        <v>307</v>
      </c>
      <c r="I94" s="23" t="s">
        <v>306</v>
      </c>
      <c r="J94" s="23" t="s">
        <v>309</v>
      </c>
      <c r="K94" s="23" t="s">
        <v>308</v>
      </c>
      <c r="M94" s="23"/>
      <c r="N94" s="23"/>
      <c r="O94" s="23"/>
      <c r="P94" s="23"/>
    </row>
    <row r="95" spans="2:20" ht="16" x14ac:dyDescent="0.2">
      <c r="C95" s="13" t="s">
        <v>130</v>
      </c>
      <c r="E95" s="12" t="s">
        <v>131</v>
      </c>
      <c r="F95" s="12" t="s">
        <v>132</v>
      </c>
      <c r="H95" s="60">
        <v>1</v>
      </c>
      <c r="I95" s="60">
        <v>1</v>
      </c>
      <c r="J95" s="60">
        <f>H95</f>
        <v>1</v>
      </c>
      <c r="K95" s="60">
        <f>I95</f>
        <v>1</v>
      </c>
      <c r="O95" s="19"/>
    </row>
    <row r="96" spans="2:20" x14ac:dyDescent="0.2">
      <c r="B96" t="s">
        <v>113</v>
      </c>
      <c r="C96" s="70">
        <v>45322</v>
      </c>
      <c r="E96" s="75">
        <f t="shared" ref="E96:F98" si="0">ROUND(H96-1,4)</f>
        <v>5.8999999999999999E-3</v>
      </c>
      <c r="F96" s="75">
        <f t="shared" si="0"/>
        <v>5.5999999999999999E-3</v>
      </c>
      <c r="G96" s="25"/>
      <c r="H96" s="109">
        <f>'Items B &amp; C'!S39</f>
        <v>1.0058955794609765</v>
      </c>
      <c r="I96" s="109">
        <f>'Items B &amp; C'!T39</f>
        <v>1.0056147400495008</v>
      </c>
      <c r="J96" s="20">
        <f>J95*H96</f>
        <v>1.0058955794609765</v>
      </c>
      <c r="K96" s="20">
        <f t="shared" ref="K96:K107" si="1">K95*I96</f>
        <v>1.0056147400495008</v>
      </c>
      <c r="L96" s="25">
        <f>(I96-1)*360/31</f>
        <v>6.5203432832912508E-2</v>
      </c>
      <c r="N96" s="25"/>
      <c r="O96" s="19"/>
      <c r="P96" s="17"/>
      <c r="R96" s="17"/>
      <c r="S96" s="25"/>
      <c r="T96" s="18"/>
    </row>
    <row r="97" spans="2:20" x14ac:dyDescent="0.2">
      <c r="B97" t="s">
        <v>114</v>
      </c>
      <c r="C97" s="70">
        <v>45351</v>
      </c>
      <c r="E97" s="75">
        <f t="shared" si="0"/>
        <v>5.4999999999999997E-3</v>
      </c>
      <c r="F97" s="75">
        <f t="shared" si="0"/>
        <v>5.1999999999999998E-3</v>
      </c>
      <c r="G97" s="25"/>
      <c r="H97" s="109">
        <f>'Items B &amp; C'!S40</f>
        <v>1.0054567407757811</v>
      </c>
      <c r="I97" s="109">
        <f>'Items B &amp; C'!T40</f>
        <v>1.0052172706828753</v>
      </c>
      <c r="J97" s="20">
        <f t="shared" ref="J97:J99" si="2">J96*H97</f>
        <v>1.0113844908855991</v>
      </c>
      <c r="K97" s="20">
        <f t="shared" si="1"/>
        <v>1.0108613043510282</v>
      </c>
      <c r="L97" s="25">
        <f>(I97-1)*360/(C97-C96)</f>
        <v>6.4766118821899685E-2</v>
      </c>
      <c r="N97" s="25"/>
      <c r="O97" s="19"/>
      <c r="P97" s="17"/>
      <c r="R97" s="17"/>
      <c r="S97" s="25"/>
      <c r="T97" s="18"/>
    </row>
    <row r="98" spans="2:20" x14ac:dyDescent="0.2">
      <c r="B98" t="s">
        <v>115</v>
      </c>
      <c r="C98" s="70">
        <v>45382</v>
      </c>
      <c r="E98" s="75">
        <f t="shared" si="0"/>
        <v>5.7999999999999996E-3</v>
      </c>
      <c r="F98" s="75">
        <f t="shared" si="0"/>
        <v>5.4999999999999997E-3</v>
      </c>
      <c r="G98" s="25"/>
      <c r="H98" s="109">
        <f>'Items B &amp; C'!S41</f>
        <v>1.0058162468211154</v>
      </c>
      <c r="I98" s="109">
        <f>'Items B &amp; C'!T41</f>
        <v>1.0055440287263882</v>
      </c>
      <c r="J98" s="20">
        <f t="shared" si="2"/>
        <v>1.0172669527156379</v>
      </c>
      <c r="K98" s="20">
        <f t="shared" si="1"/>
        <v>1.0164655484607446</v>
      </c>
      <c r="L98" s="25">
        <f>(I98-1)*360/(C98-C97)</f>
        <v>6.4382269080636587E-2</v>
      </c>
      <c r="N98" s="25"/>
      <c r="O98" s="19"/>
      <c r="P98" s="17"/>
      <c r="R98" s="17"/>
      <c r="S98" s="25"/>
      <c r="T98" s="18"/>
    </row>
    <row r="99" spans="2:20" ht="16" thickBot="1" x14ac:dyDescent="0.25">
      <c r="B99" t="s">
        <v>116</v>
      </c>
      <c r="C99" s="70">
        <v>45382</v>
      </c>
      <c r="E99" s="87">
        <f>ROUND((J99/J95)-1,4)</f>
        <v>1.7299999999999999E-2</v>
      </c>
      <c r="F99" s="87">
        <f>ROUND((K99/K95)-1,4)</f>
        <v>1.6500000000000001E-2</v>
      </c>
      <c r="G99" s="25"/>
      <c r="H99" s="60">
        <v>1</v>
      </c>
      <c r="I99" s="60">
        <v>1</v>
      </c>
      <c r="J99" s="60">
        <f t="shared" si="2"/>
        <v>1.0172669527156379</v>
      </c>
      <c r="K99" s="60">
        <f t="shared" si="1"/>
        <v>1.0164655484607446</v>
      </c>
      <c r="L99" s="25"/>
      <c r="N99" s="25"/>
      <c r="O99" s="19"/>
      <c r="R99" s="17"/>
      <c r="S99" s="25"/>
      <c r="T99" s="18"/>
    </row>
    <row r="100" spans="2:20" ht="16" thickTop="1" x14ac:dyDescent="0.2">
      <c r="B100" t="s">
        <v>117</v>
      </c>
      <c r="C100" s="70">
        <v>45412</v>
      </c>
      <c r="E100" s="75">
        <f t="shared" ref="E100:E102" si="3">ROUND(H100-1,4)</f>
        <v>5.5999999999999999E-3</v>
      </c>
      <c r="F100" s="75">
        <f t="shared" ref="F100:F102" si="4">ROUND(I100-1,4)</f>
        <v>5.4000000000000003E-3</v>
      </c>
      <c r="G100" s="25"/>
      <c r="H100" s="109">
        <f>'Items B &amp; C'!S42</f>
        <v>1.0055721528986856</v>
      </c>
      <c r="I100" s="109">
        <f>'Items B &amp; C'!T42</f>
        <v>1.0053775671339176</v>
      </c>
      <c r="J100" s="20">
        <f>J99*H100</f>
        <v>1.0229353197149496</v>
      </c>
      <c r="K100" s="20">
        <f t="shared" si="1"/>
        <v>1.0219316601869066</v>
      </c>
      <c r="L100" s="25">
        <f>IF(F100,(I100-1)*360/(C100-C99),"")</f>
        <v>6.4530805607010855E-2</v>
      </c>
      <c r="N100" s="25"/>
      <c r="O100" s="19"/>
      <c r="R100" s="17"/>
      <c r="S100" s="25"/>
      <c r="T100" s="18"/>
    </row>
    <row r="101" spans="2:20" x14ac:dyDescent="0.2">
      <c r="B101" t="s">
        <v>118</v>
      </c>
      <c r="C101" s="70">
        <v>45443</v>
      </c>
      <c r="E101" s="75">
        <f t="shared" si="3"/>
        <v>5.8999999999999999E-3</v>
      </c>
      <c r="F101" s="75">
        <f t="shared" si="4"/>
        <v>5.4999999999999997E-3</v>
      </c>
      <c r="G101" s="25"/>
      <c r="H101" s="109">
        <f>'Items B &amp; C'!S43</f>
        <v>1.0058914466767617</v>
      </c>
      <c r="I101" s="109">
        <f>'Items B &amp; C'!T43</f>
        <v>1.00554387635964</v>
      </c>
      <c r="J101" s="20">
        <f t="shared" ref="J101:J107" si="5">J100*H101</f>
        <v>1.0289618886048264</v>
      </c>
      <c r="K101" s="20">
        <f t="shared" si="1"/>
        <v>1.0275971229589844</v>
      </c>
      <c r="L101" s="25">
        <f t="shared" ref="L101:L110" si="6">IF(F101,(I101-1)*360/(C101-C100),"")</f>
        <v>6.4380499660335988E-2</v>
      </c>
      <c r="N101" s="25"/>
      <c r="O101" s="19"/>
      <c r="P101" s="17"/>
      <c r="R101" s="17"/>
      <c r="S101" s="25"/>
      <c r="T101" s="18"/>
    </row>
    <row r="102" spans="2:20" x14ac:dyDescent="0.2">
      <c r="B102" t="s">
        <v>119</v>
      </c>
      <c r="C102" s="70">
        <v>45473</v>
      </c>
      <c r="E102" s="75">
        <f t="shared" si="3"/>
        <v>2.3999999999999998E-3</v>
      </c>
      <c r="F102" s="75">
        <f t="shared" si="4"/>
        <v>2.3E-3</v>
      </c>
      <c r="G102" s="25"/>
      <c r="H102" s="109">
        <f>'Items B &amp; C'!S44</f>
        <v>1.002433166733794</v>
      </c>
      <c r="I102" s="109">
        <f>'Items B &amp; C'!T44</f>
        <v>1.0023120337625115</v>
      </c>
      <c r="J102" s="20">
        <f t="shared" si="5"/>
        <v>1.0314655244425215</v>
      </c>
      <c r="K102" s="20">
        <f t="shared" si="1"/>
        <v>1.0299729622015252</v>
      </c>
      <c r="L102" s="25">
        <f t="shared" si="6"/>
        <v>2.774440515013854E-2</v>
      </c>
      <c r="N102" s="25"/>
      <c r="O102" s="19"/>
      <c r="R102" s="17"/>
      <c r="S102" s="25"/>
      <c r="T102" s="18"/>
    </row>
    <row r="103" spans="2:20" ht="16" thickBot="1" x14ac:dyDescent="0.25">
      <c r="B103" t="s">
        <v>120</v>
      </c>
      <c r="C103" s="70">
        <v>45473</v>
      </c>
      <c r="E103" s="87">
        <f>ROUND((J103/J99)-1,4)</f>
        <v>1.4E-2</v>
      </c>
      <c r="F103" s="87">
        <f>ROUND((K103/K99)-1,4)</f>
        <v>1.3299999999999999E-2</v>
      </c>
      <c r="G103" s="25"/>
      <c r="H103" s="60">
        <v>1</v>
      </c>
      <c r="I103" s="60">
        <v>1</v>
      </c>
      <c r="J103" s="60">
        <f t="shared" si="5"/>
        <v>1.0314655244425215</v>
      </c>
      <c r="K103" s="60">
        <f t="shared" si="1"/>
        <v>1.0299729622015252</v>
      </c>
      <c r="L103" s="25"/>
      <c r="N103" s="25"/>
      <c r="O103" s="19"/>
      <c r="R103" s="17"/>
      <c r="S103" s="25"/>
      <c r="T103" s="18"/>
    </row>
    <row r="104" spans="2:20" ht="16" thickTop="1" x14ac:dyDescent="0.2">
      <c r="B104" t="s">
        <v>121</v>
      </c>
      <c r="C104" s="70"/>
      <c r="E104" s="75"/>
      <c r="F104" s="75"/>
      <c r="G104" s="25"/>
      <c r="H104" s="109">
        <f>'Items B &amp; C'!S45</f>
        <v>1</v>
      </c>
      <c r="I104" s="109">
        <f>'Items B &amp; C'!T45</f>
        <v>1</v>
      </c>
      <c r="J104" s="20">
        <f t="shared" si="5"/>
        <v>1.0314655244425215</v>
      </c>
      <c r="K104" s="20">
        <f t="shared" si="1"/>
        <v>1.0299729622015252</v>
      </c>
      <c r="L104" s="25" t="str">
        <f t="shared" si="6"/>
        <v/>
      </c>
      <c r="N104" s="25"/>
      <c r="O104" s="19"/>
      <c r="P104" s="17"/>
      <c r="R104" s="17"/>
      <c r="S104" s="25"/>
      <c r="T104" s="18"/>
    </row>
    <row r="105" spans="2:20" x14ac:dyDescent="0.2">
      <c r="B105" t="s">
        <v>122</v>
      </c>
      <c r="C105" s="70"/>
      <c r="E105" s="75"/>
      <c r="F105" s="75"/>
      <c r="G105" s="25"/>
      <c r="H105" s="109">
        <f>'Items B &amp; C'!S46</f>
        <v>1</v>
      </c>
      <c r="I105" s="109">
        <f>'Items B &amp; C'!T46</f>
        <v>1</v>
      </c>
      <c r="J105" s="20">
        <f t="shared" si="5"/>
        <v>1.0314655244425215</v>
      </c>
      <c r="K105" s="20">
        <f t="shared" si="1"/>
        <v>1.0299729622015252</v>
      </c>
      <c r="L105" s="25" t="str">
        <f t="shared" si="6"/>
        <v/>
      </c>
      <c r="N105" s="25"/>
      <c r="O105" s="19"/>
      <c r="R105" s="17"/>
      <c r="S105" s="25"/>
      <c r="T105" s="18"/>
    </row>
    <row r="106" spans="2:20" x14ac:dyDescent="0.2">
      <c r="B106" t="s">
        <v>123</v>
      </c>
      <c r="C106" s="70"/>
      <c r="E106" s="75"/>
      <c r="F106" s="75"/>
      <c r="G106" s="25"/>
      <c r="H106" s="109">
        <f>'Items B &amp; C'!S47</f>
        <v>1</v>
      </c>
      <c r="I106" s="109">
        <f>'Items B &amp; C'!T47</f>
        <v>1</v>
      </c>
      <c r="J106" s="20">
        <f t="shared" si="5"/>
        <v>1.0314655244425215</v>
      </c>
      <c r="K106" s="20">
        <f t="shared" si="1"/>
        <v>1.0299729622015252</v>
      </c>
      <c r="L106" s="25" t="str">
        <f t="shared" si="6"/>
        <v/>
      </c>
      <c r="N106" s="25"/>
      <c r="O106" s="19"/>
      <c r="R106" s="17"/>
      <c r="S106" s="25"/>
      <c r="T106" s="18"/>
    </row>
    <row r="107" spans="2:20" ht="16" thickBot="1" x14ac:dyDescent="0.25">
      <c r="B107" t="s">
        <v>124</v>
      </c>
      <c r="C107" s="70"/>
      <c r="E107" s="87"/>
      <c r="F107" s="87"/>
      <c r="G107" s="25"/>
      <c r="H107" s="60">
        <v>1</v>
      </c>
      <c r="I107" s="60">
        <v>1</v>
      </c>
      <c r="J107" s="60">
        <f t="shared" si="5"/>
        <v>1.0314655244425215</v>
      </c>
      <c r="K107" s="60">
        <f t="shared" si="1"/>
        <v>1.0299729622015252</v>
      </c>
      <c r="L107" s="25"/>
      <c r="N107" s="25"/>
      <c r="O107" s="19"/>
      <c r="P107" s="17"/>
      <c r="R107" s="17"/>
      <c r="S107" s="25"/>
      <c r="T107" s="18"/>
    </row>
    <row r="108" spans="2:20" ht="16" thickTop="1" x14ac:dyDescent="0.2">
      <c r="B108" t="s">
        <v>125</v>
      </c>
      <c r="C108" s="70"/>
      <c r="E108" s="75"/>
      <c r="F108" s="75"/>
      <c r="G108" s="25"/>
      <c r="H108" s="109">
        <f>'Items B &amp; C'!S48</f>
        <v>1</v>
      </c>
      <c r="I108" s="109">
        <f>'Items B &amp; C'!T48</f>
        <v>1</v>
      </c>
      <c r="J108" s="20">
        <f>J107*H108</f>
        <v>1.0314655244425215</v>
      </c>
      <c r="K108" s="20">
        <f t="shared" ref="K108:K110" si="7">K107*I108</f>
        <v>1.0299729622015252</v>
      </c>
      <c r="L108" s="25" t="str">
        <f t="shared" si="6"/>
        <v/>
      </c>
    </row>
    <row r="109" spans="2:20" x14ac:dyDescent="0.2">
      <c r="B109" t="s">
        <v>126</v>
      </c>
      <c r="C109" s="70"/>
      <c r="E109" s="75"/>
      <c r="F109" s="75"/>
      <c r="G109" s="25"/>
      <c r="H109" s="109">
        <f>'Items B &amp; C'!S49</f>
        <v>1</v>
      </c>
      <c r="I109" s="109">
        <f>'Items B &amp; C'!T49</f>
        <v>1</v>
      </c>
      <c r="J109" s="20">
        <f t="shared" ref="J109:J110" si="8">J108*H109</f>
        <v>1.0314655244425215</v>
      </c>
      <c r="K109" s="20">
        <f t="shared" si="7"/>
        <v>1.0299729622015252</v>
      </c>
      <c r="L109" s="25" t="str">
        <f t="shared" si="6"/>
        <v/>
      </c>
    </row>
    <row r="110" spans="2:20" x14ac:dyDescent="0.2">
      <c r="B110" t="s">
        <v>127</v>
      </c>
      <c r="C110" s="70"/>
      <c r="E110" s="75"/>
      <c r="F110" s="75"/>
      <c r="G110" s="25"/>
      <c r="H110" s="109">
        <f>'Items B &amp; C'!S50</f>
        <v>1</v>
      </c>
      <c r="I110" s="109">
        <f>'Items B &amp; C'!T50</f>
        <v>1</v>
      </c>
      <c r="J110" s="20">
        <f t="shared" si="8"/>
        <v>1.0314655244425215</v>
      </c>
      <c r="K110" s="20">
        <f t="shared" si="7"/>
        <v>1.0299729622015252</v>
      </c>
      <c r="L110" s="25" t="str">
        <f t="shared" si="6"/>
        <v/>
      </c>
    </row>
    <row r="111" spans="2:20" ht="16" thickBot="1" x14ac:dyDescent="0.25">
      <c r="B111" t="s">
        <v>128</v>
      </c>
      <c r="C111" s="70"/>
      <c r="E111" s="87"/>
      <c r="F111" s="87"/>
      <c r="G111" s="57"/>
      <c r="H111" s="60">
        <v>1</v>
      </c>
      <c r="I111" s="60">
        <v>1</v>
      </c>
      <c r="J111" s="60">
        <f t="shared" ref="J111:K112" si="9">J110*H111</f>
        <v>1.0314655244425215</v>
      </c>
      <c r="K111" s="60">
        <f t="shared" si="9"/>
        <v>1.0299729622015252</v>
      </c>
    </row>
    <row r="112" spans="2:20" ht="16" thickTop="1" x14ac:dyDescent="0.2">
      <c r="B112" t="s">
        <v>129</v>
      </c>
      <c r="C112" s="70"/>
      <c r="D112" s="62"/>
      <c r="E112" s="75"/>
      <c r="F112" s="75"/>
      <c r="G112" s="57"/>
      <c r="H112" s="60">
        <v>1</v>
      </c>
      <c r="I112" s="60">
        <v>1</v>
      </c>
      <c r="J112" s="60">
        <f t="shared" si="9"/>
        <v>1.0314655244425215</v>
      </c>
      <c r="K112" s="60">
        <f t="shared" si="9"/>
        <v>1.0299729622015252</v>
      </c>
    </row>
    <row r="113" spans="2:7" x14ac:dyDescent="0.2">
      <c r="G113" s="22"/>
    </row>
    <row r="114" spans="2:7" x14ac:dyDescent="0.2">
      <c r="B114" s="1" t="s">
        <v>133</v>
      </c>
      <c r="G114" s="22"/>
    </row>
    <row r="115" spans="2:7" x14ac:dyDescent="0.2">
      <c r="B115" s="1" t="s">
        <v>134</v>
      </c>
      <c r="G115" s="22"/>
    </row>
    <row r="116" spans="2:7" x14ac:dyDescent="0.2">
      <c r="B116" s="1" t="s">
        <v>135</v>
      </c>
    </row>
    <row r="117" spans="2:7" x14ac:dyDescent="0.2">
      <c r="B117" s="1"/>
    </row>
    <row r="118" spans="2:7" x14ac:dyDescent="0.2">
      <c r="B118" s="1" t="s">
        <v>136</v>
      </c>
    </row>
    <row r="119" spans="2:7" x14ac:dyDescent="0.2">
      <c r="B119" s="1" t="s">
        <v>137</v>
      </c>
    </row>
    <row r="120" spans="2:7" x14ac:dyDescent="0.2">
      <c r="B120" s="1" t="s">
        <v>138</v>
      </c>
    </row>
    <row r="121" spans="2:7" x14ac:dyDescent="0.2">
      <c r="B121" s="1" t="s">
        <v>139</v>
      </c>
    </row>
    <row r="122" spans="2:7" x14ac:dyDescent="0.2">
      <c r="B122" s="1" t="s">
        <v>140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election activeCell="F11" sqref="F11"/>
    </sheetView>
  </sheetViews>
  <sheetFormatPr baseColWidth="10" defaultColWidth="8.83203125" defaultRowHeight="15" x14ac:dyDescent="0.2"/>
  <cols>
    <col min="2" max="2" width="12.83203125" customWidth="1"/>
    <col min="3" max="3" width="104.33203125" customWidth="1"/>
  </cols>
  <sheetData>
    <row r="3" spans="2:3" x14ac:dyDescent="0.2">
      <c r="B3" t="s">
        <v>157</v>
      </c>
    </row>
    <row r="4" spans="2:3" x14ac:dyDescent="0.2">
      <c r="B4" t="s">
        <v>158</v>
      </c>
    </row>
    <row r="5" spans="2:3" x14ac:dyDescent="0.2">
      <c r="B5" t="s">
        <v>159</v>
      </c>
    </row>
    <row r="7" spans="2:3" x14ac:dyDescent="0.2">
      <c r="B7" t="s">
        <v>160</v>
      </c>
    </row>
    <row r="9" spans="2:3" x14ac:dyDescent="0.2">
      <c r="B9" s="5" t="s">
        <v>161</v>
      </c>
    </row>
    <row r="10" spans="2:3" ht="48" x14ac:dyDescent="0.2">
      <c r="B10" s="5" t="s">
        <v>162</v>
      </c>
      <c r="C10" s="10" t="s">
        <v>163</v>
      </c>
    </row>
    <row r="11" spans="2:3" ht="16" x14ac:dyDescent="0.2">
      <c r="C11" s="10" t="s">
        <v>164</v>
      </c>
    </row>
    <row r="12" spans="2:3" x14ac:dyDescent="0.2">
      <c r="C12" s="10"/>
    </row>
    <row r="13" spans="2:3" ht="32" x14ac:dyDescent="0.2">
      <c r="B13" s="5" t="s">
        <v>165</v>
      </c>
      <c r="C13" s="10" t="s">
        <v>166</v>
      </c>
    </row>
    <row r="14" spans="2:3" x14ac:dyDescent="0.2">
      <c r="C14" s="10"/>
    </row>
    <row r="15" spans="2:3" ht="48" x14ac:dyDescent="0.2">
      <c r="B15" t="s">
        <v>167</v>
      </c>
      <c r="C15" s="10" t="s">
        <v>168</v>
      </c>
    </row>
    <row r="16" spans="2:3" ht="48" x14ac:dyDescent="0.2">
      <c r="C16" s="10" t="s">
        <v>169</v>
      </c>
    </row>
    <row r="17" spans="3:3" x14ac:dyDescent="0.2">
      <c r="C17" s="10"/>
    </row>
    <row r="18" spans="3:3" x14ac:dyDescent="0.2">
      <c r="C18" s="10"/>
    </row>
    <row r="19" spans="3:3" x14ac:dyDescent="0.2">
      <c r="C19" s="10"/>
    </row>
    <row r="20" spans="3:3" x14ac:dyDescent="0.2">
      <c r="C20" s="10"/>
    </row>
    <row r="21" spans="3:3" x14ac:dyDescent="0.2">
      <c r="C21" s="10"/>
    </row>
    <row r="22" spans="3:3" x14ac:dyDescent="0.2">
      <c r="C22" s="10"/>
    </row>
    <row r="23" spans="3:3" x14ac:dyDescent="0.2">
      <c r="C23" s="10"/>
    </row>
    <row r="24" spans="3:3" x14ac:dyDescent="0.2">
      <c r="C24" s="10"/>
    </row>
    <row r="25" spans="3:3" x14ac:dyDescent="0.2">
      <c r="C25" s="10"/>
    </row>
    <row r="26" spans="3:3" x14ac:dyDescent="0.2">
      <c r="C26" s="10"/>
    </row>
    <row r="27" spans="3:3" x14ac:dyDescent="0.2">
      <c r="C27" s="10"/>
    </row>
    <row r="28" spans="3:3" x14ac:dyDescent="0.2">
      <c r="C28" s="10"/>
    </row>
    <row r="29" spans="3:3" x14ac:dyDescent="0.2">
      <c r="C29" s="10"/>
    </row>
    <row r="30" spans="3:3" x14ac:dyDescent="0.2">
      <c r="C30" s="10"/>
    </row>
    <row r="31" spans="3:3" x14ac:dyDescent="0.2">
      <c r="C31" s="10"/>
    </row>
    <row r="32" spans="3:3" x14ac:dyDescent="0.2">
      <c r="C32" s="10"/>
    </row>
    <row r="33" spans="3:3" x14ac:dyDescent="0.2">
      <c r="C33" s="10"/>
    </row>
    <row r="34" spans="3:3" x14ac:dyDescent="0.2">
      <c r="C34" s="10"/>
    </row>
    <row r="35" spans="3:3" x14ac:dyDescent="0.2">
      <c r="C35" s="10"/>
    </row>
    <row r="36" spans="3:3" x14ac:dyDescent="0.2">
      <c r="C36" s="10"/>
    </row>
    <row r="37" spans="3:3" x14ac:dyDescent="0.2">
      <c r="C37" s="10"/>
    </row>
    <row r="38" spans="3:3" x14ac:dyDescent="0.2">
      <c r="C38" s="10"/>
    </row>
    <row r="39" spans="3:3" x14ac:dyDescent="0.2">
      <c r="C39" s="10"/>
    </row>
    <row r="40" spans="3:3" x14ac:dyDescent="0.2">
      <c r="C40" s="10"/>
    </row>
    <row r="41" spans="3:3" x14ac:dyDescent="0.2">
      <c r="C41" s="10"/>
    </row>
    <row r="42" spans="3:3" x14ac:dyDescent="0.2">
      <c r="C42" s="10"/>
    </row>
    <row r="43" spans="3:3" x14ac:dyDescent="0.2">
      <c r="C43" s="10"/>
    </row>
    <row r="44" spans="3:3" x14ac:dyDescent="0.2">
      <c r="C44" s="10"/>
    </row>
    <row r="45" spans="3:3" x14ac:dyDescent="0.2">
      <c r="C45" s="10"/>
    </row>
    <row r="46" spans="3:3" x14ac:dyDescent="0.2">
      <c r="C46" s="10"/>
    </row>
    <row r="47" spans="3:3" x14ac:dyDescent="0.2">
      <c r="C47" s="10"/>
    </row>
    <row r="48" spans="3:3" x14ac:dyDescent="0.2">
      <c r="C48" s="10"/>
    </row>
    <row r="49" spans="3:3" x14ac:dyDescent="0.2">
      <c r="C49" s="10"/>
    </row>
    <row r="50" spans="3:3" x14ac:dyDescent="0.2">
      <c r="C50" s="10"/>
    </row>
    <row r="51" spans="3:3" x14ac:dyDescent="0.2">
      <c r="C51" s="10"/>
    </row>
    <row r="52" spans="3:3" x14ac:dyDescent="0.2">
      <c r="C52" s="1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tabColor rgb="FF00B050"/>
  </sheetPr>
  <dimension ref="A1:H64"/>
  <sheetViews>
    <sheetView topLeftCell="A50" zoomScale="98" zoomScaleNormal="98" workbookViewId="0">
      <selection activeCell="F40" sqref="F40"/>
    </sheetView>
  </sheetViews>
  <sheetFormatPr baseColWidth="10" defaultColWidth="8.83203125" defaultRowHeight="15" x14ac:dyDescent="0.2"/>
  <cols>
    <col min="3" max="3" width="106.5" customWidth="1"/>
    <col min="4" max="4" width="22.6640625" bestFit="1" customWidth="1"/>
    <col min="5" max="5" width="16.83203125" customWidth="1"/>
    <col min="6" max="6" width="19.1640625" customWidth="1"/>
    <col min="7" max="7" width="15.5" customWidth="1"/>
    <col min="8" max="8" width="17.6640625" customWidth="1"/>
  </cols>
  <sheetData>
    <row r="1" spans="1:3" x14ac:dyDescent="0.2">
      <c r="A1" s="2" t="s">
        <v>148</v>
      </c>
    </row>
    <row r="3" spans="1:3" x14ac:dyDescent="0.2">
      <c r="B3" s="5" t="s">
        <v>170</v>
      </c>
    </row>
    <row r="4" spans="1:3" ht="64" x14ac:dyDescent="0.2">
      <c r="B4" s="27" t="s">
        <v>171</v>
      </c>
      <c r="C4" s="10" t="s">
        <v>174</v>
      </c>
    </row>
    <row r="5" spans="1:3" x14ac:dyDescent="0.2">
      <c r="C5" s="10"/>
    </row>
    <row r="6" spans="1:3" ht="16" x14ac:dyDescent="0.2">
      <c r="C6" s="10" t="s">
        <v>172</v>
      </c>
    </row>
    <row r="7" spans="1:3" x14ac:dyDescent="0.2">
      <c r="C7" s="10"/>
    </row>
    <row r="8" spans="1:3" ht="48" x14ac:dyDescent="0.2">
      <c r="C8" s="10" t="s">
        <v>173</v>
      </c>
    </row>
    <row r="9" spans="1:3" x14ac:dyDescent="0.2">
      <c r="C9" s="10"/>
    </row>
    <row r="10" spans="1:3" x14ac:dyDescent="0.2">
      <c r="C10" s="10"/>
    </row>
    <row r="11" spans="1:3" x14ac:dyDescent="0.2">
      <c r="C11" s="10"/>
    </row>
    <row r="12" spans="1:3" ht="19" x14ac:dyDescent="0.25">
      <c r="B12" s="7" t="s">
        <v>175</v>
      </c>
      <c r="C12" s="10"/>
    </row>
    <row r="13" spans="1:3" x14ac:dyDescent="0.2">
      <c r="C13" t="s">
        <v>176</v>
      </c>
    </row>
    <row r="15" spans="1:3" x14ac:dyDescent="0.2">
      <c r="B15" s="28" t="s">
        <v>177</v>
      </c>
      <c r="C15" s="10"/>
    </row>
    <row r="16" spans="1:3" x14ac:dyDescent="0.2">
      <c r="B16" s="5"/>
      <c r="C16" s="10"/>
    </row>
    <row r="17" spans="2:7" x14ac:dyDescent="0.2">
      <c r="B17">
        <v>51</v>
      </c>
      <c r="C17" t="s">
        <v>179</v>
      </c>
      <c r="D17" s="36" t="s">
        <v>147</v>
      </c>
    </row>
    <row r="18" spans="2:7" x14ac:dyDescent="0.2">
      <c r="C18" t="s">
        <v>178</v>
      </c>
      <c r="D18" s="36" t="s">
        <v>148</v>
      </c>
    </row>
    <row r="20" spans="2:7" x14ac:dyDescent="0.2">
      <c r="B20">
        <v>52</v>
      </c>
      <c r="C20" t="s">
        <v>432</v>
      </c>
      <c r="D20" s="42" t="s">
        <v>150</v>
      </c>
      <c r="E20" s="81"/>
    </row>
    <row r="21" spans="2:7" x14ac:dyDescent="0.2">
      <c r="C21" t="s">
        <v>433</v>
      </c>
      <c r="D21" s="42"/>
      <c r="E21" s="81"/>
    </row>
    <row r="22" spans="2:7" x14ac:dyDescent="0.2">
      <c r="D22" s="144"/>
    </row>
    <row r="23" spans="2:7" x14ac:dyDescent="0.2">
      <c r="D23" s="16"/>
    </row>
    <row r="24" spans="2:7" x14ac:dyDescent="0.2">
      <c r="B24" s="28" t="s">
        <v>180</v>
      </c>
      <c r="C24" s="10"/>
    </row>
    <row r="25" spans="2:7" x14ac:dyDescent="0.2">
      <c r="B25" s="5"/>
      <c r="C25" s="10"/>
    </row>
    <row r="26" spans="2:7" x14ac:dyDescent="0.2">
      <c r="B26">
        <v>53</v>
      </c>
      <c r="C26" t="s">
        <v>193</v>
      </c>
    </row>
    <row r="27" spans="2:7" x14ac:dyDescent="0.2">
      <c r="C27" s="10"/>
      <c r="D27" s="2" t="s">
        <v>181</v>
      </c>
      <c r="E27" s="2" t="s">
        <v>182</v>
      </c>
      <c r="F27" s="2" t="s">
        <v>183</v>
      </c>
    </row>
    <row r="28" spans="2:7" ht="16" x14ac:dyDescent="0.2">
      <c r="C28" s="10" t="s">
        <v>184</v>
      </c>
      <c r="D28" s="64">
        <f>'Items B &amp; C'!AQ9</f>
        <v>123036000</v>
      </c>
      <c r="E28" s="64">
        <f>'Items B &amp; C'!AR9</f>
        <v>123313000</v>
      </c>
      <c r="F28" s="64">
        <f>'Items B &amp; C'!AS9</f>
        <v>123313000</v>
      </c>
      <c r="G28" s="59"/>
    </row>
    <row r="29" spans="2:7" ht="16" x14ac:dyDescent="0.2">
      <c r="C29" s="10" t="s">
        <v>185</v>
      </c>
      <c r="D29" s="39" t="s">
        <v>341</v>
      </c>
      <c r="E29" s="39" t="s">
        <v>341</v>
      </c>
      <c r="F29" s="39" t="s">
        <v>341</v>
      </c>
    </row>
    <row r="30" spans="2:7" ht="32" x14ac:dyDescent="0.2">
      <c r="C30" s="10" t="s">
        <v>186</v>
      </c>
      <c r="D30" s="39" t="s">
        <v>341</v>
      </c>
      <c r="E30" s="39" t="s">
        <v>341</v>
      </c>
      <c r="F30" s="39" t="s">
        <v>341</v>
      </c>
    </row>
    <row r="31" spans="2:7" ht="16" x14ac:dyDescent="0.2">
      <c r="C31" s="10" t="s">
        <v>187</v>
      </c>
      <c r="D31" s="65">
        <v>9</v>
      </c>
      <c r="E31" s="65">
        <v>9</v>
      </c>
      <c r="F31" s="65">
        <v>13</v>
      </c>
      <c r="G31" s="80" t="s">
        <v>357</v>
      </c>
    </row>
    <row r="32" spans="2:7" ht="16" x14ac:dyDescent="0.2">
      <c r="C32" s="10" t="s">
        <v>188</v>
      </c>
      <c r="D32" s="65">
        <v>9</v>
      </c>
      <c r="E32" s="65">
        <v>9</v>
      </c>
      <c r="F32" s="65">
        <v>13</v>
      </c>
      <c r="G32" s="80" t="s">
        <v>357</v>
      </c>
    </row>
    <row r="33" spans="2:8" ht="16" x14ac:dyDescent="0.2">
      <c r="C33" s="10" t="s">
        <v>189</v>
      </c>
      <c r="D33" s="65">
        <v>4.58E-2</v>
      </c>
      <c r="E33" s="65">
        <v>4.7699999999999999E-2</v>
      </c>
      <c r="F33" s="65">
        <v>4.9000000000000002E-2</v>
      </c>
      <c r="G33" s="80" t="s">
        <v>358</v>
      </c>
    </row>
    <row r="34" spans="2:8" ht="16" x14ac:dyDescent="0.2">
      <c r="C34" s="10" t="s">
        <v>190</v>
      </c>
      <c r="D34" s="88">
        <v>168818.4</v>
      </c>
      <c r="E34" s="88">
        <v>648617.04</v>
      </c>
      <c r="F34" s="88">
        <v>1293002.44</v>
      </c>
      <c r="G34" s="80" t="s">
        <v>359</v>
      </c>
    </row>
    <row r="35" spans="2:8" ht="16" x14ac:dyDescent="0.2">
      <c r="C35" s="10" t="s">
        <v>191</v>
      </c>
      <c r="D35" s="88">
        <v>168818.4</v>
      </c>
      <c r="E35" s="88">
        <v>648617.04</v>
      </c>
      <c r="F35" s="88">
        <v>1293002.44</v>
      </c>
      <c r="G35" s="80" t="s">
        <v>360</v>
      </c>
    </row>
    <row r="36" spans="2:8" ht="16" x14ac:dyDescent="0.2">
      <c r="C36" s="10" t="s">
        <v>192</v>
      </c>
      <c r="D36" s="65">
        <v>0</v>
      </c>
      <c r="E36" s="65">
        <v>0</v>
      </c>
      <c r="F36" s="65">
        <v>0</v>
      </c>
      <c r="G36" s="80"/>
      <c r="H36" t="s">
        <v>365</v>
      </c>
    </row>
    <row r="37" spans="2:8" s="5" customFormat="1" ht="16" x14ac:dyDescent="0.2">
      <c r="C37" s="145" t="s">
        <v>434</v>
      </c>
      <c r="D37" s="146">
        <v>0</v>
      </c>
      <c r="E37" s="146">
        <v>0</v>
      </c>
      <c r="F37" s="146">
        <v>0</v>
      </c>
      <c r="G37" s="150" t="s">
        <v>493</v>
      </c>
    </row>
    <row r="38" spans="2:8" s="5" customFormat="1" ht="16" x14ac:dyDescent="0.2">
      <c r="C38" s="145" t="s">
        <v>436</v>
      </c>
      <c r="D38" s="183" t="e">
        <f>'Items B &amp; C'!AH9</f>
        <v>#VALUE!</v>
      </c>
      <c r="E38" s="183" t="e">
        <f>'Items B &amp; C'!AJ9</f>
        <v>#VALUE!</v>
      </c>
      <c r="F38" s="183" t="e">
        <f>'Items B &amp; C'!AL9</f>
        <v>#VALUE!</v>
      </c>
      <c r="G38" s="80" t="s">
        <v>492</v>
      </c>
    </row>
    <row r="39" spans="2:8" s="5" customFormat="1" ht="16" x14ac:dyDescent="0.2">
      <c r="C39" s="145" t="s">
        <v>435</v>
      </c>
      <c r="D39" s="183" t="e">
        <f>-'Items B &amp; C'!AI9</f>
        <v>#VALUE!</v>
      </c>
      <c r="E39" s="183" t="e">
        <f>-'Items B &amp; C'!AK9</f>
        <v>#VALUE!</v>
      </c>
      <c r="F39" s="183" t="e">
        <f>-'Items B &amp; C'!AM9</f>
        <v>#VALUE!</v>
      </c>
      <c r="G39" s="80" t="s">
        <v>492</v>
      </c>
    </row>
    <row r="40" spans="2:8" x14ac:dyDescent="0.2">
      <c r="C40" s="10"/>
      <c r="D40" s="65">
        <v>0</v>
      </c>
      <c r="E40" s="65">
        <v>0</v>
      </c>
      <c r="F40" s="65">
        <v>0</v>
      </c>
      <c r="G40" s="80" t="s">
        <v>492</v>
      </c>
    </row>
    <row r="41" spans="2:8" x14ac:dyDescent="0.2">
      <c r="B41" s="28" t="s">
        <v>194</v>
      </c>
    </row>
    <row r="42" spans="2:8" x14ac:dyDescent="0.2">
      <c r="B42" s="28"/>
    </row>
    <row r="43" spans="2:8" ht="32" x14ac:dyDescent="0.2">
      <c r="B43">
        <v>54</v>
      </c>
      <c r="C43" s="10" t="s">
        <v>198</v>
      </c>
      <c r="D43" s="39" t="s">
        <v>150</v>
      </c>
      <c r="E43" s="80" t="s">
        <v>361</v>
      </c>
    </row>
    <row r="44" spans="2:8" ht="48" x14ac:dyDescent="0.2">
      <c r="C44" s="10" t="s">
        <v>199</v>
      </c>
    </row>
    <row r="45" spans="2:8" ht="61.5" customHeight="1" x14ac:dyDescent="0.2">
      <c r="C45" s="10" t="s">
        <v>200</v>
      </c>
    </row>
    <row r="46" spans="2:8" ht="32" x14ac:dyDescent="0.2">
      <c r="C46" s="10" t="s">
        <v>201</v>
      </c>
    </row>
    <row r="48" spans="2:8" ht="32" x14ac:dyDescent="0.2">
      <c r="D48" s="29" t="s">
        <v>202</v>
      </c>
      <c r="E48" s="29" t="s">
        <v>203</v>
      </c>
      <c r="F48" s="29" t="s">
        <v>204</v>
      </c>
      <c r="G48" s="29" t="s">
        <v>205</v>
      </c>
      <c r="H48" s="29" t="s">
        <v>195</v>
      </c>
    </row>
    <row r="49" spans="2:8" x14ac:dyDescent="0.2">
      <c r="C49" s="5" t="s">
        <v>196</v>
      </c>
    </row>
    <row r="50" spans="2:8" x14ac:dyDescent="0.2">
      <c r="C50" s="30" t="s">
        <v>207</v>
      </c>
      <c r="D50" s="36"/>
      <c r="E50" s="36"/>
      <c r="F50" s="36"/>
      <c r="G50" s="36"/>
      <c r="H50" s="36"/>
    </row>
    <row r="51" spans="2:8" x14ac:dyDescent="0.2">
      <c r="C51" s="30" t="s">
        <v>208</v>
      </c>
      <c r="D51" s="36"/>
      <c r="E51" s="36"/>
      <c r="F51" s="36"/>
      <c r="G51" s="36"/>
      <c r="H51" s="36"/>
    </row>
    <row r="52" spans="2:8" x14ac:dyDescent="0.2">
      <c r="C52" s="30" t="s">
        <v>209</v>
      </c>
      <c r="D52" s="36"/>
      <c r="E52" s="36"/>
      <c r="F52" s="36"/>
      <c r="G52" s="36"/>
      <c r="H52" s="36"/>
    </row>
    <row r="53" spans="2:8" x14ac:dyDescent="0.2">
      <c r="C53" s="30" t="s">
        <v>210</v>
      </c>
      <c r="D53" s="36"/>
      <c r="E53" s="36"/>
      <c r="F53" s="36"/>
      <c r="G53" s="36"/>
      <c r="H53" s="36"/>
    </row>
    <row r="54" spans="2:8" x14ac:dyDescent="0.2">
      <c r="C54" s="30"/>
    </row>
    <row r="55" spans="2:8" x14ac:dyDescent="0.2">
      <c r="C55" s="5" t="s">
        <v>197</v>
      </c>
    </row>
    <row r="56" spans="2:8" x14ac:dyDescent="0.2">
      <c r="C56" s="30" t="s">
        <v>207</v>
      </c>
      <c r="D56" s="36"/>
      <c r="E56" s="36"/>
      <c r="F56" s="36"/>
      <c r="G56" s="36"/>
      <c r="H56" s="36"/>
    </row>
    <row r="57" spans="2:8" x14ac:dyDescent="0.2">
      <c r="C57" s="30" t="s">
        <v>211</v>
      </c>
      <c r="D57" s="36"/>
      <c r="E57" s="36"/>
      <c r="F57" s="36"/>
      <c r="G57" s="36"/>
      <c r="H57" s="36"/>
    </row>
    <row r="58" spans="2:8" x14ac:dyDescent="0.2">
      <c r="C58" s="30" t="s">
        <v>212</v>
      </c>
      <c r="D58" s="36"/>
      <c r="E58" s="36"/>
      <c r="F58" s="36"/>
      <c r="G58" s="36"/>
      <c r="H58" s="36"/>
    </row>
    <row r="59" spans="2:8" x14ac:dyDescent="0.2">
      <c r="C59" s="30" t="s">
        <v>213</v>
      </c>
      <c r="D59" s="36"/>
      <c r="E59" s="36"/>
      <c r="F59" s="36"/>
      <c r="G59" s="36"/>
      <c r="H59" s="36"/>
    </row>
    <row r="61" spans="2:8" x14ac:dyDescent="0.2">
      <c r="B61">
        <v>55</v>
      </c>
      <c r="C61" t="s">
        <v>214</v>
      </c>
      <c r="D61" s="39" t="s">
        <v>150</v>
      </c>
    </row>
    <row r="62" spans="2:8" ht="16" x14ac:dyDescent="0.2">
      <c r="C62" s="10" t="s">
        <v>437</v>
      </c>
      <c r="D62" s="36"/>
    </row>
    <row r="63" spans="2:8" x14ac:dyDescent="0.2">
      <c r="C63" s="10"/>
      <c r="D63" s="16"/>
    </row>
    <row r="64" spans="2:8" x14ac:dyDescent="0.2">
      <c r="C64" s="10"/>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tabColor rgb="FF00B050"/>
  </sheetPr>
  <dimension ref="A1:V141"/>
  <sheetViews>
    <sheetView tabSelected="1" workbookViewId="0">
      <selection activeCell="D8" sqref="D8"/>
    </sheetView>
  </sheetViews>
  <sheetFormatPr baseColWidth="10" defaultColWidth="8.83203125" defaultRowHeight="15" x14ac:dyDescent="0.2"/>
  <cols>
    <col min="3" max="3" width="96.5" customWidth="1"/>
    <col min="4" max="4" width="18.83203125" customWidth="1"/>
    <col min="5" max="5" width="48.6640625" bestFit="1" customWidth="1"/>
    <col min="6" max="6" width="18.83203125" customWidth="1"/>
    <col min="7" max="7" width="45.5" customWidth="1"/>
    <col min="12" max="12" width="3.6640625" customWidth="1"/>
  </cols>
  <sheetData>
    <row r="1" spans="1:8" x14ac:dyDescent="0.2">
      <c r="A1" s="2" t="s">
        <v>148</v>
      </c>
    </row>
    <row r="4" spans="1:8" x14ac:dyDescent="0.2">
      <c r="B4" t="s">
        <v>206</v>
      </c>
    </row>
    <row r="5" spans="1:8" ht="16" x14ac:dyDescent="0.2">
      <c r="B5" s="33">
        <v>56</v>
      </c>
      <c r="C5" s="10" t="s">
        <v>225</v>
      </c>
      <c r="D5" s="39" t="s">
        <v>341</v>
      </c>
    </row>
    <row r="6" spans="1:8" x14ac:dyDescent="0.2">
      <c r="B6" s="33"/>
      <c r="C6" s="10"/>
      <c r="D6" s="40"/>
    </row>
    <row r="7" spans="1:8" ht="16" x14ac:dyDescent="0.2">
      <c r="B7" s="33">
        <v>57</v>
      </c>
      <c r="C7" s="10" t="s">
        <v>438</v>
      </c>
      <c r="D7" s="40"/>
    </row>
    <row r="8" spans="1:8" ht="16" x14ac:dyDescent="0.2">
      <c r="B8" s="33"/>
      <c r="C8" s="10" t="s">
        <v>439</v>
      </c>
      <c r="D8" s="39" t="s">
        <v>150</v>
      </c>
    </row>
    <row r="9" spans="1:8" x14ac:dyDescent="0.2">
      <c r="B9" s="33"/>
      <c r="C9" s="10"/>
      <c r="D9" s="40"/>
    </row>
    <row r="10" spans="1:8" ht="16" x14ac:dyDescent="0.2">
      <c r="B10" s="33">
        <v>58</v>
      </c>
      <c r="C10" s="10" t="s">
        <v>226</v>
      </c>
      <c r="D10" s="40"/>
      <c r="E10" s="33"/>
      <c r="F10" s="33"/>
      <c r="G10" s="33"/>
      <c r="H10" s="33"/>
    </row>
    <row r="11" spans="1:8" ht="32" x14ac:dyDescent="0.2">
      <c r="B11" s="33"/>
      <c r="C11" s="10" t="s">
        <v>494</v>
      </c>
      <c r="D11" s="40"/>
      <c r="E11" s="33"/>
      <c r="F11" s="33"/>
      <c r="G11" s="33" t="s">
        <v>495</v>
      </c>
      <c r="H11" s="33"/>
    </row>
    <row r="12" spans="1:8" ht="32" x14ac:dyDescent="0.2">
      <c r="B12" s="33"/>
      <c r="C12" s="35" t="s">
        <v>280</v>
      </c>
      <c r="D12" s="96">
        <f>'Items B &amp; C'!G71</f>
        <v>40.639309877270904</v>
      </c>
      <c r="E12" s="33"/>
      <c r="F12" s="33"/>
      <c r="G12" s="33"/>
      <c r="H12" s="33"/>
    </row>
    <row r="13" spans="1:8" ht="16" x14ac:dyDescent="0.2">
      <c r="B13" s="33"/>
      <c r="C13" s="147" t="s">
        <v>440</v>
      </c>
      <c r="D13" s="96"/>
      <c r="E13" s="33"/>
      <c r="F13" s="33"/>
      <c r="G13" s="33"/>
      <c r="H13" s="33"/>
    </row>
    <row r="14" spans="1:8" ht="16" x14ac:dyDescent="0.2">
      <c r="B14" s="33"/>
      <c r="C14" s="147" t="s">
        <v>441</v>
      </c>
      <c r="D14" s="96"/>
      <c r="E14" s="151" t="s">
        <v>497</v>
      </c>
      <c r="F14" s="33"/>
      <c r="G14" s="33"/>
      <c r="H14" s="33"/>
    </row>
    <row r="15" spans="1:8" ht="16" x14ac:dyDescent="0.2">
      <c r="B15" s="33"/>
      <c r="C15" s="147" t="s">
        <v>442</v>
      </c>
      <c r="D15" s="66"/>
      <c r="E15" s="33" t="s">
        <v>443</v>
      </c>
      <c r="F15" s="33"/>
      <c r="G15" s="33"/>
      <c r="H15" s="33"/>
    </row>
    <row r="16" spans="1:8" ht="16" x14ac:dyDescent="0.2">
      <c r="B16" s="33"/>
      <c r="C16" s="147" t="s">
        <v>444</v>
      </c>
      <c r="D16" s="66"/>
      <c r="E16" s="151" t="s">
        <v>496</v>
      </c>
      <c r="F16" s="33"/>
      <c r="G16" s="33"/>
      <c r="H16" s="33"/>
    </row>
    <row r="17" spans="2:8" x14ac:dyDescent="0.2">
      <c r="B17" s="33"/>
      <c r="C17" s="35"/>
      <c r="D17" s="96"/>
      <c r="E17" s="33"/>
      <c r="F17" s="33"/>
      <c r="G17" s="33"/>
      <c r="H17" s="33"/>
    </row>
    <row r="18" spans="2:8" x14ac:dyDescent="0.2">
      <c r="B18" s="33"/>
      <c r="C18" s="35"/>
      <c r="D18" s="96"/>
      <c r="E18" s="33"/>
      <c r="F18" s="33"/>
      <c r="G18" s="33"/>
      <c r="H18" s="33"/>
    </row>
    <row r="19" spans="2:8" x14ac:dyDescent="0.2">
      <c r="B19" s="33"/>
      <c r="C19" s="10"/>
      <c r="D19" s="40"/>
      <c r="E19" s="33"/>
      <c r="F19" s="33"/>
      <c r="G19" s="33"/>
      <c r="H19" s="33"/>
    </row>
    <row r="20" spans="2:8" ht="32" x14ac:dyDescent="0.2">
      <c r="B20" s="33">
        <v>59</v>
      </c>
      <c r="C20" s="10" t="s">
        <v>282</v>
      </c>
      <c r="D20" s="39">
        <v>0</v>
      </c>
      <c r="E20" s="33"/>
      <c r="F20" s="33"/>
      <c r="G20" s="33"/>
      <c r="H20" s="33"/>
    </row>
    <row r="21" spans="2:8" x14ac:dyDescent="0.2">
      <c r="B21" s="33"/>
      <c r="C21" s="10"/>
      <c r="D21" s="40"/>
      <c r="E21" s="33"/>
      <c r="F21" s="33"/>
      <c r="G21" s="33"/>
      <c r="H21" s="33"/>
    </row>
    <row r="22" spans="2:8" ht="32" x14ac:dyDescent="0.2">
      <c r="B22" s="33">
        <v>60</v>
      </c>
      <c r="C22" s="10" t="s">
        <v>232</v>
      </c>
      <c r="D22" s="40"/>
      <c r="E22" s="33"/>
    </row>
    <row r="23" spans="2:8" ht="48" x14ac:dyDescent="0.2">
      <c r="B23" s="33"/>
      <c r="C23" s="10" t="s">
        <v>445</v>
      </c>
      <c r="D23" s="40"/>
      <c r="E23" s="33"/>
    </row>
    <row r="24" spans="2:8" ht="16" x14ac:dyDescent="0.2">
      <c r="B24" s="33"/>
      <c r="C24" s="10" t="s">
        <v>234</v>
      </c>
      <c r="D24" s="40"/>
      <c r="E24" s="33"/>
      <c r="F24" s="33"/>
      <c r="G24" s="33"/>
      <c r="H24" s="33"/>
    </row>
    <row r="25" spans="2:8" ht="32" x14ac:dyDescent="0.2">
      <c r="B25" s="33"/>
      <c r="C25" s="31" t="s">
        <v>283</v>
      </c>
      <c r="D25" s="39">
        <v>0</v>
      </c>
      <c r="E25" s="33"/>
      <c r="F25" s="33"/>
      <c r="G25" s="33"/>
      <c r="H25" s="33"/>
    </row>
    <row r="26" spans="2:8" ht="48" x14ac:dyDescent="0.2">
      <c r="B26" s="33"/>
      <c r="C26" s="31" t="s">
        <v>228</v>
      </c>
      <c r="D26" s="39">
        <v>0</v>
      </c>
      <c r="E26" s="33"/>
      <c r="F26" s="33"/>
      <c r="G26" s="33"/>
      <c r="H26" s="33"/>
    </row>
    <row r="27" spans="2:8" ht="32" x14ac:dyDescent="0.2">
      <c r="B27" s="33"/>
      <c r="C27" s="31" t="s">
        <v>217</v>
      </c>
      <c r="D27" s="39">
        <v>0</v>
      </c>
      <c r="E27" s="33"/>
      <c r="F27" s="33"/>
      <c r="G27" s="33"/>
      <c r="H27" s="33"/>
    </row>
    <row r="28" spans="2:8" ht="32" x14ac:dyDescent="0.2">
      <c r="B28" s="33"/>
      <c r="C28" s="31" t="s">
        <v>229</v>
      </c>
      <c r="D28" s="39">
        <v>0</v>
      </c>
      <c r="E28" s="33"/>
      <c r="F28" s="33"/>
      <c r="G28" s="33"/>
      <c r="H28" s="33"/>
    </row>
    <row r="29" spans="2:8" x14ac:dyDescent="0.2">
      <c r="B29" s="33"/>
      <c r="C29" s="10"/>
      <c r="D29" s="40"/>
      <c r="E29" s="33"/>
      <c r="F29" s="33"/>
      <c r="G29" s="33"/>
      <c r="H29" s="33"/>
    </row>
    <row r="30" spans="2:8" ht="16" x14ac:dyDescent="0.2">
      <c r="B30" s="33">
        <v>61</v>
      </c>
      <c r="C30" s="10" t="s">
        <v>231</v>
      </c>
      <c r="D30" s="40"/>
      <c r="E30" s="33"/>
      <c r="F30" s="33"/>
      <c r="G30" s="33"/>
      <c r="H30" s="33"/>
    </row>
    <row r="31" spans="2:8" ht="80" x14ac:dyDescent="0.2">
      <c r="B31" s="33"/>
      <c r="C31" s="10" t="s">
        <v>230</v>
      </c>
      <c r="D31" s="40"/>
      <c r="E31" s="33"/>
    </row>
    <row r="32" spans="2:8" x14ac:dyDescent="0.2">
      <c r="C32" s="10"/>
      <c r="D32" s="40" t="s">
        <v>216</v>
      </c>
      <c r="E32" s="33"/>
      <c r="F32" s="33"/>
    </row>
    <row r="33" spans="2:22" ht="16" x14ac:dyDescent="0.2">
      <c r="C33" s="32" t="s">
        <v>218</v>
      </c>
      <c r="D33" s="39">
        <v>0</v>
      </c>
      <c r="E33" s="33"/>
      <c r="F33" s="33"/>
    </row>
    <row r="34" spans="2:22" ht="16" x14ac:dyDescent="0.2">
      <c r="C34" s="32" t="s">
        <v>219</v>
      </c>
      <c r="D34" s="39">
        <v>0</v>
      </c>
      <c r="E34" s="33"/>
      <c r="F34" s="33"/>
    </row>
    <row r="35" spans="2:22" ht="16" x14ac:dyDescent="0.2">
      <c r="C35" s="32" t="s">
        <v>220</v>
      </c>
      <c r="D35" s="39">
        <v>100</v>
      </c>
      <c r="E35" s="33"/>
      <c r="F35" s="33"/>
      <c r="H35" s="54"/>
      <c r="I35" s="53" t="s">
        <v>447</v>
      </c>
      <c r="J35" s="55"/>
      <c r="K35" s="55"/>
      <c r="L35" s="55"/>
      <c r="M35" s="55"/>
      <c r="N35" s="55"/>
      <c r="O35" s="55"/>
      <c r="P35" s="55"/>
      <c r="Q35" s="55"/>
      <c r="R35" s="55"/>
      <c r="S35" s="55"/>
      <c r="T35" s="55"/>
      <c r="U35" s="55"/>
      <c r="V35" s="56"/>
    </row>
    <row r="36" spans="2:22" ht="16" x14ac:dyDescent="0.2">
      <c r="C36" s="32" t="s">
        <v>221</v>
      </c>
      <c r="D36" s="39">
        <v>0</v>
      </c>
      <c r="E36" s="33"/>
      <c r="F36" s="33"/>
      <c r="H36" s="44">
        <v>1</v>
      </c>
      <c r="I36" s="45" t="s">
        <v>284</v>
      </c>
      <c r="J36" s="45"/>
      <c r="K36" s="45"/>
      <c r="L36" s="45"/>
      <c r="M36" s="45"/>
      <c r="N36" s="45"/>
      <c r="O36" s="45"/>
      <c r="P36" s="45"/>
      <c r="Q36" s="45"/>
      <c r="R36" s="45"/>
      <c r="S36" s="45"/>
      <c r="T36" s="45"/>
      <c r="U36" s="45"/>
      <c r="V36" s="46"/>
    </row>
    <row r="37" spans="2:22" ht="16" x14ac:dyDescent="0.2">
      <c r="C37" s="32" t="s">
        <v>222</v>
      </c>
      <c r="D37" s="39">
        <v>0</v>
      </c>
      <c r="E37" s="33"/>
      <c r="F37" s="33"/>
      <c r="H37" s="47">
        <v>2</v>
      </c>
      <c r="I37" s="48" t="s">
        <v>449</v>
      </c>
      <c r="J37" s="48"/>
      <c r="K37" s="48"/>
      <c r="L37" s="48"/>
      <c r="M37" s="48"/>
      <c r="N37" s="48"/>
      <c r="O37" s="48"/>
      <c r="P37" s="48"/>
      <c r="Q37" s="48"/>
      <c r="R37" s="48"/>
      <c r="S37" s="48"/>
      <c r="T37" s="48"/>
      <c r="U37" s="48"/>
      <c r="V37" s="49"/>
    </row>
    <row r="38" spans="2:22" ht="16" x14ac:dyDescent="0.2">
      <c r="C38" s="32" t="s">
        <v>223</v>
      </c>
      <c r="D38" s="39">
        <v>0</v>
      </c>
      <c r="E38" s="33"/>
      <c r="F38" s="33"/>
      <c r="H38" s="47">
        <v>3</v>
      </c>
      <c r="I38" s="48" t="s">
        <v>448</v>
      </c>
      <c r="J38" s="48"/>
      <c r="K38" s="48"/>
      <c r="L38" s="48"/>
      <c r="M38" s="48"/>
      <c r="N38" s="48"/>
      <c r="O38" s="48"/>
      <c r="P38" s="48"/>
      <c r="Q38" s="48"/>
      <c r="R38" s="48"/>
      <c r="S38" s="48"/>
      <c r="T38" s="48"/>
      <c r="U38" s="48"/>
      <c r="V38" s="49"/>
    </row>
    <row r="39" spans="2:22" ht="16" x14ac:dyDescent="0.2">
      <c r="C39" s="32" t="s">
        <v>224</v>
      </c>
      <c r="D39" s="39">
        <v>0</v>
      </c>
      <c r="E39" s="33"/>
      <c r="F39" s="33"/>
      <c r="H39" s="47">
        <v>4</v>
      </c>
      <c r="I39" s="48" t="s">
        <v>450</v>
      </c>
      <c r="J39" s="48"/>
      <c r="K39" s="48"/>
      <c r="L39" s="48"/>
      <c r="M39" s="48"/>
      <c r="N39" s="48"/>
      <c r="O39" s="48"/>
      <c r="P39" s="48"/>
      <c r="Q39" s="48"/>
      <c r="R39" s="48"/>
      <c r="S39" s="48"/>
      <c r="T39" s="48"/>
      <c r="U39" s="48"/>
      <c r="V39" s="49"/>
    </row>
    <row r="40" spans="2:22" x14ac:dyDescent="0.2">
      <c r="E40" s="33"/>
      <c r="F40" s="33"/>
      <c r="H40" s="47">
        <v>5</v>
      </c>
      <c r="I40" s="48" t="s">
        <v>285</v>
      </c>
      <c r="J40" s="48"/>
      <c r="K40" s="48"/>
      <c r="L40" s="48"/>
      <c r="M40" s="48"/>
      <c r="N40" s="48"/>
      <c r="O40" s="48"/>
      <c r="P40" s="48"/>
      <c r="Q40" s="48"/>
      <c r="R40" s="48"/>
      <c r="S40" s="48"/>
      <c r="T40" s="48"/>
      <c r="U40" s="48"/>
      <c r="V40" s="49"/>
    </row>
    <row r="41" spans="2:22" x14ac:dyDescent="0.2">
      <c r="H41" s="47">
        <v>6</v>
      </c>
      <c r="I41" s="48" t="s">
        <v>286</v>
      </c>
      <c r="J41" s="48"/>
      <c r="K41" s="48"/>
      <c r="L41" s="48"/>
      <c r="M41" s="48"/>
      <c r="N41" s="48"/>
      <c r="O41" s="48"/>
      <c r="P41" s="48"/>
      <c r="Q41" s="48"/>
      <c r="R41" s="48"/>
      <c r="S41" s="48"/>
      <c r="T41" s="48"/>
      <c r="U41" s="48"/>
      <c r="V41" s="49"/>
    </row>
    <row r="42" spans="2:22" x14ac:dyDescent="0.2">
      <c r="B42" s="28" t="s">
        <v>235</v>
      </c>
      <c r="H42" s="47">
        <v>7</v>
      </c>
      <c r="I42" s="48" t="s">
        <v>287</v>
      </c>
      <c r="J42" s="48"/>
      <c r="K42" s="48"/>
      <c r="L42" s="48"/>
      <c r="M42" s="48"/>
      <c r="N42" s="48"/>
      <c r="O42" s="48"/>
      <c r="P42" s="48"/>
      <c r="Q42" s="48"/>
      <c r="R42" s="48"/>
      <c r="S42" s="48"/>
      <c r="T42" s="48"/>
      <c r="U42" s="48"/>
      <c r="V42" s="49"/>
    </row>
    <row r="43" spans="2:22" x14ac:dyDescent="0.2">
      <c r="B43" s="28"/>
      <c r="H43" s="47">
        <v>8</v>
      </c>
      <c r="I43" s="48" t="s">
        <v>288</v>
      </c>
      <c r="J43" s="48"/>
      <c r="K43" s="48"/>
      <c r="L43" s="48"/>
      <c r="M43" s="48"/>
      <c r="N43" s="48"/>
      <c r="O43" s="48"/>
      <c r="P43" s="48"/>
      <c r="Q43" s="48"/>
      <c r="R43" s="48"/>
      <c r="S43" s="48"/>
      <c r="T43" s="48"/>
      <c r="U43" s="48"/>
      <c r="V43" s="49"/>
    </row>
    <row r="44" spans="2:22" x14ac:dyDescent="0.2">
      <c r="B44">
        <v>62</v>
      </c>
      <c r="C44" t="s">
        <v>236</v>
      </c>
      <c r="H44" s="47">
        <v>9</v>
      </c>
      <c r="I44" s="48" t="s">
        <v>289</v>
      </c>
      <c r="J44" s="48"/>
      <c r="K44" s="48"/>
      <c r="L44" s="48"/>
      <c r="M44" s="48"/>
      <c r="N44" s="48"/>
      <c r="O44" s="48"/>
      <c r="P44" s="48"/>
      <c r="Q44" s="48"/>
      <c r="R44" s="48"/>
      <c r="S44" s="48"/>
      <c r="T44" s="48"/>
      <c r="U44" s="48"/>
      <c r="V44" s="49"/>
    </row>
    <row r="45" spans="2:22" x14ac:dyDescent="0.2">
      <c r="D45" t="s">
        <v>270</v>
      </c>
      <c r="E45" t="s">
        <v>271</v>
      </c>
      <c r="F45" t="s">
        <v>272</v>
      </c>
      <c r="H45" s="47">
        <v>10</v>
      </c>
      <c r="I45" s="48" t="s">
        <v>290</v>
      </c>
      <c r="J45" s="48"/>
      <c r="K45" s="48"/>
      <c r="L45" s="48"/>
      <c r="M45" s="48"/>
      <c r="N45" s="48"/>
      <c r="O45" s="48"/>
      <c r="P45" s="48"/>
      <c r="Q45" s="48"/>
      <c r="R45" s="48"/>
      <c r="S45" s="48"/>
      <c r="T45" s="48"/>
      <c r="U45" s="48"/>
      <c r="V45" s="49"/>
    </row>
    <row r="46" spans="2:22" ht="16" x14ac:dyDescent="0.2">
      <c r="C46" s="34" t="s">
        <v>446</v>
      </c>
      <c r="D46" s="65"/>
      <c r="E46" s="65"/>
      <c r="F46" s="65"/>
      <c r="G46" s="33"/>
      <c r="H46" s="47">
        <v>11</v>
      </c>
      <c r="I46" s="48" t="s">
        <v>291</v>
      </c>
      <c r="J46" s="48"/>
      <c r="K46" s="48"/>
      <c r="L46" s="48"/>
      <c r="M46" s="48"/>
      <c r="N46" s="48"/>
      <c r="O46" s="48"/>
      <c r="P46" s="48"/>
      <c r="Q46" s="48"/>
      <c r="R46" s="48"/>
      <c r="S46" s="48"/>
      <c r="T46" s="48"/>
      <c r="U46" s="48"/>
      <c r="V46" s="49"/>
    </row>
    <row r="47" spans="2:22" ht="16" x14ac:dyDescent="0.2">
      <c r="C47" s="34" t="s">
        <v>237</v>
      </c>
      <c r="D47" s="65"/>
      <c r="E47" s="65"/>
      <c r="F47" s="65"/>
      <c r="G47" s="33"/>
      <c r="H47" s="47">
        <v>12</v>
      </c>
      <c r="I47" s="48" t="s">
        <v>292</v>
      </c>
      <c r="J47" s="48"/>
      <c r="K47" s="48"/>
      <c r="L47" s="48"/>
      <c r="M47" s="48"/>
      <c r="N47" s="48"/>
      <c r="O47" s="48"/>
      <c r="P47" s="48"/>
      <c r="Q47" s="48"/>
      <c r="R47" s="48"/>
      <c r="S47" s="48"/>
      <c r="T47" s="48"/>
      <c r="U47" s="48"/>
      <c r="V47" s="49"/>
    </row>
    <row r="48" spans="2:22" ht="16" x14ac:dyDescent="0.2">
      <c r="C48" s="34" t="s">
        <v>238</v>
      </c>
      <c r="D48" s="65"/>
      <c r="E48" s="65"/>
      <c r="F48" s="65"/>
      <c r="G48" s="33"/>
      <c r="H48" s="47">
        <v>13</v>
      </c>
      <c r="I48" s="48" t="s">
        <v>293</v>
      </c>
      <c r="J48" s="48"/>
      <c r="K48" s="48"/>
      <c r="L48" s="48"/>
      <c r="M48" s="48"/>
      <c r="N48" s="48"/>
      <c r="O48" s="48"/>
      <c r="P48" s="48"/>
      <c r="Q48" s="48"/>
      <c r="R48" s="48"/>
      <c r="S48" s="48"/>
      <c r="T48" s="48"/>
      <c r="U48" s="48"/>
      <c r="V48" s="49"/>
    </row>
    <row r="49" spans="3:22" ht="16" x14ac:dyDescent="0.2">
      <c r="C49" s="34" t="s">
        <v>239</v>
      </c>
      <c r="D49" s="65"/>
      <c r="E49" s="65"/>
      <c r="F49" s="65"/>
      <c r="G49" s="33"/>
      <c r="H49" s="47">
        <v>14</v>
      </c>
      <c r="I49" s="48" t="s">
        <v>294</v>
      </c>
      <c r="J49" s="48"/>
      <c r="K49" s="48"/>
      <c r="L49" s="48"/>
      <c r="M49" s="48"/>
      <c r="N49" s="48"/>
      <c r="O49" s="48"/>
      <c r="P49" s="48"/>
      <c r="Q49" s="48"/>
      <c r="R49" s="48"/>
      <c r="S49" s="48"/>
      <c r="T49" s="48"/>
      <c r="U49" s="48"/>
      <c r="V49" s="49"/>
    </row>
    <row r="50" spans="3:22" ht="16" x14ac:dyDescent="0.2">
      <c r="C50" s="34" t="s">
        <v>240</v>
      </c>
      <c r="D50" s="65"/>
      <c r="E50" s="65"/>
      <c r="F50" s="65"/>
      <c r="G50" s="33"/>
      <c r="H50" s="47">
        <v>15</v>
      </c>
      <c r="I50" s="48" t="s">
        <v>295</v>
      </c>
      <c r="J50" s="48"/>
      <c r="K50" s="48"/>
      <c r="L50" s="48"/>
      <c r="M50" s="48"/>
      <c r="N50" s="48"/>
      <c r="O50" s="48"/>
      <c r="P50" s="48"/>
      <c r="Q50" s="48"/>
      <c r="R50" s="48"/>
      <c r="S50" s="48"/>
      <c r="T50" s="48"/>
      <c r="U50" s="48"/>
      <c r="V50" s="49"/>
    </row>
    <row r="51" spans="3:22" ht="16" x14ac:dyDescent="0.2">
      <c r="C51" s="37" t="s">
        <v>241</v>
      </c>
      <c r="D51" s="65"/>
      <c r="E51" s="65"/>
      <c r="F51" s="65"/>
      <c r="G51" s="33"/>
      <c r="H51" s="47">
        <v>16</v>
      </c>
      <c r="I51" s="48" t="s">
        <v>296</v>
      </c>
      <c r="J51" s="48"/>
      <c r="K51" s="48"/>
      <c r="L51" s="48"/>
      <c r="M51" s="48"/>
      <c r="N51" s="48"/>
      <c r="O51" s="48"/>
      <c r="P51" s="48"/>
      <c r="Q51" s="48"/>
      <c r="R51" s="48"/>
      <c r="S51" s="48"/>
      <c r="T51" s="48"/>
      <c r="U51" s="48"/>
      <c r="V51" s="49"/>
    </row>
    <row r="52" spans="3:22" ht="16" x14ac:dyDescent="0.2">
      <c r="C52" s="37" t="s">
        <v>242</v>
      </c>
      <c r="D52" s="65"/>
      <c r="E52" s="65"/>
      <c r="F52" s="65"/>
      <c r="G52" s="33"/>
      <c r="H52" s="47">
        <v>17</v>
      </c>
      <c r="I52" s="48" t="s">
        <v>297</v>
      </c>
      <c r="J52" s="48"/>
      <c r="K52" s="48"/>
      <c r="L52" s="48"/>
      <c r="M52" s="48"/>
      <c r="N52" s="48"/>
      <c r="O52" s="48"/>
      <c r="P52" s="48"/>
      <c r="Q52" s="48"/>
      <c r="R52" s="48"/>
      <c r="S52" s="48"/>
      <c r="T52" s="48"/>
      <c r="U52" s="48"/>
      <c r="V52" s="49"/>
    </row>
    <row r="53" spans="3:22" ht="16" x14ac:dyDescent="0.2">
      <c r="C53" s="37" t="s">
        <v>243</v>
      </c>
      <c r="D53" s="65"/>
      <c r="E53" s="65"/>
      <c r="F53" s="65"/>
      <c r="G53" s="33"/>
      <c r="H53" s="47">
        <v>18</v>
      </c>
      <c r="I53" s="48" t="s">
        <v>451</v>
      </c>
      <c r="J53" s="48"/>
      <c r="K53" s="48"/>
      <c r="L53" s="48"/>
      <c r="M53" s="48"/>
      <c r="N53" s="48"/>
      <c r="O53" s="48"/>
      <c r="P53" s="48"/>
      <c r="Q53" s="48"/>
      <c r="R53" s="48"/>
      <c r="S53" s="48"/>
      <c r="T53" s="48"/>
      <c r="U53" s="48"/>
      <c r="V53" s="49"/>
    </row>
    <row r="54" spans="3:22" x14ac:dyDescent="0.2">
      <c r="C54" s="10"/>
      <c r="D54" s="40"/>
      <c r="E54" s="40"/>
      <c r="F54" s="40"/>
      <c r="G54" s="33"/>
      <c r="H54" s="50">
        <v>19</v>
      </c>
      <c r="I54" s="51" t="s">
        <v>298</v>
      </c>
      <c r="J54" s="51"/>
      <c r="K54" s="51"/>
      <c r="L54" s="51"/>
      <c r="M54" s="51"/>
      <c r="N54" s="51"/>
      <c r="O54" s="51"/>
      <c r="P54" s="51"/>
      <c r="Q54" s="51"/>
      <c r="R54" s="51"/>
      <c r="S54" s="51"/>
      <c r="T54" s="51"/>
      <c r="U54" s="51"/>
      <c r="V54" s="52"/>
    </row>
    <row r="55" spans="3:22" ht="16" x14ac:dyDescent="0.2">
      <c r="C55" s="34" t="s">
        <v>244</v>
      </c>
      <c r="D55" s="40"/>
      <c r="E55" s="40"/>
      <c r="F55" s="40"/>
      <c r="G55" s="33"/>
    </row>
    <row r="56" spans="3:22" ht="145.5" customHeight="1" x14ac:dyDescent="0.2">
      <c r="C56" s="34" t="s">
        <v>245</v>
      </c>
      <c r="D56" s="66" t="s">
        <v>304</v>
      </c>
      <c r="E56" s="66"/>
      <c r="F56" s="66"/>
      <c r="G56" s="38"/>
    </row>
    <row r="57" spans="3:22" x14ac:dyDescent="0.2">
      <c r="C57" s="10"/>
      <c r="D57" s="29"/>
      <c r="E57" s="29"/>
      <c r="F57" s="29"/>
      <c r="G57" s="33"/>
    </row>
    <row r="58" spans="3:22" ht="48" x14ac:dyDescent="0.2">
      <c r="C58" s="34" t="s">
        <v>246</v>
      </c>
      <c r="D58" s="29"/>
      <c r="E58" s="29"/>
      <c r="F58" s="29"/>
      <c r="G58" s="33"/>
    </row>
    <row r="59" spans="3:22" ht="32" x14ac:dyDescent="0.2">
      <c r="C59" s="34" t="s">
        <v>247</v>
      </c>
      <c r="D59" s="29"/>
      <c r="E59" s="29"/>
      <c r="F59" s="29"/>
      <c r="G59" s="33"/>
      <c r="H59" s="33"/>
      <c r="I59" s="33"/>
    </row>
    <row r="60" spans="3:22" x14ac:dyDescent="0.2">
      <c r="C60" s="34"/>
      <c r="D60" s="29"/>
      <c r="E60" s="29"/>
      <c r="F60" s="29"/>
      <c r="H60" s="33"/>
      <c r="I60" s="33"/>
    </row>
    <row r="61" spans="3:22" ht="16" x14ac:dyDescent="0.2">
      <c r="C61" s="37" t="s">
        <v>248</v>
      </c>
      <c r="D61" s="66" t="s">
        <v>300</v>
      </c>
      <c r="E61" s="66" t="s">
        <v>300</v>
      </c>
      <c r="F61" s="66" t="s">
        <v>300</v>
      </c>
      <c r="G61" s="43" t="s">
        <v>302</v>
      </c>
      <c r="H61" s="33"/>
      <c r="I61" s="33"/>
      <c r="J61" t="s">
        <v>465</v>
      </c>
    </row>
    <row r="62" spans="3:22" ht="16" x14ac:dyDescent="0.2">
      <c r="C62" s="37" t="s">
        <v>452</v>
      </c>
      <c r="D62" s="66" t="s">
        <v>150</v>
      </c>
      <c r="E62" s="66" t="s">
        <v>150</v>
      </c>
      <c r="F62" s="67" t="s">
        <v>150</v>
      </c>
      <c r="G62" s="148"/>
      <c r="H62" s="33"/>
      <c r="I62" s="33"/>
    </row>
    <row r="63" spans="3:22" ht="16" x14ac:dyDescent="0.2">
      <c r="C63" s="37" t="s">
        <v>453</v>
      </c>
      <c r="D63" s="66" t="s">
        <v>454</v>
      </c>
      <c r="E63" s="66" t="s">
        <v>454</v>
      </c>
      <c r="F63" s="66" t="s">
        <v>454</v>
      </c>
      <c r="G63" s="148"/>
      <c r="H63" s="33"/>
      <c r="I63" s="33"/>
    </row>
    <row r="64" spans="3:22" ht="16" x14ac:dyDescent="0.2">
      <c r="C64" s="37" t="s">
        <v>455</v>
      </c>
      <c r="D64" s="66" t="s">
        <v>150</v>
      </c>
      <c r="E64" s="66" t="s">
        <v>150</v>
      </c>
      <c r="F64" s="67" t="s">
        <v>150</v>
      </c>
      <c r="G64" s="148"/>
      <c r="H64" s="33"/>
      <c r="I64" s="33"/>
    </row>
    <row r="65" spans="3:9" ht="16" x14ac:dyDescent="0.2">
      <c r="C65" s="37" t="s">
        <v>463</v>
      </c>
      <c r="D65" s="66" t="s">
        <v>301</v>
      </c>
      <c r="E65" s="66" t="s">
        <v>299</v>
      </c>
      <c r="F65" s="67" t="s">
        <v>299</v>
      </c>
      <c r="G65" s="149"/>
      <c r="H65" s="33"/>
      <c r="I65" s="33"/>
    </row>
    <row r="66" spans="3:9" ht="16" x14ac:dyDescent="0.2">
      <c r="C66" s="37" t="s">
        <v>458</v>
      </c>
      <c r="D66" s="66" t="s">
        <v>300</v>
      </c>
      <c r="E66" s="66" t="s">
        <v>300</v>
      </c>
      <c r="F66" s="66" t="s">
        <v>300</v>
      </c>
      <c r="G66" s="149"/>
      <c r="H66" s="33"/>
      <c r="I66" s="33"/>
    </row>
    <row r="67" spans="3:9" ht="16" x14ac:dyDescent="0.2">
      <c r="C67" s="37" t="s">
        <v>459</v>
      </c>
      <c r="D67" s="65" t="e">
        <f>NA()</f>
        <v>#N/A</v>
      </c>
      <c r="E67" s="65" t="e">
        <f>NA()</f>
        <v>#N/A</v>
      </c>
      <c r="F67" s="68" t="e">
        <f>NA()</f>
        <v>#N/A</v>
      </c>
      <c r="G67" s="149"/>
      <c r="H67" s="33"/>
      <c r="I67" s="33"/>
    </row>
    <row r="68" spans="3:9" ht="16" x14ac:dyDescent="0.2">
      <c r="C68" s="37" t="s">
        <v>498</v>
      </c>
      <c r="D68" s="66" t="s">
        <v>300</v>
      </c>
      <c r="E68" s="66" t="s">
        <v>300</v>
      </c>
      <c r="F68" s="66" t="s">
        <v>300</v>
      </c>
      <c r="G68" s="149"/>
      <c r="H68" s="33"/>
      <c r="I68" s="33"/>
    </row>
    <row r="69" spans="3:9" ht="16" x14ac:dyDescent="0.2">
      <c r="C69" s="37" t="s">
        <v>460</v>
      </c>
      <c r="D69" s="66" t="s">
        <v>300</v>
      </c>
      <c r="E69" s="66" t="s">
        <v>300</v>
      </c>
      <c r="F69" s="66" t="s">
        <v>300</v>
      </c>
      <c r="G69" s="149"/>
      <c r="H69" s="33"/>
      <c r="I69" s="33"/>
    </row>
    <row r="70" spans="3:9" ht="16" x14ac:dyDescent="0.2">
      <c r="C70" s="37" t="s">
        <v>461</v>
      </c>
      <c r="D70" s="66" t="s">
        <v>300</v>
      </c>
      <c r="E70" s="66" t="s">
        <v>300</v>
      </c>
      <c r="F70" s="66" t="s">
        <v>300</v>
      </c>
      <c r="G70" s="149"/>
      <c r="H70" s="33"/>
    </row>
    <row r="71" spans="3:9" ht="16" x14ac:dyDescent="0.2">
      <c r="C71" s="37" t="s">
        <v>462</v>
      </c>
      <c r="D71" s="66" t="s">
        <v>300</v>
      </c>
      <c r="E71" s="66" t="s">
        <v>300</v>
      </c>
      <c r="F71" s="66" t="s">
        <v>300</v>
      </c>
      <c r="G71" s="33"/>
      <c r="H71" s="33"/>
    </row>
    <row r="72" spans="3:9" ht="64" x14ac:dyDescent="0.2">
      <c r="C72" s="37" t="s">
        <v>464</v>
      </c>
      <c r="D72" s="66" t="s">
        <v>470</v>
      </c>
      <c r="E72" s="66" t="s">
        <v>470</v>
      </c>
      <c r="F72" s="66" t="s">
        <v>470</v>
      </c>
      <c r="G72" s="33"/>
      <c r="H72" s="33"/>
    </row>
    <row r="73" spans="3:9" ht="16" x14ac:dyDescent="0.2">
      <c r="C73" s="37" t="s">
        <v>466</v>
      </c>
      <c r="D73" s="29"/>
      <c r="E73" s="29"/>
      <c r="F73" s="29"/>
      <c r="G73" s="33"/>
      <c r="H73" s="33"/>
    </row>
    <row r="74" spans="3:9" x14ac:dyDescent="0.2">
      <c r="C74" s="37"/>
      <c r="D74" s="29"/>
      <c r="E74" s="29"/>
      <c r="F74" s="29"/>
      <c r="G74" s="33"/>
      <c r="H74" s="33"/>
    </row>
    <row r="75" spans="3:9" x14ac:dyDescent="0.2">
      <c r="C75" s="37"/>
      <c r="D75" s="29"/>
      <c r="E75" s="29"/>
      <c r="F75" s="29"/>
      <c r="G75" s="33"/>
      <c r="H75" s="33"/>
    </row>
    <row r="76" spans="3:9" x14ac:dyDescent="0.2">
      <c r="C76" s="37"/>
      <c r="D76" s="29"/>
      <c r="E76" s="29"/>
      <c r="F76" s="29"/>
      <c r="G76" s="33"/>
      <c r="H76" s="33"/>
    </row>
    <row r="77" spans="3:9" x14ac:dyDescent="0.2">
      <c r="C77" s="37"/>
      <c r="D77" s="29"/>
      <c r="E77" s="29"/>
      <c r="F77" s="29"/>
      <c r="G77" s="33"/>
      <c r="H77" s="33"/>
    </row>
    <row r="78" spans="3:9" ht="64" x14ac:dyDescent="0.2">
      <c r="C78" s="34" t="s">
        <v>456</v>
      </c>
      <c r="D78" s="66" t="s">
        <v>454</v>
      </c>
      <c r="E78" s="66" t="s">
        <v>454</v>
      </c>
      <c r="F78" s="66" t="s">
        <v>454</v>
      </c>
      <c r="G78" s="33"/>
      <c r="H78" s="33"/>
    </row>
    <row r="79" spans="3:9" ht="16" x14ac:dyDescent="0.2">
      <c r="C79" s="34" t="s">
        <v>500</v>
      </c>
      <c r="D79" s="66" t="s">
        <v>300</v>
      </c>
      <c r="E79" s="66" t="s">
        <v>300</v>
      </c>
      <c r="F79" s="66" t="s">
        <v>300</v>
      </c>
      <c r="G79" s="33"/>
      <c r="H79" s="33"/>
    </row>
    <row r="80" spans="3:9" ht="16" x14ac:dyDescent="0.2">
      <c r="C80" s="34" t="s">
        <v>251</v>
      </c>
      <c r="D80" s="66" t="s">
        <v>300</v>
      </c>
      <c r="E80" s="66" t="s">
        <v>300</v>
      </c>
      <c r="F80" s="66" t="s">
        <v>300</v>
      </c>
      <c r="G80" s="33"/>
      <c r="H80" s="33"/>
    </row>
    <row r="81" spans="3:8" ht="32" x14ac:dyDescent="0.2">
      <c r="C81" s="34" t="s">
        <v>252</v>
      </c>
      <c r="D81" s="66" t="s">
        <v>300</v>
      </c>
      <c r="E81" s="66" t="s">
        <v>300</v>
      </c>
      <c r="F81" s="66" t="s">
        <v>300</v>
      </c>
      <c r="G81" s="33"/>
      <c r="H81" s="33"/>
    </row>
    <row r="82" spans="3:8" ht="32" x14ac:dyDescent="0.2">
      <c r="C82" s="34" t="s">
        <v>249</v>
      </c>
      <c r="D82" s="66" t="s">
        <v>454</v>
      </c>
      <c r="E82" s="66" t="s">
        <v>454</v>
      </c>
      <c r="F82" s="66" t="s">
        <v>454</v>
      </c>
      <c r="G82" s="33"/>
      <c r="H82" s="33"/>
    </row>
    <row r="83" spans="3:8" ht="16" x14ac:dyDescent="0.2">
      <c r="C83" s="34" t="s">
        <v>457</v>
      </c>
      <c r="D83" s="29"/>
      <c r="E83" s="29"/>
      <c r="F83" s="29"/>
      <c r="G83" s="33"/>
    </row>
    <row r="84" spans="3:8" ht="16" x14ac:dyDescent="0.2">
      <c r="C84" s="37" t="s">
        <v>253</v>
      </c>
      <c r="D84" s="39" t="s">
        <v>341</v>
      </c>
      <c r="E84" s="39" t="s">
        <v>341</v>
      </c>
      <c r="F84" s="39" t="s">
        <v>341</v>
      </c>
      <c r="G84" s="33"/>
    </row>
    <row r="85" spans="3:8" ht="48" x14ac:dyDescent="0.2">
      <c r="C85" s="37" t="s">
        <v>254</v>
      </c>
      <c r="D85" s="39" t="s">
        <v>341</v>
      </c>
      <c r="E85" s="39" t="s">
        <v>341</v>
      </c>
      <c r="F85" s="39" t="s">
        <v>341</v>
      </c>
      <c r="G85" s="33"/>
    </row>
    <row r="86" spans="3:8" ht="16" x14ac:dyDescent="0.2">
      <c r="C86" s="37" t="s">
        <v>255</v>
      </c>
      <c r="D86" s="39" t="s">
        <v>341</v>
      </c>
      <c r="E86" s="39" t="s">
        <v>341</v>
      </c>
      <c r="F86" s="39" t="s">
        <v>341</v>
      </c>
      <c r="G86" s="33"/>
    </row>
    <row r="87" spans="3:8" ht="16" x14ac:dyDescent="0.2">
      <c r="C87" s="37" t="s">
        <v>256</v>
      </c>
      <c r="D87" s="39" t="s">
        <v>341</v>
      </c>
      <c r="E87" s="39" t="s">
        <v>341</v>
      </c>
      <c r="F87" s="39" t="s">
        <v>341</v>
      </c>
      <c r="G87" s="33"/>
    </row>
    <row r="88" spans="3:8" ht="16" x14ac:dyDescent="0.2">
      <c r="C88" s="37" t="s">
        <v>250</v>
      </c>
      <c r="D88" s="39" t="s">
        <v>341</v>
      </c>
      <c r="E88" s="39" t="s">
        <v>341</v>
      </c>
      <c r="F88" s="39" t="s">
        <v>341</v>
      </c>
      <c r="G88" s="33"/>
    </row>
    <row r="89" spans="3:8" ht="48" x14ac:dyDescent="0.2">
      <c r="C89" s="34" t="s">
        <v>258</v>
      </c>
      <c r="D89" s="29"/>
      <c r="E89" s="29"/>
      <c r="F89" s="29"/>
      <c r="G89" s="33"/>
    </row>
    <row r="90" spans="3:8" ht="16" x14ac:dyDescent="0.2">
      <c r="C90" s="34" t="s">
        <v>257</v>
      </c>
      <c r="D90" s="29"/>
      <c r="E90" s="29"/>
      <c r="F90" s="29"/>
      <c r="G90" s="33"/>
    </row>
    <row r="91" spans="3:8" ht="16" x14ac:dyDescent="0.2">
      <c r="C91" s="37" t="s">
        <v>259</v>
      </c>
      <c r="D91" s="39" t="s">
        <v>341</v>
      </c>
      <c r="E91" s="39" t="s">
        <v>341</v>
      </c>
      <c r="F91" s="39" t="s">
        <v>341</v>
      </c>
      <c r="G91" s="33"/>
    </row>
    <row r="92" spans="3:8" ht="48" x14ac:dyDescent="0.2">
      <c r="C92" s="37" t="s">
        <v>260</v>
      </c>
      <c r="D92" s="39" t="s">
        <v>341</v>
      </c>
      <c r="E92" s="39" t="s">
        <v>341</v>
      </c>
      <c r="F92" s="39" t="s">
        <v>341</v>
      </c>
      <c r="G92" s="33"/>
    </row>
    <row r="93" spans="3:8" ht="16" x14ac:dyDescent="0.2">
      <c r="C93" s="37" t="s">
        <v>261</v>
      </c>
      <c r="D93" s="39" t="s">
        <v>341</v>
      </c>
      <c r="E93" s="39" t="s">
        <v>341</v>
      </c>
      <c r="F93" s="39" t="s">
        <v>341</v>
      </c>
      <c r="G93" s="33"/>
    </row>
    <row r="94" spans="3:8" x14ac:dyDescent="0.2">
      <c r="C94" s="34"/>
      <c r="D94" s="29"/>
      <c r="E94" s="29"/>
      <c r="F94" s="29"/>
      <c r="G94" s="33"/>
    </row>
    <row r="95" spans="3:8" ht="48" x14ac:dyDescent="0.2">
      <c r="C95" s="34" t="s">
        <v>262</v>
      </c>
      <c r="D95" s="29"/>
      <c r="E95" s="29"/>
      <c r="F95" s="29"/>
      <c r="G95" s="33"/>
    </row>
    <row r="96" spans="3:8" ht="16" x14ac:dyDescent="0.2">
      <c r="C96" s="34" t="s">
        <v>263</v>
      </c>
      <c r="D96" s="29"/>
      <c r="E96" s="29"/>
      <c r="F96" s="29"/>
      <c r="G96" s="33"/>
    </row>
    <row r="97" spans="3:7" ht="16" x14ac:dyDescent="0.2">
      <c r="C97" s="37" t="s">
        <v>273</v>
      </c>
      <c r="D97" s="39" t="s">
        <v>341</v>
      </c>
      <c r="E97" s="39" t="s">
        <v>341</v>
      </c>
      <c r="F97" s="39" t="s">
        <v>341</v>
      </c>
      <c r="G97" s="33"/>
    </row>
    <row r="98" spans="3:7" ht="16" x14ac:dyDescent="0.2">
      <c r="C98" s="37" t="s">
        <v>274</v>
      </c>
      <c r="D98" s="39" t="s">
        <v>341</v>
      </c>
      <c r="E98" s="39" t="s">
        <v>341</v>
      </c>
      <c r="F98" s="39" t="s">
        <v>341</v>
      </c>
      <c r="G98" s="33"/>
    </row>
    <row r="99" spans="3:7" ht="48" x14ac:dyDescent="0.2">
      <c r="C99" s="37" t="s">
        <v>278</v>
      </c>
      <c r="D99" s="39" t="s">
        <v>341</v>
      </c>
      <c r="E99" s="39" t="s">
        <v>341</v>
      </c>
      <c r="F99" s="39" t="s">
        <v>341</v>
      </c>
      <c r="G99" s="33"/>
    </row>
    <row r="100" spans="3:7" ht="16" x14ac:dyDescent="0.2">
      <c r="C100" s="37" t="s">
        <v>275</v>
      </c>
      <c r="D100" s="39" t="s">
        <v>341</v>
      </c>
      <c r="E100" s="39" t="s">
        <v>341</v>
      </c>
      <c r="F100" s="39" t="s">
        <v>341</v>
      </c>
      <c r="G100" s="33"/>
    </row>
    <row r="101" spans="3:7" x14ac:dyDescent="0.2">
      <c r="C101" s="34"/>
      <c r="D101" s="29"/>
      <c r="E101" s="29"/>
      <c r="F101" s="29"/>
      <c r="G101" s="33"/>
    </row>
    <row r="102" spans="3:7" ht="16" x14ac:dyDescent="0.2">
      <c r="C102" s="34" t="s">
        <v>279</v>
      </c>
      <c r="D102" s="66" t="s">
        <v>300</v>
      </c>
      <c r="E102" s="66" t="s">
        <v>300</v>
      </c>
      <c r="F102" s="66" t="s">
        <v>300</v>
      </c>
      <c r="G102" s="33"/>
    </row>
    <row r="103" spans="3:7" ht="32" x14ac:dyDescent="0.2">
      <c r="C103" s="34" t="s">
        <v>264</v>
      </c>
      <c r="D103" s="29"/>
      <c r="E103" s="29"/>
      <c r="F103" s="29"/>
      <c r="G103" s="33"/>
    </row>
    <row r="104" spans="3:7" ht="16" x14ac:dyDescent="0.2">
      <c r="C104" s="37" t="s">
        <v>276</v>
      </c>
      <c r="D104" s="66" t="s">
        <v>300</v>
      </c>
      <c r="E104" s="66" t="s">
        <v>300</v>
      </c>
      <c r="F104" s="66" t="s">
        <v>300</v>
      </c>
      <c r="G104" s="33"/>
    </row>
    <row r="105" spans="3:7" ht="16" x14ac:dyDescent="0.2">
      <c r="C105" s="37" t="s">
        <v>467</v>
      </c>
      <c r="D105" s="66" t="s">
        <v>300</v>
      </c>
      <c r="E105" s="66" t="s">
        <v>300</v>
      </c>
      <c r="F105" s="66" t="s">
        <v>300</v>
      </c>
      <c r="G105" s="33"/>
    </row>
    <row r="106" spans="3:7" ht="16" x14ac:dyDescent="0.2">
      <c r="C106" s="37" t="s">
        <v>468</v>
      </c>
      <c r="D106" s="66" t="s">
        <v>300</v>
      </c>
      <c r="E106" s="66" t="s">
        <v>300</v>
      </c>
      <c r="F106" s="66" t="s">
        <v>300</v>
      </c>
      <c r="G106" s="33"/>
    </row>
    <row r="107" spans="3:7" ht="16" x14ac:dyDescent="0.2">
      <c r="C107" s="37" t="s">
        <v>469</v>
      </c>
      <c r="D107" s="66" t="s">
        <v>300</v>
      </c>
      <c r="E107" s="66" t="s">
        <v>300</v>
      </c>
      <c r="F107" s="66" t="s">
        <v>300</v>
      </c>
      <c r="G107" s="33"/>
    </row>
    <row r="108" spans="3:7" ht="16" x14ac:dyDescent="0.2">
      <c r="C108" s="34" t="s">
        <v>277</v>
      </c>
      <c r="D108" s="66" t="s">
        <v>303</v>
      </c>
      <c r="E108" s="66" t="s">
        <v>303</v>
      </c>
      <c r="F108" s="66" t="s">
        <v>303</v>
      </c>
      <c r="G108" s="33"/>
    </row>
    <row r="109" spans="3:7" ht="16" x14ac:dyDescent="0.2">
      <c r="C109" s="34" t="s">
        <v>265</v>
      </c>
      <c r="D109" s="41" t="s">
        <v>281</v>
      </c>
      <c r="E109" s="41" t="s">
        <v>281</v>
      </c>
      <c r="F109" s="41" t="s">
        <v>281</v>
      </c>
      <c r="G109" s="33"/>
    </row>
    <row r="110" spans="3:7" ht="16" x14ac:dyDescent="0.2">
      <c r="C110" s="34" t="s">
        <v>266</v>
      </c>
      <c r="D110" s="66" t="s">
        <v>300</v>
      </c>
      <c r="E110" s="66" t="s">
        <v>300</v>
      </c>
      <c r="F110" s="66" t="s">
        <v>300</v>
      </c>
      <c r="G110" s="33"/>
    </row>
    <row r="111" spans="3:7" ht="16" x14ac:dyDescent="0.2">
      <c r="C111" s="34" t="s">
        <v>267</v>
      </c>
      <c r="D111" s="66" t="s">
        <v>300</v>
      </c>
      <c r="E111" s="66" t="s">
        <v>300</v>
      </c>
      <c r="F111" s="66" t="s">
        <v>300</v>
      </c>
      <c r="G111" s="33"/>
    </row>
    <row r="112" spans="3:7" ht="16" x14ac:dyDescent="0.2">
      <c r="C112" s="34" t="s">
        <v>268</v>
      </c>
      <c r="D112" s="41" t="s">
        <v>281</v>
      </c>
      <c r="E112" s="41" t="s">
        <v>281</v>
      </c>
      <c r="F112" s="41" t="s">
        <v>281</v>
      </c>
      <c r="G112" s="33"/>
    </row>
    <row r="113" spans="2:7" ht="32" x14ac:dyDescent="0.2">
      <c r="C113" s="34" t="s">
        <v>269</v>
      </c>
      <c r="D113" s="41" t="s">
        <v>341</v>
      </c>
      <c r="E113" s="41" t="s">
        <v>341</v>
      </c>
      <c r="F113" s="41" t="s">
        <v>341</v>
      </c>
      <c r="G113" s="33"/>
    </row>
    <row r="114" spans="2:7" x14ac:dyDescent="0.2">
      <c r="C114" s="31"/>
      <c r="D114" s="10"/>
      <c r="E114" s="10"/>
      <c r="F114" s="10"/>
      <c r="G114" s="33"/>
    </row>
    <row r="115" spans="2:7" x14ac:dyDescent="0.2">
      <c r="C115" s="31"/>
      <c r="D115" s="10"/>
      <c r="E115" s="10"/>
      <c r="F115" s="10"/>
      <c r="G115" s="33"/>
    </row>
    <row r="116" spans="2:7" x14ac:dyDescent="0.2">
      <c r="B116" s="78" t="s">
        <v>499</v>
      </c>
      <c r="C116" s="31"/>
      <c r="D116" s="10"/>
      <c r="E116" s="10"/>
      <c r="F116" s="10"/>
      <c r="G116" s="33"/>
    </row>
    <row r="117" spans="2:7" x14ac:dyDescent="0.2">
      <c r="B117" s="78"/>
      <c r="D117" s="10"/>
      <c r="E117" s="10"/>
      <c r="F117" s="10"/>
      <c r="G117" s="33"/>
    </row>
    <row r="118" spans="2:7" x14ac:dyDescent="0.2">
      <c r="D118" t="s">
        <v>270</v>
      </c>
      <c r="E118" t="s">
        <v>271</v>
      </c>
      <c r="F118" t="s">
        <v>272</v>
      </c>
      <c r="G118" s="33"/>
    </row>
    <row r="119" spans="2:7" ht="48" x14ac:dyDescent="0.2">
      <c r="C119" s="152" t="s">
        <v>471</v>
      </c>
      <c r="D119" s="10"/>
      <c r="E119" s="10"/>
      <c r="F119" s="10"/>
      <c r="G119" s="33"/>
    </row>
    <row r="120" spans="2:7" ht="16" x14ac:dyDescent="0.2">
      <c r="C120" s="152" t="s">
        <v>472</v>
      </c>
      <c r="D120" s="66">
        <v>0</v>
      </c>
      <c r="E120" s="66">
        <v>0</v>
      </c>
      <c r="F120" s="66">
        <v>0</v>
      </c>
      <c r="G120" s="33"/>
    </row>
    <row r="121" spans="2:7" ht="16" x14ac:dyDescent="0.2">
      <c r="C121" s="152" t="s">
        <v>473</v>
      </c>
      <c r="D121" s="66">
        <v>0</v>
      </c>
      <c r="E121" s="66">
        <v>0</v>
      </c>
      <c r="F121" s="66">
        <v>0</v>
      </c>
      <c r="G121" s="33"/>
    </row>
    <row r="122" spans="2:7" ht="16" x14ac:dyDescent="0.2">
      <c r="C122" s="152" t="s">
        <v>474</v>
      </c>
      <c r="D122" s="66">
        <v>0</v>
      </c>
      <c r="E122" s="66">
        <v>0</v>
      </c>
      <c r="F122" s="66">
        <v>0</v>
      </c>
      <c r="G122" s="33"/>
    </row>
    <row r="123" spans="2:7" ht="16" x14ac:dyDescent="0.2">
      <c r="C123" s="152" t="s">
        <v>475</v>
      </c>
      <c r="D123" s="66">
        <v>0</v>
      </c>
      <c r="E123" s="66">
        <v>0</v>
      </c>
      <c r="F123" s="66">
        <v>0</v>
      </c>
      <c r="G123" s="33"/>
    </row>
    <row r="124" spans="2:7" ht="16" x14ac:dyDescent="0.2">
      <c r="C124" s="152" t="s">
        <v>476</v>
      </c>
      <c r="D124" s="66">
        <v>0</v>
      </c>
      <c r="E124" s="66">
        <v>0</v>
      </c>
      <c r="F124" s="66">
        <v>0</v>
      </c>
      <c r="G124" s="33"/>
    </row>
    <row r="125" spans="2:7" ht="16" x14ac:dyDescent="0.2">
      <c r="C125" s="152" t="s">
        <v>477</v>
      </c>
      <c r="D125" s="66">
        <v>0</v>
      </c>
      <c r="E125" s="66">
        <v>0</v>
      </c>
      <c r="F125" s="66">
        <v>0</v>
      </c>
      <c r="G125" s="33"/>
    </row>
    <row r="126" spans="2:7" ht="16" x14ac:dyDescent="0.2">
      <c r="C126" s="152" t="s">
        <v>478</v>
      </c>
      <c r="D126" s="66">
        <v>0</v>
      </c>
      <c r="E126" s="66">
        <v>0</v>
      </c>
      <c r="F126" s="66">
        <v>0</v>
      </c>
      <c r="G126" s="33"/>
    </row>
    <row r="127" spans="2:7" ht="16" x14ac:dyDescent="0.2">
      <c r="C127" s="152" t="s">
        <v>479</v>
      </c>
      <c r="D127" s="66">
        <v>0</v>
      </c>
      <c r="E127" s="66">
        <v>0</v>
      </c>
      <c r="F127" s="66">
        <v>0</v>
      </c>
      <c r="G127" s="33"/>
    </row>
    <row r="128" spans="2:7" ht="16" x14ac:dyDescent="0.2">
      <c r="C128" s="152" t="s">
        <v>480</v>
      </c>
      <c r="D128" s="66">
        <v>0</v>
      </c>
      <c r="E128" s="66">
        <v>0</v>
      </c>
      <c r="F128" s="66">
        <v>0</v>
      </c>
      <c r="G128" s="33"/>
    </row>
    <row r="129" spans="3:7" ht="16" x14ac:dyDescent="0.2">
      <c r="C129" s="152" t="s">
        <v>481</v>
      </c>
      <c r="D129" s="66">
        <v>0</v>
      </c>
      <c r="E129" s="66">
        <v>0</v>
      </c>
      <c r="F129" s="66">
        <v>0</v>
      </c>
      <c r="G129" s="33"/>
    </row>
    <row r="130" spans="3:7" ht="16" x14ac:dyDescent="0.2">
      <c r="C130" s="152" t="s">
        <v>482</v>
      </c>
      <c r="D130" s="66">
        <v>0</v>
      </c>
      <c r="E130" s="66">
        <v>0</v>
      </c>
      <c r="F130" s="66">
        <v>0</v>
      </c>
    </row>
    <row r="131" spans="3:7" ht="16" x14ac:dyDescent="0.2">
      <c r="C131" s="152" t="s">
        <v>483</v>
      </c>
      <c r="D131" s="66">
        <v>0</v>
      </c>
      <c r="E131" s="66">
        <v>0</v>
      </c>
      <c r="F131" s="66">
        <v>0</v>
      </c>
    </row>
    <row r="132" spans="3:7" ht="16" x14ac:dyDescent="0.2">
      <c r="C132" s="152" t="s">
        <v>484</v>
      </c>
      <c r="D132" s="66">
        <v>0</v>
      </c>
      <c r="E132" s="66">
        <v>0</v>
      </c>
      <c r="F132" s="66">
        <v>0</v>
      </c>
    </row>
    <row r="133" spans="3:7" ht="16" x14ac:dyDescent="0.2">
      <c r="C133" s="152" t="s">
        <v>485</v>
      </c>
      <c r="D133" s="66">
        <v>0</v>
      </c>
      <c r="E133" s="66">
        <v>0</v>
      </c>
      <c r="F133" s="66">
        <v>0</v>
      </c>
    </row>
    <row r="134" spans="3:7" ht="16" x14ac:dyDescent="0.2">
      <c r="C134" s="152" t="s">
        <v>486</v>
      </c>
      <c r="D134" s="66">
        <v>0</v>
      </c>
      <c r="E134" s="66">
        <v>0</v>
      </c>
      <c r="F134" s="66">
        <v>0</v>
      </c>
    </row>
    <row r="135" spans="3:7" ht="16" x14ac:dyDescent="0.2">
      <c r="C135" s="152" t="s">
        <v>487</v>
      </c>
      <c r="D135" s="66">
        <v>0</v>
      </c>
      <c r="E135" s="66">
        <v>0</v>
      </c>
      <c r="F135" s="66">
        <v>0</v>
      </c>
    </row>
    <row r="136" spans="3:7" ht="16" x14ac:dyDescent="0.2">
      <c r="C136" s="152" t="s">
        <v>488</v>
      </c>
      <c r="D136" s="66">
        <v>0</v>
      </c>
      <c r="E136" s="66">
        <v>0</v>
      </c>
      <c r="F136" s="66">
        <v>0</v>
      </c>
    </row>
    <row r="137" spans="3:7" ht="16" x14ac:dyDescent="0.2">
      <c r="C137" s="152" t="s">
        <v>489</v>
      </c>
      <c r="D137" s="66">
        <v>0</v>
      </c>
      <c r="E137" s="66">
        <v>0</v>
      </c>
      <c r="F137" s="66">
        <v>0</v>
      </c>
    </row>
    <row r="138" spans="3:7" ht="16" x14ac:dyDescent="0.2">
      <c r="C138" s="152" t="s">
        <v>490</v>
      </c>
      <c r="D138" s="66">
        <v>0</v>
      </c>
      <c r="E138" s="66">
        <v>0</v>
      </c>
      <c r="F138" s="66">
        <v>0</v>
      </c>
    </row>
    <row r="141" spans="3:7" ht="64" x14ac:dyDescent="0.2">
      <c r="C141" s="10" t="s">
        <v>491</v>
      </c>
      <c r="D141" s="41" t="s">
        <v>341</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tabColor rgb="FF00B050"/>
  </sheetPr>
  <dimension ref="A1:I62"/>
  <sheetViews>
    <sheetView topLeftCell="A57" workbookViewId="0">
      <selection activeCell="F38" sqref="F38"/>
    </sheetView>
  </sheetViews>
  <sheetFormatPr baseColWidth="10" defaultColWidth="8.83203125" defaultRowHeight="15" x14ac:dyDescent="0.2"/>
  <cols>
    <col min="3" max="3" width="106.5" customWidth="1"/>
    <col min="4" max="4" width="29.5" bestFit="1" customWidth="1"/>
    <col min="5" max="5" width="16.83203125" customWidth="1"/>
    <col min="6" max="6" width="19.1640625" customWidth="1"/>
    <col min="7" max="7" width="15.5" customWidth="1"/>
    <col min="8" max="8" width="17.6640625" customWidth="1"/>
  </cols>
  <sheetData>
    <row r="1" spans="1:3" x14ac:dyDescent="0.2">
      <c r="A1" t="s">
        <v>154</v>
      </c>
    </row>
    <row r="3" spans="1:3" x14ac:dyDescent="0.2">
      <c r="B3" s="5" t="s">
        <v>170</v>
      </c>
    </row>
    <row r="4" spans="1:3" ht="64" x14ac:dyDescent="0.2">
      <c r="B4" s="27" t="s">
        <v>171</v>
      </c>
      <c r="C4" s="10" t="s">
        <v>174</v>
      </c>
    </row>
    <row r="5" spans="1:3" x14ac:dyDescent="0.2">
      <c r="C5" s="10"/>
    </row>
    <row r="6" spans="1:3" ht="16" x14ac:dyDescent="0.2">
      <c r="C6" s="10" t="s">
        <v>172</v>
      </c>
    </row>
    <row r="7" spans="1:3" x14ac:dyDescent="0.2">
      <c r="C7" s="10"/>
    </row>
    <row r="8" spans="1:3" ht="48" x14ac:dyDescent="0.2">
      <c r="C8" s="10" t="s">
        <v>173</v>
      </c>
    </row>
    <row r="9" spans="1:3" x14ac:dyDescent="0.2">
      <c r="C9" s="10"/>
    </row>
    <row r="10" spans="1:3" x14ac:dyDescent="0.2">
      <c r="C10" s="10"/>
    </row>
    <row r="11" spans="1:3" x14ac:dyDescent="0.2">
      <c r="C11" s="10"/>
    </row>
    <row r="12" spans="1:3" ht="19" x14ac:dyDescent="0.25">
      <c r="B12" s="7" t="s">
        <v>175</v>
      </c>
      <c r="C12" s="10"/>
    </row>
    <row r="13" spans="1:3" x14ac:dyDescent="0.2">
      <c r="C13" t="s">
        <v>176</v>
      </c>
    </row>
    <row r="15" spans="1:3" x14ac:dyDescent="0.2">
      <c r="B15" s="28" t="s">
        <v>177</v>
      </c>
      <c r="C15" s="10"/>
    </row>
    <row r="16" spans="1:3" x14ac:dyDescent="0.2">
      <c r="B16" s="5"/>
      <c r="C16" s="10"/>
    </row>
    <row r="17" spans="2:9" x14ac:dyDescent="0.2">
      <c r="B17">
        <v>51</v>
      </c>
      <c r="C17" t="s">
        <v>179</v>
      </c>
      <c r="D17" s="42" t="s">
        <v>153</v>
      </c>
    </row>
    <row r="18" spans="2:9" x14ac:dyDescent="0.2">
      <c r="C18" t="s">
        <v>178</v>
      </c>
      <c r="D18" s="42" t="s">
        <v>154</v>
      </c>
    </row>
    <row r="20" spans="2:9" x14ac:dyDescent="0.2">
      <c r="B20">
        <v>52</v>
      </c>
      <c r="C20" t="s">
        <v>432</v>
      </c>
      <c r="D20" s="42" t="s">
        <v>150</v>
      </c>
      <c r="E20" s="81"/>
    </row>
    <row r="21" spans="2:9" x14ac:dyDescent="0.2">
      <c r="C21" t="s">
        <v>433</v>
      </c>
      <c r="D21" s="42"/>
      <c r="E21" s="81"/>
    </row>
    <row r="22" spans="2:9" x14ac:dyDescent="0.2">
      <c r="D22" s="153"/>
      <c r="E22" s="81"/>
    </row>
    <row r="23" spans="2:9" x14ac:dyDescent="0.2">
      <c r="C23" s="10"/>
      <c r="D23" s="16"/>
    </row>
    <row r="24" spans="2:9" x14ac:dyDescent="0.2">
      <c r="B24" s="28" t="s">
        <v>180</v>
      </c>
      <c r="C24" s="10"/>
    </row>
    <row r="25" spans="2:9" x14ac:dyDescent="0.2">
      <c r="B25" s="5"/>
      <c r="C25" s="10"/>
    </row>
    <row r="26" spans="2:9" x14ac:dyDescent="0.2">
      <c r="B26">
        <v>53</v>
      </c>
      <c r="C26" t="s">
        <v>193</v>
      </c>
    </row>
    <row r="27" spans="2:9" x14ac:dyDescent="0.2">
      <c r="C27" s="10"/>
      <c r="D27" s="2" t="s">
        <v>181</v>
      </c>
      <c r="E27" s="2" t="s">
        <v>182</v>
      </c>
      <c r="F27" s="2" t="s">
        <v>183</v>
      </c>
    </row>
    <row r="28" spans="2:9" ht="16" x14ac:dyDescent="0.2">
      <c r="C28" s="10" t="s">
        <v>184</v>
      </c>
      <c r="D28" s="64">
        <f>'Items B &amp; C'!AQ10</f>
        <v>875517000</v>
      </c>
      <c r="E28" s="64">
        <f>'Items B &amp; C'!AR10</f>
        <v>770155000</v>
      </c>
      <c r="F28" s="64">
        <f>'Items B &amp; C'!AS10</f>
        <v>770155000</v>
      </c>
      <c r="G28" s="59"/>
      <c r="H28" s="59"/>
      <c r="I28" s="59"/>
    </row>
    <row r="29" spans="2:9" ht="16" x14ac:dyDescent="0.2">
      <c r="C29" s="10" t="s">
        <v>185</v>
      </c>
      <c r="D29" s="39" t="s">
        <v>341</v>
      </c>
      <c r="E29" s="39" t="s">
        <v>341</v>
      </c>
      <c r="F29" s="39" t="s">
        <v>341</v>
      </c>
    </row>
    <row r="30" spans="2:9" ht="32" x14ac:dyDescent="0.2">
      <c r="C30" s="10" t="s">
        <v>186</v>
      </c>
      <c r="D30" s="39" t="s">
        <v>341</v>
      </c>
      <c r="E30" s="39" t="s">
        <v>341</v>
      </c>
      <c r="F30" s="39" t="s">
        <v>341</v>
      </c>
    </row>
    <row r="31" spans="2:9" ht="16" x14ac:dyDescent="0.2">
      <c r="C31" s="10" t="s">
        <v>187</v>
      </c>
      <c r="D31" s="65">
        <v>8</v>
      </c>
      <c r="E31" s="65">
        <v>8</v>
      </c>
      <c r="F31" s="65">
        <v>12</v>
      </c>
      <c r="G31" s="80" t="s">
        <v>357</v>
      </c>
    </row>
    <row r="32" spans="2:9" ht="16" x14ac:dyDescent="0.2">
      <c r="C32" s="10" t="s">
        <v>188</v>
      </c>
      <c r="D32" s="65">
        <v>8</v>
      </c>
      <c r="E32" s="65">
        <v>8</v>
      </c>
      <c r="F32" s="65">
        <v>12</v>
      </c>
      <c r="G32" s="80" t="s">
        <v>357</v>
      </c>
    </row>
    <row r="33" spans="2:8" ht="16" x14ac:dyDescent="0.2">
      <c r="C33" s="10" t="s">
        <v>189</v>
      </c>
      <c r="D33" s="65">
        <v>5.16E-2</v>
      </c>
      <c r="E33" s="65">
        <v>5.2900000000000003E-2</v>
      </c>
      <c r="F33" s="65">
        <v>5.5E-2</v>
      </c>
      <c r="G33" s="80" t="s">
        <v>358</v>
      </c>
    </row>
    <row r="34" spans="2:8" ht="16" x14ac:dyDescent="0.2">
      <c r="C34" s="10" t="s">
        <v>190</v>
      </c>
      <c r="D34" s="88">
        <v>60069471.210000001</v>
      </c>
      <c r="E34" s="88">
        <v>141850195.99000001</v>
      </c>
      <c r="F34" s="88">
        <v>35174251.149999999</v>
      </c>
      <c r="G34" s="80" t="s">
        <v>359</v>
      </c>
    </row>
    <row r="35" spans="2:8" ht="16" x14ac:dyDescent="0.2">
      <c r="C35" s="10" t="s">
        <v>191</v>
      </c>
      <c r="D35" s="88">
        <v>62905836.75</v>
      </c>
      <c r="E35" s="88">
        <v>141850195.99000001</v>
      </c>
      <c r="F35" s="88">
        <v>74678203.159999996</v>
      </c>
      <c r="G35" s="80" t="s">
        <v>360</v>
      </c>
    </row>
    <row r="36" spans="2:8" ht="16" x14ac:dyDescent="0.2">
      <c r="C36" s="10" t="s">
        <v>192</v>
      </c>
      <c r="D36" s="65">
        <v>0</v>
      </c>
      <c r="E36" s="65">
        <v>0</v>
      </c>
      <c r="F36" s="65">
        <v>0</v>
      </c>
      <c r="H36" s="79" t="s">
        <v>365</v>
      </c>
    </row>
    <row r="37" spans="2:8" s="5" customFormat="1" ht="16" x14ac:dyDescent="0.2">
      <c r="C37" s="145" t="s">
        <v>434</v>
      </c>
      <c r="D37" s="146">
        <v>0</v>
      </c>
      <c r="E37" s="146">
        <v>0</v>
      </c>
      <c r="F37" s="146">
        <v>0</v>
      </c>
      <c r="G37" s="150" t="s">
        <v>493</v>
      </c>
    </row>
    <row r="38" spans="2:8" s="5" customFormat="1" ht="16" x14ac:dyDescent="0.2">
      <c r="C38" s="145" t="s">
        <v>436</v>
      </c>
      <c r="D38" s="183" t="e">
        <f>'Items B &amp; C'!AH10</f>
        <v>#VALUE!</v>
      </c>
      <c r="E38" s="183" t="e">
        <f>'Items B &amp; C'!AJ10</f>
        <v>#VALUE!</v>
      </c>
      <c r="F38" s="183" t="e">
        <f>'Items B &amp; C'!AL10</f>
        <v>#VALUE!</v>
      </c>
      <c r="G38" s="80" t="s">
        <v>492</v>
      </c>
    </row>
    <row r="39" spans="2:8" s="5" customFormat="1" ht="16" x14ac:dyDescent="0.2">
      <c r="C39" s="145" t="s">
        <v>435</v>
      </c>
      <c r="D39" s="183" t="e">
        <f>-'Items B &amp; C'!AI10</f>
        <v>#VALUE!</v>
      </c>
      <c r="E39" s="183" t="e">
        <f>-'Items B &amp; C'!AK10</f>
        <v>#VALUE!</v>
      </c>
      <c r="F39" s="183" t="e">
        <f>-'Items B &amp; C'!AM10</f>
        <v>#VALUE!</v>
      </c>
      <c r="G39" s="80" t="s">
        <v>492</v>
      </c>
    </row>
    <row r="40" spans="2:8" x14ac:dyDescent="0.2">
      <c r="H40" s="25"/>
    </row>
    <row r="41" spans="2:8" x14ac:dyDescent="0.2">
      <c r="B41" s="28" t="s">
        <v>194</v>
      </c>
    </row>
    <row r="42" spans="2:8" x14ac:dyDescent="0.2">
      <c r="B42" s="28"/>
    </row>
    <row r="43" spans="2:8" ht="32" x14ac:dyDescent="0.2">
      <c r="B43">
        <v>54</v>
      </c>
      <c r="C43" s="10" t="s">
        <v>198</v>
      </c>
      <c r="D43" s="39" t="s">
        <v>150</v>
      </c>
      <c r="E43" s="80" t="s">
        <v>361</v>
      </c>
    </row>
    <row r="44" spans="2:8" ht="48" x14ac:dyDescent="0.2">
      <c r="C44" s="10" t="s">
        <v>199</v>
      </c>
    </row>
    <row r="45" spans="2:8" ht="61.5" customHeight="1" x14ac:dyDescent="0.2">
      <c r="C45" s="10" t="s">
        <v>200</v>
      </c>
    </row>
    <row r="46" spans="2:8" ht="32" x14ac:dyDescent="0.2">
      <c r="C46" s="10" t="s">
        <v>201</v>
      </c>
    </row>
    <row r="48" spans="2:8" ht="32" x14ac:dyDescent="0.2">
      <c r="D48" s="29" t="s">
        <v>202</v>
      </c>
      <c r="E48" s="29" t="s">
        <v>203</v>
      </c>
      <c r="F48" s="29" t="s">
        <v>204</v>
      </c>
      <c r="G48" s="29" t="s">
        <v>205</v>
      </c>
      <c r="H48" s="29" t="s">
        <v>195</v>
      </c>
    </row>
    <row r="49" spans="2:8" x14ac:dyDescent="0.2">
      <c r="C49" s="5" t="s">
        <v>196</v>
      </c>
    </row>
    <row r="50" spans="2:8" x14ac:dyDescent="0.2">
      <c r="C50" s="30" t="s">
        <v>207</v>
      </c>
      <c r="D50" s="36"/>
      <c r="E50" s="36"/>
      <c r="F50" s="36"/>
      <c r="G50" s="36"/>
      <c r="H50" s="36"/>
    </row>
    <row r="51" spans="2:8" x14ac:dyDescent="0.2">
      <c r="C51" s="30" t="s">
        <v>208</v>
      </c>
      <c r="D51" s="36"/>
      <c r="E51" s="36"/>
      <c r="F51" s="36"/>
      <c r="G51" s="36"/>
      <c r="H51" s="36"/>
    </row>
    <row r="52" spans="2:8" x14ac:dyDescent="0.2">
      <c r="C52" s="30" t="s">
        <v>209</v>
      </c>
      <c r="D52" s="36"/>
      <c r="E52" s="36"/>
      <c r="F52" s="36"/>
      <c r="G52" s="36"/>
      <c r="H52" s="36"/>
    </row>
    <row r="53" spans="2:8" x14ac:dyDescent="0.2">
      <c r="C53" s="30" t="s">
        <v>210</v>
      </c>
      <c r="D53" s="36"/>
      <c r="E53" s="36"/>
      <c r="F53" s="36"/>
      <c r="G53" s="36"/>
      <c r="H53" s="36"/>
    </row>
    <row r="54" spans="2:8" x14ac:dyDescent="0.2">
      <c r="C54" s="30"/>
    </row>
    <row r="55" spans="2:8" x14ac:dyDescent="0.2">
      <c r="C55" s="5" t="s">
        <v>197</v>
      </c>
    </row>
    <row r="56" spans="2:8" x14ac:dyDescent="0.2">
      <c r="C56" s="30" t="s">
        <v>207</v>
      </c>
      <c r="D56" s="36"/>
      <c r="E56" s="36"/>
      <c r="F56" s="36"/>
      <c r="G56" s="36"/>
      <c r="H56" s="36"/>
    </row>
    <row r="57" spans="2:8" x14ac:dyDescent="0.2">
      <c r="C57" s="30" t="s">
        <v>211</v>
      </c>
      <c r="D57" s="36"/>
      <c r="E57" s="36"/>
      <c r="F57" s="36"/>
      <c r="G57" s="36"/>
      <c r="H57" s="36"/>
    </row>
    <row r="58" spans="2:8" x14ac:dyDescent="0.2">
      <c r="C58" s="30" t="s">
        <v>212</v>
      </c>
      <c r="D58" s="36"/>
      <c r="E58" s="36"/>
      <c r="F58" s="36"/>
      <c r="G58" s="36"/>
      <c r="H58" s="36"/>
    </row>
    <row r="59" spans="2:8" x14ac:dyDescent="0.2">
      <c r="C59" s="30" t="s">
        <v>213</v>
      </c>
      <c r="D59" s="36"/>
      <c r="E59" s="36"/>
      <c r="F59" s="36"/>
      <c r="G59" s="36"/>
      <c r="H59" s="36"/>
    </row>
    <row r="61" spans="2:8" x14ac:dyDescent="0.2">
      <c r="B61">
        <v>55</v>
      </c>
      <c r="C61" t="s">
        <v>214</v>
      </c>
      <c r="D61" s="39" t="s">
        <v>150</v>
      </c>
    </row>
    <row r="62" spans="2:8" ht="16" x14ac:dyDescent="0.2">
      <c r="C62" s="10" t="s">
        <v>437</v>
      </c>
      <c r="D62" s="36"/>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tabColor rgb="FF00B050"/>
  </sheetPr>
  <dimension ref="A1:V141"/>
  <sheetViews>
    <sheetView topLeftCell="A119" workbookViewId="0">
      <selection activeCell="G120" sqref="G120"/>
    </sheetView>
  </sheetViews>
  <sheetFormatPr baseColWidth="10" defaultColWidth="8.83203125" defaultRowHeight="15" x14ac:dyDescent="0.2"/>
  <cols>
    <col min="3" max="3" width="96.5" customWidth="1"/>
    <col min="4" max="6" width="18.83203125" customWidth="1"/>
    <col min="7" max="7" width="45.5" customWidth="1"/>
    <col min="12" max="12" width="3.6640625" customWidth="1"/>
  </cols>
  <sheetData>
    <row r="1" spans="1:8" x14ac:dyDescent="0.2">
      <c r="A1" t="s">
        <v>154</v>
      </c>
    </row>
    <row r="4" spans="1:8" x14ac:dyDescent="0.2">
      <c r="B4" t="s">
        <v>206</v>
      </c>
    </row>
    <row r="5" spans="1:8" ht="16" x14ac:dyDescent="0.2">
      <c r="B5" s="33">
        <v>56</v>
      </c>
      <c r="C5" s="10" t="s">
        <v>225</v>
      </c>
      <c r="D5" s="39" t="s">
        <v>341</v>
      </c>
    </row>
    <row r="6" spans="1:8" x14ac:dyDescent="0.2">
      <c r="B6" s="33"/>
      <c r="C6" s="10"/>
      <c r="D6" s="40"/>
    </row>
    <row r="7" spans="1:8" ht="16" x14ac:dyDescent="0.2">
      <c r="B7" s="33">
        <v>57</v>
      </c>
      <c r="C7" s="10" t="s">
        <v>438</v>
      </c>
      <c r="D7" s="40"/>
    </row>
    <row r="8" spans="1:8" ht="16" x14ac:dyDescent="0.2">
      <c r="B8" s="33"/>
      <c r="C8" s="10" t="s">
        <v>439</v>
      </c>
      <c r="D8" s="39" t="s">
        <v>150</v>
      </c>
    </row>
    <row r="9" spans="1:8" x14ac:dyDescent="0.2">
      <c r="B9" s="33"/>
      <c r="C9" s="10"/>
      <c r="D9" s="40"/>
      <c r="G9" s="33" t="s">
        <v>495</v>
      </c>
    </row>
    <row r="10" spans="1:8" ht="16" x14ac:dyDescent="0.2">
      <c r="B10" s="33">
        <v>58</v>
      </c>
      <c r="C10" s="10" t="s">
        <v>226</v>
      </c>
      <c r="D10" s="40"/>
      <c r="E10" s="33"/>
      <c r="F10" s="33"/>
      <c r="G10" s="33"/>
      <c r="H10" s="33"/>
    </row>
    <row r="11" spans="1:8" ht="32" x14ac:dyDescent="0.2">
      <c r="B11" s="33"/>
      <c r="C11" s="10" t="s">
        <v>233</v>
      </c>
      <c r="D11" s="40"/>
      <c r="E11" s="33"/>
      <c r="F11" s="33"/>
      <c r="G11" s="33"/>
      <c r="H11" s="33"/>
    </row>
    <row r="12" spans="1:8" ht="32" x14ac:dyDescent="0.2">
      <c r="B12" s="33"/>
      <c r="C12" s="35" t="s">
        <v>280</v>
      </c>
      <c r="D12" s="96">
        <f>'Items B &amp; C'!H71</f>
        <v>26.031770738606408</v>
      </c>
      <c r="E12" s="33"/>
      <c r="F12" s="33"/>
      <c r="G12" s="33"/>
      <c r="H12" s="33"/>
    </row>
    <row r="13" spans="1:8" ht="16" x14ac:dyDescent="0.2">
      <c r="B13" s="33"/>
      <c r="C13" s="147" t="s">
        <v>440</v>
      </c>
      <c r="D13" s="96"/>
      <c r="E13" s="33"/>
      <c r="F13" s="33"/>
      <c r="G13" s="33"/>
      <c r="H13" s="33"/>
    </row>
    <row r="14" spans="1:8" ht="16" x14ac:dyDescent="0.2">
      <c r="B14" s="33"/>
      <c r="C14" s="147" t="s">
        <v>441</v>
      </c>
      <c r="D14" s="96"/>
      <c r="E14" s="151" t="s">
        <v>497</v>
      </c>
      <c r="F14" s="33"/>
      <c r="G14" s="33"/>
      <c r="H14" s="33"/>
    </row>
    <row r="15" spans="1:8" ht="16" x14ac:dyDescent="0.2">
      <c r="B15" s="33"/>
      <c r="C15" s="147" t="s">
        <v>442</v>
      </c>
      <c r="D15" s="66"/>
      <c r="E15" s="33" t="s">
        <v>443</v>
      </c>
      <c r="F15" s="33"/>
      <c r="G15" s="33"/>
      <c r="H15" s="33"/>
    </row>
    <row r="16" spans="1:8" ht="16" x14ac:dyDescent="0.2">
      <c r="B16" s="33"/>
      <c r="C16" s="147" t="s">
        <v>444</v>
      </c>
      <c r="D16" s="66"/>
      <c r="E16" s="151" t="s">
        <v>496</v>
      </c>
      <c r="F16" s="33"/>
      <c r="G16" s="33"/>
      <c r="H16" s="33"/>
    </row>
    <row r="17" spans="2:8" x14ac:dyDescent="0.2">
      <c r="B17" s="33"/>
      <c r="C17" s="10"/>
      <c r="D17" s="40"/>
      <c r="E17" s="33"/>
      <c r="F17" s="33"/>
      <c r="G17" s="33"/>
      <c r="H17" s="33"/>
    </row>
    <row r="18" spans="2:8" x14ac:dyDescent="0.2">
      <c r="B18" s="33"/>
      <c r="C18" s="10"/>
      <c r="D18" s="40"/>
      <c r="E18" s="33"/>
      <c r="F18" s="33"/>
      <c r="G18" s="33"/>
      <c r="H18" s="33"/>
    </row>
    <row r="19" spans="2:8" x14ac:dyDescent="0.2">
      <c r="B19" s="33"/>
      <c r="C19" s="10"/>
      <c r="D19" s="40"/>
      <c r="E19" s="33"/>
      <c r="F19" s="33"/>
      <c r="G19" s="33"/>
      <c r="H19" s="33"/>
    </row>
    <row r="20" spans="2:8" ht="32" x14ac:dyDescent="0.2">
      <c r="B20" s="33">
        <v>59</v>
      </c>
      <c r="C20" s="10" t="s">
        <v>282</v>
      </c>
      <c r="D20" s="39">
        <v>0</v>
      </c>
      <c r="E20" s="33"/>
      <c r="F20" s="33"/>
      <c r="G20" s="33"/>
      <c r="H20" s="33"/>
    </row>
    <row r="21" spans="2:8" x14ac:dyDescent="0.2">
      <c r="B21" s="33"/>
      <c r="C21" s="10"/>
      <c r="D21" s="40"/>
      <c r="E21" s="33"/>
      <c r="F21" s="33"/>
      <c r="G21" s="33"/>
      <c r="H21" s="33"/>
    </row>
    <row r="22" spans="2:8" ht="32" x14ac:dyDescent="0.2">
      <c r="B22" s="33">
        <v>60</v>
      </c>
      <c r="C22" s="10" t="s">
        <v>232</v>
      </c>
      <c r="D22" s="40"/>
      <c r="E22" s="33"/>
    </row>
    <row r="23" spans="2:8" ht="48" x14ac:dyDescent="0.2">
      <c r="B23" s="33"/>
      <c r="C23" s="10" t="s">
        <v>227</v>
      </c>
      <c r="D23" s="40"/>
      <c r="E23" s="33"/>
    </row>
    <row r="24" spans="2:8" ht="16" x14ac:dyDescent="0.2">
      <c r="B24" s="33"/>
      <c r="C24" s="10" t="s">
        <v>234</v>
      </c>
      <c r="D24" s="40"/>
      <c r="E24" s="33"/>
      <c r="F24" s="33"/>
      <c r="G24" s="33"/>
      <c r="H24" s="33"/>
    </row>
    <row r="25" spans="2:8" ht="32" x14ac:dyDescent="0.2">
      <c r="B25" s="33"/>
      <c r="C25" s="31" t="s">
        <v>283</v>
      </c>
      <c r="D25" s="39">
        <v>0</v>
      </c>
      <c r="E25" s="33"/>
      <c r="F25" s="33"/>
      <c r="G25" s="33"/>
      <c r="H25" s="33"/>
    </row>
    <row r="26" spans="2:8" ht="48" x14ac:dyDescent="0.2">
      <c r="B26" s="33"/>
      <c r="C26" s="31" t="s">
        <v>228</v>
      </c>
      <c r="D26" s="39">
        <v>0</v>
      </c>
      <c r="E26" s="33"/>
      <c r="F26" s="33"/>
      <c r="G26" s="33"/>
      <c r="H26" s="33"/>
    </row>
    <row r="27" spans="2:8" ht="32" x14ac:dyDescent="0.2">
      <c r="B27" s="33"/>
      <c r="C27" s="31" t="s">
        <v>217</v>
      </c>
      <c r="D27" s="39">
        <v>0</v>
      </c>
      <c r="E27" s="33"/>
      <c r="F27" s="33"/>
      <c r="G27" s="33"/>
      <c r="H27" s="33"/>
    </row>
    <row r="28" spans="2:8" ht="32" x14ac:dyDescent="0.2">
      <c r="B28" s="33"/>
      <c r="C28" s="31" t="s">
        <v>229</v>
      </c>
      <c r="D28" s="39">
        <v>0</v>
      </c>
      <c r="E28" s="33"/>
      <c r="F28" s="33"/>
      <c r="G28" s="33"/>
      <c r="H28" s="33"/>
    </row>
    <row r="29" spans="2:8" x14ac:dyDescent="0.2">
      <c r="B29" s="33"/>
      <c r="C29" s="10"/>
      <c r="D29" s="40"/>
      <c r="E29" s="33"/>
      <c r="F29" s="33"/>
      <c r="G29" s="33"/>
      <c r="H29" s="33"/>
    </row>
    <row r="30" spans="2:8" ht="16" x14ac:dyDescent="0.2">
      <c r="B30" s="33">
        <v>61</v>
      </c>
      <c r="C30" s="10" t="s">
        <v>231</v>
      </c>
      <c r="D30" s="40"/>
      <c r="E30" s="33"/>
      <c r="F30" s="33"/>
      <c r="G30" s="33"/>
      <c r="H30" s="33"/>
    </row>
    <row r="31" spans="2:8" ht="80" x14ac:dyDescent="0.2">
      <c r="B31" s="33"/>
      <c r="C31" s="10" t="s">
        <v>230</v>
      </c>
      <c r="D31" s="40"/>
      <c r="E31" s="33"/>
    </row>
    <row r="32" spans="2:8" x14ac:dyDescent="0.2">
      <c r="C32" s="10"/>
      <c r="D32" s="40" t="s">
        <v>216</v>
      </c>
      <c r="E32" s="33"/>
      <c r="F32" s="33"/>
    </row>
    <row r="33" spans="2:22" ht="16" x14ac:dyDescent="0.2">
      <c r="C33" s="32" t="s">
        <v>218</v>
      </c>
      <c r="D33" s="39">
        <v>0</v>
      </c>
      <c r="E33" s="33"/>
      <c r="F33" s="33"/>
    </row>
    <row r="34" spans="2:22" ht="16" x14ac:dyDescent="0.2">
      <c r="C34" s="32" t="s">
        <v>219</v>
      </c>
      <c r="D34" s="39">
        <v>0</v>
      </c>
      <c r="E34" s="33"/>
      <c r="F34" s="33"/>
    </row>
    <row r="35" spans="2:22" ht="16" x14ac:dyDescent="0.2">
      <c r="C35" s="32" t="s">
        <v>220</v>
      </c>
      <c r="D35" s="39">
        <v>100</v>
      </c>
      <c r="E35" s="33"/>
      <c r="F35" s="33"/>
      <c r="H35" s="54"/>
      <c r="I35" s="53" t="s">
        <v>447</v>
      </c>
      <c r="J35" s="55"/>
      <c r="K35" s="55"/>
      <c r="L35" s="55"/>
      <c r="M35" s="55"/>
      <c r="N35" s="55"/>
      <c r="O35" s="55"/>
      <c r="P35" s="55"/>
      <c r="Q35" s="55"/>
      <c r="R35" s="55"/>
      <c r="S35" s="55"/>
      <c r="T35" s="55"/>
      <c r="U35" s="55"/>
      <c r="V35" s="56"/>
    </row>
    <row r="36" spans="2:22" ht="16" x14ac:dyDescent="0.2">
      <c r="C36" s="32" t="s">
        <v>221</v>
      </c>
      <c r="D36" s="39">
        <v>0</v>
      </c>
      <c r="E36" s="33"/>
      <c r="F36" s="33"/>
      <c r="H36" s="44">
        <v>1</v>
      </c>
      <c r="I36" s="45" t="s">
        <v>284</v>
      </c>
      <c r="J36" s="45"/>
      <c r="K36" s="45"/>
      <c r="L36" s="45"/>
      <c r="M36" s="45"/>
      <c r="N36" s="45"/>
      <c r="O36" s="45"/>
      <c r="P36" s="45"/>
      <c r="Q36" s="45"/>
      <c r="R36" s="45"/>
      <c r="S36" s="45"/>
      <c r="T36" s="45"/>
      <c r="U36" s="45"/>
      <c r="V36" s="46"/>
    </row>
    <row r="37" spans="2:22" ht="16" x14ac:dyDescent="0.2">
      <c r="C37" s="32" t="s">
        <v>222</v>
      </c>
      <c r="D37" s="39">
        <v>0</v>
      </c>
      <c r="E37" s="33"/>
      <c r="F37" s="33"/>
      <c r="H37" s="47">
        <v>2</v>
      </c>
      <c r="I37" s="48" t="s">
        <v>449</v>
      </c>
      <c r="J37" s="48"/>
      <c r="K37" s="48"/>
      <c r="L37" s="48"/>
      <c r="M37" s="48"/>
      <c r="N37" s="48"/>
      <c r="O37" s="48"/>
      <c r="P37" s="48"/>
      <c r="Q37" s="48"/>
      <c r="R37" s="48"/>
      <c r="S37" s="48"/>
      <c r="T37" s="48"/>
      <c r="U37" s="48"/>
      <c r="V37" s="49"/>
    </row>
    <row r="38" spans="2:22" ht="16" x14ac:dyDescent="0.2">
      <c r="C38" s="32" t="s">
        <v>223</v>
      </c>
      <c r="D38" s="39">
        <v>0</v>
      </c>
      <c r="E38" s="33"/>
      <c r="F38" s="33"/>
      <c r="H38" s="47">
        <v>3</v>
      </c>
      <c r="I38" s="48" t="s">
        <v>448</v>
      </c>
      <c r="J38" s="48"/>
      <c r="K38" s="48"/>
      <c r="L38" s="48"/>
      <c r="M38" s="48"/>
      <c r="N38" s="48"/>
      <c r="O38" s="48"/>
      <c r="P38" s="48"/>
      <c r="Q38" s="48"/>
      <c r="R38" s="48"/>
      <c r="S38" s="48"/>
      <c r="T38" s="48"/>
      <c r="U38" s="48"/>
      <c r="V38" s="49"/>
    </row>
    <row r="39" spans="2:22" ht="16" x14ac:dyDescent="0.2">
      <c r="C39" s="32" t="s">
        <v>224</v>
      </c>
      <c r="D39" s="39">
        <v>0</v>
      </c>
      <c r="E39" s="33"/>
      <c r="F39" s="33"/>
      <c r="H39" s="47">
        <v>4</v>
      </c>
      <c r="I39" s="48" t="s">
        <v>450</v>
      </c>
      <c r="J39" s="48"/>
      <c r="K39" s="48"/>
      <c r="L39" s="48"/>
      <c r="M39" s="48"/>
      <c r="N39" s="48"/>
      <c r="O39" s="48"/>
      <c r="P39" s="48"/>
      <c r="Q39" s="48"/>
      <c r="R39" s="48"/>
      <c r="S39" s="48"/>
      <c r="T39" s="48"/>
      <c r="U39" s="48"/>
      <c r="V39" s="49"/>
    </row>
    <row r="40" spans="2:22" x14ac:dyDescent="0.2">
      <c r="E40" s="33"/>
      <c r="F40" s="33"/>
      <c r="H40" s="47">
        <v>5</v>
      </c>
      <c r="I40" s="48" t="s">
        <v>285</v>
      </c>
      <c r="J40" s="48"/>
      <c r="K40" s="48"/>
      <c r="L40" s="48"/>
      <c r="M40" s="48"/>
      <c r="N40" s="48"/>
      <c r="O40" s="48"/>
      <c r="P40" s="48"/>
      <c r="Q40" s="48"/>
      <c r="R40" s="48"/>
      <c r="S40" s="48"/>
      <c r="T40" s="48"/>
      <c r="U40" s="48"/>
      <c r="V40" s="49"/>
    </row>
    <row r="41" spans="2:22" x14ac:dyDescent="0.2">
      <c r="H41" s="47">
        <v>6</v>
      </c>
      <c r="I41" s="48" t="s">
        <v>286</v>
      </c>
      <c r="J41" s="48"/>
      <c r="K41" s="48"/>
      <c r="L41" s="48"/>
      <c r="M41" s="48"/>
      <c r="N41" s="48"/>
      <c r="O41" s="48"/>
      <c r="P41" s="48"/>
      <c r="Q41" s="48"/>
      <c r="R41" s="48"/>
      <c r="S41" s="48"/>
      <c r="T41" s="48"/>
      <c r="U41" s="48"/>
      <c r="V41" s="49"/>
    </row>
    <row r="42" spans="2:22" x14ac:dyDescent="0.2">
      <c r="B42" s="28" t="s">
        <v>235</v>
      </c>
      <c r="H42" s="47">
        <v>7</v>
      </c>
      <c r="I42" s="48" t="s">
        <v>287</v>
      </c>
      <c r="J42" s="48"/>
      <c r="K42" s="48"/>
      <c r="L42" s="48"/>
      <c r="M42" s="48"/>
      <c r="N42" s="48"/>
      <c r="O42" s="48"/>
      <c r="P42" s="48"/>
      <c r="Q42" s="48"/>
      <c r="R42" s="48"/>
      <c r="S42" s="48"/>
      <c r="T42" s="48"/>
      <c r="U42" s="48"/>
      <c r="V42" s="49"/>
    </row>
    <row r="43" spans="2:22" x14ac:dyDescent="0.2">
      <c r="B43" s="28"/>
      <c r="H43" s="47">
        <v>8</v>
      </c>
      <c r="I43" s="48" t="s">
        <v>288</v>
      </c>
      <c r="J43" s="48"/>
      <c r="K43" s="48"/>
      <c r="L43" s="48"/>
      <c r="M43" s="48"/>
      <c r="N43" s="48"/>
      <c r="O43" s="48"/>
      <c r="P43" s="48"/>
      <c r="Q43" s="48"/>
      <c r="R43" s="48"/>
      <c r="S43" s="48"/>
      <c r="T43" s="48"/>
      <c r="U43" s="48"/>
      <c r="V43" s="49"/>
    </row>
    <row r="44" spans="2:22" x14ac:dyDescent="0.2">
      <c r="B44">
        <v>62</v>
      </c>
      <c r="C44" t="s">
        <v>236</v>
      </c>
      <c r="H44" s="47">
        <v>9</v>
      </c>
      <c r="I44" s="48" t="s">
        <v>289</v>
      </c>
      <c r="J44" s="48"/>
      <c r="K44" s="48"/>
      <c r="L44" s="48"/>
      <c r="M44" s="48"/>
      <c r="N44" s="48"/>
      <c r="O44" s="48"/>
      <c r="P44" s="48"/>
      <c r="Q44" s="48"/>
      <c r="R44" s="48"/>
      <c r="S44" s="48"/>
      <c r="T44" s="48"/>
      <c r="U44" s="48"/>
      <c r="V44" s="49"/>
    </row>
    <row r="45" spans="2:22" x14ac:dyDescent="0.2">
      <c r="D45" t="s">
        <v>270</v>
      </c>
      <c r="E45" t="s">
        <v>271</v>
      </c>
      <c r="F45" t="s">
        <v>272</v>
      </c>
      <c r="H45" s="47">
        <v>10</v>
      </c>
      <c r="I45" s="48" t="s">
        <v>290</v>
      </c>
      <c r="J45" s="48"/>
      <c r="K45" s="48"/>
      <c r="L45" s="48"/>
      <c r="M45" s="48"/>
      <c r="N45" s="48"/>
      <c r="O45" s="48"/>
      <c r="P45" s="48"/>
      <c r="Q45" s="48"/>
      <c r="R45" s="48"/>
      <c r="S45" s="48"/>
      <c r="T45" s="48"/>
      <c r="U45" s="48"/>
      <c r="V45" s="49"/>
    </row>
    <row r="46" spans="2:22" ht="16" x14ac:dyDescent="0.2">
      <c r="C46" s="34" t="s">
        <v>446</v>
      </c>
      <c r="D46" s="65"/>
      <c r="E46" s="65"/>
      <c r="F46" s="65"/>
      <c r="G46" s="33"/>
      <c r="H46" s="47">
        <v>11</v>
      </c>
      <c r="I46" s="48" t="s">
        <v>291</v>
      </c>
      <c r="J46" s="48"/>
      <c r="K46" s="48"/>
      <c r="L46" s="48"/>
      <c r="M46" s="48"/>
      <c r="N46" s="48"/>
      <c r="O46" s="48"/>
      <c r="P46" s="48"/>
      <c r="Q46" s="48"/>
      <c r="R46" s="48"/>
      <c r="S46" s="48"/>
      <c r="T46" s="48"/>
      <c r="U46" s="48"/>
      <c r="V46" s="49"/>
    </row>
    <row r="47" spans="2:22" ht="16" x14ac:dyDescent="0.2">
      <c r="C47" s="34" t="s">
        <v>237</v>
      </c>
      <c r="D47" s="65"/>
      <c r="E47" s="65"/>
      <c r="F47" s="65"/>
      <c r="G47" s="33"/>
      <c r="H47" s="47">
        <v>12</v>
      </c>
      <c r="I47" s="48" t="s">
        <v>292</v>
      </c>
      <c r="J47" s="48"/>
      <c r="K47" s="48"/>
      <c r="L47" s="48"/>
      <c r="M47" s="48"/>
      <c r="N47" s="48"/>
      <c r="O47" s="48"/>
      <c r="P47" s="48"/>
      <c r="Q47" s="48"/>
      <c r="R47" s="48"/>
      <c r="S47" s="48"/>
      <c r="T47" s="48"/>
      <c r="U47" s="48"/>
      <c r="V47" s="49"/>
    </row>
    <row r="48" spans="2:22" ht="16" x14ac:dyDescent="0.2">
      <c r="C48" s="34" t="s">
        <v>238</v>
      </c>
      <c r="D48" s="65"/>
      <c r="E48" s="65"/>
      <c r="F48" s="65"/>
      <c r="G48" s="33"/>
      <c r="H48" s="47">
        <v>13</v>
      </c>
      <c r="I48" s="48" t="s">
        <v>293</v>
      </c>
      <c r="J48" s="48"/>
      <c r="K48" s="48"/>
      <c r="L48" s="48"/>
      <c r="M48" s="48"/>
      <c r="N48" s="48"/>
      <c r="O48" s="48"/>
      <c r="P48" s="48"/>
      <c r="Q48" s="48"/>
      <c r="R48" s="48"/>
      <c r="S48" s="48"/>
      <c r="T48" s="48"/>
      <c r="U48" s="48"/>
      <c r="V48" s="49"/>
    </row>
    <row r="49" spans="3:22" ht="16" x14ac:dyDescent="0.2">
      <c r="C49" s="34" t="s">
        <v>239</v>
      </c>
      <c r="D49" s="65"/>
      <c r="E49" s="65"/>
      <c r="F49" s="65"/>
      <c r="G49" s="33"/>
      <c r="H49" s="47">
        <v>14</v>
      </c>
      <c r="I49" s="48" t="s">
        <v>294</v>
      </c>
      <c r="J49" s="48"/>
      <c r="K49" s="48"/>
      <c r="L49" s="48"/>
      <c r="M49" s="48"/>
      <c r="N49" s="48"/>
      <c r="O49" s="48"/>
      <c r="P49" s="48"/>
      <c r="Q49" s="48"/>
      <c r="R49" s="48"/>
      <c r="S49" s="48"/>
      <c r="T49" s="48"/>
      <c r="U49" s="48"/>
      <c r="V49" s="49"/>
    </row>
    <row r="50" spans="3:22" ht="16" x14ac:dyDescent="0.2">
      <c r="C50" s="34" t="s">
        <v>240</v>
      </c>
      <c r="D50" s="65"/>
      <c r="E50" s="65"/>
      <c r="F50" s="65"/>
      <c r="G50" s="33"/>
      <c r="H50" s="47">
        <v>15</v>
      </c>
      <c r="I50" s="48" t="s">
        <v>295</v>
      </c>
      <c r="J50" s="48"/>
      <c r="K50" s="48"/>
      <c r="L50" s="48"/>
      <c r="M50" s="48"/>
      <c r="N50" s="48"/>
      <c r="O50" s="48"/>
      <c r="P50" s="48"/>
      <c r="Q50" s="48"/>
      <c r="R50" s="48"/>
      <c r="S50" s="48"/>
      <c r="T50" s="48"/>
      <c r="U50" s="48"/>
      <c r="V50" s="49"/>
    </row>
    <row r="51" spans="3:22" ht="16" x14ac:dyDescent="0.2">
      <c r="C51" s="37" t="s">
        <v>241</v>
      </c>
      <c r="D51" s="65"/>
      <c r="E51" s="65"/>
      <c r="F51" s="65"/>
      <c r="G51" s="33"/>
      <c r="H51" s="47">
        <v>16</v>
      </c>
      <c r="I51" s="48" t="s">
        <v>296</v>
      </c>
      <c r="J51" s="48"/>
      <c r="K51" s="48"/>
      <c r="L51" s="48"/>
      <c r="M51" s="48"/>
      <c r="N51" s="48"/>
      <c r="O51" s="48"/>
      <c r="P51" s="48"/>
      <c r="Q51" s="48"/>
      <c r="R51" s="48"/>
      <c r="S51" s="48"/>
      <c r="T51" s="48"/>
      <c r="U51" s="48"/>
      <c r="V51" s="49"/>
    </row>
    <row r="52" spans="3:22" ht="16" x14ac:dyDescent="0.2">
      <c r="C52" s="37" t="s">
        <v>242</v>
      </c>
      <c r="D52" s="65"/>
      <c r="E52" s="65"/>
      <c r="F52" s="65"/>
      <c r="G52" s="33"/>
      <c r="H52" s="47">
        <v>17</v>
      </c>
      <c r="I52" s="48" t="s">
        <v>297</v>
      </c>
      <c r="J52" s="48"/>
      <c r="K52" s="48"/>
      <c r="L52" s="48"/>
      <c r="M52" s="48"/>
      <c r="N52" s="48"/>
      <c r="O52" s="48"/>
      <c r="P52" s="48"/>
      <c r="Q52" s="48"/>
      <c r="R52" s="48"/>
      <c r="S52" s="48"/>
      <c r="T52" s="48"/>
      <c r="U52" s="48"/>
      <c r="V52" s="49"/>
    </row>
    <row r="53" spans="3:22" ht="16" x14ac:dyDescent="0.2">
      <c r="C53" s="37" t="s">
        <v>243</v>
      </c>
      <c r="D53" s="65"/>
      <c r="E53" s="65"/>
      <c r="F53" s="65"/>
      <c r="G53" s="33"/>
      <c r="H53" s="47">
        <v>18</v>
      </c>
      <c r="I53" s="48" t="s">
        <v>451</v>
      </c>
      <c r="J53" s="48"/>
      <c r="K53" s="48"/>
      <c r="L53" s="48"/>
      <c r="M53" s="48"/>
      <c r="N53" s="48"/>
      <c r="O53" s="48"/>
      <c r="P53" s="48"/>
      <c r="Q53" s="48"/>
      <c r="R53" s="48"/>
      <c r="S53" s="48"/>
      <c r="T53" s="48"/>
      <c r="U53" s="48"/>
      <c r="V53" s="49"/>
    </row>
    <row r="54" spans="3:22" x14ac:dyDescent="0.2">
      <c r="C54" s="10"/>
      <c r="D54" s="40"/>
      <c r="E54" s="40"/>
      <c r="F54" s="40"/>
      <c r="G54" s="33"/>
      <c r="H54" s="50">
        <v>19</v>
      </c>
      <c r="I54" s="51" t="s">
        <v>298</v>
      </c>
      <c r="J54" s="51"/>
      <c r="K54" s="51"/>
      <c r="L54" s="51"/>
      <c r="M54" s="51"/>
      <c r="N54" s="51"/>
      <c r="O54" s="51"/>
      <c r="P54" s="51"/>
      <c r="Q54" s="51"/>
      <c r="R54" s="51"/>
      <c r="S54" s="51"/>
      <c r="T54" s="51"/>
      <c r="U54" s="51"/>
      <c r="V54" s="52"/>
    </row>
    <row r="55" spans="3:22" ht="16" x14ac:dyDescent="0.2">
      <c r="C55" s="34" t="s">
        <v>244</v>
      </c>
      <c r="D55" s="40"/>
      <c r="E55" s="40"/>
      <c r="F55" s="40"/>
      <c r="G55" s="33"/>
      <c r="H55" s="50"/>
      <c r="I55" s="51"/>
      <c r="J55" s="51"/>
      <c r="K55" s="51"/>
      <c r="L55" s="51"/>
      <c r="M55" s="51"/>
      <c r="N55" s="51"/>
      <c r="O55" s="51"/>
      <c r="P55" s="51"/>
      <c r="Q55" s="51"/>
      <c r="R55" s="51"/>
      <c r="S55" s="51"/>
      <c r="T55" s="51"/>
      <c r="U55" s="51"/>
      <c r="V55" s="52"/>
    </row>
    <row r="56" spans="3:22" ht="145.5" customHeight="1" x14ac:dyDescent="0.2">
      <c r="C56" s="34" t="s">
        <v>245</v>
      </c>
      <c r="D56" s="66" t="s">
        <v>304</v>
      </c>
      <c r="E56" s="66"/>
      <c r="F56" s="66"/>
      <c r="G56" s="38"/>
    </row>
    <row r="57" spans="3:22" x14ac:dyDescent="0.2">
      <c r="C57" s="10"/>
      <c r="D57" s="29"/>
      <c r="E57" s="29"/>
      <c r="F57" s="29"/>
      <c r="G57" s="33"/>
    </row>
    <row r="58" spans="3:22" ht="48" x14ac:dyDescent="0.2">
      <c r="C58" s="34" t="s">
        <v>246</v>
      </c>
      <c r="D58" s="29"/>
      <c r="E58" s="29"/>
      <c r="F58" s="29"/>
      <c r="G58" s="33"/>
    </row>
    <row r="59" spans="3:22" ht="32" x14ac:dyDescent="0.2">
      <c r="C59" s="34" t="s">
        <v>247</v>
      </c>
      <c r="D59" s="29"/>
      <c r="E59" s="29"/>
      <c r="F59" s="29"/>
      <c r="G59" s="33"/>
    </row>
    <row r="60" spans="3:22" x14ac:dyDescent="0.2">
      <c r="C60" s="34"/>
      <c r="D60" s="29"/>
      <c r="E60" s="29"/>
      <c r="F60" s="29"/>
      <c r="H60" s="33"/>
      <c r="I60" s="33"/>
    </row>
    <row r="61" spans="3:22" ht="16" x14ac:dyDescent="0.2">
      <c r="C61" s="37" t="s">
        <v>248</v>
      </c>
      <c r="D61" s="66" t="s">
        <v>300</v>
      </c>
      <c r="E61" s="66" t="s">
        <v>300</v>
      </c>
      <c r="F61" s="66" t="s">
        <v>300</v>
      </c>
      <c r="G61" s="43" t="s">
        <v>302</v>
      </c>
      <c r="H61" s="33"/>
      <c r="I61" s="33"/>
    </row>
    <row r="62" spans="3:22" ht="16" x14ac:dyDescent="0.2">
      <c r="C62" s="37" t="s">
        <v>452</v>
      </c>
      <c r="D62" s="66" t="s">
        <v>150</v>
      </c>
      <c r="E62" s="66" t="s">
        <v>150</v>
      </c>
      <c r="F62" s="67" t="s">
        <v>150</v>
      </c>
      <c r="G62" s="148"/>
      <c r="H62" s="33"/>
      <c r="I62" s="33"/>
      <c r="K62" t="s">
        <v>465</v>
      </c>
    </row>
    <row r="63" spans="3:22" ht="16" x14ac:dyDescent="0.2">
      <c r="C63" s="37" t="s">
        <v>453</v>
      </c>
      <c r="D63" s="66" t="s">
        <v>454</v>
      </c>
      <c r="E63" s="66" t="s">
        <v>454</v>
      </c>
      <c r="F63" s="66" t="s">
        <v>454</v>
      </c>
      <c r="G63" s="148"/>
      <c r="H63" s="33"/>
      <c r="I63" s="33"/>
    </row>
    <row r="64" spans="3:22" ht="16" x14ac:dyDescent="0.2">
      <c r="C64" s="37" t="s">
        <v>455</v>
      </c>
      <c r="D64" s="66" t="s">
        <v>150</v>
      </c>
      <c r="E64" s="66" t="s">
        <v>150</v>
      </c>
      <c r="F64" s="67" t="s">
        <v>150</v>
      </c>
      <c r="G64" s="148"/>
      <c r="H64" s="33"/>
      <c r="I64" s="33"/>
    </row>
    <row r="65" spans="3:17" ht="16" x14ac:dyDescent="0.2">
      <c r="C65" s="37" t="s">
        <v>463</v>
      </c>
      <c r="D65" s="66" t="s">
        <v>301</v>
      </c>
      <c r="E65" s="66" t="s">
        <v>299</v>
      </c>
      <c r="F65" s="67" t="s">
        <v>299</v>
      </c>
      <c r="G65" s="149"/>
      <c r="H65" s="33"/>
      <c r="I65" s="33"/>
    </row>
    <row r="66" spans="3:17" ht="16" x14ac:dyDescent="0.2">
      <c r="C66" s="37" t="s">
        <v>458</v>
      </c>
      <c r="D66" s="66" t="s">
        <v>300</v>
      </c>
      <c r="E66" s="66" t="s">
        <v>300</v>
      </c>
      <c r="F66" s="66" t="s">
        <v>300</v>
      </c>
      <c r="G66" s="149"/>
      <c r="H66" s="33"/>
      <c r="I66" s="33"/>
    </row>
    <row r="67" spans="3:17" ht="16" x14ac:dyDescent="0.2">
      <c r="C67" s="37" t="s">
        <v>459</v>
      </c>
      <c r="D67" s="65" t="e">
        <f>NA()</f>
        <v>#N/A</v>
      </c>
      <c r="E67" s="65" t="e">
        <f>NA()</f>
        <v>#N/A</v>
      </c>
      <c r="F67" s="68" t="e">
        <f>NA()</f>
        <v>#N/A</v>
      </c>
      <c r="G67" s="149"/>
      <c r="H67" s="33"/>
      <c r="I67" s="33"/>
    </row>
    <row r="68" spans="3:17" ht="16" x14ac:dyDescent="0.2">
      <c r="C68" s="37" t="s">
        <v>498</v>
      </c>
      <c r="D68" s="66" t="s">
        <v>300</v>
      </c>
      <c r="E68" s="66" t="s">
        <v>300</v>
      </c>
      <c r="F68" s="66" t="s">
        <v>300</v>
      </c>
      <c r="G68" s="149"/>
      <c r="H68" s="33"/>
      <c r="I68" s="33"/>
    </row>
    <row r="69" spans="3:17" ht="16" x14ac:dyDescent="0.2">
      <c r="C69" s="37" t="s">
        <v>460</v>
      </c>
      <c r="D69" s="66" t="s">
        <v>300</v>
      </c>
      <c r="E69" s="66" t="s">
        <v>300</v>
      </c>
      <c r="F69" s="66" t="s">
        <v>300</v>
      </c>
      <c r="G69" s="149"/>
      <c r="H69" s="33"/>
      <c r="I69" s="33"/>
      <c r="Q69" s="1"/>
    </row>
    <row r="70" spans="3:17" ht="16" x14ac:dyDescent="0.2">
      <c r="C70" s="37" t="s">
        <v>461</v>
      </c>
      <c r="D70" s="66" t="s">
        <v>300</v>
      </c>
      <c r="E70" s="66" t="s">
        <v>300</v>
      </c>
      <c r="F70" s="66" t="s">
        <v>300</v>
      </c>
      <c r="G70" s="149"/>
      <c r="H70" s="33"/>
      <c r="I70" s="33"/>
      <c r="Q70" s="1"/>
    </row>
    <row r="71" spans="3:17" ht="16" x14ac:dyDescent="0.2">
      <c r="C71" s="37" t="s">
        <v>462</v>
      </c>
      <c r="D71" s="66" t="s">
        <v>300</v>
      </c>
      <c r="E71" s="66" t="s">
        <v>300</v>
      </c>
      <c r="F71" s="66" t="s">
        <v>300</v>
      </c>
      <c r="G71" s="33"/>
      <c r="Q71" s="1"/>
    </row>
    <row r="72" spans="3:17" ht="64" x14ac:dyDescent="0.2">
      <c r="C72" s="37" t="s">
        <v>464</v>
      </c>
      <c r="D72" s="66" t="s">
        <v>470</v>
      </c>
      <c r="E72" s="66" t="s">
        <v>470</v>
      </c>
      <c r="F72" s="66" t="s">
        <v>470</v>
      </c>
      <c r="G72" s="33"/>
      <c r="H72" s="33"/>
    </row>
    <row r="73" spans="3:17" ht="16" x14ac:dyDescent="0.2">
      <c r="C73" s="37" t="s">
        <v>466</v>
      </c>
      <c r="D73" s="29"/>
      <c r="E73" s="29"/>
      <c r="F73" s="29"/>
      <c r="G73" s="33"/>
      <c r="H73" s="33"/>
    </row>
    <row r="74" spans="3:17" x14ac:dyDescent="0.2">
      <c r="C74" s="37"/>
      <c r="D74" s="29"/>
      <c r="E74" s="29"/>
      <c r="F74" s="29"/>
      <c r="G74" s="33"/>
      <c r="H74" s="33"/>
    </row>
    <row r="75" spans="3:17" x14ac:dyDescent="0.2">
      <c r="C75" s="37"/>
      <c r="D75" s="29"/>
      <c r="E75" s="29"/>
      <c r="F75" s="29"/>
      <c r="G75" s="33"/>
      <c r="H75" s="33"/>
    </row>
    <row r="76" spans="3:17" x14ac:dyDescent="0.2">
      <c r="C76" s="37"/>
      <c r="D76" s="29"/>
      <c r="E76" s="29"/>
      <c r="F76" s="29"/>
      <c r="G76" s="33"/>
      <c r="H76" s="33"/>
    </row>
    <row r="77" spans="3:17" x14ac:dyDescent="0.2">
      <c r="C77" s="37"/>
      <c r="D77" s="29"/>
      <c r="E77" s="29"/>
      <c r="F77" s="29"/>
      <c r="G77" s="33"/>
      <c r="H77" s="33"/>
    </row>
    <row r="78" spans="3:17" ht="64" x14ac:dyDescent="0.2">
      <c r="C78" s="34" t="s">
        <v>456</v>
      </c>
      <c r="D78" s="66" t="s">
        <v>454</v>
      </c>
      <c r="E78" s="66" t="s">
        <v>454</v>
      </c>
      <c r="F78" s="66" t="s">
        <v>454</v>
      </c>
      <c r="G78" s="33"/>
      <c r="H78" s="33"/>
    </row>
    <row r="79" spans="3:17" ht="16" x14ac:dyDescent="0.2">
      <c r="C79" s="34" t="s">
        <v>500</v>
      </c>
      <c r="D79" s="66" t="s">
        <v>300</v>
      </c>
      <c r="E79" s="66" t="s">
        <v>300</v>
      </c>
      <c r="F79" s="66" t="s">
        <v>300</v>
      </c>
      <c r="G79" s="33"/>
      <c r="H79" s="33"/>
    </row>
    <row r="80" spans="3:17" ht="16" x14ac:dyDescent="0.2">
      <c r="C80" s="34" t="s">
        <v>251</v>
      </c>
      <c r="D80" s="66" t="s">
        <v>300</v>
      </c>
      <c r="E80" s="66" t="s">
        <v>300</v>
      </c>
      <c r="F80" s="66" t="s">
        <v>300</v>
      </c>
      <c r="G80" s="33"/>
    </row>
    <row r="81" spans="3:7" ht="32" x14ac:dyDescent="0.2">
      <c r="C81" s="34" t="s">
        <v>252</v>
      </c>
      <c r="D81" s="66" t="s">
        <v>300</v>
      </c>
      <c r="E81" s="66" t="s">
        <v>300</v>
      </c>
      <c r="F81" s="66" t="s">
        <v>300</v>
      </c>
      <c r="G81" s="33"/>
    </row>
    <row r="82" spans="3:7" ht="32" x14ac:dyDescent="0.2">
      <c r="C82" s="34" t="s">
        <v>249</v>
      </c>
      <c r="D82" s="66" t="s">
        <v>454</v>
      </c>
      <c r="E82" s="66" t="s">
        <v>454</v>
      </c>
      <c r="F82" s="66" t="s">
        <v>454</v>
      </c>
      <c r="G82" s="33"/>
    </row>
    <row r="83" spans="3:7" ht="16" x14ac:dyDescent="0.2">
      <c r="C83" s="34" t="s">
        <v>457</v>
      </c>
      <c r="D83" s="29"/>
      <c r="E83" s="29"/>
      <c r="F83" s="29"/>
      <c r="G83" s="33"/>
    </row>
    <row r="84" spans="3:7" ht="16" x14ac:dyDescent="0.2">
      <c r="C84" s="37" t="s">
        <v>253</v>
      </c>
      <c r="D84" s="39" t="s">
        <v>341</v>
      </c>
      <c r="E84" s="39" t="s">
        <v>341</v>
      </c>
      <c r="F84" s="39" t="s">
        <v>341</v>
      </c>
      <c r="G84" s="33"/>
    </row>
    <row r="85" spans="3:7" ht="48" x14ac:dyDescent="0.2">
      <c r="C85" s="37" t="s">
        <v>254</v>
      </c>
      <c r="D85" s="39" t="s">
        <v>341</v>
      </c>
      <c r="E85" s="39" t="s">
        <v>341</v>
      </c>
      <c r="F85" s="39" t="s">
        <v>341</v>
      </c>
      <c r="G85" s="33"/>
    </row>
    <row r="86" spans="3:7" ht="16" x14ac:dyDescent="0.2">
      <c r="C86" s="37" t="s">
        <v>255</v>
      </c>
      <c r="D86" s="39" t="s">
        <v>341</v>
      </c>
      <c r="E86" s="39" t="s">
        <v>341</v>
      </c>
      <c r="F86" s="39" t="s">
        <v>341</v>
      </c>
      <c r="G86" s="33"/>
    </row>
    <row r="87" spans="3:7" ht="16" x14ac:dyDescent="0.2">
      <c r="C87" s="37" t="s">
        <v>256</v>
      </c>
      <c r="D87" s="39" t="s">
        <v>341</v>
      </c>
      <c r="E87" s="39" t="s">
        <v>341</v>
      </c>
      <c r="F87" s="39" t="s">
        <v>341</v>
      </c>
      <c r="G87" s="33"/>
    </row>
    <row r="88" spans="3:7" ht="16" x14ac:dyDescent="0.2">
      <c r="C88" s="37" t="s">
        <v>250</v>
      </c>
      <c r="D88" s="39" t="s">
        <v>341</v>
      </c>
      <c r="E88" s="39" t="s">
        <v>341</v>
      </c>
      <c r="F88" s="39" t="s">
        <v>341</v>
      </c>
      <c r="G88" s="33"/>
    </row>
    <row r="89" spans="3:7" ht="48" x14ac:dyDescent="0.2">
      <c r="C89" s="34" t="s">
        <v>258</v>
      </c>
      <c r="D89" s="29"/>
      <c r="E89" s="29"/>
      <c r="F89" s="29"/>
      <c r="G89" s="33"/>
    </row>
    <row r="90" spans="3:7" ht="16" x14ac:dyDescent="0.2">
      <c r="C90" s="34" t="s">
        <v>257</v>
      </c>
      <c r="D90" s="29"/>
      <c r="E90" s="29"/>
      <c r="F90" s="29"/>
      <c r="G90" s="33"/>
    </row>
    <row r="91" spans="3:7" ht="16" x14ac:dyDescent="0.2">
      <c r="C91" s="37" t="s">
        <v>259</v>
      </c>
      <c r="D91" s="39" t="s">
        <v>341</v>
      </c>
      <c r="E91" s="39" t="s">
        <v>341</v>
      </c>
      <c r="F91" s="39" t="s">
        <v>341</v>
      </c>
      <c r="G91" s="33"/>
    </row>
    <row r="92" spans="3:7" ht="48" x14ac:dyDescent="0.2">
      <c r="C92" s="37" t="s">
        <v>260</v>
      </c>
      <c r="D92" s="39" t="s">
        <v>341</v>
      </c>
      <c r="E92" s="39" t="s">
        <v>341</v>
      </c>
      <c r="F92" s="39" t="s">
        <v>341</v>
      </c>
      <c r="G92" s="33"/>
    </row>
    <row r="93" spans="3:7" ht="16" x14ac:dyDescent="0.2">
      <c r="C93" s="37" t="s">
        <v>261</v>
      </c>
      <c r="D93" s="39" t="s">
        <v>341</v>
      </c>
      <c r="E93" s="39" t="s">
        <v>341</v>
      </c>
      <c r="F93" s="39" t="s">
        <v>341</v>
      </c>
      <c r="G93" s="33"/>
    </row>
    <row r="94" spans="3:7" x14ac:dyDescent="0.2">
      <c r="C94" s="34"/>
      <c r="D94" s="29"/>
      <c r="E94" s="29"/>
      <c r="F94" s="29"/>
      <c r="G94" s="33"/>
    </row>
    <row r="95" spans="3:7" ht="48" x14ac:dyDescent="0.2">
      <c r="C95" s="34" t="s">
        <v>262</v>
      </c>
      <c r="D95" s="29"/>
      <c r="E95" s="29"/>
      <c r="F95" s="29"/>
      <c r="G95" s="33"/>
    </row>
    <row r="96" spans="3:7" ht="16" x14ac:dyDescent="0.2">
      <c r="C96" s="34" t="s">
        <v>263</v>
      </c>
      <c r="D96" s="29"/>
      <c r="E96" s="29"/>
      <c r="F96" s="29"/>
      <c r="G96" s="33"/>
    </row>
    <row r="97" spans="3:7" ht="16" x14ac:dyDescent="0.2">
      <c r="C97" s="37" t="s">
        <v>273</v>
      </c>
      <c r="D97" s="39" t="s">
        <v>341</v>
      </c>
      <c r="E97" s="39" t="s">
        <v>341</v>
      </c>
      <c r="F97" s="39" t="s">
        <v>341</v>
      </c>
      <c r="G97" s="33"/>
    </row>
    <row r="98" spans="3:7" ht="16" x14ac:dyDescent="0.2">
      <c r="C98" s="37" t="s">
        <v>274</v>
      </c>
      <c r="D98" s="39" t="s">
        <v>341</v>
      </c>
      <c r="E98" s="39" t="s">
        <v>341</v>
      </c>
      <c r="F98" s="39" t="s">
        <v>341</v>
      </c>
      <c r="G98" s="33"/>
    </row>
    <row r="99" spans="3:7" ht="48" x14ac:dyDescent="0.2">
      <c r="C99" s="37" t="s">
        <v>278</v>
      </c>
      <c r="D99" s="39" t="s">
        <v>341</v>
      </c>
      <c r="E99" s="39" t="s">
        <v>341</v>
      </c>
      <c r="F99" s="39" t="s">
        <v>341</v>
      </c>
      <c r="G99" s="33"/>
    </row>
    <row r="100" spans="3:7" ht="16" x14ac:dyDescent="0.2">
      <c r="C100" s="37" t="s">
        <v>275</v>
      </c>
      <c r="D100" s="39" t="s">
        <v>341</v>
      </c>
      <c r="E100" s="39" t="s">
        <v>341</v>
      </c>
      <c r="F100" s="39" t="s">
        <v>341</v>
      </c>
      <c r="G100" s="33"/>
    </row>
    <row r="101" spans="3:7" x14ac:dyDescent="0.2">
      <c r="C101" s="34"/>
      <c r="D101" s="29"/>
      <c r="E101" s="29"/>
      <c r="F101" s="29"/>
      <c r="G101" s="33"/>
    </row>
    <row r="102" spans="3:7" ht="16" x14ac:dyDescent="0.2">
      <c r="C102" s="34" t="s">
        <v>279</v>
      </c>
      <c r="D102" s="66" t="s">
        <v>300</v>
      </c>
      <c r="E102" s="66" t="s">
        <v>300</v>
      </c>
      <c r="F102" s="66" t="s">
        <v>300</v>
      </c>
      <c r="G102" s="33"/>
    </row>
    <row r="103" spans="3:7" ht="32" x14ac:dyDescent="0.2">
      <c r="C103" s="34" t="s">
        <v>264</v>
      </c>
      <c r="D103" s="29"/>
      <c r="E103" s="29"/>
      <c r="F103" s="29"/>
      <c r="G103" s="33"/>
    </row>
    <row r="104" spans="3:7" ht="16" x14ac:dyDescent="0.2">
      <c r="C104" s="37" t="s">
        <v>276</v>
      </c>
      <c r="D104" s="66" t="s">
        <v>300</v>
      </c>
      <c r="E104" s="66" t="s">
        <v>300</v>
      </c>
      <c r="F104" s="66" t="s">
        <v>300</v>
      </c>
      <c r="G104" s="33"/>
    </row>
    <row r="105" spans="3:7" ht="16" x14ac:dyDescent="0.2">
      <c r="C105" s="37" t="s">
        <v>467</v>
      </c>
      <c r="D105" s="66" t="s">
        <v>300</v>
      </c>
      <c r="E105" s="66" t="s">
        <v>300</v>
      </c>
      <c r="F105" s="66" t="s">
        <v>300</v>
      </c>
      <c r="G105" s="33"/>
    </row>
    <row r="106" spans="3:7" ht="16" x14ac:dyDescent="0.2">
      <c r="C106" s="37" t="s">
        <v>468</v>
      </c>
      <c r="D106" s="66" t="s">
        <v>300</v>
      </c>
      <c r="E106" s="66" t="s">
        <v>300</v>
      </c>
      <c r="F106" s="66" t="s">
        <v>300</v>
      </c>
      <c r="G106" s="33"/>
    </row>
    <row r="107" spans="3:7" ht="16" x14ac:dyDescent="0.2">
      <c r="C107" s="37" t="s">
        <v>469</v>
      </c>
      <c r="D107" s="66" t="s">
        <v>300</v>
      </c>
      <c r="E107" s="66" t="s">
        <v>300</v>
      </c>
      <c r="F107" s="66" t="s">
        <v>300</v>
      </c>
      <c r="G107" s="33"/>
    </row>
    <row r="108" spans="3:7" ht="16" x14ac:dyDescent="0.2">
      <c r="C108" s="34" t="s">
        <v>277</v>
      </c>
      <c r="D108" s="66" t="s">
        <v>303</v>
      </c>
      <c r="E108" s="66" t="s">
        <v>303</v>
      </c>
      <c r="F108" s="66" t="s">
        <v>303</v>
      </c>
      <c r="G108" s="33"/>
    </row>
    <row r="109" spans="3:7" ht="16" x14ac:dyDescent="0.2">
      <c r="C109" s="34" t="s">
        <v>265</v>
      </c>
      <c r="D109" s="41" t="s">
        <v>281</v>
      </c>
      <c r="E109" s="41" t="s">
        <v>281</v>
      </c>
      <c r="F109" s="41" t="s">
        <v>281</v>
      </c>
      <c r="G109" s="33"/>
    </row>
    <row r="110" spans="3:7" ht="16" x14ac:dyDescent="0.2">
      <c r="C110" s="34" t="s">
        <v>266</v>
      </c>
      <c r="D110" s="66" t="s">
        <v>300</v>
      </c>
      <c r="E110" s="66" t="s">
        <v>300</v>
      </c>
      <c r="F110" s="66" t="s">
        <v>300</v>
      </c>
      <c r="G110" s="33"/>
    </row>
    <row r="111" spans="3:7" ht="16" x14ac:dyDescent="0.2">
      <c r="C111" s="34" t="s">
        <v>267</v>
      </c>
      <c r="D111" s="66" t="s">
        <v>300</v>
      </c>
      <c r="E111" s="66" t="s">
        <v>300</v>
      </c>
      <c r="F111" s="66" t="s">
        <v>300</v>
      </c>
      <c r="G111" s="33"/>
    </row>
    <row r="112" spans="3:7" ht="16" x14ac:dyDescent="0.2">
      <c r="C112" s="34" t="s">
        <v>268</v>
      </c>
      <c r="D112" s="41" t="s">
        <v>281</v>
      </c>
      <c r="E112" s="41" t="s">
        <v>281</v>
      </c>
      <c r="F112" s="41" t="s">
        <v>281</v>
      </c>
      <c r="G112" s="33"/>
    </row>
    <row r="113" spans="2:7" ht="32" x14ac:dyDescent="0.2">
      <c r="C113" s="34" t="s">
        <v>269</v>
      </c>
      <c r="D113" s="41" t="s">
        <v>341</v>
      </c>
      <c r="E113" s="41" t="s">
        <v>341</v>
      </c>
      <c r="F113" s="41" t="s">
        <v>341</v>
      </c>
      <c r="G113" s="33"/>
    </row>
    <row r="114" spans="2:7" x14ac:dyDescent="0.2">
      <c r="C114" s="31"/>
      <c r="D114" s="10"/>
      <c r="E114" s="10"/>
      <c r="F114" s="10"/>
      <c r="G114" s="33"/>
    </row>
    <row r="115" spans="2:7" x14ac:dyDescent="0.2">
      <c r="C115" s="31"/>
      <c r="D115" s="10"/>
      <c r="E115" s="10"/>
      <c r="F115" s="10"/>
      <c r="G115" s="33"/>
    </row>
    <row r="116" spans="2:7" x14ac:dyDescent="0.2">
      <c r="B116" s="78" t="s">
        <v>499</v>
      </c>
      <c r="C116" s="31"/>
      <c r="D116" s="10"/>
      <c r="E116" s="10"/>
      <c r="F116" s="10"/>
      <c r="G116" s="33"/>
    </row>
    <row r="117" spans="2:7" x14ac:dyDescent="0.2">
      <c r="B117" s="78"/>
      <c r="D117" s="10"/>
      <c r="E117" s="10"/>
      <c r="F117" s="10"/>
      <c r="G117" s="33"/>
    </row>
    <row r="118" spans="2:7" x14ac:dyDescent="0.2">
      <c r="D118" t="s">
        <v>270</v>
      </c>
      <c r="E118" t="s">
        <v>271</v>
      </c>
      <c r="F118" t="s">
        <v>272</v>
      </c>
      <c r="G118" s="33"/>
    </row>
    <row r="119" spans="2:7" ht="48" x14ac:dyDescent="0.2">
      <c r="C119" s="152" t="s">
        <v>471</v>
      </c>
      <c r="D119" s="10"/>
      <c r="E119" s="10"/>
      <c r="F119" s="10"/>
      <c r="G119" s="33"/>
    </row>
    <row r="120" spans="2:7" ht="16" x14ac:dyDescent="0.2">
      <c r="C120" s="152" t="s">
        <v>472</v>
      </c>
      <c r="D120" s="66">
        <v>0</v>
      </c>
      <c r="E120" s="66">
        <v>0</v>
      </c>
      <c r="F120" s="66">
        <v>0</v>
      </c>
      <c r="G120" s="33"/>
    </row>
    <row r="121" spans="2:7" ht="16" x14ac:dyDescent="0.2">
      <c r="C121" s="152" t="s">
        <v>473</v>
      </c>
      <c r="D121" s="66">
        <v>0</v>
      </c>
      <c r="E121" s="66">
        <v>0</v>
      </c>
      <c r="F121" s="66">
        <v>0</v>
      </c>
      <c r="G121" s="33"/>
    </row>
    <row r="122" spans="2:7" ht="16" x14ac:dyDescent="0.2">
      <c r="C122" s="152" t="s">
        <v>474</v>
      </c>
      <c r="D122" s="66">
        <v>0</v>
      </c>
      <c r="E122" s="66">
        <v>0</v>
      </c>
      <c r="F122" s="66">
        <v>0</v>
      </c>
      <c r="G122" s="33"/>
    </row>
    <row r="123" spans="2:7" ht="16" x14ac:dyDescent="0.2">
      <c r="C123" s="152" t="s">
        <v>475</v>
      </c>
      <c r="D123" s="66">
        <v>0</v>
      </c>
      <c r="E123" s="66">
        <v>0</v>
      </c>
      <c r="F123" s="66">
        <v>0</v>
      </c>
      <c r="G123" s="33"/>
    </row>
    <row r="124" spans="2:7" ht="16" x14ac:dyDescent="0.2">
      <c r="C124" s="152" t="s">
        <v>476</v>
      </c>
      <c r="D124" s="66">
        <v>0</v>
      </c>
      <c r="E124" s="66">
        <v>0</v>
      </c>
      <c r="F124" s="66">
        <v>0</v>
      </c>
      <c r="G124" s="33"/>
    </row>
    <row r="125" spans="2:7" ht="16" x14ac:dyDescent="0.2">
      <c r="C125" s="152" t="s">
        <v>477</v>
      </c>
      <c r="D125" s="66">
        <v>0</v>
      </c>
      <c r="E125" s="66">
        <v>0</v>
      </c>
      <c r="F125" s="66">
        <v>0</v>
      </c>
      <c r="G125" s="33"/>
    </row>
    <row r="126" spans="2:7" ht="16" x14ac:dyDescent="0.2">
      <c r="C126" s="152" t="s">
        <v>478</v>
      </c>
      <c r="D126" s="66">
        <v>0</v>
      </c>
      <c r="E126" s="66">
        <v>0</v>
      </c>
      <c r="F126" s="66">
        <v>0</v>
      </c>
      <c r="G126" s="33"/>
    </row>
    <row r="127" spans="2:7" ht="16" x14ac:dyDescent="0.2">
      <c r="C127" s="152" t="s">
        <v>479</v>
      </c>
      <c r="D127" s="66">
        <v>0</v>
      </c>
      <c r="E127" s="66">
        <v>0</v>
      </c>
      <c r="F127" s="66">
        <v>0</v>
      </c>
      <c r="G127" s="33"/>
    </row>
    <row r="128" spans="2:7" ht="16" x14ac:dyDescent="0.2">
      <c r="C128" s="152" t="s">
        <v>480</v>
      </c>
      <c r="D128" s="66">
        <v>0</v>
      </c>
      <c r="E128" s="66">
        <v>0</v>
      </c>
      <c r="F128" s="66">
        <v>0</v>
      </c>
      <c r="G128" s="33"/>
    </row>
    <row r="129" spans="3:7" ht="16" x14ac:dyDescent="0.2">
      <c r="C129" s="152" t="s">
        <v>481</v>
      </c>
      <c r="D129" s="66">
        <v>0</v>
      </c>
      <c r="E129" s="66">
        <v>0</v>
      </c>
      <c r="F129" s="66">
        <v>0</v>
      </c>
      <c r="G129" s="33"/>
    </row>
    <row r="130" spans="3:7" ht="16" x14ac:dyDescent="0.2">
      <c r="C130" s="152" t="s">
        <v>482</v>
      </c>
      <c r="D130" s="66">
        <v>0</v>
      </c>
      <c r="E130" s="66">
        <v>0</v>
      </c>
      <c r="F130" s="66">
        <v>0</v>
      </c>
    </row>
    <row r="131" spans="3:7" ht="16" x14ac:dyDescent="0.2">
      <c r="C131" s="152" t="s">
        <v>483</v>
      </c>
      <c r="D131" s="66">
        <v>0</v>
      </c>
      <c r="E131" s="66">
        <v>0</v>
      </c>
      <c r="F131" s="66">
        <v>0</v>
      </c>
    </row>
    <row r="132" spans="3:7" ht="16" x14ac:dyDescent="0.2">
      <c r="C132" s="152" t="s">
        <v>484</v>
      </c>
      <c r="D132" s="66">
        <v>0</v>
      </c>
      <c r="E132" s="66">
        <v>0</v>
      </c>
      <c r="F132" s="66">
        <v>0</v>
      </c>
    </row>
    <row r="133" spans="3:7" ht="16" x14ac:dyDescent="0.2">
      <c r="C133" s="152" t="s">
        <v>485</v>
      </c>
      <c r="D133" s="66">
        <v>0</v>
      </c>
      <c r="E133" s="66">
        <v>0</v>
      </c>
      <c r="F133" s="66">
        <v>0</v>
      </c>
    </row>
    <row r="134" spans="3:7" ht="16" x14ac:dyDescent="0.2">
      <c r="C134" s="152" t="s">
        <v>486</v>
      </c>
      <c r="D134" s="66">
        <v>0</v>
      </c>
      <c r="E134" s="66">
        <v>0</v>
      </c>
      <c r="F134" s="66">
        <v>0</v>
      </c>
    </row>
    <row r="135" spans="3:7" ht="16" x14ac:dyDescent="0.2">
      <c r="C135" s="152" t="s">
        <v>487</v>
      </c>
      <c r="D135" s="66">
        <v>0</v>
      </c>
      <c r="E135" s="66">
        <v>0</v>
      </c>
      <c r="F135" s="66">
        <v>0</v>
      </c>
    </row>
    <row r="136" spans="3:7" ht="16" x14ac:dyDescent="0.2">
      <c r="C136" s="152" t="s">
        <v>488</v>
      </c>
      <c r="D136" s="66">
        <v>0</v>
      </c>
      <c r="E136" s="66">
        <v>0</v>
      </c>
      <c r="F136" s="66">
        <v>0</v>
      </c>
    </row>
    <row r="137" spans="3:7" ht="16" x14ac:dyDescent="0.2">
      <c r="C137" s="152" t="s">
        <v>489</v>
      </c>
      <c r="D137" s="66">
        <v>0</v>
      </c>
      <c r="E137" s="66">
        <v>0</v>
      </c>
      <c r="F137" s="66">
        <v>0</v>
      </c>
    </row>
    <row r="138" spans="3:7" ht="16" x14ac:dyDescent="0.2">
      <c r="C138" s="152" t="s">
        <v>490</v>
      </c>
      <c r="D138" s="66">
        <v>0</v>
      </c>
      <c r="E138" s="66">
        <v>0</v>
      </c>
      <c r="F138" s="66">
        <v>0</v>
      </c>
    </row>
    <row r="141" spans="3:7" ht="64" x14ac:dyDescent="0.2">
      <c r="C141" s="10" t="s">
        <v>491</v>
      </c>
      <c r="D141" s="41" t="s">
        <v>341</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tabColor rgb="FF00B050"/>
  </sheetPr>
  <dimension ref="A1:I62"/>
  <sheetViews>
    <sheetView topLeftCell="A45" workbookViewId="0">
      <selection activeCell="E43" sqref="E43"/>
    </sheetView>
  </sheetViews>
  <sheetFormatPr baseColWidth="10" defaultColWidth="8.83203125" defaultRowHeight="15" x14ac:dyDescent="0.2"/>
  <cols>
    <col min="3" max="3" width="106.5" customWidth="1"/>
    <col min="4" max="4" width="29.5" bestFit="1" customWidth="1"/>
    <col min="5" max="5" width="16.83203125" customWidth="1"/>
    <col min="6" max="6" width="19.1640625" customWidth="1"/>
    <col min="7" max="7" width="15.5" customWidth="1"/>
    <col min="8" max="8" width="17.6640625" customWidth="1"/>
  </cols>
  <sheetData>
    <row r="1" spans="1:3" x14ac:dyDescent="0.2">
      <c r="A1" t="s">
        <v>350</v>
      </c>
    </row>
    <row r="3" spans="1:3" x14ac:dyDescent="0.2">
      <c r="B3" s="5" t="s">
        <v>170</v>
      </c>
    </row>
    <row r="4" spans="1:3" ht="64" x14ac:dyDescent="0.2">
      <c r="B4" s="27" t="s">
        <v>171</v>
      </c>
      <c r="C4" s="10" t="s">
        <v>174</v>
      </c>
    </row>
    <row r="5" spans="1:3" x14ac:dyDescent="0.2">
      <c r="C5" s="10"/>
    </row>
    <row r="6" spans="1:3" ht="16" x14ac:dyDescent="0.2">
      <c r="C6" s="10" t="s">
        <v>172</v>
      </c>
    </row>
    <row r="7" spans="1:3" x14ac:dyDescent="0.2">
      <c r="C7" s="10"/>
    </row>
    <row r="8" spans="1:3" ht="48" x14ac:dyDescent="0.2">
      <c r="C8" s="10" t="s">
        <v>173</v>
      </c>
    </row>
    <row r="9" spans="1:3" x14ac:dyDescent="0.2">
      <c r="C9" s="10"/>
    </row>
    <row r="10" spans="1:3" x14ac:dyDescent="0.2">
      <c r="C10" s="10"/>
    </row>
    <row r="11" spans="1:3" x14ac:dyDescent="0.2">
      <c r="C11" s="10"/>
    </row>
    <row r="12" spans="1:3" ht="19" x14ac:dyDescent="0.25">
      <c r="B12" s="7" t="s">
        <v>175</v>
      </c>
      <c r="C12" s="10"/>
    </row>
    <row r="13" spans="1:3" x14ac:dyDescent="0.2">
      <c r="C13" t="s">
        <v>176</v>
      </c>
    </row>
    <row r="15" spans="1:3" x14ac:dyDescent="0.2">
      <c r="B15" s="28" t="s">
        <v>177</v>
      </c>
      <c r="C15" s="10"/>
    </row>
    <row r="16" spans="1:3" x14ac:dyDescent="0.2">
      <c r="B16" s="5"/>
      <c r="C16" s="10"/>
    </row>
    <row r="17" spans="2:9" x14ac:dyDescent="0.2">
      <c r="B17">
        <v>51</v>
      </c>
      <c r="C17" t="s">
        <v>179</v>
      </c>
      <c r="D17" s="42" t="s">
        <v>156</v>
      </c>
    </row>
    <row r="18" spans="2:9" x14ac:dyDescent="0.2">
      <c r="C18" t="s">
        <v>178</v>
      </c>
      <c r="D18" s="42" t="s">
        <v>350</v>
      </c>
    </row>
    <row r="20" spans="2:9" x14ac:dyDescent="0.2">
      <c r="B20">
        <v>52</v>
      </c>
      <c r="C20" t="s">
        <v>432</v>
      </c>
      <c r="D20" s="42" t="s">
        <v>150</v>
      </c>
    </row>
    <row r="21" spans="2:9" x14ac:dyDescent="0.2">
      <c r="C21" t="s">
        <v>433</v>
      </c>
      <c r="D21" s="42"/>
    </row>
    <row r="22" spans="2:9" x14ac:dyDescent="0.2">
      <c r="D22" s="144"/>
    </row>
    <row r="23" spans="2:9" x14ac:dyDescent="0.2">
      <c r="C23" s="10"/>
    </row>
    <row r="24" spans="2:9" x14ac:dyDescent="0.2">
      <c r="B24" s="28" t="s">
        <v>180</v>
      </c>
      <c r="C24" s="10"/>
    </row>
    <row r="25" spans="2:9" x14ac:dyDescent="0.2">
      <c r="B25" s="5"/>
      <c r="C25" s="10"/>
    </row>
    <row r="26" spans="2:9" x14ac:dyDescent="0.2">
      <c r="B26">
        <v>53</v>
      </c>
      <c r="C26" t="s">
        <v>193</v>
      </c>
    </row>
    <row r="27" spans="2:9" x14ac:dyDescent="0.2">
      <c r="C27" s="10"/>
      <c r="D27" s="2" t="s">
        <v>181</v>
      </c>
      <c r="E27" s="2" t="s">
        <v>182</v>
      </c>
      <c r="F27" s="2" t="s">
        <v>183</v>
      </c>
    </row>
    <row r="28" spans="2:9" ht="16" x14ac:dyDescent="0.2">
      <c r="C28" s="10" t="s">
        <v>184</v>
      </c>
      <c r="D28" s="64">
        <f>'Items B &amp; C'!AQ11</f>
        <v>115574000</v>
      </c>
      <c r="E28" s="64">
        <f>'Items B &amp; C'!AR11</f>
        <v>116154000</v>
      </c>
      <c r="F28" s="64">
        <f>'Items B &amp; C'!AS11</f>
        <v>116154000</v>
      </c>
      <c r="G28" s="59"/>
      <c r="H28" s="59"/>
      <c r="I28" s="59"/>
    </row>
    <row r="29" spans="2:9" ht="16" x14ac:dyDescent="0.2">
      <c r="C29" s="10" t="s">
        <v>185</v>
      </c>
      <c r="D29" s="42" t="s">
        <v>341</v>
      </c>
      <c r="E29" s="42" t="s">
        <v>341</v>
      </c>
      <c r="F29" s="42" t="s">
        <v>341</v>
      </c>
    </row>
    <row r="30" spans="2:9" ht="32" x14ac:dyDescent="0.2">
      <c r="C30" s="10" t="s">
        <v>186</v>
      </c>
      <c r="D30" s="42" t="s">
        <v>341</v>
      </c>
      <c r="E30" s="42" t="s">
        <v>341</v>
      </c>
      <c r="F30" s="42" t="s">
        <v>341</v>
      </c>
    </row>
    <row r="31" spans="2:9" ht="16" x14ac:dyDescent="0.2">
      <c r="C31" s="10" t="s">
        <v>187</v>
      </c>
      <c r="D31" s="65">
        <v>8</v>
      </c>
      <c r="E31" s="65">
        <v>8</v>
      </c>
      <c r="F31" s="65">
        <v>12</v>
      </c>
      <c r="G31" s="80" t="s">
        <v>357</v>
      </c>
    </row>
    <row r="32" spans="2:9" ht="16" x14ac:dyDescent="0.2">
      <c r="C32" s="10" t="s">
        <v>188</v>
      </c>
      <c r="D32" s="65">
        <v>8</v>
      </c>
      <c r="E32" s="65">
        <v>8</v>
      </c>
      <c r="F32" s="65">
        <v>12</v>
      </c>
      <c r="G32" s="80" t="s">
        <v>357</v>
      </c>
    </row>
    <row r="33" spans="2:8" ht="16" x14ac:dyDescent="0.2">
      <c r="C33" s="10" t="s">
        <v>189</v>
      </c>
      <c r="D33" s="65">
        <v>5.1799999999999999E-2</v>
      </c>
      <c r="E33" s="65">
        <v>5.2900000000000003E-2</v>
      </c>
      <c r="F33" s="65">
        <v>5.5E-2</v>
      </c>
      <c r="G33" s="80" t="s">
        <v>358</v>
      </c>
    </row>
    <row r="34" spans="2:8" ht="16" x14ac:dyDescent="0.2">
      <c r="C34" s="10" t="s">
        <v>190</v>
      </c>
      <c r="D34" s="65">
        <v>6876921.0499999998</v>
      </c>
      <c r="E34" s="65">
        <v>12776823.23</v>
      </c>
      <c r="F34" s="65">
        <v>3744439.62</v>
      </c>
      <c r="G34" s="80" t="s">
        <v>359</v>
      </c>
    </row>
    <row r="35" spans="2:8" ht="16" x14ac:dyDescent="0.2">
      <c r="C35" s="10" t="s">
        <v>191</v>
      </c>
      <c r="D35" s="65">
        <v>7232819.9900000002</v>
      </c>
      <c r="E35" s="65">
        <v>12776823.23</v>
      </c>
      <c r="F35" s="65">
        <v>8370668.5300000003</v>
      </c>
      <c r="G35" s="80" t="s">
        <v>360</v>
      </c>
    </row>
    <row r="36" spans="2:8" ht="16" x14ac:dyDescent="0.2">
      <c r="C36" s="10" t="s">
        <v>192</v>
      </c>
      <c r="D36" s="65">
        <v>0</v>
      </c>
      <c r="E36" s="65">
        <v>0</v>
      </c>
      <c r="F36" s="65">
        <v>0</v>
      </c>
      <c r="H36" t="s">
        <v>365</v>
      </c>
    </row>
    <row r="37" spans="2:8" ht="16" x14ac:dyDescent="0.2">
      <c r="C37" s="145" t="s">
        <v>434</v>
      </c>
      <c r="D37" s="146">
        <v>0</v>
      </c>
      <c r="E37" s="146">
        <v>0</v>
      </c>
      <c r="F37" s="146">
        <v>0</v>
      </c>
      <c r="G37" s="150" t="s">
        <v>493</v>
      </c>
    </row>
    <row r="38" spans="2:8" ht="16" x14ac:dyDescent="0.2">
      <c r="C38" s="145" t="s">
        <v>436</v>
      </c>
      <c r="D38" s="183" t="e">
        <f>'Items B &amp; C'!AH11</f>
        <v>#VALUE!</v>
      </c>
      <c r="E38" s="183" t="e">
        <f>'Items B &amp; C'!AJ11</f>
        <v>#VALUE!</v>
      </c>
      <c r="F38" s="183" t="e">
        <f>'Items B &amp; C'!AL11</f>
        <v>#VALUE!</v>
      </c>
      <c r="G38" s="80" t="s">
        <v>492</v>
      </c>
    </row>
    <row r="39" spans="2:8" ht="16" x14ac:dyDescent="0.2">
      <c r="C39" s="145" t="s">
        <v>435</v>
      </c>
      <c r="D39" s="183" t="e">
        <f>-'Items B &amp; C'!AI11</f>
        <v>#VALUE!</v>
      </c>
      <c r="E39" s="183" t="e">
        <f>-'Items B &amp; C'!AK11</f>
        <v>#VALUE!</v>
      </c>
      <c r="F39" s="183" t="e">
        <f>-'Items B &amp; C'!AM11</f>
        <v>#VALUE!</v>
      </c>
      <c r="G39" s="80" t="s">
        <v>492</v>
      </c>
    </row>
    <row r="40" spans="2:8" x14ac:dyDescent="0.2">
      <c r="C40" s="10"/>
      <c r="D40" s="65">
        <v>0</v>
      </c>
      <c r="E40" s="65">
        <v>0</v>
      </c>
      <c r="F40" s="65">
        <v>0</v>
      </c>
      <c r="G40" s="80" t="s">
        <v>492</v>
      </c>
    </row>
    <row r="41" spans="2:8" x14ac:dyDescent="0.2">
      <c r="B41" s="28" t="s">
        <v>194</v>
      </c>
    </row>
    <row r="42" spans="2:8" x14ac:dyDescent="0.2">
      <c r="B42" s="28"/>
    </row>
    <row r="43" spans="2:8" ht="32" x14ac:dyDescent="0.2">
      <c r="B43">
        <v>54</v>
      </c>
      <c r="C43" s="10" t="s">
        <v>198</v>
      </c>
      <c r="D43" s="39" t="s">
        <v>150</v>
      </c>
    </row>
    <row r="44" spans="2:8" ht="48" x14ac:dyDescent="0.2">
      <c r="C44" s="10" t="s">
        <v>199</v>
      </c>
    </row>
    <row r="45" spans="2:8" ht="61.5" customHeight="1" x14ac:dyDescent="0.2">
      <c r="C45" s="10" t="s">
        <v>200</v>
      </c>
    </row>
    <row r="46" spans="2:8" ht="32" x14ac:dyDescent="0.2">
      <c r="C46" s="10" t="s">
        <v>201</v>
      </c>
    </row>
    <row r="48" spans="2:8" ht="32" x14ac:dyDescent="0.2">
      <c r="D48" s="29" t="s">
        <v>202</v>
      </c>
      <c r="E48" s="29" t="s">
        <v>203</v>
      </c>
      <c r="F48" s="29" t="s">
        <v>204</v>
      </c>
      <c r="G48" s="29" t="s">
        <v>205</v>
      </c>
      <c r="H48" s="29" t="s">
        <v>195</v>
      </c>
    </row>
    <row r="49" spans="2:8" x14ac:dyDescent="0.2">
      <c r="C49" s="5" t="s">
        <v>196</v>
      </c>
    </row>
    <row r="50" spans="2:8" x14ac:dyDescent="0.2">
      <c r="C50" s="30" t="s">
        <v>207</v>
      </c>
      <c r="D50" s="36"/>
      <c r="E50" s="36"/>
      <c r="F50" s="36"/>
      <c r="G50" s="36"/>
      <c r="H50" s="36"/>
    </row>
    <row r="51" spans="2:8" x14ac:dyDescent="0.2">
      <c r="C51" s="30" t="s">
        <v>208</v>
      </c>
      <c r="D51" s="36"/>
      <c r="E51" s="36"/>
      <c r="F51" s="36"/>
      <c r="G51" s="36"/>
      <c r="H51" s="36"/>
    </row>
    <row r="52" spans="2:8" x14ac:dyDescent="0.2">
      <c r="C52" s="30" t="s">
        <v>209</v>
      </c>
      <c r="D52" s="36"/>
      <c r="E52" s="36"/>
      <c r="F52" s="36"/>
      <c r="G52" s="36"/>
      <c r="H52" s="36"/>
    </row>
    <row r="53" spans="2:8" x14ac:dyDescent="0.2">
      <c r="C53" s="30" t="s">
        <v>210</v>
      </c>
      <c r="D53" s="36"/>
      <c r="E53" s="36"/>
      <c r="F53" s="36"/>
      <c r="G53" s="36"/>
      <c r="H53" s="36"/>
    </row>
    <row r="54" spans="2:8" x14ac:dyDescent="0.2">
      <c r="C54" s="30"/>
    </row>
    <row r="55" spans="2:8" x14ac:dyDescent="0.2">
      <c r="C55" s="5" t="s">
        <v>197</v>
      </c>
    </row>
    <row r="56" spans="2:8" x14ac:dyDescent="0.2">
      <c r="C56" s="30" t="s">
        <v>207</v>
      </c>
      <c r="D56" s="36"/>
      <c r="E56" s="36"/>
      <c r="F56" s="36"/>
      <c r="G56" s="36"/>
      <c r="H56" s="36"/>
    </row>
    <row r="57" spans="2:8" x14ac:dyDescent="0.2">
      <c r="C57" s="30" t="s">
        <v>211</v>
      </c>
      <c r="D57" s="36"/>
      <c r="E57" s="36"/>
      <c r="F57" s="36"/>
      <c r="G57" s="36"/>
      <c r="H57" s="36"/>
    </row>
    <row r="58" spans="2:8" x14ac:dyDescent="0.2">
      <c r="C58" s="30" t="s">
        <v>212</v>
      </c>
      <c r="D58" s="36"/>
      <c r="E58" s="36"/>
      <c r="F58" s="36"/>
      <c r="G58" s="36"/>
      <c r="H58" s="36"/>
    </row>
    <row r="59" spans="2:8" x14ac:dyDescent="0.2">
      <c r="C59" s="30" t="s">
        <v>213</v>
      </c>
      <c r="D59" s="36"/>
      <c r="E59" s="36"/>
      <c r="F59" s="36"/>
      <c r="G59" s="36"/>
      <c r="H59" s="36"/>
    </row>
    <row r="61" spans="2:8" x14ac:dyDescent="0.2">
      <c r="B61">
        <v>55</v>
      </c>
      <c r="C61" t="s">
        <v>214</v>
      </c>
      <c r="D61" s="39" t="s">
        <v>150</v>
      </c>
    </row>
    <row r="62" spans="2:8" ht="16" x14ac:dyDescent="0.2">
      <c r="C62" s="10" t="s">
        <v>215</v>
      </c>
      <c r="D62" s="3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tabColor rgb="FF00B050"/>
  </sheetPr>
  <dimension ref="A1:V141"/>
  <sheetViews>
    <sheetView workbookViewId="0">
      <selection activeCell="G120" sqref="G120"/>
    </sheetView>
  </sheetViews>
  <sheetFormatPr baseColWidth="10" defaultColWidth="8.83203125" defaultRowHeight="15" x14ac:dyDescent="0.2"/>
  <cols>
    <col min="3" max="3" width="96.5" customWidth="1"/>
    <col min="4" max="6" width="18.83203125" customWidth="1"/>
    <col min="7" max="7" width="45.5" customWidth="1"/>
    <col min="12" max="12" width="3.6640625" customWidth="1"/>
  </cols>
  <sheetData>
    <row r="1" spans="1:8" x14ac:dyDescent="0.2">
      <c r="A1" t="s">
        <v>350</v>
      </c>
    </row>
    <row r="4" spans="1:8" x14ac:dyDescent="0.2">
      <c r="B4" t="s">
        <v>206</v>
      </c>
    </row>
    <row r="5" spans="1:8" ht="16" x14ac:dyDescent="0.2">
      <c r="B5" s="33">
        <v>56</v>
      </c>
      <c r="C5" s="10" t="s">
        <v>225</v>
      </c>
      <c r="D5" s="39" t="s">
        <v>341</v>
      </c>
    </row>
    <row r="6" spans="1:8" x14ac:dyDescent="0.2">
      <c r="B6" s="33"/>
      <c r="C6" s="10"/>
      <c r="D6" s="155"/>
    </row>
    <row r="7" spans="1:8" ht="16" x14ac:dyDescent="0.2">
      <c r="B7" s="33">
        <v>57</v>
      </c>
      <c r="C7" s="10" t="s">
        <v>438</v>
      </c>
      <c r="D7" s="40"/>
      <c r="G7" s="33" t="s">
        <v>495</v>
      </c>
    </row>
    <row r="8" spans="1:8" ht="16" x14ac:dyDescent="0.2">
      <c r="B8" s="33"/>
      <c r="C8" s="10" t="s">
        <v>439</v>
      </c>
      <c r="D8" s="39" t="s">
        <v>150</v>
      </c>
    </row>
    <row r="9" spans="1:8" x14ac:dyDescent="0.2">
      <c r="B9" s="33"/>
      <c r="C9" s="10"/>
      <c r="D9" s="40"/>
    </row>
    <row r="10" spans="1:8" ht="16" x14ac:dyDescent="0.2">
      <c r="B10" s="33">
        <v>58</v>
      </c>
      <c r="C10" s="10" t="s">
        <v>226</v>
      </c>
      <c r="D10" s="40"/>
      <c r="E10" s="33"/>
      <c r="F10" s="33"/>
      <c r="G10" s="33"/>
      <c r="H10" s="33"/>
    </row>
    <row r="11" spans="1:8" ht="32" x14ac:dyDescent="0.2">
      <c r="B11" s="33"/>
      <c r="C11" s="10" t="s">
        <v>233</v>
      </c>
      <c r="D11" s="40"/>
      <c r="E11" s="33"/>
      <c r="F11" s="33"/>
      <c r="G11" s="33"/>
      <c r="H11" s="33"/>
    </row>
    <row r="12" spans="1:8" ht="32" x14ac:dyDescent="0.2">
      <c r="B12" s="33"/>
      <c r="C12" s="35" t="s">
        <v>280</v>
      </c>
      <c r="D12" s="96">
        <f>'Items B &amp; C'!I71</f>
        <v>100</v>
      </c>
      <c r="E12" s="33"/>
      <c r="F12" s="33"/>
      <c r="G12" s="33"/>
      <c r="H12" s="33"/>
    </row>
    <row r="13" spans="1:8" ht="16" x14ac:dyDescent="0.2">
      <c r="B13" s="33"/>
      <c r="C13" s="147" t="s">
        <v>440</v>
      </c>
      <c r="D13" s="96"/>
      <c r="E13" s="33"/>
      <c r="F13" s="33"/>
      <c r="G13" s="33"/>
      <c r="H13" s="33"/>
    </row>
    <row r="14" spans="1:8" ht="16" x14ac:dyDescent="0.2">
      <c r="B14" s="33"/>
      <c r="C14" s="147" t="s">
        <v>441</v>
      </c>
      <c r="D14" s="40"/>
      <c r="E14" s="151" t="s">
        <v>497</v>
      </c>
      <c r="F14" s="33"/>
      <c r="G14" s="33"/>
      <c r="H14" s="33"/>
    </row>
    <row r="15" spans="1:8" ht="16" x14ac:dyDescent="0.2">
      <c r="B15" s="33"/>
      <c r="C15" s="147" t="s">
        <v>442</v>
      </c>
      <c r="D15" s="66"/>
      <c r="E15" s="33" t="s">
        <v>443</v>
      </c>
      <c r="F15" s="33"/>
      <c r="G15" s="33"/>
      <c r="H15" s="33"/>
    </row>
    <row r="16" spans="1:8" ht="16" x14ac:dyDescent="0.2">
      <c r="B16" s="33"/>
      <c r="C16" s="147" t="s">
        <v>444</v>
      </c>
      <c r="D16" s="66"/>
      <c r="E16" s="151" t="s">
        <v>496</v>
      </c>
      <c r="F16" s="33"/>
      <c r="G16" s="33"/>
      <c r="H16" s="33"/>
    </row>
    <row r="17" spans="2:8" x14ac:dyDescent="0.2">
      <c r="B17" s="33"/>
      <c r="C17" s="147"/>
      <c r="D17" s="187"/>
      <c r="E17" s="151"/>
      <c r="F17" s="33"/>
      <c r="G17" s="33"/>
      <c r="H17" s="33"/>
    </row>
    <row r="18" spans="2:8" x14ac:dyDescent="0.2">
      <c r="B18" s="33"/>
      <c r="C18" s="147"/>
      <c r="D18" s="187"/>
      <c r="E18" s="151"/>
      <c r="F18" s="33"/>
      <c r="G18" s="33"/>
      <c r="H18" s="33"/>
    </row>
    <row r="19" spans="2:8" x14ac:dyDescent="0.2">
      <c r="B19" s="33"/>
      <c r="C19" s="10"/>
      <c r="D19" s="40"/>
      <c r="E19" s="33"/>
      <c r="F19" s="33"/>
      <c r="G19" s="33"/>
      <c r="H19" s="33"/>
    </row>
    <row r="20" spans="2:8" ht="32" x14ac:dyDescent="0.2">
      <c r="B20" s="33">
        <v>59</v>
      </c>
      <c r="C20" s="10" t="s">
        <v>282</v>
      </c>
      <c r="D20" s="39">
        <v>0</v>
      </c>
      <c r="E20" s="33"/>
      <c r="F20" s="33"/>
      <c r="G20" s="33"/>
      <c r="H20" s="33"/>
    </row>
    <row r="21" spans="2:8" x14ac:dyDescent="0.2">
      <c r="B21" s="33"/>
      <c r="C21" s="10"/>
      <c r="D21" s="40"/>
      <c r="E21" s="33"/>
      <c r="F21" s="33"/>
      <c r="G21" s="33"/>
      <c r="H21" s="33"/>
    </row>
    <row r="22" spans="2:8" ht="32" x14ac:dyDescent="0.2">
      <c r="B22" s="33">
        <v>60</v>
      </c>
      <c r="C22" s="10" t="s">
        <v>232</v>
      </c>
      <c r="D22" s="40"/>
      <c r="E22" s="33"/>
    </row>
    <row r="23" spans="2:8" ht="48" x14ac:dyDescent="0.2">
      <c r="B23" s="33"/>
      <c r="C23" s="10" t="s">
        <v>227</v>
      </c>
      <c r="D23" s="40"/>
      <c r="E23" s="33"/>
    </row>
    <row r="24" spans="2:8" ht="16" x14ac:dyDescent="0.2">
      <c r="B24" s="33"/>
      <c r="C24" s="10" t="s">
        <v>234</v>
      </c>
      <c r="D24" s="40"/>
      <c r="E24" s="33"/>
      <c r="F24" s="33"/>
      <c r="G24" s="33"/>
      <c r="H24" s="33"/>
    </row>
    <row r="25" spans="2:8" ht="32" x14ac:dyDescent="0.2">
      <c r="B25" s="33"/>
      <c r="C25" s="31" t="s">
        <v>283</v>
      </c>
      <c r="D25" s="39">
        <v>0</v>
      </c>
      <c r="E25" s="33"/>
      <c r="F25" s="33"/>
      <c r="G25" s="33"/>
      <c r="H25" s="33"/>
    </row>
    <row r="26" spans="2:8" ht="48" x14ac:dyDescent="0.2">
      <c r="B26" s="33"/>
      <c r="C26" s="31" t="s">
        <v>228</v>
      </c>
      <c r="D26" s="39">
        <v>0</v>
      </c>
      <c r="E26" s="33"/>
      <c r="F26" s="33"/>
      <c r="G26" s="33"/>
      <c r="H26" s="33"/>
    </row>
    <row r="27" spans="2:8" ht="32" x14ac:dyDescent="0.2">
      <c r="B27" s="33"/>
      <c r="C27" s="31" t="s">
        <v>217</v>
      </c>
      <c r="D27" s="39">
        <v>0</v>
      </c>
      <c r="E27" s="33"/>
      <c r="F27" s="33"/>
      <c r="G27" s="33"/>
      <c r="H27" s="33"/>
    </row>
    <row r="28" spans="2:8" ht="32" x14ac:dyDescent="0.2">
      <c r="B28" s="33"/>
      <c r="C28" s="31" t="s">
        <v>229</v>
      </c>
      <c r="D28" s="39">
        <v>0</v>
      </c>
      <c r="E28" s="33"/>
      <c r="F28" s="33"/>
      <c r="G28" s="33"/>
      <c r="H28" s="33"/>
    </row>
    <row r="29" spans="2:8" x14ac:dyDescent="0.2">
      <c r="B29" s="33"/>
      <c r="C29" s="10"/>
      <c r="D29" s="40"/>
      <c r="E29" s="33"/>
      <c r="F29" s="33"/>
      <c r="G29" s="33"/>
      <c r="H29" s="33"/>
    </row>
    <row r="30" spans="2:8" ht="16" x14ac:dyDescent="0.2">
      <c r="B30" s="33">
        <v>61</v>
      </c>
      <c r="C30" s="10" t="s">
        <v>231</v>
      </c>
      <c r="D30" s="40"/>
      <c r="E30" s="33"/>
      <c r="F30" s="33"/>
      <c r="G30" s="33"/>
      <c r="H30" s="33"/>
    </row>
    <row r="31" spans="2:8" ht="80" x14ac:dyDescent="0.2">
      <c r="B31" s="33"/>
      <c r="C31" s="10" t="s">
        <v>230</v>
      </c>
      <c r="D31" s="40"/>
      <c r="E31" s="33"/>
    </row>
    <row r="32" spans="2:8" x14ac:dyDescent="0.2">
      <c r="C32" s="10"/>
      <c r="D32" s="40" t="s">
        <v>216</v>
      </c>
      <c r="E32" s="33"/>
      <c r="F32" s="33"/>
    </row>
    <row r="33" spans="2:22" ht="16" x14ac:dyDescent="0.2">
      <c r="C33" s="32" t="s">
        <v>218</v>
      </c>
      <c r="D33" s="39">
        <v>0</v>
      </c>
      <c r="E33" s="33"/>
      <c r="F33" s="33"/>
    </row>
    <row r="34" spans="2:22" ht="16" x14ac:dyDescent="0.2">
      <c r="C34" s="32" t="s">
        <v>219</v>
      </c>
      <c r="D34" s="39">
        <v>0</v>
      </c>
      <c r="E34" s="33"/>
      <c r="F34" s="33"/>
    </row>
    <row r="35" spans="2:22" ht="16" x14ac:dyDescent="0.2">
      <c r="C35" s="32" t="s">
        <v>220</v>
      </c>
      <c r="D35" s="39">
        <v>100</v>
      </c>
      <c r="E35" s="33"/>
      <c r="F35" s="33"/>
      <c r="H35" s="54"/>
      <c r="I35" s="53" t="s">
        <v>447</v>
      </c>
      <c r="J35" s="55"/>
      <c r="K35" s="55"/>
      <c r="L35" s="55"/>
      <c r="M35" s="55"/>
      <c r="N35" s="55"/>
      <c r="O35" s="55"/>
      <c r="P35" s="55"/>
      <c r="Q35" s="55"/>
      <c r="R35" s="55"/>
      <c r="S35" s="55"/>
      <c r="T35" s="55"/>
      <c r="U35" s="55"/>
      <c r="V35" s="56"/>
    </row>
    <row r="36" spans="2:22" ht="16" x14ac:dyDescent="0.2">
      <c r="C36" s="32" t="s">
        <v>221</v>
      </c>
      <c r="D36" s="39">
        <v>0</v>
      </c>
      <c r="E36" s="33"/>
      <c r="F36" s="33"/>
      <c r="H36" s="44">
        <v>1</v>
      </c>
      <c r="I36" s="45" t="s">
        <v>284</v>
      </c>
      <c r="J36" s="45"/>
      <c r="K36" s="45"/>
      <c r="L36" s="45"/>
      <c r="M36" s="45"/>
      <c r="N36" s="45"/>
      <c r="O36" s="45"/>
      <c r="P36" s="45"/>
      <c r="Q36" s="45"/>
      <c r="R36" s="45"/>
      <c r="S36" s="45"/>
      <c r="T36" s="45"/>
      <c r="U36" s="45"/>
      <c r="V36" s="46"/>
    </row>
    <row r="37" spans="2:22" ht="16" x14ac:dyDescent="0.2">
      <c r="C37" s="32" t="s">
        <v>222</v>
      </c>
      <c r="D37" s="39">
        <v>0</v>
      </c>
      <c r="E37" s="33"/>
      <c r="F37" s="33"/>
      <c r="H37" s="47">
        <v>2</v>
      </c>
      <c r="I37" s="48" t="s">
        <v>449</v>
      </c>
      <c r="J37" s="48"/>
      <c r="K37" s="48"/>
      <c r="L37" s="48"/>
      <c r="M37" s="48"/>
      <c r="N37" s="48"/>
      <c r="O37" s="48"/>
      <c r="P37" s="48"/>
      <c r="Q37" s="48"/>
      <c r="R37" s="48"/>
      <c r="S37" s="48"/>
      <c r="T37" s="48"/>
      <c r="U37" s="48"/>
      <c r="V37" s="49"/>
    </row>
    <row r="38" spans="2:22" ht="16" x14ac:dyDescent="0.2">
      <c r="C38" s="32" t="s">
        <v>223</v>
      </c>
      <c r="D38" s="39">
        <v>0</v>
      </c>
      <c r="E38" s="33"/>
      <c r="F38" s="33"/>
      <c r="H38" s="47">
        <v>3</v>
      </c>
      <c r="I38" s="48" t="s">
        <v>448</v>
      </c>
      <c r="J38" s="48"/>
      <c r="K38" s="48"/>
      <c r="L38" s="48"/>
      <c r="M38" s="48"/>
      <c r="N38" s="48"/>
      <c r="O38" s="48"/>
      <c r="P38" s="48"/>
      <c r="Q38" s="48"/>
      <c r="R38" s="48"/>
      <c r="S38" s="48"/>
      <c r="T38" s="48"/>
      <c r="U38" s="48"/>
      <c r="V38" s="49"/>
    </row>
    <row r="39" spans="2:22" ht="16" x14ac:dyDescent="0.2">
      <c r="C39" s="32" t="s">
        <v>224</v>
      </c>
      <c r="D39" s="39">
        <v>0</v>
      </c>
      <c r="E39" s="33"/>
      <c r="F39" s="33"/>
      <c r="H39" s="47">
        <v>4</v>
      </c>
      <c r="I39" s="48" t="s">
        <v>450</v>
      </c>
      <c r="J39" s="48"/>
      <c r="K39" s="48"/>
      <c r="L39" s="48"/>
      <c r="M39" s="48"/>
      <c r="N39" s="48"/>
      <c r="O39" s="48"/>
      <c r="P39" s="48"/>
      <c r="Q39" s="48"/>
      <c r="R39" s="48"/>
      <c r="S39" s="48"/>
      <c r="T39" s="48"/>
      <c r="U39" s="48"/>
      <c r="V39" s="49"/>
    </row>
    <row r="40" spans="2:22" x14ac:dyDescent="0.2">
      <c r="E40" s="33"/>
      <c r="F40" s="33"/>
      <c r="H40" s="47">
        <v>5</v>
      </c>
      <c r="I40" s="48" t="s">
        <v>285</v>
      </c>
      <c r="J40" s="48"/>
      <c r="K40" s="48"/>
      <c r="L40" s="48"/>
      <c r="M40" s="48"/>
      <c r="N40" s="48"/>
      <c r="O40" s="48"/>
      <c r="P40" s="48"/>
      <c r="Q40" s="48"/>
      <c r="R40" s="48"/>
      <c r="S40" s="48"/>
      <c r="T40" s="48"/>
      <c r="U40" s="48"/>
      <c r="V40" s="49"/>
    </row>
    <row r="41" spans="2:22" x14ac:dyDescent="0.2">
      <c r="H41" s="47">
        <v>6</v>
      </c>
      <c r="I41" s="48" t="s">
        <v>286</v>
      </c>
      <c r="J41" s="48"/>
      <c r="K41" s="48"/>
      <c r="L41" s="48"/>
      <c r="M41" s="48"/>
      <c r="N41" s="48"/>
      <c r="O41" s="48"/>
      <c r="P41" s="48"/>
      <c r="Q41" s="48"/>
      <c r="R41" s="48"/>
      <c r="S41" s="48"/>
      <c r="T41" s="48"/>
      <c r="U41" s="48"/>
      <c r="V41" s="49"/>
    </row>
    <row r="42" spans="2:22" x14ac:dyDescent="0.2">
      <c r="B42" s="28" t="s">
        <v>235</v>
      </c>
      <c r="H42" s="47">
        <v>7</v>
      </c>
      <c r="I42" s="48" t="s">
        <v>287</v>
      </c>
      <c r="J42" s="48"/>
      <c r="K42" s="48"/>
      <c r="L42" s="48"/>
      <c r="M42" s="48"/>
      <c r="N42" s="48"/>
      <c r="O42" s="48"/>
      <c r="P42" s="48"/>
      <c r="Q42" s="48"/>
      <c r="R42" s="48"/>
      <c r="S42" s="48"/>
      <c r="T42" s="48"/>
      <c r="U42" s="48"/>
      <c r="V42" s="49"/>
    </row>
    <row r="43" spans="2:22" x14ac:dyDescent="0.2">
      <c r="B43" s="28"/>
      <c r="H43" s="47">
        <v>8</v>
      </c>
      <c r="I43" s="48" t="s">
        <v>288</v>
      </c>
      <c r="J43" s="48"/>
      <c r="K43" s="48"/>
      <c r="L43" s="48"/>
      <c r="M43" s="48"/>
      <c r="N43" s="48"/>
      <c r="O43" s="48"/>
      <c r="P43" s="48"/>
      <c r="Q43" s="48"/>
      <c r="R43" s="48"/>
      <c r="S43" s="48"/>
      <c r="T43" s="48"/>
      <c r="U43" s="48"/>
      <c r="V43" s="49"/>
    </row>
    <row r="44" spans="2:22" x14ac:dyDescent="0.2">
      <c r="B44">
        <v>62</v>
      </c>
      <c r="C44" t="s">
        <v>236</v>
      </c>
      <c r="H44" s="47">
        <v>9</v>
      </c>
      <c r="I44" s="48" t="s">
        <v>289</v>
      </c>
      <c r="J44" s="48"/>
      <c r="K44" s="48"/>
      <c r="L44" s="48"/>
      <c r="M44" s="48"/>
      <c r="N44" s="48"/>
      <c r="O44" s="48"/>
      <c r="P44" s="48"/>
      <c r="Q44" s="48"/>
      <c r="R44" s="48"/>
      <c r="S44" s="48"/>
      <c r="T44" s="48"/>
      <c r="U44" s="48"/>
      <c r="V44" s="49"/>
    </row>
    <row r="45" spans="2:22" x14ac:dyDescent="0.2">
      <c r="D45" t="s">
        <v>270</v>
      </c>
      <c r="E45" t="s">
        <v>271</v>
      </c>
      <c r="F45" t="s">
        <v>272</v>
      </c>
      <c r="H45" s="47">
        <v>10</v>
      </c>
      <c r="I45" s="48" t="s">
        <v>290</v>
      </c>
      <c r="J45" s="48"/>
      <c r="K45" s="48"/>
      <c r="L45" s="48"/>
      <c r="M45" s="48"/>
      <c r="N45" s="48"/>
      <c r="O45" s="48"/>
      <c r="P45" s="48"/>
      <c r="Q45" s="48"/>
      <c r="R45" s="48"/>
      <c r="S45" s="48"/>
      <c r="T45" s="48"/>
      <c r="U45" s="48"/>
      <c r="V45" s="49"/>
    </row>
    <row r="46" spans="2:22" ht="16" x14ac:dyDescent="0.2">
      <c r="C46" s="34" t="s">
        <v>446</v>
      </c>
      <c r="D46" s="65"/>
      <c r="E46" s="65"/>
      <c r="F46" s="65"/>
      <c r="G46" s="33"/>
      <c r="H46" s="47">
        <v>11</v>
      </c>
      <c r="I46" s="48" t="s">
        <v>291</v>
      </c>
      <c r="J46" s="48"/>
      <c r="K46" s="48"/>
      <c r="L46" s="48"/>
      <c r="M46" s="48"/>
      <c r="N46" s="48"/>
      <c r="O46" s="48"/>
      <c r="P46" s="48"/>
      <c r="Q46" s="48"/>
      <c r="R46" s="48"/>
      <c r="S46" s="48"/>
      <c r="T46" s="48"/>
      <c r="U46" s="48"/>
      <c r="V46" s="49"/>
    </row>
    <row r="47" spans="2:22" ht="16" x14ac:dyDescent="0.2">
      <c r="C47" s="34" t="s">
        <v>237</v>
      </c>
      <c r="D47" s="65"/>
      <c r="E47" s="65"/>
      <c r="F47" s="65"/>
      <c r="G47" s="33"/>
      <c r="H47" s="47">
        <v>12</v>
      </c>
      <c r="I47" s="48" t="s">
        <v>292</v>
      </c>
      <c r="J47" s="48"/>
      <c r="K47" s="48"/>
      <c r="L47" s="48"/>
      <c r="M47" s="48"/>
      <c r="N47" s="48"/>
      <c r="O47" s="48"/>
      <c r="P47" s="48"/>
      <c r="Q47" s="48"/>
      <c r="R47" s="48"/>
      <c r="S47" s="48"/>
      <c r="T47" s="48"/>
      <c r="U47" s="48"/>
      <c r="V47" s="49"/>
    </row>
    <row r="48" spans="2:22" ht="16" x14ac:dyDescent="0.2">
      <c r="C48" s="34" t="s">
        <v>238</v>
      </c>
      <c r="D48" s="65"/>
      <c r="E48" s="65"/>
      <c r="F48" s="65"/>
      <c r="G48" s="33"/>
      <c r="H48" s="47">
        <v>13</v>
      </c>
      <c r="I48" s="48" t="s">
        <v>293</v>
      </c>
      <c r="J48" s="48"/>
      <c r="K48" s="48"/>
      <c r="L48" s="48"/>
      <c r="M48" s="48"/>
      <c r="N48" s="48"/>
      <c r="O48" s="48"/>
      <c r="P48" s="48"/>
      <c r="Q48" s="48"/>
      <c r="R48" s="48"/>
      <c r="S48" s="48"/>
      <c r="T48" s="48"/>
      <c r="U48" s="48"/>
      <c r="V48" s="49"/>
    </row>
    <row r="49" spans="3:22" ht="16" x14ac:dyDescent="0.2">
      <c r="C49" s="34" t="s">
        <v>239</v>
      </c>
      <c r="D49" s="65"/>
      <c r="E49" s="65"/>
      <c r="F49" s="65"/>
      <c r="G49" s="33"/>
      <c r="H49" s="47">
        <v>14</v>
      </c>
      <c r="I49" s="48" t="s">
        <v>294</v>
      </c>
      <c r="J49" s="48"/>
      <c r="K49" s="48"/>
      <c r="L49" s="48"/>
      <c r="M49" s="48"/>
      <c r="N49" s="48"/>
      <c r="O49" s="48"/>
      <c r="P49" s="48"/>
      <c r="Q49" s="48"/>
      <c r="R49" s="48"/>
      <c r="S49" s="48"/>
      <c r="T49" s="48"/>
      <c r="U49" s="48"/>
      <c r="V49" s="49"/>
    </row>
    <row r="50" spans="3:22" ht="16" x14ac:dyDescent="0.2">
      <c r="C50" s="34" t="s">
        <v>240</v>
      </c>
      <c r="D50" s="65"/>
      <c r="E50" s="65"/>
      <c r="F50" s="65"/>
      <c r="G50" s="33"/>
      <c r="H50" s="47">
        <v>15</v>
      </c>
      <c r="I50" s="48" t="s">
        <v>295</v>
      </c>
      <c r="J50" s="48"/>
      <c r="K50" s="48"/>
      <c r="L50" s="48"/>
      <c r="M50" s="48"/>
      <c r="N50" s="48"/>
      <c r="O50" s="48"/>
      <c r="P50" s="48"/>
      <c r="Q50" s="48"/>
      <c r="R50" s="48"/>
      <c r="S50" s="48"/>
      <c r="T50" s="48"/>
      <c r="U50" s="48"/>
      <c r="V50" s="49"/>
    </row>
    <row r="51" spans="3:22" ht="16" x14ac:dyDescent="0.2">
      <c r="C51" s="37" t="s">
        <v>241</v>
      </c>
      <c r="D51" s="65"/>
      <c r="E51" s="65"/>
      <c r="F51" s="65"/>
      <c r="G51" s="33"/>
      <c r="H51" s="47">
        <v>16</v>
      </c>
      <c r="I51" s="48" t="s">
        <v>296</v>
      </c>
      <c r="J51" s="48"/>
      <c r="K51" s="48"/>
      <c r="L51" s="48"/>
      <c r="M51" s="48"/>
      <c r="N51" s="48"/>
      <c r="O51" s="48"/>
      <c r="P51" s="48"/>
      <c r="Q51" s="48"/>
      <c r="R51" s="48"/>
      <c r="S51" s="48"/>
      <c r="T51" s="48"/>
      <c r="U51" s="48"/>
      <c r="V51" s="49"/>
    </row>
    <row r="52" spans="3:22" ht="16" x14ac:dyDescent="0.2">
      <c r="C52" s="37" t="s">
        <v>242</v>
      </c>
      <c r="D52" s="65"/>
      <c r="E52" s="65"/>
      <c r="F52" s="65"/>
      <c r="G52" s="33"/>
      <c r="H52" s="47">
        <v>17</v>
      </c>
      <c r="I52" s="48" t="s">
        <v>297</v>
      </c>
      <c r="J52" s="48"/>
      <c r="K52" s="48"/>
      <c r="L52" s="48"/>
      <c r="M52" s="48"/>
      <c r="N52" s="48"/>
      <c r="O52" s="48"/>
      <c r="P52" s="48"/>
      <c r="Q52" s="48"/>
      <c r="R52" s="48"/>
      <c r="S52" s="48"/>
      <c r="T52" s="48"/>
      <c r="U52" s="48"/>
      <c r="V52" s="49"/>
    </row>
    <row r="53" spans="3:22" ht="16" x14ac:dyDescent="0.2">
      <c r="C53" s="37" t="s">
        <v>243</v>
      </c>
      <c r="D53" s="65"/>
      <c r="E53" s="65"/>
      <c r="F53" s="65"/>
      <c r="G53" s="33"/>
      <c r="H53" s="47">
        <v>18</v>
      </c>
      <c r="I53" s="48" t="s">
        <v>451</v>
      </c>
      <c r="J53" s="48"/>
      <c r="K53" s="48"/>
      <c r="L53" s="48"/>
      <c r="M53" s="48"/>
      <c r="N53" s="48"/>
      <c r="O53" s="48"/>
      <c r="P53" s="48"/>
      <c r="Q53" s="48"/>
      <c r="R53" s="48"/>
      <c r="S53" s="48"/>
      <c r="T53" s="48"/>
      <c r="U53" s="48"/>
      <c r="V53" s="49"/>
    </row>
    <row r="54" spans="3:22" x14ac:dyDescent="0.2">
      <c r="C54" s="10"/>
      <c r="D54" s="40"/>
      <c r="E54" s="40"/>
      <c r="F54" s="40"/>
      <c r="G54" s="33"/>
      <c r="H54" s="50">
        <v>19</v>
      </c>
      <c r="I54" s="51" t="s">
        <v>298</v>
      </c>
      <c r="J54" s="51"/>
      <c r="K54" s="51"/>
      <c r="L54" s="51"/>
      <c r="M54" s="51"/>
      <c r="N54" s="51"/>
      <c r="O54" s="51"/>
      <c r="P54" s="51"/>
      <c r="Q54" s="51"/>
      <c r="R54" s="51"/>
      <c r="S54" s="51"/>
      <c r="T54" s="51"/>
      <c r="U54" s="51"/>
      <c r="V54" s="52"/>
    </row>
    <row r="55" spans="3:22" ht="16" x14ac:dyDescent="0.2">
      <c r="C55" s="34" t="s">
        <v>244</v>
      </c>
      <c r="D55" s="40"/>
      <c r="E55" s="40"/>
      <c r="F55" s="40"/>
      <c r="G55" s="33"/>
      <c r="H55" s="50"/>
      <c r="I55" s="51"/>
      <c r="J55" s="51"/>
      <c r="K55" s="51"/>
      <c r="L55" s="51"/>
      <c r="M55" s="51"/>
      <c r="N55" s="51"/>
      <c r="O55" s="51"/>
      <c r="P55" s="51"/>
      <c r="Q55" s="51"/>
      <c r="R55" s="51"/>
      <c r="S55" s="51"/>
      <c r="T55" s="51"/>
      <c r="U55" s="51"/>
      <c r="V55" s="52"/>
    </row>
    <row r="56" spans="3:22" ht="145.5" customHeight="1" x14ac:dyDescent="0.2">
      <c r="C56" s="34" t="s">
        <v>245</v>
      </c>
      <c r="D56" s="66" t="s">
        <v>304</v>
      </c>
      <c r="E56" s="66"/>
      <c r="F56" s="66"/>
      <c r="G56" s="38"/>
    </row>
    <row r="57" spans="3:22" x14ac:dyDescent="0.2">
      <c r="C57" s="10"/>
      <c r="D57" s="29"/>
      <c r="E57" s="29"/>
      <c r="F57" s="29"/>
      <c r="G57" s="33"/>
    </row>
    <row r="58" spans="3:22" ht="48" x14ac:dyDescent="0.2">
      <c r="C58" s="34" t="s">
        <v>246</v>
      </c>
      <c r="D58" s="29"/>
      <c r="E58" s="29"/>
      <c r="F58" s="29"/>
      <c r="G58" s="33"/>
    </row>
    <row r="59" spans="3:22" ht="32" x14ac:dyDescent="0.2">
      <c r="C59" s="34" t="s">
        <v>247</v>
      </c>
      <c r="D59" s="29"/>
      <c r="E59" s="29"/>
      <c r="F59" s="29"/>
      <c r="G59" s="33"/>
    </row>
    <row r="60" spans="3:22" x14ac:dyDescent="0.2">
      <c r="C60" s="34"/>
      <c r="D60" s="29"/>
      <c r="E60" s="29"/>
      <c r="F60" s="29"/>
      <c r="H60" s="33"/>
      <c r="I60" s="33"/>
    </row>
    <row r="61" spans="3:22" ht="16" x14ac:dyDescent="0.2">
      <c r="C61" s="37" t="s">
        <v>248</v>
      </c>
      <c r="D61" s="66" t="s">
        <v>300</v>
      </c>
      <c r="E61" s="66" t="s">
        <v>300</v>
      </c>
      <c r="F61" s="66" t="s">
        <v>300</v>
      </c>
      <c r="G61" s="43" t="s">
        <v>302</v>
      </c>
      <c r="H61" s="33"/>
      <c r="I61" s="33"/>
      <c r="J61" t="s">
        <v>465</v>
      </c>
    </row>
    <row r="62" spans="3:22" ht="16" x14ac:dyDescent="0.2">
      <c r="C62" s="37" t="s">
        <v>452</v>
      </c>
      <c r="D62" s="66" t="s">
        <v>150</v>
      </c>
      <c r="E62" s="66" t="s">
        <v>150</v>
      </c>
      <c r="F62" s="67" t="s">
        <v>150</v>
      </c>
      <c r="G62" s="148"/>
      <c r="H62" s="33"/>
      <c r="I62" s="33"/>
    </row>
    <row r="63" spans="3:22" ht="16" x14ac:dyDescent="0.2">
      <c r="C63" s="37" t="s">
        <v>453</v>
      </c>
      <c r="D63" s="66" t="s">
        <v>454</v>
      </c>
      <c r="E63" s="66" t="s">
        <v>454</v>
      </c>
      <c r="F63" s="66" t="s">
        <v>454</v>
      </c>
      <c r="G63" s="148"/>
      <c r="H63" s="33"/>
      <c r="I63" s="33"/>
    </row>
    <row r="64" spans="3:22" ht="16" x14ac:dyDescent="0.2">
      <c r="C64" s="37" t="s">
        <v>455</v>
      </c>
      <c r="D64" s="66" t="s">
        <v>150</v>
      </c>
      <c r="E64" s="66" t="s">
        <v>150</v>
      </c>
      <c r="F64" s="67" t="s">
        <v>150</v>
      </c>
      <c r="G64" s="148"/>
      <c r="H64" s="33"/>
      <c r="I64" s="33"/>
    </row>
    <row r="65" spans="3:17" ht="16" x14ac:dyDescent="0.2">
      <c r="C65" s="37" t="s">
        <v>463</v>
      </c>
      <c r="D65" s="66" t="s">
        <v>301</v>
      </c>
      <c r="E65" s="66" t="s">
        <v>299</v>
      </c>
      <c r="F65" s="67" t="s">
        <v>299</v>
      </c>
      <c r="G65" s="149"/>
      <c r="H65" s="33"/>
      <c r="I65" s="33"/>
    </row>
    <row r="66" spans="3:17" ht="16" x14ac:dyDescent="0.2">
      <c r="C66" s="37" t="s">
        <v>458</v>
      </c>
      <c r="D66" s="66" t="s">
        <v>300</v>
      </c>
      <c r="E66" s="66" t="s">
        <v>300</v>
      </c>
      <c r="F66" s="66" t="s">
        <v>300</v>
      </c>
      <c r="G66" s="149"/>
      <c r="H66" s="33"/>
      <c r="I66" s="33"/>
    </row>
    <row r="67" spans="3:17" ht="16" x14ac:dyDescent="0.2">
      <c r="C67" s="37" t="s">
        <v>459</v>
      </c>
      <c r="D67" s="65" t="e">
        <f>NA()</f>
        <v>#N/A</v>
      </c>
      <c r="E67" s="65" t="e">
        <f>NA()</f>
        <v>#N/A</v>
      </c>
      <c r="F67" s="68" t="e">
        <f>NA()</f>
        <v>#N/A</v>
      </c>
      <c r="G67" s="149"/>
      <c r="H67" s="33"/>
      <c r="I67" s="33"/>
    </row>
    <row r="68" spans="3:17" ht="16" x14ac:dyDescent="0.2">
      <c r="C68" s="37" t="s">
        <v>498</v>
      </c>
      <c r="D68" s="66" t="s">
        <v>300</v>
      </c>
      <c r="E68" s="66" t="s">
        <v>300</v>
      </c>
      <c r="F68" s="66" t="s">
        <v>300</v>
      </c>
      <c r="G68" s="149"/>
      <c r="H68" s="33"/>
      <c r="I68" s="33"/>
    </row>
    <row r="69" spans="3:17" ht="16" x14ac:dyDescent="0.2">
      <c r="C69" s="37" t="s">
        <v>460</v>
      </c>
      <c r="D69" s="66" t="s">
        <v>300</v>
      </c>
      <c r="E69" s="66" t="s">
        <v>300</v>
      </c>
      <c r="F69" s="66" t="s">
        <v>300</v>
      </c>
      <c r="G69" s="149"/>
      <c r="H69" s="33"/>
      <c r="I69" s="33"/>
      <c r="Q69" s="1"/>
    </row>
    <row r="70" spans="3:17" ht="16" x14ac:dyDescent="0.2">
      <c r="C70" s="37" t="s">
        <v>461</v>
      </c>
      <c r="D70" s="66" t="s">
        <v>300</v>
      </c>
      <c r="E70" s="66" t="s">
        <v>300</v>
      </c>
      <c r="F70" s="66" t="s">
        <v>300</v>
      </c>
      <c r="G70" s="149"/>
      <c r="H70" s="33"/>
      <c r="I70" s="33"/>
      <c r="Q70" s="1"/>
    </row>
    <row r="71" spans="3:17" ht="16" x14ac:dyDescent="0.2">
      <c r="C71" s="37" t="s">
        <v>462</v>
      </c>
      <c r="D71" s="66" t="s">
        <v>300</v>
      </c>
      <c r="E71" s="66" t="s">
        <v>300</v>
      </c>
      <c r="F71" s="66" t="s">
        <v>300</v>
      </c>
      <c r="G71" s="33"/>
      <c r="Q71" s="1"/>
    </row>
    <row r="72" spans="3:17" ht="64" x14ac:dyDescent="0.2">
      <c r="C72" s="37" t="s">
        <v>464</v>
      </c>
      <c r="D72" s="66" t="s">
        <v>470</v>
      </c>
      <c r="E72" s="66" t="s">
        <v>470</v>
      </c>
      <c r="F72" s="66" t="s">
        <v>470</v>
      </c>
      <c r="G72" s="33"/>
      <c r="H72" s="33"/>
    </row>
    <row r="73" spans="3:17" ht="16" x14ac:dyDescent="0.2">
      <c r="C73" s="37" t="s">
        <v>466</v>
      </c>
      <c r="D73" s="29"/>
      <c r="E73" s="29"/>
      <c r="F73" s="29"/>
      <c r="G73" s="33"/>
      <c r="H73" s="33"/>
    </row>
    <row r="74" spans="3:17" x14ac:dyDescent="0.2">
      <c r="C74" s="37"/>
      <c r="D74" s="29"/>
      <c r="E74" s="29"/>
      <c r="F74" s="29"/>
      <c r="G74" s="33"/>
      <c r="H74" s="33"/>
    </row>
    <row r="75" spans="3:17" x14ac:dyDescent="0.2">
      <c r="C75" s="37"/>
      <c r="D75" s="29"/>
      <c r="E75" s="29"/>
      <c r="F75" s="29"/>
      <c r="G75" s="33"/>
      <c r="H75" s="33"/>
    </row>
    <row r="76" spans="3:17" x14ac:dyDescent="0.2">
      <c r="C76" s="37"/>
      <c r="D76" s="29"/>
      <c r="E76" s="29"/>
      <c r="F76" s="29"/>
      <c r="G76" s="33"/>
      <c r="H76" s="33"/>
    </row>
    <row r="77" spans="3:17" x14ac:dyDescent="0.2">
      <c r="C77" s="37"/>
      <c r="D77" s="29"/>
      <c r="E77" s="29"/>
      <c r="F77" s="29"/>
      <c r="G77" s="33"/>
      <c r="H77" s="33"/>
    </row>
    <row r="78" spans="3:17" ht="64" x14ac:dyDescent="0.2">
      <c r="C78" s="34" t="s">
        <v>456</v>
      </c>
      <c r="D78" s="66" t="s">
        <v>454</v>
      </c>
      <c r="E78" s="66" t="s">
        <v>454</v>
      </c>
      <c r="F78" s="66" t="s">
        <v>454</v>
      </c>
      <c r="G78" s="33"/>
      <c r="H78" s="33"/>
    </row>
    <row r="79" spans="3:17" ht="16" x14ac:dyDescent="0.2">
      <c r="C79" s="34" t="s">
        <v>500</v>
      </c>
      <c r="D79" s="66" t="s">
        <v>300</v>
      </c>
      <c r="E79" s="66" t="s">
        <v>300</v>
      </c>
      <c r="F79" s="66" t="s">
        <v>300</v>
      </c>
      <c r="G79" s="33"/>
      <c r="H79" s="33"/>
    </row>
    <row r="80" spans="3:17" ht="16" x14ac:dyDescent="0.2">
      <c r="C80" s="34" t="s">
        <v>251</v>
      </c>
      <c r="D80" s="66" t="s">
        <v>300</v>
      </c>
      <c r="E80" s="66" t="s">
        <v>300</v>
      </c>
      <c r="F80" s="66" t="s">
        <v>300</v>
      </c>
      <c r="G80" s="33"/>
    </row>
    <row r="81" spans="3:7" ht="32" x14ac:dyDescent="0.2">
      <c r="C81" s="34" t="s">
        <v>252</v>
      </c>
      <c r="D81" s="66" t="s">
        <v>300</v>
      </c>
      <c r="E81" s="66" t="s">
        <v>300</v>
      </c>
      <c r="F81" s="66" t="s">
        <v>300</v>
      </c>
      <c r="G81" s="33"/>
    </row>
    <row r="82" spans="3:7" ht="32" x14ac:dyDescent="0.2">
      <c r="C82" s="34" t="s">
        <v>249</v>
      </c>
      <c r="D82" s="66" t="s">
        <v>454</v>
      </c>
      <c r="E82" s="66" t="s">
        <v>454</v>
      </c>
      <c r="F82" s="66" t="s">
        <v>454</v>
      </c>
      <c r="G82" s="33"/>
    </row>
    <row r="83" spans="3:7" ht="16" x14ac:dyDescent="0.2">
      <c r="C83" s="34" t="s">
        <v>457</v>
      </c>
      <c r="D83" s="29"/>
      <c r="E83" s="29"/>
      <c r="F83" s="29"/>
      <c r="G83" s="33"/>
    </row>
    <row r="84" spans="3:7" ht="16" x14ac:dyDescent="0.2">
      <c r="C84" s="37" t="s">
        <v>253</v>
      </c>
      <c r="D84" s="39" t="s">
        <v>341</v>
      </c>
      <c r="E84" s="39" t="s">
        <v>341</v>
      </c>
      <c r="F84" s="39" t="s">
        <v>341</v>
      </c>
      <c r="G84" s="33"/>
    </row>
    <row r="85" spans="3:7" ht="48" x14ac:dyDescent="0.2">
      <c r="C85" s="37" t="s">
        <v>254</v>
      </c>
      <c r="D85" s="39" t="s">
        <v>341</v>
      </c>
      <c r="E85" s="39" t="s">
        <v>341</v>
      </c>
      <c r="F85" s="39" t="s">
        <v>341</v>
      </c>
      <c r="G85" s="33"/>
    </row>
    <row r="86" spans="3:7" ht="16" x14ac:dyDescent="0.2">
      <c r="C86" s="37" t="s">
        <v>255</v>
      </c>
      <c r="D86" s="39" t="s">
        <v>341</v>
      </c>
      <c r="E86" s="39" t="s">
        <v>341</v>
      </c>
      <c r="F86" s="39" t="s">
        <v>341</v>
      </c>
      <c r="G86" s="33"/>
    </row>
    <row r="87" spans="3:7" ht="16" x14ac:dyDescent="0.2">
      <c r="C87" s="37" t="s">
        <v>256</v>
      </c>
      <c r="D87" s="39" t="s">
        <v>341</v>
      </c>
      <c r="E87" s="39" t="s">
        <v>341</v>
      </c>
      <c r="F87" s="39" t="s">
        <v>341</v>
      </c>
      <c r="G87" s="33"/>
    </row>
    <row r="88" spans="3:7" ht="16" x14ac:dyDescent="0.2">
      <c r="C88" s="37" t="s">
        <v>250</v>
      </c>
      <c r="D88" s="39" t="s">
        <v>341</v>
      </c>
      <c r="E88" s="39" t="s">
        <v>341</v>
      </c>
      <c r="F88" s="39" t="s">
        <v>341</v>
      </c>
      <c r="G88" s="33"/>
    </row>
    <row r="89" spans="3:7" ht="48" x14ac:dyDescent="0.2">
      <c r="C89" s="34" t="s">
        <v>258</v>
      </c>
      <c r="D89" s="29"/>
      <c r="E89" s="29"/>
      <c r="F89" s="29"/>
      <c r="G89" s="33"/>
    </row>
    <row r="90" spans="3:7" ht="16" x14ac:dyDescent="0.2">
      <c r="C90" s="34" t="s">
        <v>257</v>
      </c>
      <c r="D90" s="29"/>
      <c r="E90" s="29"/>
      <c r="F90" s="29"/>
      <c r="G90" s="33"/>
    </row>
    <row r="91" spans="3:7" ht="16" x14ac:dyDescent="0.2">
      <c r="C91" s="37" t="s">
        <v>259</v>
      </c>
      <c r="D91" s="39" t="s">
        <v>341</v>
      </c>
      <c r="E91" s="39" t="s">
        <v>341</v>
      </c>
      <c r="F91" s="39" t="s">
        <v>341</v>
      </c>
      <c r="G91" s="33"/>
    </row>
    <row r="92" spans="3:7" ht="48" x14ac:dyDescent="0.2">
      <c r="C92" s="37" t="s">
        <v>260</v>
      </c>
      <c r="D92" s="39" t="s">
        <v>341</v>
      </c>
      <c r="E92" s="39" t="s">
        <v>341</v>
      </c>
      <c r="F92" s="39" t="s">
        <v>341</v>
      </c>
      <c r="G92" s="33"/>
    </row>
    <row r="93" spans="3:7" ht="16" x14ac:dyDescent="0.2">
      <c r="C93" s="37" t="s">
        <v>261</v>
      </c>
      <c r="D93" s="39" t="s">
        <v>341</v>
      </c>
      <c r="E93" s="39" t="s">
        <v>341</v>
      </c>
      <c r="F93" s="39" t="s">
        <v>341</v>
      </c>
      <c r="G93" s="33"/>
    </row>
    <row r="94" spans="3:7" x14ac:dyDescent="0.2">
      <c r="C94" s="34"/>
      <c r="D94" s="29"/>
      <c r="E94" s="29"/>
      <c r="F94" s="29"/>
      <c r="G94" s="33"/>
    </row>
    <row r="95" spans="3:7" ht="48" x14ac:dyDescent="0.2">
      <c r="C95" s="34" t="s">
        <v>262</v>
      </c>
      <c r="D95" s="29"/>
      <c r="E95" s="29"/>
      <c r="F95" s="29"/>
      <c r="G95" s="33"/>
    </row>
    <row r="96" spans="3:7" ht="16" x14ac:dyDescent="0.2">
      <c r="C96" s="34" t="s">
        <v>263</v>
      </c>
      <c r="D96" s="29"/>
      <c r="E96" s="29"/>
      <c r="F96" s="29"/>
      <c r="G96" s="33"/>
    </row>
    <row r="97" spans="3:7" ht="16" x14ac:dyDescent="0.2">
      <c r="C97" s="37" t="s">
        <v>273</v>
      </c>
      <c r="D97" s="39" t="s">
        <v>341</v>
      </c>
      <c r="E97" s="39" t="s">
        <v>341</v>
      </c>
      <c r="F97" s="39" t="s">
        <v>341</v>
      </c>
      <c r="G97" s="33"/>
    </row>
    <row r="98" spans="3:7" ht="16" x14ac:dyDescent="0.2">
      <c r="C98" s="37" t="s">
        <v>274</v>
      </c>
      <c r="D98" s="39" t="s">
        <v>341</v>
      </c>
      <c r="E98" s="39" t="s">
        <v>341</v>
      </c>
      <c r="F98" s="39" t="s">
        <v>341</v>
      </c>
      <c r="G98" s="33"/>
    </row>
    <row r="99" spans="3:7" ht="48" x14ac:dyDescent="0.2">
      <c r="C99" s="37" t="s">
        <v>278</v>
      </c>
      <c r="D99" s="39" t="s">
        <v>341</v>
      </c>
      <c r="E99" s="39" t="s">
        <v>341</v>
      </c>
      <c r="F99" s="39" t="s">
        <v>341</v>
      </c>
      <c r="G99" s="33"/>
    </row>
    <row r="100" spans="3:7" ht="16" x14ac:dyDescent="0.2">
      <c r="C100" s="37" t="s">
        <v>275</v>
      </c>
      <c r="D100" s="39" t="s">
        <v>341</v>
      </c>
      <c r="E100" s="39" t="s">
        <v>341</v>
      </c>
      <c r="F100" s="39" t="s">
        <v>341</v>
      </c>
      <c r="G100" s="33"/>
    </row>
    <row r="101" spans="3:7" x14ac:dyDescent="0.2">
      <c r="C101" s="34"/>
      <c r="D101" s="29"/>
      <c r="E101" s="29"/>
      <c r="F101" s="29"/>
      <c r="G101" s="33"/>
    </row>
    <row r="102" spans="3:7" ht="16" x14ac:dyDescent="0.2">
      <c r="C102" s="34" t="s">
        <v>279</v>
      </c>
      <c r="D102" s="66" t="s">
        <v>300</v>
      </c>
      <c r="E102" s="66" t="s">
        <v>300</v>
      </c>
      <c r="F102" s="66" t="s">
        <v>300</v>
      </c>
      <c r="G102" s="33"/>
    </row>
    <row r="103" spans="3:7" ht="32" x14ac:dyDescent="0.2">
      <c r="C103" s="34" t="s">
        <v>264</v>
      </c>
      <c r="D103" s="29"/>
      <c r="E103" s="29"/>
      <c r="F103" s="29"/>
      <c r="G103" s="33"/>
    </row>
    <row r="104" spans="3:7" ht="16" x14ac:dyDescent="0.2">
      <c r="C104" s="37" t="s">
        <v>276</v>
      </c>
      <c r="D104" s="66" t="s">
        <v>300</v>
      </c>
      <c r="E104" s="66" t="s">
        <v>300</v>
      </c>
      <c r="F104" s="66" t="s">
        <v>300</v>
      </c>
      <c r="G104" s="33"/>
    </row>
    <row r="105" spans="3:7" ht="16" x14ac:dyDescent="0.2">
      <c r="C105" s="37" t="s">
        <v>467</v>
      </c>
      <c r="D105" s="66" t="s">
        <v>300</v>
      </c>
      <c r="E105" s="66" t="s">
        <v>300</v>
      </c>
      <c r="F105" s="66" t="s">
        <v>300</v>
      </c>
      <c r="G105" s="33"/>
    </row>
    <row r="106" spans="3:7" ht="16" x14ac:dyDescent="0.2">
      <c r="C106" s="37" t="s">
        <v>468</v>
      </c>
      <c r="D106" s="66" t="s">
        <v>300</v>
      </c>
      <c r="E106" s="66" t="s">
        <v>300</v>
      </c>
      <c r="F106" s="66" t="s">
        <v>300</v>
      </c>
      <c r="G106" s="33"/>
    </row>
    <row r="107" spans="3:7" ht="16" x14ac:dyDescent="0.2">
      <c r="C107" s="37" t="s">
        <v>469</v>
      </c>
      <c r="D107" s="66" t="s">
        <v>300</v>
      </c>
      <c r="E107" s="66" t="s">
        <v>300</v>
      </c>
      <c r="F107" s="66" t="s">
        <v>300</v>
      </c>
      <c r="G107" s="33"/>
    </row>
    <row r="108" spans="3:7" ht="16" x14ac:dyDescent="0.2">
      <c r="C108" s="34" t="s">
        <v>277</v>
      </c>
      <c r="D108" s="66" t="s">
        <v>303</v>
      </c>
      <c r="E108" s="66" t="s">
        <v>303</v>
      </c>
      <c r="F108" s="66" t="s">
        <v>303</v>
      </c>
      <c r="G108" s="33"/>
    </row>
    <row r="109" spans="3:7" ht="16" x14ac:dyDescent="0.2">
      <c r="C109" s="34" t="s">
        <v>265</v>
      </c>
      <c r="D109" s="41" t="s">
        <v>281</v>
      </c>
      <c r="E109" s="41" t="s">
        <v>281</v>
      </c>
      <c r="F109" s="41" t="s">
        <v>281</v>
      </c>
      <c r="G109" s="33"/>
    </row>
    <row r="110" spans="3:7" ht="16" x14ac:dyDescent="0.2">
      <c r="C110" s="34" t="s">
        <v>266</v>
      </c>
      <c r="D110" s="66" t="s">
        <v>300</v>
      </c>
      <c r="E110" s="66" t="s">
        <v>300</v>
      </c>
      <c r="F110" s="66" t="s">
        <v>300</v>
      </c>
      <c r="G110" s="33"/>
    </row>
    <row r="111" spans="3:7" ht="16" x14ac:dyDescent="0.2">
      <c r="C111" s="34" t="s">
        <v>267</v>
      </c>
      <c r="D111" s="66" t="s">
        <v>300</v>
      </c>
      <c r="E111" s="66" t="s">
        <v>300</v>
      </c>
      <c r="F111" s="66" t="s">
        <v>300</v>
      </c>
      <c r="G111" s="33"/>
    </row>
    <row r="112" spans="3:7" ht="16" x14ac:dyDescent="0.2">
      <c r="C112" s="34" t="s">
        <v>268</v>
      </c>
      <c r="D112" s="41" t="s">
        <v>281</v>
      </c>
      <c r="E112" s="41" t="s">
        <v>281</v>
      </c>
      <c r="F112" s="41" t="s">
        <v>281</v>
      </c>
      <c r="G112" s="33"/>
    </row>
    <row r="113" spans="2:7" ht="32" x14ac:dyDescent="0.2">
      <c r="C113" s="34" t="s">
        <v>269</v>
      </c>
      <c r="D113" s="41" t="s">
        <v>341</v>
      </c>
      <c r="E113" s="41" t="s">
        <v>341</v>
      </c>
      <c r="F113" s="41" t="s">
        <v>341</v>
      </c>
      <c r="G113" s="33"/>
    </row>
    <row r="114" spans="2:7" x14ac:dyDescent="0.2">
      <c r="C114" s="31"/>
      <c r="D114" s="10"/>
      <c r="E114" s="10"/>
      <c r="F114" s="10"/>
      <c r="G114" s="33"/>
    </row>
    <row r="115" spans="2:7" x14ac:dyDescent="0.2">
      <c r="C115" s="31"/>
      <c r="D115" s="10"/>
      <c r="E115" s="10"/>
      <c r="F115" s="10"/>
      <c r="G115" s="33"/>
    </row>
    <row r="116" spans="2:7" x14ac:dyDescent="0.2">
      <c r="B116" s="78" t="s">
        <v>499</v>
      </c>
      <c r="C116" s="31"/>
      <c r="D116" s="10"/>
      <c r="E116" s="10"/>
      <c r="F116" s="10"/>
      <c r="G116" s="33"/>
    </row>
    <row r="117" spans="2:7" x14ac:dyDescent="0.2">
      <c r="B117" s="78"/>
      <c r="D117" s="10"/>
      <c r="E117" s="10"/>
      <c r="F117" s="10"/>
      <c r="G117" s="33"/>
    </row>
    <row r="118" spans="2:7" x14ac:dyDescent="0.2">
      <c r="D118" t="s">
        <v>270</v>
      </c>
      <c r="E118" t="s">
        <v>271</v>
      </c>
      <c r="F118" t="s">
        <v>272</v>
      </c>
      <c r="G118" s="33"/>
    </row>
    <row r="119" spans="2:7" ht="48" x14ac:dyDescent="0.2">
      <c r="C119" s="152" t="s">
        <v>471</v>
      </c>
      <c r="D119" s="10"/>
      <c r="E119" s="10"/>
      <c r="F119" s="10"/>
      <c r="G119" s="33"/>
    </row>
    <row r="120" spans="2:7" ht="16" x14ac:dyDescent="0.2">
      <c r="C120" s="152" t="s">
        <v>472</v>
      </c>
      <c r="D120" s="66">
        <v>0</v>
      </c>
      <c r="E120" s="66">
        <v>0</v>
      </c>
      <c r="F120" s="66">
        <v>0</v>
      </c>
      <c r="G120" s="33"/>
    </row>
    <row r="121" spans="2:7" ht="16" x14ac:dyDescent="0.2">
      <c r="C121" s="152" t="s">
        <v>473</v>
      </c>
      <c r="D121" s="66">
        <v>0</v>
      </c>
      <c r="E121" s="66">
        <v>0</v>
      </c>
      <c r="F121" s="66">
        <v>0</v>
      </c>
      <c r="G121" s="33"/>
    </row>
    <row r="122" spans="2:7" ht="16" x14ac:dyDescent="0.2">
      <c r="C122" s="152" t="s">
        <v>474</v>
      </c>
      <c r="D122" s="66">
        <v>0</v>
      </c>
      <c r="E122" s="66">
        <v>0</v>
      </c>
      <c r="F122" s="66">
        <v>0</v>
      </c>
      <c r="G122" s="33"/>
    </row>
    <row r="123" spans="2:7" ht="16" x14ac:dyDescent="0.2">
      <c r="C123" s="152" t="s">
        <v>475</v>
      </c>
      <c r="D123" s="66">
        <v>0</v>
      </c>
      <c r="E123" s="66">
        <v>0</v>
      </c>
      <c r="F123" s="66">
        <v>0</v>
      </c>
      <c r="G123" s="33"/>
    </row>
    <row r="124" spans="2:7" ht="16" x14ac:dyDescent="0.2">
      <c r="C124" s="152" t="s">
        <v>476</v>
      </c>
      <c r="D124" s="66">
        <v>0</v>
      </c>
      <c r="E124" s="66">
        <v>0</v>
      </c>
      <c r="F124" s="66">
        <v>0</v>
      </c>
      <c r="G124" s="33"/>
    </row>
    <row r="125" spans="2:7" ht="16" x14ac:dyDescent="0.2">
      <c r="C125" s="152" t="s">
        <v>477</v>
      </c>
      <c r="D125" s="66">
        <v>0</v>
      </c>
      <c r="E125" s="66">
        <v>0</v>
      </c>
      <c r="F125" s="66">
        <v>0</v>
      </c>
      <c r="G125" s="33"/>
    </row>
    <row r="126" spans="2:7" ht="16" x14ac:dyDescent="0.2">
      <c r="C126" s="152" t="s">
        <v>478</v>
      </c>
      <c r="D126" s="66">
        <v>0</v>
      </c>
      <c r="E126" s="66">
        <v>0</v>
      </c>
      <c r="F126" s="66">
        <v>0</v>
      </c>
      <c r="G126" s="33"/>
    </row>
    <row r="127" spans="2:7" ht="16" x14ac:dyDescent="0.2">
      <c r="C127" s="152" t="s">
        <v>479</v>
      </c>
      <c r="D127" s="66">
        <v>0</v>
      </c>
      <c r="E127" s="66">
        <v>0</v>
      </c>
      <c r="F127" s="66">
        <v>0</v>
      </c>
      <c r="G127" s="33"/>
    </row>
    <row r="128" spans="2:7" ht="16" x14ac:dyDescent="0.2">
      <c r="C128" s="152" t="s">
        <v>480</v>
      </c>
      <c r="D128" s="66">
        <v>0</v>
      </c>
      <c r="E128" s="66">
        <v>0</v>
      </c>
      <c r="F128" s="66">
        <v>0</v>
      </c>
      <c r="G128" s="33"/>
    </row>
    <row r="129" spans="3:7" ht="16" x14ac:dyDescent="0.2">
      <c r="C129" s="152" t="s">
        <v>481</v>
      </c>
      <c r="D129" s="66">
        <v>0</v>
      </c>
      <c r="E129" s="66">
        <v>0</v>
      </c>
      <c r="F129" s="66">
        <v>0</v>
      </c>
      <c r="G129" s="33"/>
    </row>
    <row r="130" spans="3:7" ht="16" x14ac:dyDescent="0.2">
      <c r="C130" s="152" t="s">
        <v>482</v>
      </c>
      <c r="D130" s="66">
        <v>0</v>
      </c>
      <c r="E130" s="66">
        <v>0</v>
      </c>
      <c r="F130" s="66">
        <v>0</v>
      </c>
    </row>
    <row r="131" spans="3:7" ht="16" x14ac:dyDescent="0.2">
      <c r="C131" s="152" t="s">
        <v>483</v>
      </c>
      <c r="D131" s="66">
        <v>0</v>
      </c>
      <c r="E131" s="66">
        <v>0</v>
      </c>
      <c r="F131" s="66">
        <v>0</v>
      </c>
    </row>
    <row r="132" spans="3:7" ht="16" x14ac:dyDescent="0.2">
      <c r="C132" s="152" t="s">
        <v>484</v>
      </c>
      <c r="D132" s="66">
        <v>0</v>
      </c>
      <c r="E132" s="66">
        <v>0</v>
      </c>
      <c r="F132" s="66">
        <v>0</v>
      </c>
    </row>
    <row r="133" spans="3:7" ht="16" x14ac:dyDescent="0.2">
      <c r="C133" s="152" t="s">
        <v>485</v>
      </c>
      <c r="D133" s="66">
        <v>0</v>
      </c>
      <c r="E133" s="66">
        <v>0</v>
      </c>
      <c r="F133" s="66">
        <v>0</v>
      </c>
    </row>
    <row r="134" spans="3:7" ht="16" x14ac:dyDescent="0.2">
      <c r="C134" s="152" t="s">
        <v>486</v>
      </c>
      <c r="D134" s="66">
        <v>0</v>
      </c>
      <c r="E134" s="66">
        <v>0</v>
      </c>
      <c r="F134" s="66">
        <v>0</v>
      </c>
    </row>
    <row r="135" spans="3:7" ht="16" x14ac:dyDescent="0.2">
      <c r="C135" s="152" t="s">
        <v>487</v>
      </c>
      <c r="D135" s="66">
        <v>0</v>
      </c>
      <c r="E135" s="66">
        <v>0</v>
      </c>
      <c r="F135" s="66">
        <v>0</v>
      </c>
    </row>
    <row r="136" spans="3:7" ht="16" x14ac:dyDescent="0.2">
      <c r="C136" s="152" t="s">
        <v>488</v>
      </c>
      <c r="D136" s="66">
        <v>0</v>
      </c>
      <c r="E136" s="66">
        <v>0</v>
      </c>
      <c r="F136" s="66">
        <v>0</v>
      </c>
    </row>
    <row r="137" spans="3:7" ht="16" x14ac:dyDescent="0.2">
      <c r="C137" s="152" t="s">
        <v>489</v>
      </c>
      <c r="D137" s="66">
        <v>0</v>
      </c>
      <c r="E137" s="66">
        <v>0</v>
      </c>
      <c r="F137" s="66">
        <v>0</v>
      </c>
    </row>
    <row r="138" spans="3:7" ht="16" x14ac:dyDescent="0.2">
      <c r="C138" s="152" t="s">
        <v>490</v>
      </c>
      <c r="D138" s="66">
        <v>0</v>
      </c>
      <c r="E138" s="66">
        <v>0</v>
      </c>
      <c r="F138" s="66">
        <v>0</v>
      </c>
    </row>
    <row r="141" spans="3:7" ht="64" x14ac:dyDescent="0.2">
      <c r="C141" s="10" t="s">
        <v>491</v>
      </c>
      <c r="D141" s="41" t="s">
        <v>341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tabColor rgb="FF00B050"/>
  </sheetPr>
  <dimension ref="A1:I62"/>
  <sheetViews>
    <sheetView topLeftCell="A18" workbookViewId="0">
      <selection activeCell="C29" sqref="C29"/>
    </sheetView>
  </sheetViews>
  <sheetFormatPr baseColWidth="10" defaultColWidth="8.83203125" defaultRowHeight="15" x14ac:dyDescent="0.2"/>
  <cols>
    <col min="3" max="3" width="106.5" customWidth="1"/>
    <col min="4" max="4" width="30.33203125" bestFit="1" customWidth="1"/>
    <col min="5" max="5" width="16.83203125" customWidth="1"/>
    <col min="6" max="6" width="19.1640625" customWidth="1"/>
    <col min="7" max="7" width="15.5" customWidth="1"/>
    <col min="8" max="8" width="17.6640625" customWidth="1"/>
  </cols>
  <sheetData>
    <row r="1" spans="1:3" x14ac:dyDescent="0.2">
      <c r="A1" t="s">
        <v>351</v>
      </c>
    </row>
    <row r="3" spans="1:3" x14ac:dyDescent="0.2">
      <c r="B3" s="5" t="s">
        <v>170</v>
      </c>
    </row>
    <row r="4" spans="1:3" ht="64" x14ac:dyDescent="0.2">
      <c r="B4" s="27" t="s">
        <v>171</v>
      </c>
      <c r="C4" s="10" t="s">
        <v>174</v>
      </c>
    </row>
    <row r="5" spans="1:3" x14ac:dyDescent="0.2">
      <c r="C5" s="10"/>
    </row>
    <row r="6" spans="1:3" ht="16" x14ac:dyDescent="0.2">
      <c r="C6" s="10" t="s">
        <v>172</v>
      </c>
    </row>
    <row r="7" spans="1:3" x14ac:dyDescent="0.2">
      <c r="C7" s="10"/>
    </row>
    <row r="8" spans="1:3" ht="48" x14ac:dyDescent="0.2">
      <c r="C8" s="10" t="s">
        <v>173</v>
      </c>
    </row>
    <row r="9" spans="1:3" x14ac:dyDescent="0.2">
      <c r="C9" s="10"/>
    </row>
    <row r="10" spans="1:3" x14ac:dyDescent="0.2">
      <c r="C10" s="10"/>
    </row>
    <row r="11" spans="1:3" x14ac:dyDescent="0.2">
      <c r="C11" s="10"/>
    </row>
    <row r="12" spans="1:3" ht="19" x14ac:dyDescent="0.25">
      <c r="B12" s="7" t="s">
        <v>175</v>
      </c>
      <c r="C12" s="10"/>
    </row>
    <row r="13" spans="1:3" x14ac:dyDescent="0.2">
      <c r="C13" t="s">
        <v>176</v>
      </c>
    </row>
    <row r="15" spans="1:3" x14ac:dyDescent="0.2">
      <c r="B15" s="28" t="s">
        <v>177</v>
      </c>
      <c r="C15" s="10"/>
    </row>
    <row r="16" spans="1:3" x14ac:dyDescent="0.2">
      <c r="B16" s="5"/>
      <c r="C16" s="10"/>
    </row>
    <row r="17" spans="2:9" x14ac:dyDescent="0.2">
      <c r="B17">
        <v>51</v>
      </c>
      <c r="C17" t="s">
        <v>179</v>
      </c>
      <c r="D17" s="42" t="s">
        <v>335</v>
      </c>
    </row>
    <row r="18" spans="2:9" x14ac:dyDescent="0.2">
      <c r="C18" t="s">
        <v>178</v>
      </c>
      <c r="D18" s="42" t="s">
        <v>351</v>
      </c>
    </row>
    <row r="20" spans="2:9" x14ac:dyDescent="0.2">
      <c r="B20">
        <v>52</v>
      </c>
      <c r="C20" t="s">
        <v>432</v>
      </c>
      <c r="D20" s="42" t="s">
        <v>150</v>
      </c>
    </row>
    <row r="21" spans="2:9" x14ac:dyDescent="0.2">
      <c r="C21" t="s">
        <v>433</v>
      </c>
      <c r="D21" s="42"/>
    </row>
    <row r="22" spans="2:9" x14ac:dyDescent="0.2">
      <c r="C22" s="10"/>
      <c r="D22" s="16"/>
    </row>
    <row r="23" spans="2:9" x14ac:dyDescent="0.2">
      <c r="C23" s="10"/>
    </row>
    <row r="24" spans="2:9" x14ac:dyDescent="0.2">
      <c r="B24" s="28" t="s">
        <v>180</v>
      </c>
      <c r="C24" s="10"/>
    </row>
    <row r="25" spans="2:9" x14ac:dyDescent="0.2">
      <c r="B25" s="5"/>
      <c r="C25" s="10"/>
    </row>
    <row r="26" spans="2:9" x14ac:dyDescent="0.2">
      <c r="B26">
        <v>53</v>
      </c>
      <c r="C26" t="s">
        <v>193</v>
      </c>
    </row>
    <row r="27" spans="2:9" x14ac:dyDescent="0.2">
      <c r="C27" s="10"/>
      <c r="D27" s="2" t="s">
        <v>181</v>
      </c>
      <c r="E27" s="2" t="s">
        <v>182</v>
      </c>
      <c r="F27" s="2" t="s">
        <v>183</v>
      </c>
    </row>
    <row r="28" spans="2:9" ht="16" x14ac:dyDescent="0.2">
      <c r="C28" s="10" t="s">
        <v>184</v>
      </c>
      <c r="D28" s="64">
        <f>'Items B &amp; C'!AQ12</f>
        <v>654625000</v>
      </c>
      <c r="E28" s="64">
        <f>'Items B &amp; C'!AR12</f>
        <v>683718000</v>
      </c>
      <c r="F28" s="64">
        <f>'Items B &amp; C'!AS12</f>
        <v>683718000</v>
      </c>
      <c r="G28" s="59"/>
      <c r="H28" s="59"/>
      <c r="I28" s="59"/>
    </row>
    <row r="29" spans="2:9" ht="16" x14ac:dyDescent="0.2">
      <c r="C29" s="10" t="s">
        <v>185</v>
      </c>
      <c r="D29" s="39" t="s">
        <v>341</v>
      </c>
      <c r="E29" s="39" t="s">
        <v>341</v>
      </c>
      <c r="F29" s="39" t="s">
        <v>341</v>
      </c>
    </row>
    <row r="30" spans="2:9" ht="32" x14ac:dyDescent="0.2">
      <c r="C30" s="10" t="s">
        <v>186</v>
      </c>
      <c r="D30" s="39" t="s">
        <v>341</v>
      </c>
      <c r="E30" s="39" t="s">
        <v>341</v>
      </c>
      <c r="F30" s="39" t="s">
        <v>341</v>
      </c>
    </row>
    <row r="31" spans="2:9" ht="16" x14ac:dyDescent="0.2">
      <c r="C31" s="10" t="s">
        <v>187</v>
      </c>
      <c r="D31" s="65">
        <v>8</v>
      </c>
      <c r="E31" s="65">
        <v>8</v>
      </c>
      <c r="F31" s="65">
        <v>12</v>
      </c>
      <c r="G31" s="81" t="s">
        <v>357</v>
      </c>
    </row>
    <row r="32" spans="2:9" ht="16" x14ac:dyDescent="0.2">
      <c r="C32" s="10" t="s">
        <v>188</v>
      </c>
      <c r="D32" s="65">
        <v>8</v>
      </c>
      <c r="E32" s="65">
        <v>8</v>
      </c>
      <c r="F32" s="65">
        <v>12</v>
      </c>
      <c r="G32" s="81" t="s">
        <v>357</v>
      </c>
    </row>
    <row r="33" spans="2:8" ht="16" x14ac:dyDescent="0.2">
      <c r="C33" s="10" t="s">
        <v>189</v>
      </c>
      <c r="D33" s="65">
        <v>5.2999999999999999E-2</v>
      </c>
      <c r="E33" s="65">
        <v>5.4699999999999999E-2</v>
      </c>
      <c r="F33" s="65">
        <v>5.6500000000000002E-2</v>
      </c>
      <c r="G33" s="81" t="s">
        <v>358</v>
      </c>
    </row>
    <row r="34" spans="2:8" ht="16" x14ac:dyDescent="0.2">
      <c r="C34" s="10" t="s">
        <v>190</v>
      </c>
      <c r="D34" s="65">
        <v>24160273.73</v>
      </c>
      <c r="E34" s="65">
        <v>31204782.739999998</v>
      </c>
      <c r="F34" s="65">
        <v>9798549.9900000002</v>
      </c>
      <c r="G34" s="81" t="s">
        <v>359</v>
      </c>
    </row>
    <row r="35" spans="2:8" ht="16" x14ac:dyDescent="0.2">
      <c r="C35" s="10" t="s">
        <v>191</v>
      </c>
      <c r="D35" s="65">
        <v>26953505.149999999</v>
      </c>
      <c r="E35" s="65">
        <v>31204782.739999998</v>
      </c>
      <c r="F35" s="65">
        <v>18206575.259999998</v>
      </c>
      <c r="G35" s="81" t="s">
        <v>360</v>
      </c>
    </row>
    <row r="36" spans="2:8" ht="16" x14ac:dyDescent="0.2">
      <c r="C36" s="10" t="s">
        <v>192</v>
      </c>
      <c r="D36" s="65">
        <v>0</v>
      </c>
      <c r="E36" s="65">
        <v>0</v>
      </c>
      <c r="F36" s="65">
        <v>0</v>
      </c>
      <c r="H36" t="s">
        <v>365</v>
      </c>
    </row>
    <row r="37" spans="2:8" s="5" customFormat="1" ht="16" x14ac:dyDescent="0.2">
      <c r="C37" s="145" t="s">
        <v>434</v>
      </c>
      <c r="D37" s="146">
        <v>0</v>
      </c>
      <c r="E37" s="146">
        <v>0</v>
      </c>
      <c r="F37" s="146">
        <v>0</v>
      </c>
      <c r="G37" s="150" t="s">
        <v>493</v>
      </c>
    </row>
    <row r="38" spans="2:8" s="5" customFormat="1" ht="16" x14ac:dyDescent="0.2">
      <c r="C38" s="145" t="s">
        <v>436</v>
      </c>
      <c r="D38" s="183" t="e">
        <f>'Items B &amp; C'!AH12</f>
        <v>#VALUE!</v>
      </c>
      <c r="E38" s="183" t="e">
        <f>'Items B &amp; C'!AJ12</f>
        <v>#VALUE!</v>
      </c>
      <c r="F38" s="183" t="e">
        <f>'Items B &amp; C'!AL12</f>
        <v>#VALUE!</v>
      </c>
      <c r="G38" s="80" t="s">
        <v>492</v>
      </c>
    </row>
    <row r="39" spans="2:8" s="5" customFormat="1" ht="16" x14ac:dyDescent="0.2">
      <c r="C39" s="145" t="s">
        <v>435</v>
      </c>
      <c r="D39" s="183" t="e">
        <f>-'Items B &amp; C'!AI12</f>
        <v>#VALUE!</v>
      </c>
      <c r="E39" s="183" t="e">
        <f>-'Items B &amp; C'!AK12</f>
        <v>#VALUE!</v>
      </c>
      <c r="F39" s="183" t="e">
        <f>-'Items B &amp; C'!AM12</f>
        <v>#VALUE!</v>
      </c>
      <c r="G39" s="80" t="s">
        <v>492</v>
      </c>
    </row>
    <row r="41" spans="2:8" x14ac:dyDescent="0.2">
      <c r="B41" s="28" t="s">
        <v>194</v>
      </c>
    </row>
    <row r="42" spans="2:8" x14ac:dyDescent="0.2">
      <c r="B42" s="28"/>
    </row>
    <row r="43" spans="2:8" ht="32" x14ac:dyDescent="0.2">
      <c r="B43">
        <v>54</v>
      </c>
      <c r="C43" s="10" t="s">
        <v>198</v>
      </c>
      <c r="D43" s="39" t="s">
        <v>150</v>
      </c>
    </row>
    <row r="44" spans="2:8" ht="48" x14ac:dyDescent="0.2">
      <c r="C44" s="10" t="s">
        <v>199</v>
      </c>
    </row>
    <row r="45" spans="2:8" ht="61.5" customHeight="1" x14ac:dyDescent="0.2">
      <c r="C45" s="10" t="s">
        <v>200</v>
      </c>
    </row>
    <row r="46" spans="2:8" ht="32" x14ac:dyDescent="0.2">
      <c r="C46" s="10" t="s">
        <v>201</v>
      </c>
    </row>
    <row r="48" spans="2:8" ht="32" x14ac:dyDescent="0.2">
      <c r="D48" s="29" t="s">
        <v>202</v>
      </c>
      <c r="E48" s="29" t="s">
        <v>203</v>
      </c>
      <c r="F48" s="29" t="s">
        <v>204</v>
      </c>
      <c r="G48" s="29" t="s">
        <v>205</v>
      </c>
      <c r="H48" s="29" t="s">
        <v>195</v>
      </c>
    </row>
    <row r="49" spans="2:8" x14ac:dyDescent="0.2">
      <c r="C49" s="5" t="s">
        <v>196</v>
      </c>
    </row>
    <row r="50" spans="2:8" x14ac:dyDescent="0.2">
      <c r="C50" s="30" t="s">
        <v>207</v>
      </c>
      <c r="D50" s="36"/>
      <c r="E50" s="36"/>
      <c r="F50" s="36"/>
      <c r="G50" s="36"/>
      <c r="H50" s="36"/>
    </row>
    <row r="51" spans="2:8" x14ac:dyDescent="0.2">
      <c r="C51" s="30" t="s">
        <v>208</v>
      </c>
      <c r="D51" s="36"/>
      <c r="E51" s="36"/>
      <c r="F51" s="36"/>
      <c r="G51" s="36"/>
      <c r="H51" s="36"/>
    </row>
    <row r="52" spans="2:8" x14ac:dyDescent="0.2">
      <c r="C52" s="30" t="s">
        <v>209</v>
      </c>
      <c r="D52" s="36"/>
      <c r="E52" s="36"/>
      <c r="F52" s="36"/>
      <c r="G52" s="36"/>
      <c r="H52" s="36"/>
    </row>
    <row r="53" spans="2:8" x14ac:dyDescent="0.2">
      <c r="C53" s="30" t="s">
        <v>210</v>
      </c>
      <c r="D53" s="36"/>
      <c r="E53" s="36"/>
      <c r="F53" s="36"/>
      <c r="G53" s="36"/>
      <c r="H53" s="36"/>
    </row>
    <row r="54" spans="2:8" x14ac:dyDescent="0.2">
      <c r="C54" s="30"/>
    </row>
    <row r="55" spans="2:8" x14ac:dyDescent="0.2">
      <c r="C55" s="5" t="s">
        <v>197</v>
      </c>
    </row>
    <row r="56" spans="2:8" x14ac:dyDescent="0.2">
      <c r="C56" s="30" t="s">
        <v>207</v>
      </c>
      <c r="D56" s="36"/>
      <c r="E56" s="36"/>
      <c r="F56" s="36"/>
      <c r="G56" s="36"/>
      <c r="H56" s="36"/>
    </row>
    <row r="57" spans="2:8" x14ac:dyDescent="0.2">
      <c r="C57" s="30" t="s">
        <v>211</v>
      </c>
      <c r="D57" s="36"/>
      <c r="E57" s="36"/>
      <c r="F57" s="36"/>
      <c r="G57" s="36"/>
      <c r="H57" s="36"/>
    </row>
    <row r="58" spans="2:8" x14ac:dyDescent="0.2">
      <c r="C58" s="30" t="s">
        <v>212</v>
      </c>
      <c r="D58" s="36"/>
      <c r="E58" s="36"/>
      <c r="F58" s="36"/>
      <c r="G58" s="36"/>
      <c r="H58" s="36"/>
    </row>
    <row r="59" spans="2:8" x14ac:dyDescent="0.2">
      <c r="C59" s="30" t="s">
        <v>213</v>
      </c>
      <c r="D59" s="36"/>
      <c r="E59" s="36"/>
      <c r="F59" s="36"/>
      <c r="G59" s="36"/>
      <c r="H59" s="36"/>
    </row>
    <row r="61" spans="2:8" x14ac:dyDescent="0.2">
      <c r="B61">
        <v>55</v>
      </c>
      <c r="C61" t="s">
        <v>214</v>
      </c>
      <c r="D61" s="39" t="s">
        <v>150</v>
      </c>
    </row>
    <row r="62" spans="2:8" ht="16" x14ac:dyDescent="0.2">
      <c r="C62" s="10" t="s">
        <v>215</v>
      </c>
      <c r="D62" s="3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tabColor rgb="FF00B050"/>
  </sheetPr>
  <dimension ref="A1:V141"/>
  <sheetViews>
    <sheetView workbookViewId="0">
      <selection activeCell="F141" sqref="F141"/>
    </sheetView>
  </sheetViews>
  <sheetFormatPr baseColWidth="10" defaultColWidth="8.83203125" defaultRowHeight="15" x14ac:dyDescent="0.2"/>
  <cols>
    <col min="3" max="3" width="96.5" customWidth="1"/>
    <col min="4" max="6" width="18.83203125" customWidth="1"/>
    <col min="7" max="7" width="45.5" customWidth="1"/>
    <col min="12" max="12" width="3.6640625" customWidth="1"/>
  </cols>
  <sheetData>
    <row r="1" spans="1:8" x14ac:dyDescent="0.2">
      <c r="A1" t="s">
        <v>351</v>
      </c>
    </row>
    <row r="4" spans="1:8" x14ac:dyDescent="0.2">
      <c r="B4" t="s">
        <v>206</v>
      </c>
    </row>
    <row r="5" spans="1:8" ht="16" x14ac:dyDescent="0.2">
      <c r="B5" s="33">
        <v>56</v>
      </c>
      <c r="C5" s="10" t="s">
        <v>225</v>
      </c>
      <c r="D5" s="39" t="s">
        <v>454</v>
      </c>
    </row>
    <row r="6" spans="1:8" x14ac:dyDescent="0.2">
      <c r="B6" s="33"/>
      <c r="C6" s="10"/>
      <c r="D6" s="40"/>
    </row>
    <row r="7" spans="1:8" ht="16" x14ac:dyDescent="0.2">
      <c r="B7" s="33">
        <v>57</v>
      </c>
      <c r="C7" s="10" t="s">
        <v>438</v>
      </c>
      <c r="D7" s="40"/>
    </row>
    <row r="8" spans="1:8" ht="16" x14ac:dyDescent="0.2">
      <c r="B8" s="33"/>
      <c r="C8" s="10" t="s">
        <v>439</v>
      </c>
      <c r="D8" s="39" t="s">
        <v>150</v>
      </c>
    </row>
    <row r="9" spans="1:8" x14ac:dyDescent="0.2">
      <c r="B9" s="33"/>
      <c r="C9" s="10"/>
      <c r="D9" s="40"/>
    </row>
    <row r="10" spans="1:8" ht="16" x14ac:dyDescent="0.2">
      <c r="B10" s="33">
        <v>58</v>
      </c>
      <c r="C10" s="10" t="s">
        <v>226</v>
      </c>
      <c r="D10" s="40"/>
      <c r="E10" s="33"/>
      <c r="F10" s="33"/>
      <c r="G10" s="33"/>
      <c r="H10" s="33"/>
    </row>
    <row r="11" spans="1:8" ht="32" x14ac:dyDescent="0.2">
      <c r="B11" s="33"/>
      <c r="C11" s="10" t="s">
        <v>233</v>
      </c>
      <c r="D11" s="40"/>
      <c r="E11" s="33"/>
      <c r="F11" s="33"/>
      <c r="G11" s="33" t="s">
        <v>495</v>
      </c>
      <c r="H11" s="33"/>
    </row>
    <row r="12" spans="1:8" ht="32" x14ac:dyDescent="0.2">
      <c r="B12" s="33"/>
      <c r="C12" s="35" t="s">
        <v>280</v>
      </c>
      <c r="D12" s="96">
        <f>'Items B &amp; C'!J71</f>
        <v>49.264278022508037</v>
      </c>
      <c r="E12" s="33"/>
      <c r="F12" s="33"/>
      <c r="G12" s="33"/>
      <c r="H12" s="33"/>
    </row>
    <row r="13" spans="1:8" ht="16" x14ac:dyDescent="0.2">
      <c r="B13" s="33"/>
      <c r="C13" s="147" t="s">
        <v>440</v>
      </c>
      <c r="D13" s="96"/>
      <c r="E13" s="33"/>
      <c r="F13" s="33"/>
      <c r="G13" s="33"/>
      <c r="H13" s="33"/>
    </row>
    <row r="14" spans="1:8" ht="16" x14ac:dyDescent="0.2">
      <c r="B14" s="33"/>
      <c r="C14" s="147" t="s">
        <v>441</v>
      </c>
      <c r="D14" s="96"/>
      <c r="E14" s="151" t="s">
        <v>497</v>
      </c>
      <c r="F14" s="33"/>
      <c r="G14" s="33"/>
      <c r="H14" s="33"/>
    </row>
    <row r="15" spans="1:8" ht="16" x14ac:dyDescent="0.2">
      <c r="B15" s="33"/>
      <c r="C15" s="147" t="s">
        <v>442</v>
      </c>
      <c r="D15" s="66"/>
      <c r="E15" s="33" t="s">
        <v>443</v>
      </c>
      <c r="F15" s="33"/>
      <c r="G15" s="33"/>
      <c r="H15" s="33"/>
    </row>
    <row r="16" spans="1:8" ht="16" x14ac:dyDescent="0.2">
      <c r="B16" s="33"/>
      <c r="C16" s="147" t="s">
        <v>444</v>
      </c>
      <c r="D16" s="66"/>
      <c r="E16" s="151" t="s">
        <v>496</v>
      </c>
      <c r="F16" s="33"/>
      <c r="G16" s="33"/>
      <c r="H16" s="33"/>
    </row>
    <row r="17" spans="2:8" x14ac:dyDescent="0.2">
      <c r="B17" s="33"/>
      <c r="C17" s="147"/>
      <c r="D17" s="40"/>
      <c r="E17" s="151"/>
      <c r="F17" s="33"/>
      <c r="G17" s="33"/>
      <c r="H17" s="33"/>
    </row>
    <row r="18" spans="2:8" x14ac:dyDescent="0.2">
      <c r="B18" s="33"/>
      <c r="C18" s="147"/>
      <c r="D18" s="40"/>
      <c r="E18" s="151"/>
      <c r="F18" s="33"/>
      <c r="G18" s="33"/>
      <c r="H18" s="33"/>
    </row>
    <row r="19" spans="2:8" x14ac:dyDescent="0.2">
      <c r="B19" s="33"/>
      <c r="C19" s="147"/>
      <c r="D19" s="40"/>
      <c r="E19" s="151"/>
      <c r="F19" s="33"/>
      <c r="G19" s="33"/>
      <c r="H19" s="33"/>
    </row>
    <row r="20" spans="2:8" ht="32" x14ac:dyDescent="0.2">
      <c r="B20" s="33">
        <v>59</v>
      </c>
      <c r="C20" s="10" t="s">
        <v>282</v>
      </c>
      <c r="D20" s="39">
        <v>0</v>
      </c>
      <c r="E20" s="33"/>
      <c r="F20" s="33"/>
      <c r="G20" s="33"/>
      <c r="H20" s="33"/>
    </row>
    <row r="21" spans="2:8" x14ac:dyDescent="0.2">
      <c r="B21" s="33"/>
      <c r="C21" s="10"/>
      <c r="D21" s="40"/>
      <c r="E21" s="33"/>
      <c r="F21" s="33"/>
      <c r="G21" s="33"/>
      <c r="H21" s="33"/>
    </row>
    <row r="22" spans="2:8" ht="32" x14ac:dyDescent="0.2">
      <c r="B22" s="33">
        <v>60</v>
      </c>
      <c r="C22" s="10" t="s">
        <v>232</v>
      </c>
      <c r="D22" s="40"/>
      <c r="E22" s="33"/>
    </row>
    <row r="23" spans="2:8" ht="48" x14ac:dyDescent="0.2">
      <c r="B23" s="33"/>
      <c r="C23" s="10" t="s">
        <v>227</v>
      </c>
      <c r="D23" s="40"/>
      <c r="E23" s="33"/>
    </row>
    <row r="24" spans="2:8" ht="16" x14ac:dyDescent="0.2">
      <c r="B24" s="33"/>
      <c r="C24" s="10" t="s">
        <v>234</v>
      </c>
      <c r="D24" s="40"/>
      <c r="E24" s="33"/>
      <c r="F24" s="33"/>
      <c r="G24" s="33"/>
      <c r="H24" s="33"/>
    </row>
    <row r="25" spans="2:8" ht="32" x14ac:dyDescent="0.2">
      <c r="B25" s="33"/>
      <c r="C25" s="31" t="s">
        <v>283</v>
      </c>
      <c r="D25" s="39">
        <v>0</v>
      </c>
      <c r="E25" s="33"/>
      <c r="F25" s="33"/>
      <c r="G25" s="33"/>
      <c r="H25" s="33"/>
    </row>
    <row r="26" spans="2:8" ht="48" x14ac:dyDescent="0.2">
      <c r="B26" s="33"/>
      <c r="C26" s="31" t="s">
        <v>228</v>
      </c>
      <c r="D26" s="39">
        <v>0</v>
      </c>
      <c r="E26" s="33"/>
      <c r="F26" s="33"/>
      <c r="G26" s="33"/>
      <c r="H26" s="33"/>
    </row>
    <row r="27" spans="2:8" ht="32" x14ac:dyDescent="0.2">
      <c r="B27" s="33"/>
      <c r="C27" s="31" t="s">
        <v>217</v>
      </c>
      <c r="D27" s="39">
        <v>0</v>
      </c>
      <c r="E27" s="33"/>
      <c r="F27" s="33"/>
      <c r="G27" s="33"/>
      <c r="H27" s="33"/>
    </row>
    <row r="28" spans="2:8" ht="32" x14ac:dyDescent="0.2">
      <c r="B28" s="33"/>
      <c r="C28" s="31" t="s">
        <v>229</v>
      </c>
      <c r="D28" s="39">
        <v>0</v>
      </c>
      <c r="E28" s="33"/>
      <c r="F28" s="33"/>
      <c r="G28" s="33"/>
      <c r="H28" s="33"/>
    </row>
    <row r="29" spans="2:8" x14ac:dyDescent="0.2">
      <c r="B29" s="33"/>
      <c r="C29" s="10"/>
      <c r="D29" s="40"/>
      <c r="E29" s="33"/>
      <c r="F29" s="33"/>
      <c r="G29" s="33"/>
      <c r="H29" s="33"/>
    </row>
    <row r="30" spans="2:8" ht="16" x14ac:dyDescent="0.2">
      <c r="B30" s="33">
        <v>61</v>
      </c>
      <c r="C30" s="10" t="s">
        <v>231</v>
      </c>
      <c r="D30" s="40"/>
      <c r="E30" s="33"/>
      <c r="F30" s="33"/>
      <c r="G30" s="33"/>
      <c r="H30" s="33"/>
    </row>
    <row r="31" spans="2:8" ht="80" x14ac:dyDescent="0.2">
      <c r="B31" s="33"/>
      <c r="C31" s="10" t="s">
        <v>230</v>
      </c>
      <c r="D31" s="40"/>
      <c r="E31" s="33"/>
    </row>
    <row r="32" spans="2:8" x14ac:dyDescent="0.2">
      <c r="C32" s="10"/>
      <c r="D32" s="40" t="s">
        <v>216</v>
      </c>
      <c r="E32" s="33"/>
      <c r="F32" s="33"/>
    </row>
    <row r="33" spans="2:22" ht="16" x14ac:dyDescent="0.2">
      <c r="C33" s="32" t="s">
        <v>218</v>
      </c>
      <c r="D33" s="39">
        <v>0</v>
      </c>
      <c r="E33" s="33"/>
      <c r="F33" s="33"/>
    </row>
    <row r="34" spans="2:22" ht="16" x14ac:dyDescent="0.2">
      <c r="C34" s="32" t="s">
        <v>219</v>
      </c>
      <c r="D34" s="39">
        <v>0</v>
      </c>
      <c r="E34" s="33"/>
      <c r="F34" s="33"/>
    </row>
    <row r="35" spans="2:22" ht="16" x14ac:dyDescent="0.2">
      <c r="C35" s="32" t="s">
        <v>220</v>
      </c>
      <c r="D35" s="39">
        <v>100</v>
      </c>
      <c r="E35" s="33"/>
      <c r="F35" s="33"/>
      <c r="H35" s="54"/>
      <c r="I35" s="53" t="s">
        <v>447</v>
      </c>
      <c r="J35" s="55"/>
      <c r="K35" s="55"/>
      <c r="L35" s="55"/>
      <c r="M35" s="55"/>
      <c r="N35" s="55"/>
      <c r="O35" s="55"/>
      <c r="P35" s="55"/>
      <c r="Q35" s="55"/>
      <c r="R35" s="55"/>
      <c r="S35" s="55"/>
      <c r="T35" s="55"/>
      <c r="U35" s="55"/>
      <c r="V35" s="56"/>
    </row>
    <row r="36" spans="2:22" ht="16" x14ac:dyDescent="0.2">
      <c r="C36" s="32" t="s">
        <v>221</v>
      </c>
      <c r="D36" s="39">
        <v>0</v>
      </c>
      <c r="E36" s="33"/>
      <c r="F36" s="33"/>
      <c r="H36" s="44">
        <v>1</v>
      </c>
      <c r="I36" s="45" t="s">
        <v>284</v>
      </c>
      <c r="J36" s="45"/>
      <c r="K36" s="45"/>
      <c r="L36" s="45"/>
      <c r="M36" s="45"/>
      <c r="N36" s="45"/>
      <c r="O36" s="45"/>
      <c r="P36" s="45"/>
      <c r="Q36" s="45"/>
      <c r="R36" s="45"/>
      <c r="S36" s="45"/>
      <c r="T36" s="45"/>
      <c r="U36" s="45"/>
      <c r="V36" s="46"/>
    </row>
    <row r="37" spans="2:22" ht="16" x14ac:dyDescent="0.2">
      <c r="C37" s="32" t="s">
        <v>222</v>
      </c>
      <c r="D37" s="39">
        <v>0</v>
      </c>
      <c r="E37" s="33"/>
      <c r="F37" s="33"/>
      <c r="H37" s="47">
        <v>2</v>
      </c>
      <c r="I37" s="48" t="s">
        <v>449</v>
      </c>
      <c r="J37" s="48"/>
      <c r="K37" s="48"/>
      <c r="L37" s="48"/>
      <c r="M37" s="48"/>
      <c r="N37" s="48"/>
      <c r="O37" s="48"/>
      <c r="P37" s="48"/>
      <c r="Q37" s="48"/>
      <c r="R37" s="48"/>
      <c r="S37" s="48"/>
      <c r="T37" s="48"/>
      <c r="U37" s="48"/>
      <c r="V37" s="49"/>
    </row>
    <row r="38" spans="2:22" ht="16" x14ac:dyDescent="0.2">
      <c r="C38" s="32" t="s">
        <v>223</v>
      </c>
      <c r="D38" s="39">
        <v>0</v>
      </c>
      <c r="E38" s="33"/>
      <c r="F38" s="33"/>
      <c r="H38" s="47">
        <v>3</v>
      </c>
      <c r="I38" s="48" t="s">
        <v>448</v>
      </c>
      <c r="J38" s="48"/>
      <c r="K38" s="48"/>
      <c r="L38" s="48"/>
      <c r="M38" s="48"/>
      <c r="N38" s="48"/>
      <c r="O38" s="48"/>
      <c r="P38" s="48"/>
      <c r="Q38" s="48"/>
      <c r="R38" s="48"/>
      <c r="S38" s="48"/>
      <c r="T38" s="48"/>
      <c r="U38" s="48"/>
      <c r="V38" s="49"/>
    </row>
    <row r="39" spans="2:22" ht="16" x14ac:dyDescent="0.2">
      <c r="C39" s="32" t="s">
        <v>224</v>
      </c>
      <c r="D39" s="39">
        <v>0</v>
      </c>
      <c r="E39" s="33"/>
      <c r="F39" s="33"/>
      <c r="H39" s="47">
        <v>4</v>
      </c>
      <c r="I39" s="48" t="s">
        <v>450</v>
      </c>
      <c r="J39" s="48"/>
      <c r="K39" s="48"/>
      <c r="L39" s="48"/>
      <c r="M39" s="48"/>
      <c r="N39" s="48"/>
      <c r="O39" s="48"/>
      <c r="P39" s="48"/>
      <c r="Q39" s="48"/>
      <c r="R39" s="48"/>
      <c r="S39" s="48"/>
      <c r="T39" s="48"/>
      <c r="U39" s="48"/>
      <c r="V39" s="49"/>
    </row>
    <row r="40" spans="2:22" x14ac:dyDescent="0.2">
      <c r="E40" s="33"/>
      <c r="F40" s="33"/>
      <c r="H40" s="47">
        <v>5</v>
      </c>
      <c r="I40" s="48" t="s">
        <v>285</v>
      </c>
      <c r="J40" s="48"/>
      <c r="K40" s="48"/>
      <c r="L40" s="48"/>
      <c r="M40" s="48"/>
      <c r="N40" s="48"/>
      <c r="O40" s="48"/>
      <c r="P40" s="48"/>
      <c r="Q40" s="48"/>
      <c r="R40" s="48"/>
      <c r="S40" s="48"/>
      <c r="T40" s="48"/>
      <c r="U40" s="48"/>
      <c r="V40" s="49"/>
    </row>
    <row r="41" spans="2:22" x14ac:dyDescent="0.2">
      <c r="H41" s="47">
        <v>6</v>
      </c>
      <c r="I41" s="48" t="s">
        <v>286</v>
      </c>
      <c r="J41" s="48"/>
      <c r="K41" s="48"/>
      <c r="L41" s="48"/>
      <c r="M41" s="48"/>
      <c r="N41" s="48"/>
      <c r="O41" s="48"/>
      <c r="P41" s="48"/>
      <c r="Q41" s="48"/>
      <c r="R41" s="48"/>
      <c r="S41" s="48"/>
      <c r="T41" s="48"/>
      <c r="U41" s="48"/>
      <c r="V41" s="49"/>
    </row>
    <row r="42" spans="2:22" x14ac:dyDescent="0.2">
      <c r="B42" s="28" t="s">
        <v>235</v>
      </c>
      <c r="H42" s="47">
        <v>7</v>
      </c>
      <c r="I42" s="48" t="s">
        <v>287</v>
      </c>
      <c r="J42" s="48"/>
      <c r="K42" s="48"/>
      <c r="L42" s="48"/>
      <c r="M42" s="48"/>
      <c r="N42" s="48"/>
      <c r="O42" s="48"/>
      <c r="P42" s="48"/>
      <c r="Q42" s="48"/>
      <c r="R42" s="48"/>
      <c r="S42" s="48"/>
      <c r="T42" s="48"/>
      <c r="U42" s="48"/>
      <c r="V42" s="49"/>
    </row>
    <row r="43" spans="2:22" x14ac:dyDescent="0.2">
      <c r="B43" s="28"/>
      <c r="H43" s="47">
        <v>8</v>
      </c>
      <c r="I43" s="48" t="s">
        <v>288</v>
      </c>
      <c r="J43" s="48"/>
      <c r="K43" s="48"/>
      <c r="L43" s="48"/>
      <c r="M43" s="48"/>
      <c r="N43" s="48"/>
      <c r="O43" s="48"/>
      <c r="P43" s="48"/>
      <c r="Q43" s="48"/>
      <c r="R43" s="48"/>
      <c r="S43" s="48"/>
      <c r="T43" s="48"/>
      <c r="U43" s="48"/>
      <c r="V43" s="49"/>
    </row>
    <row r="44" spans="2:22" x14ac:dyDescent="0.2">
      <c r="B44">
        <v>62</v>
      </c>
      <c r="C44" t="s">
        <v>236</v>
      </c>
      <c r="H44" s="47">
        <v>9</v>
      </c>
      <c r="I44" s="48" t="s">
        <v>289</v>
      </c>
      <c r="J44" s="48"/>
      <c r="K44" s="48"/>
      <c r="L44" s="48"/>
      <c r="M44" s="48"/>
      <c r="N44" s="48"/>
      <c r="O44" s="48"/>
      <c r="P44" s="48"/>
      <c r="Q44" s="48"/>
      <c r="R44" s="48"/>
      <c r="S44" s="48"/>
      <c r="T44" s="48"/>
      <c r="U44" s="48"/>
      <c r="V44" s="49"/>
    </row>
    <row r="45" spans="2:22" x14ac:dyDescent="0.2">
      <c r="D45" t="s">
        <v>270</v>
      </c>
      <c r="E45" t="s">
        <v>271</v>
      </c>
      <c r="F45" t="s">
        <v>272</v>
      </c>
      <c r="H45" s="47">
        <v>10</v>
      </c>
      <c r="I45" s="48" t="s">
        <v>290</v>
      </c>
      <c r="J45" s="48"/>
      <c r="K45" s="48"/>
      <c r="L45" s="48"/>
      <c r="M45" s="48"/>
      <c r="N45" s="48"/>
      <c r="O45" s="48"/>
      <c r="P45" s="48"/>
      <c r="Q45" s="48"/>
      <c r="R45" s="48"/>
      <c r="S45" s="48"/>
      <c r="T45" s="48"/>
      <c r="U45" s="48"/>
      <c r="V45" s="49"/>
    </row>
    <row r="46" spans="2:22" ht="16" x14ac:dyDescent="0.2">
      <c r="C46" s="34" t="s">
        <v>446</v>
      </c>
      <c r="D46" s="65"/>
      <c r="E46" s="65"/>
      <c r="F46" s="65"/>
      <c r="G46" s="33"/>
      <c r="H46" s="47">
        <v>11</v>
      </c>
      <c r="I46" s="48" t="s">
        <v>291</v>
      </c>
      <c r="J46" s="48"/>
      <c r="K46" s="48"/>
      <c r="L46" s="48"/>
      <c r="M46" s="48"/>
      <c r="N46" s="48"/>
      <c r="O46" s="48"/>
      <c r="P46" s="48"/>
      <c r="Q46" s="48"/>
      <c r="R46" s="48"/>
      <c r="S46" s="48"/>
      <c r="T46" s="48"/>
      <c r="U46" s="48"/>
      <c r="V46" s="49"/>
    </row>
    <row r="47" spans="2:22" ht="16" x14ac:dyDescent="0.2">
      <c r="C47" s="34" t="s">
        <v>237</v>
      </c>
      <c r="D47" s="65"/>
      <c r="E47" s="65"/>
      <c r="F47" s="65"/>
      <c r="G47" s="33"/>
      <c r="H47" s="47">
        <v>12</v>
      </c>
      <c r="I47" s="48" t="s">
        <v>292</v>
      </c>
      <c r="J47" s="48"/>
      <c r="K47" s="48"/>
      <c r="L47" s="48"/>
      <c r="M47" s="48"/>
      <c r="N47" s="48"/>
      <c r="O47" s="48"/>
      <c r="P47" s="48"/>
      <c r="Q47" s="48"/>
      <c r="R47" s="48"/>
      <c r="S47" s="48"/>
      <c r="T47" s="48"/>
      <c r="U47" s="48"/>
      <c r="V47" s="49"/>
    </row>
    <row r="48" spans="2:22" ht="16" x14ac:dyDescent="0.2">
      <c r="C48" s="34" t="s">
        <v>238</v>
      </c>
      <c r="D48" s="65"/>
      <c r="E48" s="65"/>
      <c r="F48" s="65"/>
      <c r="G48" s="33"/>
      <c r="H48" s="47">
        <v>13</v>
      </c>
      <c r="I48" s="48" t="s">
        <v>293</v>
      </c>
      <c r="J48" s="48"/>
      <c r="K48" s="48"/>
      <c r="L48" s="48"/>
      <c r="M48" s="48"/>
      <c r="N48" s="48"/>
      <c r="O48" s="48"/>
      <c r="P48" s="48"/>
      <c r="Q48" s="48"/>
      <c r="R48" s="48"/>
      <c r="S48" s="48"/>
      <c r="T48" s="48"/>
      <c r="U48" s="48"/>
      <c r="V48" s="49"/>
    </row>
    <row r="49" spans="3:22" ht="16" x14ac:dyDescent="0.2">
      <c r="C49" s="34" t="s">
        <v>239</v>
      </c>
      <c r="D49" s="65"/>
      <c r="E49" s="65"/>
      <c r="F49" s="65"/>
      <c r="G49" s="33"/>
      <c r="H49" s="47">
        <v>14</v>
      </c>
      <c r="I49" s="48" t="s">
        <v>294</v>
      </c>
      <c r="J49" s="48"/>
      <c r="K49" s="48"/>
      <c r="L49" s="48"/>
      <c r="M49" s="48"/>
      <c r="N49" s="48"/>
      <c r="O49" s="48"/>
      <c r="P49" s="48"/>
      <c r="Q49" s="48"/>
      <c r="R49" s="48"/>
      <c r="S49" s="48"/>
      <c r="T49" s="48"/>
      <c r="U49" s="48"/>
      <c r="V49" s="49"/>
    </row>
    <row r="50" spans="3:22" ht="16" x14ac:dyDescent="0.2">
      <c r="C50" s="34" t="s">
        <v>240</v>
      </c>
      <c r="D50" s="65"/>
      <c r="E50" s="65"/>
      <c r="F50" s="65"/>
      <c r="G50" s="33"/>
      <c r="H50" s="47">
        <v>15</v>
      </c>
      <c r="I50" s="48" t="s">
        <v>295</v>
      </c>
      <c r="J50" s="48"/>
      <c r="K50" s="48"/>
      <c r="L50" s="48"/>
      <c r="M50" s="48"/>
      <c r="N50" s="48"/>
      <c r="O50" s="48"/>
      <c r="P50" s="48"/>
      <c r="Q50" s="48"/>
      <c r="R50" s="48"/>
      <c r="S50" s="48"/>
      <c r="T50" s="48"/>
      <c r="U50" s="48"/>
      <c r="V50" s="49"/>
    </row>
    <row r="51" spans="3:22" ht="16" x14ac:dyDescent="0.2">
      <c r="C51" s="37" t="s">
        <v>241</v>
      </c>
      <c r="D51" s="65"/>
      <c r="E51" s="65"/>
      <c r="F51" s="65"/>
      <c r="G51" s="33"/>
      <c r="H51" s="47">
        <v>16</v>
      </c>
      <c r="I51" s="48" t="s">
        <v>296</v>
      </c>
      <c r="J51" s="48"/>
      <c r="K51" s="48"/>
      <c r="L51" s="48"/>
      <c r="M51" s="48"/>
      <c r="N51" s="48"/>
      <c r="O51" s="48"/>
      <c r="P51" s="48"/>
      <c r="Q51" s="48"/>
      <c r="R51" s="48"/>
      <c r="S51" s="48"/>
      <c r="T51" s="48"/>
      <c r="U51" s="48"/>
      <c r="V51" s="49"/>
    </row>
    <row r="52" spans="3:22" ht="16" x14ac:dyDescent="0.2">
      <c r="C52" s="37" t="s">
        <v>242</v>
      </c>
      <c r="D52" s="65"/>
      <c r="E52" s="65"/>
      <c r="F52" s="65"/>
      <c r="G52" s="33"/>
      <c r="H52" s="47">
        <v>17</v>
      </c>
      <c r="I52" s="48" t="s">
        <v>297</v>
      </c>
      <c r="J52" s="48"/>
      <c r="K52" s="48"/>
      <c r="L52" s="48"/>
      <c r="M52" s="48"/>
      <c r="N52" s="48"/>
      <c r="O52" s="48"/>
      <c r="P52" s="48"/>
      <c r="Q52" s="48"/>
      <c r="R52" s="48"/>
      <c r="S52" s="48"/>
      <c r="T52" s="48"/>
      <c r="U52" s="48"/>
      <c r="V52" s="49"/>
    </row>
    <row r="53" spans="3:22" ht="16" x14ac:dyDescent="0.2">
      <c r="C53" s="37" t="s">
        <v>243</v>
      </c>
      <c r="D53" s="65"/>
      <c r="E53" s="65"/>
      <c r="F53" s="65"/>
      <c r="G53" s="33"/>
      <c r="H53" s="47">
        <v>18</v>
      </c>
      <c r="I53" s="48" t="s">
        <v>451</v>
      </c>
      <c r="J53" s="48"/>
      <c r="K53" s="48"/>
      <c r="L53" s="48"/>
      <c r="M53" s="48"/>
      <c r="N53" s="48"/>
      <c r="O53" s="48"/>
      <c r="P53" s="48"/>
      <c r="Q53" s="48"/>
      <c r="R53" s="48"/>
      <c r="S53" s="48"/>
      <c r="T53" s="48"/>
      <c r="U53" s="48"/>
      <c r="V53" s="49"/>
    </row>
    <row r="54" spans="3:22" x14ac:dyDescent="0.2">
      <c r="C54" s="10"/>
      <c r="D54" s="40"/>
      <c r="E54" s="40"/>
      <c r="F54" s="40"/>
      <c r="G54" s="33"/>
      <c r="H54" s="50">
        <v>19</v>
      </c>
      <c r="I54" s="51" t="s">
        <v>298</v>
      </c>
      <c r="J54" s="51"/>
      <c r="K54" s="51"/>
      <c r="L54" s="51"/>
      <c r="M54" s="51"/>
      <c r="N54" s="51"/>
      <c r="O54" s="51"/>
      <c r="P54" s="51"/>
      <c r="Q54" s="51"/>
      <c r="R54" s="51"/>
      <c r="S54" s="51"/>
      <c r="T54" s="51"/>
      <c r="U54" s="51"/>
      <c r="V54" s="52"/>
    </row>
    <row r="55" spans="3:22" ht="16" x14ac:dyDescent="0.2">
      <c r="C55" s="34" t="s">
        <v>244</v>
      </c>
      <c r="D55" s="40"/>
      <c r="E55" s="40"/>
      <c r="F55" s="40"/>
      <c r="G55" s="33"/>
      <c r="H55" s="50"/>
      <c r="I55" s="51"/>
      <c r="J55" s="51"/>
      <c r="K55" s="51"/>
      <c r="L55" s="51"/>
      <c r="M55" s="51"/>
      <c r="N55" s="51"/>
      <c r="O55" s="51"/>
      <c r="P55" s="51"/>
      <c r="Q55" s="51"/>
      <c r="R55" s="51"/>
      <c r="S55" s="51"/>
      <c r="T55" s="51"/>
      <c r="U55" s="51"/>
      <c r="V55" s="52"/>
    </row>
    <row r="56" spans="3:22" ht="145.5" customHeight="1" x14ac:dyDescent="0.2">
      <c r="C56" s="34" t="s">
        <v>245</v>
      </c>
      <c r="D56" s="66" t="s">
        <v>304</v>
      </c>
      <c r="E56" s="66"/>
      <c r="F56" s="66"/>
      <c r="G56" s="38"/>
    </row>
    <row r="57" spans="3:22" x14ac:dyDescent="0.2">
      <c r="C57" s="10"/>
      <c r="D57" s="29"/>
      <c r="E57" s="29"/>
      <c r="F57" s="29"/>
      <c r="G57" s="33"/>
    </row>
    <row r="58" spans="3:22" ht="48" x14ac:dyDescent="0.2">
      <c r="C58" s="34" t="s">
        <v>246</v>
      </c>
      <c r="D58" s="29"/>
      <c r="E58" s="29"/>
      <c r="F58" s="29"/>
      <c r="G58" s="33"/>
    </row>
    <row r="59" spans="3:22" ht="32" x14ac:dyDescent="0.2">
      <c r="C59" s="34" t="s">
        <v>247</v>
      </c>
      <c r="D59" s="29"/>
      <c r="E59" s="29"/>
      <c r="F59" s="29"/>
      <c r="G59" s="33"/>
    </row>
    <row r="60" spans="3:22" x14ac:dyDescent="0.2">
      <c r="C60" s="34"/>
      <c r="D60" s="29"/>
      <c r="E60" s="29"/>
      <c r="F60" s="29"/>
      <c r="H60" s="33"/>
      <c r="I60" s="33"/>
    </row>
    <row r="61" spans="3:22" ht="16" x14ac:dyDescent="0.2">
      <c r="C61" s="37" t="s">
        <v>248</v>
      </c>
      <c r="D61" s="66" t="s">
        <v>300</v>
      </c>
      <c r="E61" s="66" t="s">
        <v>300</v>
      </c>
      <c r="F61" s="66" t="s">
        <v>300</v>
      </c>
      <c r="G61" s="43" t="s">
        <v>302</v>
      </c>
      <c r="H61" s="33"/>
      <c r="I61" s="33"/>
      <c r="J61" t="s">
        <v>465</v>
      </c>
    </row>
    <row r="62" spans="3:22" ht="16" x14ac:dyDescent="0.2">
      <c r="C62" s="37" t="s">
        <v>452</v>
      </c>
      <c r="D62" s="66" t="s">
        <v>150</v>
      </c>
      <c r="E62" s="66" t="s">
        <v>150</v>
      </c>
      <c r="F62" s="67" t="s">
        <v>150</v>
      </c>
      <c r="G62" s="148"/>
      <c r="H62" s="33"/>
      <c r="I62" s="33"/>
    </row>
    <row r="63" spans="3:22" ht="16" x14ac:dyDescent="0.2">
      <c r="C63" s="37" t="s">
        <v>453</v>
      </c>
      <c r="D63" s="66" t="s">
        <v>454</v>
      </c>
      <c r="E63" s="66" t="s">
        <v>454</v>
      </c>
      <c r="F63" s="66" t="s">
        <v>454</v>
      </c>
      <c r="G63" s="148"/>
      <c r="H63" s="33"/>
      <c r="I63" s="33"/>
    </row>
    <row r="64" spans="3:22" ht="16" x14ac:dyDescent="0.2">
      <c r="C64" s="37" t="s">
        <v>455</v>
      </c>
      <c r="D64" s="66" t="s">
        <v>150</v>
      </c>
      <c r="E64" s="66" t="s">
        <v>150</v>
      </c>
      <c r="F64" s="67" t="s">
        <v>150</v>
      </c>
      <c r="G64" s="148"/>
      <c r="H64" s="33"/>
      <c r="I64" s="33"/>
    </row>
    <row r="65" spans="3:17" ht="16" x14ac:dyDescent="0.2">
      <c r="C65" s="37" t="s">
        <v>463</v>
      </c>
      <c r="D65" s="66" t="s">
        <v>301</v>
      </c>
      <c r="E65" s="66" t="s">
        <v>299</v>
      </c>
      <c r="F65" s="67" t="s">
        <v>299</v>
      </c>
      <c r="G65" s="149"/>
      <c r="H65" s="33"/>
      <c r="I65" s="33"/>
    </row>
    <row r="66" spans="3:17" ht="16" x14ac:dyDescent="0.2">
      <c r="C66" s="37" t="s">
        <v>458</v>
      </c>
      <c r="D66" s="66" t="s">
        <v>300</v>
      </c>
      <c r="E66" s="66" t="s">
        <v>300</v>
      </c>
      <c r="F66" s="66" t="s">
        <v>300</v>
      </c>
      <c r="G66" s="149"/>
      <c r="H66" s="33"/>
      <c r="I66" s="33"/>
    </row>
    <row r="67" spans="3:17" ht="16" x14ac:dyDescent="0.2">
      <c r="C67" s="37" t="s">
        <v>459</v>
      </c>
      <c r="D67" s="65" t="e">
        <f>NA()</f>
        <v>#N/A</v>
      </c>
      <c r="E67" s="65" t="e">
        <f>NA()</f>
        <v>#N/A</v>
      </c>
      <c r="F67" s="68" t="e">
        <f>NA()</f>
        <v>#N/A</v>
      </c>
      <c r="G67" s="149"/>
      <c r="H67" s="33"/>
      <c r="I67" s="33"/>
    </row>
    <row r="68" spans="3:17" ht="16" x14ac:dyDescent="0.2">
      <c r="C68" s="37" t="s">
        <v>498</v>
      </c>
      <c r="D68" s="66" t="s">
        <v>300</v>
      </c>
      <c r="E68" s="66" t="s">
        <v>300</v>
      </c>
      <c r="F68" s="66" t="s">
        <v>300</v>
      </c>
      <c r="G68" s="149"/>
      <c r="H68" s="33"/>
      <c r="I68" s="33"/>
    </row>
    <row r="69" spans="3:17" ht="16" x14ac:dyDescent="0.2">
      <c r="C69" s="37" t="s">
        <v>460</v>
      </c>
      <c r="D69" s="66" t="s">
        <v>300</v>
      </c>
      <c r="E69" s="66" t="s">
        <v>300</v>
      </c>
      <c r="F69" s="66" t="s">
        <v>300</v>
      </c>
      <c r="G69" s="149"/>
      <c r="H69" s="33"/>
      <c r="I69" s="33"/>
      <c r="Q69" s="1"/>
    </row>
    <row r="70" spans="3:17" ht="16" x14ac:dyDescent="0.2">
      <c r="C70" s="37" t="s">
        <v>461</v>
      </c>
      <c r="D70" s="66" t="s">
        <v>300</v>
      </c>
      <c r="E70" s="66" t="s">
        <v>300</v>
      </c>
      <c r="F70" s="66" t="s">
        <v>300</v>
      </c>
      <c r="G70" s="149"/>
      <c r="H70" s="33"/>
      <c r="I70" s="33"/>
      <c r="Q70" s="1"/>
    </row>
    <row r="71" spans="3:17" ht="16" x14ac:dyDescent="0.2">
      <c r="C71" s="37" t="s">
        <v>462</v>
      </c>
      <c r="D71" s="66" t="s">
        <v>300</v>
      </c>
      <c r="E71" s="66" t="s">
        <v>300</v>
      </c>
      <c r="F71" s="66" t="s">
        <v>300</v>
      </c>
      <c r="G71" s="33"/>
      <c r="Q71" s="1"/>
    </row>
    <row r="72" spans="3:17" ht="64" x14ac:dyDescent="0.2">
      <c r="C72" s="37" t="s">
        <v>464</v>
      </c>
      <c r="D72" s="66" t="s">
        <v>470</v>
      </c>
      <c r="E72" s="66" t="s">
        <v>470</v>
      </c>
      <c r="F72" s="66" t="s">
        <v>470</v>
      </c>
      <c r="G72" s="33"/>
      <c r="H72" s="33"/>
    </row>
    <row r="73" spans="3:17" ht="16" x14ac:dyDescent="0.2">
      <c r="C73" s="37" t="s">
        <v>466</v>
      </c>
      <c r="D73" s="29"/>
      <c r="E73" s="29"/>
      <c r="F73" s="29"/>
      <c r="G73" s="33"/>
      <c r="H73" s="33"/>
    </row>
    <row r="74" spans="3:17" x14ac:dyDescent="0.2">
      <c r="C74" s="37"/>
      <c r="D74" s="29"/>
      <c r="E74" s="29"/>
      <c r="F74" s="29"/>
      <c r="G74" s="33"/>
      <c r="H74" s="33"/>
    </row>
    <row r="75" spans="3:17" x14ac:dyDescent="0.2">
      <c r="C75" s="37"/>
      <c r="D75" s="29"/>
      <c r="E75" s="29"/>
      <c r="F75" s="29"/>
      <c r="G75" s="33"/>
      <c r="H75" s="33"/>
    </row>
    <row r="76" spans="3:17" x14ac:dyDescent="0.2">
      <c r="C76" s="37"/>
      <c r="D76" s="29"/>
      <c r="E76" s="29"/>
      <c r="F76" s="29"/>
      <c r="G76" s="33"/>
      <c r="H76" s="33"/>
    </row>
    <row r="77" spans="3:17" x14ac:dyDescent="0.2">
      <c r="C77" s="37"/>
      <c r="D77" s="29"/>
      <c r="E77" s="29"/>
      <c r="F77" s="29"/>
      <c r="G77" s="33"/>
      <c r="H77" s="33"/>
    </row>
    <row r="78" spans="3:17" ht="64" x14ac:dyDescent="0.2">
      <c r="C78" s="34" t="s">
        <v>456</v>
      </c>
      <c r="D78" s="66" t="s">
        <v>454</v>
      </c>
      <c r="E78" s="66" t="s">
        <v>454</v>
      </c>
      <c r="F78" s="66" t="s">
        <v>454</v>
      </c>
      <c r="G78" s="33"/>
      <c r="H78" s="33"/>
    </row>
    <row r="79" spans="3:17" ht="16" x14ac:dyDescent="0.2">
      <c r="C79" s="34" t="s">
        <v>500</v>
      </c>
      <c r="D79" s="66" t="s">
        <v>300</v>
      </c>
      <c r="E79" s="66" t="s">
        <v>300</v>
      </c>
      <c r="F79" s="66" t="s">
        <v>300</v>
      </c>
      <c r="G79" s="33"/>
      <c r="H79" s="33"/>
    </row>
    <row r="80" spans="3:17" ht="16" x14ac:dyDescent="0.2">
      <c r="C80" s="34" t="s">
        <v>251</v>
      </c>
      <c r="D80" s="66" t="s">
        <v>300</v>
      </c>
      <c r="E80" s="66" t="s">
        <v>300</v>
      </c>
      <c r="F80" s="66" t="s">
        <v>300</v>
      </c>
      <c r="G80" s="33"/>
    </row>
    <row r="81" spans="3:7" ht="32" x14ac:dyDescent="0.2">
      <c r="C81" s="34" t="s">
        <v>252</v>
      </c>
      <c r="D81" s="66" t="s">
        <v>300</v>
      </c>
      <c r="E81" s="66" t="s">
        <v>300</v>
      </c>
      <c r="F81" s="66" t="s">
        <v>300</v>
      </c>
      <c r="G81" s="33"/>
    </row>
    <row r="82" spans="3:7" ht="32" x14ac:dyDescent="0.2">
      <c r="C82" s="34" t="s">
        <v>249</v>
      </c>
      <c r="D82" s="66" t="s">
        <v>454</v>
      </c>
      <c r="E82" s="66" t="s">
        <v>454</v>
      </c>
      <c r="F82" s="66" t="s">
        <v>454</v>
      </c>
      <c r="G82" s="33"/>
    </row>
    <row r="83" spans="3:7" ht="16" x14ac:dyDescent="0.2">
      <c r="C83" s="34" t="s">
        <v>457</v>
      </c>
      <c r="D83" s="29"/>
      <c r="E83" s="29"/>
      <c r="F83" s="29"/>
      <c r="G83" s="33"/>
    </row>
    <row r="84" spans="3:7" ht="16" x14ac:dyDescent="0.2">
      <c r="C84" s="37" t="s">
        <v>253</v>
      </c>
      <c r="D84" s="39" t="s">
        <v>341</v>
      </c>
      <c r="E84" s="39" t="s">
        <v>341</v>
      </c>
      <c r="F84" s="39" t="s">
        <v>341</v>
      </c>
      <c r="G84" s="33"/>
    </row>
    <row r="85" spans="3:7" ht="48" x14ac:dyDescent="0.2">
      <c r="C85" s="37" t="s">
        <v>254</v>
      </c>
      <c r="D85" s="39" t="s">
        <v>341</v>
      </c>
      <c r="E85" s="39" t="s">
        <v>341</v>
      </c>
      <c r="F85" s="39" t="s">
        <v>341</v>
      </c>
      <c r="G85" s="33"/>
    </row>
    <row r="86" spans="3:7" ht="16" x14ac:dyDescent="0.2">
      <c r="C86" s="37" t="s">
        <v>255</v>
      </c>
      <c r="D86" s="39" t="s">
        <v>341</v>
      </c>
      <c r="E86" s="39" t="s">
        <v>341</v>
      </c>
      <c r="F86" s="39" t="s">
        <v>341</v>
      </c>
      <c r="G86" s="33"/>
    </row>
    <row r="87" spans="3:7" ht="16" x14ac:dyDescent="0.2">
      <c r="C87" s="37" t="s">
        <v>256</v>
      </c>
      <c r="D87" s="39" t="s">
        <v>341</v>
      </c>
      <c r="E87" s="39" t="s">
        <v>341</v>
      </c>
      <c r="F87" s="39" t="s">
        <v>341</v>
      </c>
      <c r="G87" s="33"/>
    </row>
    <row r="88" spans="3:7" ht="16" x14ac:dyDescent="0.2">
      <c r="C88" s="37" t="s">
        <v>250</v>
      </c>
      <c r="D88" s="39" t="s">
        <v>341</v>
      </c>
      <c r="E88" s="39" t="s">
        <v>341</v>
      </c>
      <c r="F88" s="39" t="s">
        <v>341</v>
      </c>
      <c r="G88" s="33"/>
    </row>
    <row r="89" spans="3:7" ht="48" x14ac:dyDescent="0.2">
      <c r="C89" s="34" t="s">
        <v>258</v>
      </c>
      <c r="D89" s="29"/>
      <c r="E89" s="29"/>
      <c r="F89" s="29"/>
      <c r="G89" s="33"/>
    </row>
    <row r="90" spans="3:7" ht="16" x14ac:dyDescent="0.2">
      <c r="C90" s="34" t="s">
        <v>257</v>
      </c>
      <c r="D90" s="29"/>
      <c r="E90" s="29"/>
      <c r="F90" s="29"/>
      <c r="G90" s="33"/>
    </row>
    <row r="91" spans="3:7" ht="16" x14ac:dyDescent="0.2">
      <c r="C91" s="37" t="s">
        <v>259</v>
      </c>
      <c r="D91" s="39" t="s">
        <v>341</v>
      </c>
      <c r="E91" s="39" t="s">
        <v>341</v>
      </c>
      <c r="F91" s="39" t="s">
        <v>341</v>
      </c>
      <c r="G91" s="33"/>
    </row>
    <row r="92" spans="3:7" ht="48" x14ac:dyDescent="0.2">
      <c r="C92" s="37" t="s">
        <v>260</v>
      </c>
      <c r="D92" s="39" t="s">
        <v>341</v>
      </c>
      <c r="E92" s="39" t="s">
        <v>341</v>
      </c>
      <c r="F92" s="39" t="s">
        <v>341</v>
      </c>
      <c r="G92" s="33"/>
    </row>
    <row r="93" spans="3:7" ht="16" x14ac:dyDescent="0.2">
      <c r="C93" s="37" t="s">
        <v>261</v>
      </c>
      <c r="D93" s="39" t="s">
        <v>341</v>
      </c>
      <c r="E93" s="39" t="s">
        <v>341</v>
      </c>
      <c r="F93" s="39" t="s">
        <v>341</v>
      </c>
      <c r="G93" s="33"/>
    </row>
    <row r="94" spans="3:7" x14ac:dyDescent="0.2">
      <c r="C94" s="34"/>
      <c r="D94" s="29"/>
      <c r="E94" s="29"/>
      <c r="F94" s="29"/>
      <c r="G94" s="33"/>
    </row>
    <row r="95" spans="3:7" ht="48" x14ac:dyDescent="0.2">
      <c r="C95" s="34" t="s">
        <v>262</v>
      </c>
      <c r="D95" s="29"/>
      <c r="E95" s="29"/>
      <c r="F95" s="29"/>
      <c r="G95" s="33"/>
    </row>
    <row r="96" spans="3:7" ht="16" x14ac:dyDescent="0.2">
      <c r="C96" s="34" t="s">
        <v>263</v>
      </c>
      <c r="D96" s="29"/>
      <c r="E96" s="29"/>
      <c r="F96" s="29"/>
      <c r="G96" s="33"/>
    </row>
    <row r="97" spans="3:7" ht="16" x14ac:dyDescent="0.2">
      <c r="C97" s="37" t="s">
        <v>273</v>
      </c>
      <c r="D97" s="39" t="s">
        <v>341</v>
      </c>
      <c r="E97" s="39" t="s">
        <v>341</v>
      </c>
      <c r="F97" s="39" t="s">
        <v>341</v>
      </c>
      <c r="G97" s="33"/>
    </row>
    <row r="98" spans="3:7" ht="16" x14ac:dyDescent="0.2">
      <c r="C98" s="37" t="s">
        <v>274</v>
      </c>
      <c r="D98" s="39" t="s">
        <v>341</v>
      </c>
      <c r="E98" s="39" t="s">
        <v>341</v>
      </c>
      <c r="F98" s="39" t="s">
        <v>341</v>
      </c>
      <c r="G98" s="33"/>
    </row>
    <row r="99" spans="3:7" ht="48" x14ac:dyDescent="0.2">
      <c r="C99" s="37" t="s">
        <v>278</v>
      </c>
      <c r="D99" s="39" t="s">
        <v>341</v>
      </c>
      <c r="E99" s="39" t="s">
        <v>341</v>
      </c>
      <c r="F99" s="39" t="s">
        <v>341</v>
      </c>
      <c r="G99" s="33"/>
    </row>
    <row r="100" spans="3:7" ht="16" x14ac:dyDescent="0.2">
      <c r="C100" s="37" t="s">
        <v>275</v>
      </c>
      <c r="D100" s="39" t="s">
        <v>341</v>
      </c>
      <c r="E100" s="39" t="s">
        <v>341</v>
      </c>
      <c r="F100" s="39" t="s">
        <v>341</v>
      </c>
      <c r="G100" s="33"/>
    </row>
    <row r="101" spans="3:7" x14ac:dyDescent="0.2">
      <c r="C101" s="34"/>
      <c r="D101" s="29"/>
      <c r="E101" s="29"/>
      <c r="F101" s="29"/>
      <c r="G101" s="33"/>
    </row>
    <row r="102" spans="3:7" ht="16" x14ac:dyDescent="0.2">
      <c r="C102" s="34" t="s">
        <v>279</v>
      </c>
      <c r="D102" s="66" t="s">
        <v>300</v>
      </c>
      <c r="E102" s="66" t="s">
        <v>300</v>
      </c>
      <c r="F102" s="66" t="s">
        <v>300</v>
      </c>
      <c r="G102" s="33"/>
    </row>
    <row r="103" spans="3:7" ht="32" x14ac:dyDescent="0.2">
      <c r="C103" s="34" t="s">
        <v>264</v>
      </c>
      <c r="D103" s="29"/>
      <c r="E103" s="29"/>
      <c r="F103" s="29"/>
      <c r="G103" s="33"/>
    </row>
    <row r="104" spans="3:7" ht="16" x14ac:dyDescent="0.2">
      <c r="C104" s="37" t="s">
        <v>276</v>
      </c>
      <c r="D104" s="66" t="s">
        <v>300</v>
      </c>
      <c r="E104" s="66" t="s">
        <v>300</v>
      </c>
      <c r="F104" s="66" t="s">
        <v>300</v>
      </c>
      <c r="G104" s="33"/>
    </row>
    <row r="105" spans="3:7" ht="16" x14ac:dyDescent="0.2">
      <c r="C105" s="37" t="s">
        <v>467</v>
      </c>
      <c r="D105" s="66" t="s">
        <v>300</v>
      </c>
      <c r="E105" s="66" t="s">
        <v>300</v>
      </c>
      <c r="F105" s="66" t="s">
        <v>300</v>
      </c>
      <c r="G105" s="33"/>
    </row>
    <row r="106" spans="3:7" ht="16" x14ac:dyDescent="0.2">
      <c r="C106" s="37" t="s">
        <v>468</v>
      </c>
      <c r="D106" s="66" t="s">
        <v>300</v>
      </c>
      <c r="E106" s="66" t="s">
        <v>300</v>
      </c>
      <c r="F106" s="66" t="s">
        <v>300</v>
      </c>
      <c r="G106" s="33"/>
    </row>
    <row r="107" spans="3:7" ht="16" x14ac:dyDescent="0.2">
      <c r="C107" s="37" t="s">
        <v>469</v>
      </c>
      <c r="D107" s="66" t="s">
        <v>300</v>
      </c>
      <c r="E107" s="66" t="s">
        <v>300</v>
      </c>
      <c r="F107" s="66" t="s">
        <v>300</v>
      </c>
      <c r="G107" s="33"/>
    </row>
    <row r="108" spans="3:7" ht="16" x14ac:dyDescent="0.2">
      <c r="C108" s="34" t="s">
        <v>277</v>
      </c>
      <c r="D108" s="66" t="s">
        <v>303</v>
      </c>
      <c r="E108" s="66" t="s">
        <v>303</v>
      </c>
      <c r="F108" s="66" t="s">
        <v>303</v>
      </c>
      <c r="G108" s="33"/>
    </row>
    <row r="109" spans="3:7" ht="16" x14ac:dyDescent="0.2">
      <c r="C109" s="34" t="s">
        <v>265</v>
      </c>
      <c r="D109" s="41" t="s">
        <v>281</v>
      </c>
      <c r="E109" s="41" t="s">
        <v>281</v>
      </c>
      <c r="F109" s="41" t="s">
        <v>281</v>
      </c>
      <c r="G109" s="33"/>
    </row>
    <row r="110" spans="3:7" ht="16" x14ac:dyDescent="0.2">
      <c r="C110" s="34" t="s">
        <v>266</v>
      </c>
      <c r="D110" s="66" t="s">
        <v>300</v>
      </c>
      <c r="E110" s="66" t="s">
        <v>300</v>
      </c>
      <c r="F110" s="66" t="s">
        <v>300</v>
      </c>
      <c r="G110" s="33"/>
    </row>
    <row r="111" spans="3:7" ht="16" x14ac:dyDescent="0.2">
      <c r="C111" s="34" t="s">
        <v>267</v>
      </c>
      <c r="D111" s="66" t="s">
        <v>300</v>
      </c>
      <c r="E111" s="66" t="s">
        <v>300</v>
      </c>
      <c r="F111" s="66" t="s">
        <v>300</v>
      </c>
      <c r="G111" s="33"/>
    </row>
    <row r="112" spans="3:7" ht="16" x14ac:dyDescent="0.2">
      <c r="C112" s="34" t="s">
        <v>268</v>
      </c>
      <c r="D112" s="41" t="s">
        <v>281</v>
      </c>
      <c r="E112" s="41" t="s">
        <v>281</v>
      </c>
      <c r="F112" s="41" t="s">
        <v>281</v>
      </c>
      <c r="G112" s="33"/>
    </row>
    <row r="113" spans="2:7" ht="32" x14ac:dyDescent="0.2">
      <c r="C113" s="34" t="s">
        <v>269</v>
      </c>
      <c r="D113" s="41" t="s">
        <v>341</v>
      </c>
      <c r="E113" s="41" t="s">
        <v>341</v>
      </c>
      <c r="F113" s="41" t="s">
        <v>341</v>
      </c>
      <c r="G113" s="33"/>
    </row>
    <row r="114" spans="2:7" x14ac:dyDescent="0.2">
      <c r="C114" s="31"/>
      <c r="D114" s="10"/>
      <c r="E114" s="10"/>
      <c r="F114" s="10"/>
      <c r="G114" s="33"/>
    </row>
    <row r="115" spans="2:7" x14ac:dyDescent="0.2">
      <c r="C115" s="31"/>
      <c r="D115" s="10"/>
      <c r="E115" s="10"/>
      <c r="F115" s="10"/>
      <c r="G115" s="33"/>
    </row>
    <row r="116" spans="2:7" x14ac:dyDescent="0.2">
      <c r="B116" s="78" t="s">
        <v>499</v>
      </c>
      <c r="C116" s="31"/>
      <c r="D116" s="10"/>
      <c r="E116" s="10"/>
      <c r="F116" s="10"/>
      <c r="G116" s="33"/>
    </row>
    <row r="117" spans="2:7" x14ac:dyDescent="0.2">
      <c r="B117" s="78"/>
      <c r="D117" s="10"/>
      <c r="E117" s="10"/>
      <c r="F117" s="10"/>
      <c r="G117" s="33"/>
    </row>
    <row r="118" spans="2:7" x14ac:dyDescent="0.2">
      <c r="D118" t="s">
        <v>270</v>
      </c>
      <c r="E118" t="s">
        <v>271</v>
      </c>
      <c r="F118" t="s">
        <v>272</v>
      </c>
      <c r="G118" s="33"/>
    </row>
    <row r="119" spans="2:7" ht="48" x14ac:dyDescent="0.2">
      <c r="C119" s="152" t="s">
        <v>471</v>
      </c>
      <c r="D119" s="10"/>
      <c r="E119" s="10"/>
      <c r="F119" s="10"/>
      <c r="G119" s="33"/>
    </row>
    <row r="120" spans="2:7" ht="16" x14ac:dyDescent="0.2">
      <c r="C120" s="152" t="s">
        <v>472</v>
      </c>
      <c r="D120" s="66">
        <v>0</v>
      </c>
      <c r="E120" s="66">
        <v>0</v>
      </c>
      <c r="F120" s="66">
        <v>0</v>
      </c>
      <c r="G120" s="33"/>
    </row>
    <row r="121" spans="2:7" ht="16" x14ac:dyDescent="0.2">
      <c r="C121" s="152" t="s">
        <v>473</v>
      </c>
      <c r="D121" s="66">
        <v>0</v>
      </c>
      <c r="E121" s="66">
        <v>0</v>
      </c>
      <c r="F121" s="66">
        <v>0</v>
      </c>
      <c r="G121" s="33"/>
    </row>
    <row r="122" spans="2:7" ht="16" x14ac:dyDescent="0.2">
      <c r="C122" s="152" t="s">
        <v>474</v>
      </c>
      <c r="D122" s="66">
        <v>0</v>
      </c>
      <c r="E122" s="66">
        <v>0</v>
      </c>
      <c r="F122" s="66">
        <v>0</v>
      </c>
      <c r="G122" s="33"/>
    </row>
    <row r="123" spans="2:7" ht="16" x14ac:dyDescent="0.2">
      <c r="C123" s="152" t="s">
        <v>475</v>
      </c>
      <c r="D123" s="66">
        <v>0</v>
      </c>
      <c r="E123" s="66">
        <v>0</v>
      </c>
      <c r="F123" s="66">
        <v>0</v>
      </c>
      <c r="G123" s="33"/>
    </row>
    <row r="124" spans="2:7" ht="16" x14ac:dyDescent="0.2">
      <c r="C124" s="152" t="s">
        <v>476</v>
      </c>
      <c r="D124" s="66">
        <v>0</v>
      </c>
      <c r="E124" s="66">
        <v>0</v>
      </c>
      <c r="F124" s="66">
        <v>0</v>
      </c>
      <c r="G124" s="33"/>
    </row>
    <row r="125" spans="2:7" ht="16" x14ac:dyDescent="0.2">
      <c r="C125" s="152" t="s">
        <v>477</v>
      </c>
      <c r="D125" s="66">
        <v>0</v>
      </c>
      <c r="E125" s="66">
        <v>0</v>
      </c>
      <c r="F125" s="66">
        <v>0</v>
      </c>
      <c r="G125" s="33"/>
    </row>
    <row r="126" spans="2:7" ht="16" x14ac:dyDescent="0.2">
      <c r="C126" s="152" t="s">
        <v>478</v>
      </c>
      <c r="D126" s="66">
        <v>0</v>
      </c>
      <c r="E126" s="66">
        <v>0</v>
      </c>
      <c r="F126" s="66">
        <v>0</v>
      </c>
      <c r="G126" s="33"/>
    </row>
    <row r="127" spans="2:7" ht="16" x14ac:dyDescent="0.2">
      <c r="C127" s="152" t="s">
        <v>479</v>
      </c>
      <c r="D127" s="66">
        <v>0</v>
      </c>
      <c r="E127" s="66">
        <v>0</v>
      </c>
      <c r="F127" s="66">
        <v>0</v>
      </c>
      <c r="G127" s="33"/>
    </row>
    <row r="128" spans="2:7" ht="16" x14ac:dyDescent="0.2">
      <c r="C128" s="152" t="s">
        <v>480</v>
      </c>
      <c r="D128" s="66">
        <v>0</v>
      </c>
      <c r="E128" s="66">
        <v>0</v>
      </c>
      <c r="F128" s="66">
        <v>0</v>
      </c>
      <c r="G128" s="33"/>
    </row>
    <row r="129" spans="3:7" ht="16" x14ac:dyDescent="0.2">
      <c r="C129" s="152" t="s">
        <v>481</v>
      </c>
      <c r="D129" s="66">
        <v>0</v>
      </c>
      <c r="E129" s="66">
        <v>0</v>
      </c>
      <c r="F129" s="66">
        <v>0</v>
      </c>
      <c r="G129" s="33"/>
    </row>
    <row r="130" spans="3:7" ht="16" x14ac:dyDescent="0.2">
      <c r="C130" s="152" t="s">
        <v>482</v>
      </c>
      <c r="D130" s="66">
        <v>0</v>
      </c>
      <c r="E130" s="66">
        <v>0</v>
      </c>
      <c r="F130" s="66">
        <v>0</v>
      </c>
    </row>
    <row r="131" spans="3:7" ht="16" x14ac:dyDescent="0.2">
      <c r="C131" s="152" t="s">
        <v>483</v>
      </c>
      <c r="D131" s="66">
        <v>0</v>
      </c>
      <c r="E131" s="66">
        <v>0</v>
      </c>
      <c r="F131" s="66">
        <v>0</v>
      </c>
    </row>
    <row r="132" spans="3:7" ht="16" x14ac:dyDescent="0.2">
      <c r="C132" s="152" t="s">
        <v>484</v>
      </c>
      <c r="D132" s="66">
        <v>0</v>
      </c>
      <c r="E132" s="66">
        <v>0</v>
      </c>
      <c r="F132" s="66">
        <v>0</v>
      </c>
    </row>
    <row r="133" spans="3:7" ht="16" x14ac:dyDescent="0.2">
      <c r="C133" s="152" t="s">
        <v>485</v>
      </c>
      <c r="D133" s="66">
        <v>0</v>
      </c>
      <c r="E133" s="66">
        <v>0</v>
      </c>
      <c r="F133" s="66">
        <v>0</v>
      </c>
    </row>
    <row r="134" spans="3:7" ht="16" x14ac:dyDescent="0.2">
      <c r="C134" s="152" t="s">
        <v>486</v>
      </c>
      <c r="D134" s="66">
        <v>0</v>
      </c>
      <c r="E134" s="66">
        <v>0</v>
      </c>
      <c r="F134" s="66">
        <v>0</v>
      </c>
    </row>
    <row r="135" spans="3:7" ht="16" x14ac:dyDescent="0.2">
      <c r="C135" s="152" t="s">
        <v>487</v>
      </c>
      <c r="D135" s="66">
        <v>0</v>
      </c>
      <c r="E135" s="66">
        <v>0</v>
      </c>
      <c r="F135" s="66">
        <v>0</v>
      </c>
    </row>
    <row r="136" spans="3:7" ht="16" x14ac:dyDescent="0.2">
      <c r="C136" s="152" t="s">
        <v>488</v>
      </c>
      <c r="D136" s="66">
        <v>0</v>
      </c>
      <c r="E136" s="66">
        <v>0</v>
      </c>
      <c r="F136" s="66">
        <v>0</v>
      </c>
    </row>
    <row r="137" spans="3:7" ht="16" x14ac:dyDescent="0.2">
      <c r="C137" s="152" t="s">
        <v>489</v>
      </c>
      <c r="D137" s="66">
        <v>0</v>
      </c>
      <c r="E137" s="66">
        <v>0</v>
      </c>
      <c r="F137" s="66">
        <v>0</v>
      </c>
    </row>
    <row r="138" spans="3:7" ht="16" x14ac:dyDescent="0.2">
      <c r="C138" s="152" t="s">
        <v>490</v>
      </c>
      <c r="D138" s="66">
        <v>0</v>
      </c>
      <c r="E138" s="66">
        <v>0</v>
      </c>
      <c r="F138" s="66">
        <v>0</v>
      </c>
    </row>
    <row r="141" spans="3:7" ht="64" x14ac:dyDescent="0.2">
      <c r="C141" s="10" t="s">
        <v>491</v>
      </c>
      <c r="D141" s="41" t="s">
        <v>341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C32" sqref="C32"/>
    </sheetView>
  </sheetViews>
  <sheetFormatPr baseColWidth="10" defaultColWidth="8.83203125" defaultRowHeight="15" x14ac:dyDescent="0.2"/>
  <cols>
    <col min="2" max="2" width="27.5" customWidth="1"/>
    <col min="3" max="3" width="43.6640625" bestFit="1" customWidth="1"/>
  </cols>
  <sheetData>
    <row r="2" spans="2:3" ht="19" x14ac:dyDescent="0.25">
      <c r="B2" s="7" t="s">
        <v>17</v>
      </c>
    </row>
    <row r="4" spans="2:3" x14ac:dyDescent="0.2">
      <c r="B4" t="s">
        <v>0</v>
      </c>
    </row>
    <row r="5" spans="2:3" x14ac:dyDescent="0.2">
      <c r="B5" s="1" t="s">
        <v>1</v>
      </c>
    </row>
    <row r="7" spans="2:3" x14ac:dyDescent="0.2">
      <c r="B7" t="s">
        <v>2</v>
      </c>
      <c r="C7" s="36" t="s">
        <v>141</v>
      </c>
    </row>
    <row r="8" spans="2:3" x14ac:dyDescent="0.2">
      <c r="B8" t="s">
        <v>305</v>
      </c>
      <c r="C8" s="42">
        <v>287883</v>
      </c>
    </row>
    <row r="9" spans="2:3" x14ac:dyDescent="0.2">
      <c r="B9" t="s">
        <v>3</v>
      </c>
      <c r="C9" s="42" t="s">
        <v>142</v>
      </c>
    </row>
    <row r="10" spans="2:3" x14ac:dyDescent="0.2">
      <c r="B10" t="s">
        <v>4</v>
      </c>
      <c r="C10" s="2"/>
    </row>
    <row r="11" spans="2:3" x14ac:dyDescent="0.2">
      <c r="B11" t="s">
        <v>5</v>
      </c>
      <c r="C11" s="2"/>
    </row>
    <row r="12" spans="2:3" x14ac:dyDescent="0.2">
      <c r="B12" t="s">
        <v>6</v>
      </c>
      <c r="C12" s="2"/>
    </row>
    <row r="14" spans="2:3" x14ac:dyDescent="0.2">
      <c r="B14" t="s">
        <v>7</v>
      </c>
    </row>
    <row r="16" spans="2:3" x14ac:dyDescent="0.2">
      <c r="B16" t="s">
        <v>2</v>
      </c>
      <c r="C16" s="11"/>
    </row>
    <row r="17" spans="2:3" x14ac:dyDescent="0.2">
      <c r="B17" t="s">
        <v>3</v>
      </c>
      <c r="C17" s="11"/>
    </row>
    <row r="18" spans="2:3" x14ac:dyDescent="0.2">
      <c r="B18" t="s">
        <v>4</v>
      </c>
      <c r="C18" s="11"/>
    </row>
    <row r="19" spans="2:3" x14ac:dyDescent="0.2">
      <c r="B19" t="s">
        <v>5</v>
      </c>
      <c r="C19" s="11"/>
    </row>
    <row r="20" spans="2:3" x14ac:dyDescent="0.2">
      <c r="B20" t="s">
        <v>6</v>
      </c>
      <c r="C20" s="11"/>
    </row>
    <row r="22" spans="2:3" s="3" customFormat="1" ht="16" thickBot="1" x14ac:dyDescent="0.25"/>
    <row r="23" spans="2:3" ht="16" thickTop="1" x14ac:dyDescent="0.2"/>
    <row r="24" spans="2:3" x14ac:dyDescent="0.2">
      <c r="B24" t="s">
        <v>13</v>
      </c>
    </row>
    <row r="26" spans="2:3" x14ac:dyDescent="0.2">
      <c r="B26" s="4" t="s">
        <v>16</v>
      </c>
      <c r="C26" s="4"/>
    </row>
    <row r="27" spans="2:3" x14ac:dyDescent="0.2">
      <c r="B27" t="s">
        <v>8</v>
      </c>
      <c r="C27" s="36" t="s">
        <v>429</v>
      </c>
    </row>
    <row r="28" spans="2:3" x14ac:dyDescent="0.2">
      <c r="B28" t="s">
        <v>9</v>
      </c>
      <c r="C28" s="36" t="s">
        <v>429</v>
      </c>
    </row>
    <row r="29" spans="2:3" x14ac:dyDescent="0.2">
      <c r="B29" t="s">
        <v>10</v>
      </c>
      <c r="C29" s="36" t="s">
        <v>143</v>
      </c>
    </row>
    <row r="30" spans="2:3" x14ac:dyDescent="0.2">
      <c r="B30" t="s">
        <v>11</v>
      </c>
      <c r="C30" s="69" t="s">
        <v>430</v>
      </c>
    </row>
    <row r="31" spans="2:3" x14ac:dyDescent="0.2">
      <c r="B31" t="s">
        <v>14</v>
      </c>
      <c r="C31" s="36" t="s">
        <v>431</v>
      </c>
    </row>
    <row r="32" spans="2:3" x14ac:dyDescent="0.2">
      <c r="B32" t="s">
        <v>12</v>
      </c>
      <c r="C32" s="70">
        <v>45464</v>
      </c>
    </row>
    <row r="35" spans="2:3" x14ac:dyDescent="0.2">
      <c r="B35" s="4" t="s">
        <v>15</v>
      </c>
    </row>
    <row r="36" spans="2:3" x14ac:dyDescent="0.2">
      <c r="B36" t="s">
        <v>8</v>
      </c>
      <c r="C36" s="2"/>
    </row>
    <row r="37" spans="2:3" x14ac:dyDescent="0.2">
      <c r="B37" t="s">
        <v>9</v>
      </c>
      <c r="C37" s="2"/>
    </row>
    <row r="38" spans="2:3" x14ac:dyDescent="0.2">
      <c r="B38" t="s">
        <v>10</v>
      </c>
      <c r="C38" s="2"/>
    </row>
    <row r="39" spans="2:3" x14ac:dyDescent="0.2">
      <c r="B39" t="s">
        <v>11</v>
      </c>
      <c r="C39" s="2"/>
    </row>
    <row r="40" spans="2:3" x14ac:dyDescent="0.2">
      <c r="B40" t="s">
        <v>14</v>
      </c>
      <c r="C40" s="2"/>
    </row>
    <row r="41" spans="2:3" x14ac:dyDescent="0.2">
      <c r="B41" t="s">
        <v>12</v>
      </c>
      <c r="C41" s="2"/>
    </row>
  </sheetData>
  <hyperlinks>
    <hyperlink ref="C30" r:id="rId1" xr:uid="{DBDC1D1D-0CE1-4FA8-A918-596967DF636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tabColor rgb="FF00B050"/>
  </sheetPr>
  <dimension ref="A1:I62"/>
  <sheetViews>
    <sheetView topLeftCell="A45" workbookViewId="0">
      <selection activeCell="F37" sqref="F37"/>
    </sheetView>
  </sheetViews>
  <sheetFormatPr baseColWidth="10" defaultColWidth="8.83203125" defaultRowHeight="15" x14ac:dyDescent="0.2"/>
  <cols>
    <col min="3" max="3" width="106.5" customWidth="1"/>
    <col min="4" max="4" width="30" bestFit="1" customWidth="1"/>
    <col min="5" max="5" width="16.83203125" customWidth="1"/>
    <col min="6" max="6" width="19.1640625" customWidth="1"/>
    <col min="7" max="7" width="15.5" customWidth="1"/>
    <col min="8" max="8" width="17.6640625" customWidth="1"/>
  </cols>
  <sheetData>
    <row r="1" spans="1:3" x14ac:dyDescent="0.2">
      <c r="A1" t="s">
        <v>352</v>
      </c>
    </row>
    <row r="3" spans="1:3" x14ac:dyDescent="0.2">
      <c r="B3" s="5" t="s">
        <v>170</v>
      </c>
    </row>
    <row r="4" spans="1:3" ht="64" x14ac:dyDescent="0.2">
      <c r="B4" s="27" t="s">
        <v>171</v>
      </c>
      <c r="C4" s="10" t="s">
        <v>174</v>
      </c>
    </row>
    <row r="5" spans="1:3" x14ac:dyDescent="0.2">
      <c r="C5" s="10"/>
    </row>
    <row r="6" spans="1:3" ht="16" x14ac:dyDescent="0.2">
      <c r="C6" s="10" t="s">
        <v>172</v>
      </c>
    </row>
    <row r="7" spans="1:3" x14ac:dyDescent="0.2">
      <c r="C7" s="10"/>
    </row>
    <row r="8" spans="1:3" ht="48" x14ac:dyDescent="0.2">
      <c r="C8" s="10" t="s">
        <v>173</v>
      </c>
    </row>
    <row r="9" spans="1:3" x14ac:dyDescent="0.2">
      <c r="C9" s="10"/>
    </row>
    <row r="10" spans="1:3" x14ac:dyDescent="0.2">
      <c r="C10" s="10"/>
    </row>
    <row r="11" spans="1:3" x14ac:dyDescent="0.2">
      <c r="C11" s="10"/>
    </row>
    <row r="12" spans="1:3" ht="19" x14ac:dyDescent="0.25">
      <c r="B12" s="7" t="s">
        <v>175</v>
      </c>
      <c r="C12" s="10"/>
    </row>
    <row r="13" spans="1:3" x14ac:dyDescent="0.2">
      <c r="C13" t="s">
        <v>176</v>
      </c>
    </row>
    <row r="15" spans="1:3" x14ac:dyDescent="0.2">
      <c r="B15" s="28" t="s">
        <v>177</v>
      </c>
      <c r="C15" s="10"/>
    </row>
    <row r="16" spans="1:3" x14ac:dyDescent="0.2">
      <c r="B16" s="5"/>
      <c r="C16" s="10"/>
    </row>
    <row r="17" spans="2:9" x14ac:dyDescent="0.2">
      <c r="B17">
        <v>51</v>
      </c>
      <c r="C17" t="s">
        <v>179</v>
      </c>
      <c r="D17" s="42" t="s">
        <v>334</v>
      </c>
    </row>
    <row r="18" spans="2:9" x14ac:dyDescent="0.2">
      <c r="C18" t="s">
        <v>178</v>
      </c>
      <c r="D18" s="42" t="s">
        <v>352</v>
      </c>
    </row>
    <row r="20" spans="2:9" x14ac:dyDescent="0.2">
      <c r="B20">
        <v>52</v>
      </c>
      <c r="C20" t="s">
        <v>432</v>
      </c>
      <c r="D20" s="42" t="s">
        <v>150</v>
      </c>
      <c r="E20" s="81"/>
    </row>
    <row r="21" spans="2:9" x14ac:dyDescent="0.2">
      <c r="C21" t="s">
        <v>433</v>
      </c>
      <c r="D21" s="42"/>
      <c r="E21" s="81"/>
    </row>
    <row r="22" spans="2:9" x14ac:dyDescent="0.2">
      <c r="C22" s="10"/>
      <c r="D22" s="16"/>
    </row>
    <row r="23" spans="2:9" x14ac:dyDescent="0.2">
      <c r="C23" s="10"/>
    </row>
    <row r="24" spans="2:9" x14ac:dyDescent="0.2">
      <c r="B24" s="28" t="s">
        <v>180</v>
      </c>
      <c r="C24" s="10"/>
    </row>
    <row r="25" spans="2:9" x14ac:dyDescent="0.2">
      <c r="B25" s="5"/>
      <c r="C25" s="10"/>
    </row>
    <row r="26" spans="2:9" x14ac:dyDescent="0.2">
      <c r="B26">
        <v>53</v>
      </c>
      <c r="C26" t="s">
        <v>193</v>
      </c>
    </row>
    <row r="27" spans="2:9" x14ac:dyDescent="0.2">
      <c r="C27" s="10"/>
      <c r="D27" s="2" t="s">
        <v>181</v>
      </c>
      <c r="E27" s="2" t="s">
        <v>182</v>
      </c>
      <c r="F27" s="2" t="s">
        <v>183</v>
      </c>
    </row>
    <row r="28" spans="2:9" ht="16" x14ac:dyDescent="0.2">
      <c r="C28" s="10" t="s">
        <v>184</v>
      </c>
      <c r="D28" s="64">
        <f>'Items B &amp; C'!AQ13</f>
        <v>648220000</v>
      </c>
      <c r="E28" s="64">
        <f>'Items B &amp; C'!AR13</f>
        <v>708898000</v>
      </c>
      <c r="F28" s="64">
        <f>'Items B &amp; C'!AS13</f>
        <v>708898000</v>
      </c>
      <c r="G28" s="59"/>
      <c r="H28" s="59"/>
      <c r="I28" s="59"/>
    </row>
    <row r="29" spans="2:9" ht="16" x14ac:dyDescent="0.2">
      <c r="C29" s="10" t="s">
        <v>185</v>
      </c>
      <c r="D29" s="39" t="s">
        <v>341</v>
      </c>
      <c r="E29" s="39" t="s">
        <v>341</v>
      </c>
      <c r="F29" s="39" t="s">
        <v>341</v>
      </c>
    </row>
    <row r="30" spans="2:9" ht="32" x14ac:dyDescent="0.2">
      <c r="C30" s="10" t="s">
        <v>186</v>
      </c>
      <c r="D30" s="39" t="s">
        <v>341</v>
      </c>
      <c r="E30" s="39" t="s">
        <v>341</v>
      </c>
      <c r="F30" s="39" t="s">
        <v>341</v>
      </c>
    </row>
    <row r="31" spans="2:9" ht="16" x14ac:dyDescent="0.2">
      <c r="C31" s="10" t="s">
        <v>187</v>
      </c>
      <c r="D31" s="65">
        <v>52</v>
      </c>
      <c r="E31" s="65">
        <v>39</v>
      </c>
      <c r="F31" s="65">
        <v>11</v>
      </c>
      <c r="G31" s="81" t="s">
        <v>357</v>
      </c>
    </row>
    <row r="32" spans="2:9" ht="16" x14ac:dyDescent="0.2">
      <c r="C32" s="10" t="s">
        <v>188</v>
      </c>
      <c r="D32" s="65">
        <v>52</v>
      </c>
      <c r="E32" s="65">
        <v>39</v>
      </c>
      <c r="F32" s="65">
        <v>11</v>
      </c>
      <c r="G32" s="81" t="s">
        <v>357</v>
      </c>
    </row>
    <row r="33" spans="2:8" ht="16" x14ac:dyDescent="0.2">
      <c r="C33" s="10" t="s">
        <v>189</v>
      </c>
      <c r="D33" s="65">
        <v>5.5800000000000002E-2</v>
      </c>
      <c r="E33" s="65">
        <v>5.67E-2</v>
      </c>
      <c r="F33" s="65">
        <v>5.5500000000000001E-2</v>
      </c>
      <c r="G33" s="81" t="s">
        <v>358</v>
      </c>
    </row>
    <row r="34" spans="2:8" ht="16" x14ac:dyDescent="0.2">
      <c r="C34" s="10" t="s">
        <v>190</v>
      </c>
      <c r="D34" s="88">
        <v>28360413.190000001</v>
      </c>
      <c r="E34" s="88">
        <v>44617813.659999996</v>
      </c>
      <c r="F34" s="88">
        <v>22468972.84</v>
      </c>
      <c r="G34" s="81" t="s">
        <v>359</v>
      </c>
    </row>
    <row r="35" spans="2:8" ht="16" x14ac:dyDescent="0.2">
      <c r="C35" s="10" t="s">
        <v>191</v>
      </c>
      <c r="D35" s="88">
        <v>31688503.34</v>
      </c>
      <c r="E35" s="88">
        <v>44617813.659999996</v>
      </c>
      <c r="F35" s="88">
        <v>74697620.569999993</v>
      </c>
      <c r="G35" s="81" t="s">
        <v>360</v>
      </c>
    </row>
    <row r="36" spans="2:8" ht="16" x14ac:dyDescent="0.2">
      <c r="C36" s="10" t="s">
        <v>192</v>
      </c>
      <c r="D36" s="65">
        <v>0</v>
      </c>
      <c r="E36" s="65">
        <v>0</v>
      </c>
      <c r="F36" s="65">
        <v>0</v>
      </c>
      <c r="H36" t="s">
        <v>365</v>
      </c>
    </row>
    <row r="37" spans="2:8" s="5" customFormat="1" ht="16" x14ac:dyDescent="0.2">
      <c r="C37" s="145" t="s">
        <v>434</v>
      </c>
      <c r="D37" s="146">
        <v>0</v>
      </c>
      <c r="E37" s="146">
        <v>0</v>
      </c>
      <c r="F37" s="146">
        <v>0</v>
      </c>
      <c r="G37" s="150" t="s">
        <v>493</v>
      </c>
    </row>
    <row r="38" spans="2:8" s="5" customFormat="1" ht="16" x14ac:dyDescent="0.2">
      <c r="C38" s="145" t="s">
        <v>436</v>
      </c>
      <c r="D38" s="183" t="e">
        <f>'Items B &amp; C'!AH13</f>
        <v>#VALUE!</v>
      </c>
      <c r="E38" s="183" t="e">
        <f>'Items B &amp; C'!AJ13</f>
        <v>#VALUE!</v>
      </c>
      <c r="F38" s="183" t="e">
        <f>'Items B &amp; C'!AL13</f>
        <v>#VALUE!</v>
      </c>
      <c r="G38" s="80" t="s">
        <v>492</v>
      </c>
    </row>
    <row r="39" spans="2:8" s="5" customFormat="1" ht="16" x14ac:dyDescent="0.2">
      <c r="C39" s="145" t="s">
        <v>435</v>
      </c>
      <c r="D39" s="183" t="e">
        <f>-'Items B &amp; C'!AI13</f>
        <v>#VALUE!</v>
      </c>
      <c r="E39" s="183" t="e">
        <f>-'Items B &amp; C'!AK13</f>
        <v>#VALUE!</v>
      </c>
      <c r="F39" s="183" t="e">
        <f>-'Items B &amp; C'!AM13</f>
        <v>#VALUE!</v>
      </c>
      <c r="G39" s="80" t="s">
        <v>492</v>
      </c>
    </row>
    <row r="40" spans="2:8" x14ac:dyDescent="0.2">
      <c r="C40" s="10"/>
      <c r="D40" s="65">
        <v>0</v>
      </c>
      <c r="E40" s="65">
        <v>0</v>
      </c>
      <c r="F40" s="65">
        <v>0</v>
      </c>
      <c r="G40" s="80" t="s">
        <v>492</v>
      </c>
    </row>
    <row r="41" spans="2:8" x14ac:dyDescent="0.2">
      <c r="B41" s="28" t="s">
        <v>194</v>
      </c>
    </row>
    <row r="42" spans="2:8" x14ac:dyDescent="0.2">
      <c r="B42" s="28"/>
    </row>
    <row r="43" spans="2:8" ht="32" x14ac:dyDescent="0.2">
      <c r="B43">
        <v>54</v>
      </c>
      <c r="C43" s="10" t="s">
        <v>198</v>
      </c>
      <c r="D43" s="39" t="s">
        <v>150</v>
      </c>
    </row>
    <row r="44" spans="2:8" ht="48" x14ac:dyDescent="0.2">
      <c r="C44" s="10" t="s">
        <v>199</v>
      </c>
    </row>
    <row r="45" spans="2:8" ht="61.5" customHeight="1" x14ac:dyDescent="0.2">
      <c r="C45" s="10" t="s">
        <v>200</v>
      </c>
    </row>
    <row r="46" spans="2:8" ht="32" x14ac:dyDescent="0.2">
      <c r="C46" s="10" t="s">
        <v>201</v>
      </c>
    </row>
    <row r="48" spans="2:8" ht="32" x14ac:dyDescent="0.2">
      <c r="D48" s="29" t="s">
        <v>202</v>
      </c>
      <c r="E48" s="29" t="s">
        <v>203</v>
      </c>
      <c r="F48" s="29" t="s">
        <v>204</v>
      </c>
      <c r="G48" s="29" t="s">
        <v>205</v>
      </c>
      <c r="H48" s="29" t="s">
        <v>195</v>
      </c>
    </row>
    <row r="49" spans="2:8" x14ac:dyDescent="0.2">
      <c r="C49" s="5" t="s">
        <v>196</v>
      </c>
    </row>
    <row r="50" spans="2:8" x14ac:dyDescent="0.2">
      <c r="C50" s="30" t="s">
        <v>207</v>
      </c>
      <c r="D50" s="36"/>
      <c r="E50" s="36"/>
      <c r="F50" s="36"/>
      <c r="G50" s="36"/>
      <c r="H50" s="36"/>
    </row>
    <row r="51" spans="2:8" x14ac:dyDescent="0.2">
      <c r="C51" s="30" t="s">
        <v>208</v>
      </c>
      <c r="D51" s="36"/>
      <c r="E51" s="36"/>
      <c r="F51" s="36"/>
      <c r="G51" s="36"/>
      <c r="H51" s="36"/>
    </row>
    <row r="52" spans="2:8" x14ac:dyDescent="0.2">
      <c r="C52" s="30" t="s">
        <v>209</v>
      </c>
      <c r="D52" s="36"/>
      <c r="E52" s="36"/>
      <c r="F52" s="36"/>
      <c r="G52" s="36"/>
      <c r="H52" s="36"/>
    </row>
    <row r="53" spans="2:8" x14ac:dyDescent="0.2">
      <c r="C53" s="30" t="s">
        <v>210</v>
      </c>
      <c r="D53" s="36"/>
      <c r="E53" s="36"/>
      <c r="F53" s="36"/>
      <c r="G53" s="36"/>
      <c r="H53" s="36"/>
    </row>
    <row r="54" spans="2:8" x14ac:dyDescent="0.2">
      <c r="C54" s="30"/>
    </row>
    <row r="55" spans="2:8" x14ac:dyDescent="0.2">
      <c r="C55" s="5" t="s">
        <v>197</v>
      </c>
    </row>
    <row r="56" spans="2:8" x14ac:dyDescent="0.2">
      <c r="C56" s="30" t="s">
        <v>207</v>
      </c>
      <c r="D56" s="36"/>
      <c r="E56" s="36"/>
      <c r="F56" s="36"/>
      <c r="G56" s="36"/>
      <c r="H56" s="36"/>
    </row>
    <row r="57" spans="2:8" x14ac:dyDescent="0.2">
      <c r="C57" s="30" t="s">
        <v>211</v>
      </c>
      <c r="D57" s="36"/>
      <c r="E57" s="36"/>
      <c r="F57" s="36"/>
      <c r="G57" s="36"/>
      <c r="H57" s="36"/>
    </row>
    <row r="58" spans="2:8" x14ac:dyDescent="0.2">
      <c r="C58" s="30" t="s">
        <v>212</v>
      </c>
      <c r="D58" s="36"/>
      <c r="E58" s="36"/>
      <c r="F58" s="36"/>
      <c r="G58" s="36"/>
      <c r="H58" s="36"/>
    </row>
    <row r="59" spans="2:8" x14ac:dyDescent="0.2">
      <c r="C59" s="30" t="s">
        <v>213</v>
      </c>
      <c r="D59" s="36"/>
      <c r="E59" s="36"/>
      <c r="F59" s="36"/>
      <c r="G59" s="36"/>
      <c r="H59" s="36"/>
    </row>
    <row r="61" spans="2:8" x14ac:dyDescent="0.2">
      <c r="B61">
        <v>55</v>
      </c>
      <c r="C61" t="s">
        <v>214</v>
      </c>
      <c r="D61" s="39" t="s">
        <v>150</v>
      </c>
    </row>
    <row r="62" spans="2:8" ht="16" x14ac:dyDescent="0.2">
      <c r="C62" s="10" t="s">
        <v>215</v>
      </c>
      <c r="D62" s="3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tabColor rgb="FF00B050"/>
  </sheetPr>
  <dimension ref="A1:V141"/>
  <sheetViews>
    <sheetView workbookViewId="0">
      <selection activeCell="E9" sqref="E9"/>
    </sheetView>
  </sheetViews>
  <sheetFormatPr baseColWidth="10" defaultColWidth="8.83203125" defaultRowHeight="15" x14ac:dyDescent="0.2"/>
  <cols>
    <col min="3" max="3" width="96.5" customWidth="1"/>
    <col min="4" max="6" width="18.83203125" customWidth="1"/>
    <col min="7" max="7" width="45.5" customWidth="1"/>
    <col min="12" max="12" width="3.6640625" customWidth="1"/>
  </cols>
  <sheetData>
    <row r="1" spans="1:8" x14ac:dyDescent="0.2">
      <c r="A1" t="s">
        <v>352</v>
      </c>
    </row>
    <row r="4" spans="1:8" x14ac:dyDescent="0.2">
      <c r="B4" t="s">
        <v>206</v>
      </c>
    </row>
    <row r="5" spans="1:8" ht="16" x14ac:dyDescent="0.2">
      <c r="B5" s="33">
        <v>56</v>
      </c>
      <c r="C5" s="10" t="s">
        <v>225</v>
      </c>
      <c r="D5" s="39" t="s">
        <v>341</v>
      </c>
    </row>
    <row r="6" spans="1:8" x14ac:dyDescent="0.2">
      <c r="B6" s="33"/>
      <c r="C6" s="10"/>
      <c r="D6" s="40"/>
    </row>
    <row r="7" spans="1:8" ht="16" x14ac:dyDescent="0.2">
      <c r="B7" s="33">
        <v>57</v>
      </c>
      <c r="C7" s="10" t="s">
        <v>438</v>
      </c>
      <c r="D7" s="40"/>
    </row>
    <row r="8" spans="1:8" ht="16" x14ac:dyDescent="0.2">
      <c r="B8" s="33"/>
      <c r="C8" s="10" t="s">
        <v>439</v>
      </c>
      <c r="D8" s="39" t="s">
        <v>150</v>
      </c>
    </row>
    <row r="9" spans="1:8" x14ac:dyDescent="0.2">
      <c r="B9" s="33"/>
      <c r="C9" s="10"/>
      <c r="D9" s="40"/>
    </row>
    <row r="10" spans="1:8" ht="16" x14ac:dyDescent="0.2">
      <c r="B10" s="33">
        <v>58</v>
      </c>
      <c r="C10" s="10" t="s">
        <v>226</v>
      </c>
      <c r="D10" s="40"/>
      <c r="E10" s="33"/>
      <c r="F10" s="33"/>
      <c r="G10" s="33"/>
      <c r="H10" s="33"/>
    </row>
    <row r="11" spans="1:8" ht="32" x14ac:dyDescent="0.2">
      <c r="B11" s="33"/>
      <c r="C11" s="10" t="s">
        <v>233</v>
      </c>
      <c r="D11" s="40"/>
      <c r="E11" s="33"/>
      <c r="F11" s="33"/>
      <c r="G11" s="33" t="s">
        <v>495</v>
      </c>
      <c r="H11" s="33"/>
    </row>
    <row r="12" spans="1:8" ht="32" x14ac:dyDescent="0.2">
      <c r="B12" s="33"/>
      <c r="C12" s="35" t="s">
        <v>280</v>
      </c>
      <c r="D12" s="96">
        <f>'Items B &amp; C'!K71</f>
        <v>28.415992168252689</v>
      </c>
      <c r="E12" s="33"/>
      <c r="F12" s="33"/>
      <c r="G12" s="33"/>
      <c r="H12" s="33"/>
    </row>
    <row r="13" spans="1:8" ht="16" x14ac:dyDescent="0.2">
      <c r="B13" s="33"/>
      <c r="C13" s="147" t="s">
        <v>440</v>
      </c>
      <c r="D13" s="96"/>
      <c r="E13" s="33"/>
      <c r="F13" s="33"/>
      <c r="G13" s="33"/>
      <c r="H13" s="33"/>
    </row>
    <row r="14" spans="1:8" ht="16" x14ac:dyDescent="0.2">
      <c r="B14" s="33"/>
      <c r="C14" s="147" t="s">
        <v>441</v>
      </c>
      <c r="D14" s="96"/>
      <c r="E14" s="151" t="s">
        <v>497</v>
      </c>
      <c r="F14" s="33"/>
      <c r="G14" s="33"/>
      <c r="H14" s="33"/>
    </row>
    <row r="15" spans="1:8" ht="16" x14ac:dyDescent="0.2">
      <c r="B15" s="33"/>
      <c r="C15" s="147" t="s">
        <v>442</v>
      </c>
      <c r="D15" s="66"/>
      <c r="E15" s="33" t="s">
        <v>443</v>
      </c>
      <c r="F15" s="33"/>
      <c r="G15" s="33"/>
      <c r="H15" s="33"/>
    </row>
    <row r="16" spans="1:8" ht="16" x14ac:dyDescent="0.2">
      <c r="B16" s="33"/>
      <c r="C16" s="147" t="s">
        <v>444</v>
      </c>
      <c r="D16" s="66"/>
      <c r="E16" s="151" t="s">
        <v>496</v>
      </c>
      <c r="F16" s="33"/>
      <c r="G16" s="33"/>
      <c r="H16" s="33"/>
    </row>
    <row r="17" spans="2:8" x14ac:dyDescent="0.2">
      <c r="B17" s="33"/>
      <c r="C17" s="10"/>
      <c r="D17" s="40"/>
      <c r="E17" s="33"/>
      <c r="F17" s="33"/>
      <c r="G17" s="33"/>
      <c r="H17" s="33"/>
    </row>
    <row r="18" spans="2:8" x14ac:dyDescent="0.2">
      <c r="B18" s="33"/>
      <c r="C18" s="10"/>
      <c r="D18" s="40"/>
      <c r="E18" s="33"/>
      <c r="F18" s="33"/>
      <c r="G18" s="33"/>
      <c r="H18" s="33"/>
    </row>
    <row r="19" spans="2:8" x14ac:dyDescent="0.2">
      <c r="B19" s="33"/>
      <c r="C19" s="10"/>
      <c r="D19" s="40"/>
      <c r="E19" s="33"/>
      <c r="F19" s="33"/>
      <c r="G19" s="33"/>
      <c r="H19" s="33"/>
    </row>
    <row r="20" spans="2:8" ht="32" x14ac:dyDescent="0.2">
      <c r="B20" s="33">
        <v>59</v>
      </c>
      <c r="C20" s="10" t="s">
        <v>282</v>
      </c>
      <c r="D20" s="39">
        <v>0</v>
      </c>
      <c r="E20" s="33"/>
      <c r="F20" s="33"/>
      <c r="G20" s="33"/>
      <c r="H20" s="33"/>
    </row>
    <row r="21" spans="2:8" x14ac:dyDescent="0.2">
      <c r="B21" s="33"/>
      <c r="C21" s="10"/>
      <c r="D21" s="40"/>
      <c r="E21" s="33"/>
      <c r="F21" s="33"/>
      <c r="G21" s="33"/>
      <c r="H21" s="33"/>
    </row>
    <row r="22" spans="2:8" ht="32" x14ac:dyDescent="0.2">
      <c r="B22" s="33">
        <v>60</v>
      </c>
      <c r="C22" s="10" t="s">
        <v>232</v>
      </c>
      <c r="D22" s="40"/>
      <c r="E22" s="33"/>
    </row>
    <row r="23" spans="2:8" ht="48" x14ac:dyDescent="0.2">
      <c r="B23" s="33"/>
      <c r="C23" s="10" t="s">
        <v>227</v>
      </c>
      <c r="D23" s="40"/>
      <c r="E23" s="33"/>
    </row>
    <row r="24" spans="2:8" ht="16" x14ac:dyDescent="0.2">
      <c r="B24" s="33"/>
      <c r="C24" s="10" t="s">
        <v>234</v>
      </c>
      <c r="D24" s="40"/>
      <c r="E24" s="33"/>
      <c r="F24" s="33"/>
      <c r="G24" s="33"/>
      <c r="H24" s="33"/>
    </row>
    <row r="25" spans="2:8" ht="32" x14ac:dyDescent="0.2">
      <c r="B25" s="33"/>
      <c r="C25" s="31" t="s">
        <v>283</v>
      </c>
      <c r="D25" s="39">
        <v>0</v>
      </c>
      <c r="E25" s="33"/>
      <c r="F25" s="33"/>
      <c r="G25" s="33"/>
      <c r="H25" s="33"/>
    </row>
    <row r="26" spans="2:8" ht="48" x14ac:dyDescent="0.2">
      <c r="B26" s="33"/>
      <c r="C26" s="31" t="s">
        <v>228</v>
      </c>
      <c r="D26" s="39">
        <v>0</v>
      </c>
      <c r="E26" s="33"/>
      <c r="F26" s="33"/>
      <c r="G26" s="33"/>
      <c r="H26" s="33"/>
    </row>
    <row r="27" spans="2:8" ht="32" x14ac:dyDescent="0.2">
      <c r="B27" s="33"/>
      <c r="C27" s="31" t="s">
        <v>217</v>
      </c>
      <c r="D27" s="39">
        <v>0</v>
      </c>
      <c r="E27" s="33"/>
      <c r="F27" s="33"/>
      <c r="G27" s="33"/>
      <c r="H27" s="33"/>
    </row>
    <row r="28" spans="2:8" ht="32" x14ac:dyDescent="0.2">
      <c r="B28" s="33"/>
      <c r="C28" s="31" t="s">
        <v>229</v>
      </c>
      <c r="D28" s="39">
        <v>0</v>
      </c>
      <c r="E28" s="33"/>
      <c r="F28" s="33"/>
      <c r="G28" s="33"/>
      <c r="H28" s="33"/>
    </row>
    <row r="29" spans="2:8" x14ac:dyDescent="0.2">
      <c r="B29" s="33"/>
      <c r="C29" s="10"/>
      <c r="D29" s="40"/>
      <c r="E29" s="33"/>
      <c r="F29" s="33"/>
      <c r="G29" s="33"/>
      <c r="H29" s="33"/>
    </row>
    <row r="30" spans="2:8" ht="16" x14ac:dyDescent="0.2">
      <c r="B30" s="33">
        <v>61</v>
      </c>
      <c r="C30" s="10" t="s">
        <v>231</v>
      </c>
      <c r="D30" s="40"/>
      <c r="E30" s="33"/>
      <c r="F30" s="33"/>
      <c r="G30" s="33"/>
      <c r="H30" s="33"/>
    </row>
    <row r="31" spans="2:8" ht="80" x14ac:dyDescent="0.2">
      <c r="B31" s="33"/>
      <c r="C31" s="10" t="s">
        <v>230</v>
      </c>
      <c r="D31" s="40"/>
      <c r="E31" s="33"/>
    </row>
    <row r="32" spans="2:8" x14ac:dyDescent="0.2">
      <c r="C32" s="10"/>
      <c r="D32" s="40" t="s">
        <v>216</v>
      </c>
      <c r="E32" s="33"/>
      <c r="F32" s="33"/>
    </row>
    <row r="33" spans="2:22" ht="16" x14ac:dyDescent="0.2">
      <c r="C33" s="32" t="s">
        <v>218</v>
      </c>
      <c r="D33" s="39">
        <v>0</v>
      </c>
      <c r="E33" s="33"/>
      <c r="F33" s="33"/>
    </row>
    <row r="34" spans="2:22" ht="16" x14ac:dyDescent="0.2">
      <c r="C34" s="32" t="s">
        <v>219</v>
      </c>
      <c r="D34" s="39">
        <v>0</v>
      </c>
      <c r="E34" s="33"/>
      <c r="F34" s="33"/>
    </row>
    <row r="35" spans="2:22" ht="16" x14ac:dyDescent="0.2">
      <c r="C35" s="32" t="s">
        <v>220</v>
      </c>
      <c r="D35" s="39">
        <v>100</v>
      </c>
      <c r="E35" s="33"/>
      <c r="F35" s="33"/>
      <c r="H35" s="54"/>
      <c r="I35" s="53" t="s">
        <v>447</v>
      </c>
      <c r="J35" s="55"/>
      <c r="K35" s="55"/>
      <c r="L35" s="55"/>
      <c r="M35" s="55"/>
      <c r="N35" s="55"/>
      <c r="O35" s="55"/>
      <c r="P35" s="55"/>
      <c r="Q35" s="55"/>
      <c r="R35" s="55"/>
      <c r="S35" s="55"/>
      <c r="T35" s="55"/>
      <c r="U35" s="55"/>
      <c r="V35" s="56"/>
    </row>
    <row r="36" spans="2:22" ht="16" x14ac:dyDescent="0.2">
      <c r="C36" s="32" t="s">
        <v>221</v>
      </c>
      <c r="D36" s="39">
        <v>0</v>
      </c>
      <c r="E36" s="33"/>
      <c r="F36" s="33"/>
      <c r="H36" s="44">
        <v>1</v>
      </c>
      <c r="I36" s="45" t="s">
        <v>284</v>
      </c>
      <c r="J36" s="45"/>
      <c r="K36" s="45"/>
      <c r="L36" s="45"/>
      <c r="M36" s="45"/>
      <c r="N36" s="45"/>
      <c r="O36" s="45"/>
      <c r="P36" s="45"/>
      <c r="Q36" s="45"/>
      <c r="R36" s="45"/>
      <c r="S36" s="45"/>
      <c r="T36" s="45"/>
      <c r="U36" s="45"/>
      <c r="V36" s="46"/>
    </row>
    <row r="37" spans="2:22" ht="16" x14ac:dyDescent="0.2">
      <c r="C37" s="32" t="s">
        <v>222</v>
      </c>
      <c r="D37" s="39">
        <v>0</v>
      </c>
      <c r="E37" s="33"/>
      <c r="F37" s="33"/>
      <c r="H37" s="47">
        <v>2</v>
      </c>
      <c r="I37" s="48" t="s">
        <v>449</v>
      </c>
      <c r="J37" s="48"/>
      <c r="K37" s="48"/>
      <c r="L37" s="48"/>
      <c r="M37" s="48"/>
      <c r="N37" s="48"/>
      <c r="O37" s="48"/>
      <c r="P37" s="48"/>
      <c r="Q37" s="48"/>
      <c r="R37" s="48"/>
      <c r="S37" s="48"/>
      <c r="T37" s="48"/>
      <c r="U37" s="48"/>
      <c r="V37" s="49"/>
    </row>
    <row r="38" spans="2:22" ht="16" x14ac:dyDescent="0.2">
      <c r="C38" s="32" t="s">
        <v>223</v>
      </c>
      <c r="D38" s="39">
        <v>0</v>
      </c>
      <c r="E38" s="33"/>
      <c r="F38" s="33"/>
      <c r="H38" s="47">
        <v>3</v>
      </c>
      <c r="I38" s="48" t="s">
        <v>448</v>
      </c>
      <c r="J38" s="48"/>
      <c r="K38" s="48"/>
      <c r="L38" s="48"/>
      <c r="M38" s="48"/>
      <c r="N38" s="48"/>
      <c r="O38" s="48"/>
      <c r="P38" s="48"/>
      <c r="Q38" s="48"/>
      <c r="R38" s="48"/>
      <c r="S38" s="48"/>
      <c r="T38" s="48"/>
      <c r="U38" s="48"/>
      <c r="V38" s="49"/>
    </row>
    <row r="39" spans="2:22" ht="16" x14ac:dyDescent="0.2">
      <c r="C39" s="32" t="s">
        <v>224</v>
      </c>
      <c r="D39" s="39">
        <v>0</v>
      </c>
      <c r="E39" s="33"/>
      <c r="F39" s="33"/>
      <c r="H39" s="47">
        <v>4</v>
      </c>
      <c r="I39" s="48" t="s">
        <v>450</v>
      </c>
      <c r="J39" s="48"/>
      <c r="K39" s="48"/>
      <c r="L39" s="48"/>
      <c r="M39" s="48"/>
      <c r="N39" s="48"/>
      <c r="O39" s="48"/>
      <c r="P39" s="48"/>
      <c r="Q39" s="48"/>
      <c r="R39" s="48"/>
      <c r="S39" s="48"/>
      <c r="T39" s="48"/>
      <c r="U39" s="48"/>
      <c r="V39" s="49"/>
    </row>
    <row r="40" spans="2:22" x14ac:dyDescent="0.2">
      <c r="E40" s="33"/>
      <c r="F40" s="33"/>
      <c r="H40" s="47">
        <v>5</v>
      </c>
      <c r="I40" s="48" t="s">
        <v>285</v>
      </c>
      <c r="J40" s="48"/>
      <c r="K40" s="48"/>
      <c r="L40" s="48"/>
      <c r="M40" s="48"/>
      <c r="N40" s="48"/>
      <c r="O40" s="48"/>
      <c r="P40" s="48"/>
      <c r="Q40" s="48"/>
      <c r="R40" s="48"/>
      <c r="S40" s="48"/>
      <c r="T40" s="48"/>
      <c r="U40" s="48"/>
      <c r="V40" s="49"/>
    </row>
    <row r="41" spans="2:22" x14ac:dyDescent="0.2">
      <c r="H41" s="47">
        <v>6</v>
      </c>
      <c r="I41" s="48" t="s">
        <v>286</v>
      </c>
      <c r="J41" s="48"/>
      <c r="K41" s="48"/>
      <c r="L41" s="48"/>
      <c r="M41" s="48"/>
      <c r="N41" s="48"/>
      <c r="O41" s="48"/>
      <c r="P41" s="48"/>
      <c r="Q41" s="48"/>
      <c r="R41" s="48"/>
      <c r="S41" s="48"/>
      <c r="T41" s="48"/>
      <c r="U41" s="48"/>
      <c r="V41" s="49"/>
    </row>
    <row r="42" spans="2:22" x14ac:dyDescent="0.2">
      <c r="B42" s="28" t="s">
        <v>235</v>
      </c>
      <c r="H42" s="47">
        <v>7</v>
      </c>
      <c r="I42" s="48" t="s">
        <v>287</v>
      </c>
      <c r="J42" s="48"/>
      <c r="K42" s="48"/>
      <c r="L42" s="48"/>
      <c r="M42" s="48"/>
      <c r="N42" s="48"/>
      <c r="O42" s="48"/>
      <c r="P42" s="48"/>
      <c r="Q42" s="48"/>
      <c r="R42" s="48"/>
      <c r="S42" s="48"/>
      <c r="T42" s="48"/>
      <c r="U42" s="48"/>
      <c r="V42" s="49"/>
    </row>
    <row r="43" spans="2:22" x14ac:dyDescent="0.2">
      <c r="B43" s="28"/>
      <c r="H43" s="47">
        <v>8</v>
      </c>
      <c r="I43" s="48" t="s">
        <v>288</v>
      </c>
      <c r="J43" s="48"/>
      <c r="K43" s="48"/>
      <c r="L43" s="48"/>
      <c r="M43" s="48"/>
      <c r="N43" s="48"/>
      <c r="O43" s="48"/>
      <c r="P43" s="48"/>
      <c r="Q43" s="48"/>
      <c r="R43" s="48"/>
      <c r="S43" s="48"/>
      <c r="T43" s="48"/>
      <c r="U43" s="48"/>
      <c r="V43" s="49"/>
    </row>
    <row r="44" spans="2:22" x14ac:dyDescent="0.2">
      <c r="B44">
        <v>62</v>
      </c>
      <c r="C44" t="s">
        <v>236</v>
      </c>
      <c r="H44" s="47">
        <v>9</v>
      </c>
      <c r="I44" s="48" t="s">
        <v>289</v>
      </c>
      <c r="J44" s="48"/>
      <c r="K44" s="48"/>
      <c r="L44" s="48"/>
      <c r="M44" s="48"/>
      <c r="N44" s="48"/>
      <c r="O44" s="48"/>
      <c r="P44" s="48"/>
      <c r="Q44" s="48"/>
      <c r="R44" s="48"/>
      <c r="S44" s="48"/>
      <c r="T44" s="48"/>
      <c r="U44" s="48"/>
      <c r="V44" s="49"/>
    </row>
    <row r="45" spans="2:22" x14ac:dyDescent="0.2">
      <c r="D45" t="s">
        <v>270</v>
      </c>
      <c r="E45" t="s">
        <v>271</v>
      </c>
      <c r="F45" t="s">
        <v>272</v>
      </c>
      <c r="H45" s="47">
        <v>10</v>
      </c>
      <c r="I45" s="48" t="s">
        <v>290</v>
      </c>
      <c r="J45" s="48"/>
      <c r="K45" s="48"/>
      <c r="L45" s="48"/>
      <c r="M45" s="48"/>
      <c r="N45" s="48"/>
      <c r="O45" s="48"/>
      <c r="P45" s="48"/>
      <c r="Q45" s="48"/>
      <c r="R45" s="48"/>
      <c r="S45" s="48"/>
      <c r="T45" s="48"/>
      <c r="U45" s="48"/>
      <c r="V45" s="49"/>
    </row>
    <row r="46" spans="2:22" ht="16" x14ac:dyDescent="0.2">
      <c r="C46" s="34" t="s">
        <v>446</v>
      </c>
      <c r="D46" s="65"/>
      <c r="E46" s="65"/>
      <c r="F46" s="65"/>
      <c r="G46" s="33"/>
      <c r="H46" s="47">
        <v>11</v>
      </c>
      <c r="I46" s="48" t="s">
        <v>291</v>
      </c>
      <c r="J46" s="48"/>
      <c r="K46" s="48"/>
      <c r="L46" s="48"/>
      <c r="M46" s="48"/>
      <c r="N46" s="48"/>
      <c r="O46" s="48"/>
      <c r="P46" s="48"/>
      <c r="Q46" s="48"/>
      <c r="R46" s="48"/>
      <c r="S46" s="48"/>
      <c r="T46" s="48"/>
      <c r="U46" s="48"/>
      <c r="V46" s="49"/>
    </row>
    <row r="47" spans="2:22" ht="16" x14ac:dyDescent="0.2">
      <c r="C47" s="34" t="s">
        <v>237</v>
      </c>
      <c r="D47" s="65"/>
      <c r="E47" s="65"/>
      <c r="F47" s="65"/>
      <c r="G47" s="33"/>
      <c r="H47" s="47">
        <v>12</v>
      </c>
      <c r="I47" s="48" t="s">
        <v>292</v>
      </c>
      <c r="J47" s="48"/>
      <c r="K47" s="48"/>
      <c r="L47" s="48"/>
      <c r="M47" s="48"/>
      <c r="N47" s="48"/>
      <c r="O47" s="48"/>
      <c r="P47" s="48"/>
      <c r="Q47" s="48"/>
      <c r="R47" s="48"/>
      <c r="S47" s="48"/>
      <c r="T47" s="48"/>
      <c r="U47" s="48"/>
      <c r="V47" s="49"/>
    </row>
    <row r="48" spans="2:22" ht="16" x14ac:dyDescent="0.2">
      <c r="C48" s="34" t="s">
        <v>238</v>
      </c>
      <c r="D48" s="65"/>
      <c r="E48" s="65"/>
      <c r="F48" s="65"/>
      <c r="G48" s="33"/>
      <c r="H48" s="47">
        <v>13</v>
      </c>
      <c r="I48" s="48" t="s">
        <v>293</v>
      </c>
      <c r="J48" s="48"/>
      <c r="K48" s="48"/>
      <c r="L48" s="48"/>
      <c r="M48" s="48"/>
      <c r="N48" s="48"/>
      <c r="O48" s="48"/>
      <c r="P48" s="48"/>
      <c r="Q48" s="48"/>
      <c r="R48" s="48"/>
      <c r="S48" s="48"/>
      <c r="T48" s="48"/>
      <c r="U48" s="48"/>
      <c r="V48" s="49"/>
    </row>
    <row r="49" spans="3:22" ht="16" x14ac:dyDescent="0.2">
      <c r="C49" s="34" t="s">
        <v>239</v>
      </c>
      <c r="D49" s="65"/>
      <c r="E49" s="65"/>
      <c r="F49" s="65"/>
      <c r="G49" s="33"/>
      <c r="H49" s="47">
        <v>14</v>
      </c>
      <c r="I49" s="48" t="s">
        <v>294</v>
      </c>
      <c r="J49" s="48"/>
      <c r="K49" s="48"/>
      <c r="L49" s="48"/>
      <c r="M49" s="48"/>
      <c r="N49" s="48"/>
      <c r="O49" s="48"/>
      <c r="P49" s="48"/>
      <c r="Q49" s="48"/>
      <c r="R49" s="48"/>
      <c r="S49" s="48"/>
      <c r="T49" s="48"/>
      <c r="U49" s="48"/>
      <c r="V49" s="49"/>
    </row>
    <row r="50" spans="3:22" ht="16" x14ac:dyDescent="0.2">
      <c r="C50" s="34" t="s">
        <v>240</v>
      </c>
      <c r="D50" s="65"/>
      <c r="E50" s="65"/>
      <c r="F50" s="65"/>
      <c r="G50" s="33"/>
      <c r="H50" s="47">
        <v>15</v>
      </c>
      <c r="I50" s="48" t="s">
        <v>295</v>
      </c>
      <c r="J50" s="48"/>
      <c r="K50" s="48"/>
      <c r="L50" s="48"/>
      <c r="M50" s="48"/>
      <c r="N50" s="48"/>
      <c r="O50" s="48"/>
      <c r="P50" s="48"/>
      <c r="Q50" s="48"/>
      <c r="R50" s="48"/>
      <c r="S50" s="48"/>
      <c r="T50" s="48"/>
      <c r="U50" s="48"/>
      <c r="V50" s="49"/>
    </row>
    <row r="51" spans="3:22" ht="16" x14ac:dyDescent="0.2">
      <c r="C51" s="37" t="s">
        <v>241</v>
      </c>
      <c r="D51" s="65"/>
      <c r="E51" s="65"/>
      <c r="F51" s="65"/>
      <c r="G51" s="33"/>
      <c r="H51" s="47">
        <v>16</v>
      </c>
      <c r="I51" s="48" t="s">
        <v>296</v>
      </c>
      <c r="J51" s="48"/>
      <c r="K51" s="48"/>
      <c r="L51" s="48"/>
      <c r="M51" s="48"/>
      <c r="N51" s="48"/>
      <c r="O51" s="48"/>
      <c r="P51" s="48"/>
      <c r="Q51" s="48"/>
      <c r="R51" s="48"/>
      <c r="S51" s="48"/>
      <c r="T51" s="48"/>
      <c r="U51" s="48"/>
      <c r="V51" s="49"/>
    </row>
    <row r="52" spans="3:22" ht="16" x14ac:dyDescent="0.2">
      <c r="C52" s="37" t="s">
        <v>242</v>
      </c>
      <c r="D52" s="65"/>
      <c r="E52" s="65"/>
      <c r="F52" s="65"/>
      <c r="G52" s="33"/>
      <c r="H52" s="47">
        <v>17</v>
      </c>
      <c r="I52" s="48" t="s">
        <v>297</v>
      </c>
      <c r="J52" s="48"/>
      <c r="K52" s="48"/>
      <c r="L52" s="48"/>
      <c r="M52" s="48"/>
      <c r="N52" s="48"/>
      <c r="O52" s="48"/>
      <c r="P52" s="48"/>
      <c r="Q52" s="48"/>
      <c r="R52" s="48"/>
      <c r="S52" s="48"/>
      <c r="T52" s="48"/>
      <c r="U52" s="48"/>
      <c r="V52" s="49"/>
    </row>
    <row r="53" spans="3:22" ht="16" x14ac:dyDescent="0.2">
      <c r="C53" s="37" t="s">
        <v>243</v>
      </c>
      <c r="D53" s="65"/>
      <c r="E53" s="65"/>
      <c r="F53" s="65"/>
      <c r="G53" s="33"/>
      <c r="H53" s="47">
        <v>18</v>
      </c>
      <c r="I53" s="48" t="s">
        <v>451</v>
      </c>
      <c r="J53" s="48"/>
      <c r="K53" s="48"/>
      <c r="L53" s="48"/>
      <c r="M53" s="48"/>
      <c r="N53" s="48"/>
      <c r="O53" s="48"/>
      <c r="P53" s="48"/>
      <c r="Q53" s="48"/>
      <c r="R53" s="48"/>
      <c r="S53" s="48"/>
      <c r="T53" s="48"/>
      <c r="U53" s="48"/>
      <c r="V53" s="49"/>
    </row>
    <row r="54" spans="3:22" x14ac:dyDescent="0.2">
      <c r="C54" s="10"/>
      <c r="D54" s="40"/>
      <c r="E54" s="40"/>
      <c r="F54" s="40"/>
      <c r="G54" s="33"/>
      <c r="H54" s="50">
        <v>19</v>
      </c>
      <c r="I54" s="51" t="s">
        <v>298</v>
      </c>
      <c r="J54" s="51"/>
      <c r="K54" s="51"/>
      <c r="L54" s="51"/>
      <c r="M54" s="51"/>
      <c r="N54" s="51"/>
      <c r="O54" s="51"/>
      <c r="P54" s="51"/>
      <c r="Q54" s="51"/>
      <c r="R54" s="51"/>
      <c r="S54" s="51"/>
      <c r="T54" s="51"/>
      <c r="U54" s="51"/>
      <c r="V54" s="52"/>
    </row>
    <row r="55" spans="3:22" ht="16" x14ac:dyDescent="0.2">
      <c r="C55" s="34" t="s">
        <v>244</v>
      </c>
      <c r="D55" s="40"/>
      <c r="E55" s="40"/>
      <c r="F55" s="40"/>
      <c r="G55" s="33"/>
      <c r="H55" s="50"/>
      <c r="I55" s="51"/>
      <c r="J55" s="51"/>
      <c r="K55" s="51"/>
      <c r="L55" s="51"/>
      <c r="M55" s="51"/>
      <c r="N55" s="51"/>
      <c r="O55" s="51"/>
      <c r="P55" s="51"/>
      <c r="Q55" s="51"/>
      <c r="R55" s="51"/>
      <c r="S55" s="51"/>
      <c r="T55" s="51"/>
      <c r="U55" s="51"/>
      <c r="V55" s="52"/>
    </row>
    <row r="56" spans="3:22" ht="145.5" customHeight="1" x14ac:dyDescent="0.2">
      <c r="C56" s="34" t="s">
        <v>245</v>
      </c>
      <c r="D56" s="66" t="s">
        <v>304</v>
      </c>
      <c r="E56" s="66"/>
      <c r="F56" s="66"/>
      <c r="G56" s="38"/>
    </row>
    <row r="57" spans="3:22" x14ac:dyDescent="0.2">
      <c r="C57" s="10"/>
      <c r="D57" s="29"/>
      <c r="E57" s="29"/>
      <c r="F57" s="29"/>
      <c r="G57" s="33"/>
    </row>
    <row r="58" spans="3:22" ht="48" x14ac:dyDescent="0.2">
      <c r="C58" s="34" t="s">
        <v>246</v>
      </c>
      <c r="D58" s="29"/>
      <c r="E58" s="29"/>
      <c r="F58" s="29"/>
      <c r="G58" s="33"/>
    </row>
    <row r="59" spans="3:22" ht="32" x14ac:dyDescent="0.2">
      <c r="C59" s="34" t="s">
        <v>247</v>
      </c>
      <c r="D59" s="29"/>
      <c r="E59" s="29"/>
      <c r="F59" s="29"/>
      <c r="G59" s="33"/>
    </row>
    <row r="60" spans="3:22" x14ac:dyDescent="0.2">
      <c r="C60" s="34"/>
      <c r="D60" s="29"/>
      <c r="E60" s="29"/>
      <c r="F60" s="29"/>
      <c r="H60" s="33"/>
      <c r="I60" s="33"/>
    </row>
    <row r="61" spans="3:22" ht="16" x14ac:dyDescent="0.2">
      <c r="C61" s="37" t="s">
        <v>248</v>
      </c>
      <c r="D61" s="66" t="s">
        <v>300</v>
      </c>
      <c r="E61" s="66" t="s">
        <v>300</v>
      </c>
      <c r="F61" s="66" t="s">
        <v>300</v>
      </c>
      <c r="G61" s="43" t="s">
        <v>302</v>
      </c>
      <c r="H61" s="33"/>
      <c r="I61" s="33"/>
      <c r="K61" t="s">
        <v>465</v>
      </c>
    </row>
    <row r="62" spans="3:22" ht="16" x14ac:dyDescent="0.2">
      <c r="C62" s="37" t="s">
        <v>452</v>
      </c>
      <c r="D62" s="66" t="s">
        <v>150</v>
      </c>
      <c r="E62" s="66" t="s">
        <v>150</v>
      </c>
      <c r="F62" s="67" t="s">
        <v>150</v>
      </c>
      <c r="G62" s="148"/>
      <c r="H62" s="33"/>
      <c r="I62" s="33"/>
    </row>
    <row r="63" spans="3:22" ht="16" x14ac:dyDescent="0.2">
      <c r="C63" s="37" t="s">
        <v>453</v>
      </c>
      <c r="D63" s="66" t="s">
        <v>454</v>
      </c>
      <c r="E63" s="66" t="s">
        <v>454</v>
      </c>
      <c r="F63" s="66" t="s">
        <v>454</v>
      </c>
      <c r="G63" s="148"/>
      <c r="H63" s="33"/>
      <c r="I63" s="33"/>
    </row>
    <row r="64" spans="3:22" ht="16" x14ac:dyDescent="0.2">
      <c r="C64" s="37" t="s">
        <v>455</v>
      </c>
      <c r="D64" s="66" t="s">
        <v>150</v>
      </c>
      <c r="E64" s="66" t="s">
        <v>150</v>
      </c>
      <c r="F64" s="67" t="s">
        <v>150</v>
      </c>
      <c r="G64" s="148"/>
      <c r="H64" s="33"/>
      <c r="I64" s="33"/>
    </row>
    <row r="65" spans="3:17" ht="16" x14ac:dyDescent="0.2">
      <c r="C65" s="37" t="s">
        <v>463</v>
      </c>
      <c r="D65" s="66" t="s">
        <v>301</v>
      </c>
      <c r="E65" s="66" t="s">
        <v>299</v>
      </c>
      <c r="F65" s="67" t="s">
        <v>299</v>
      </c>
      <c r="G65" s="149"/>
      <c r="H65" s="33"/>
      <c r="I65" s="33"/>
    </row>
    <row r="66" spans="3:17" ht="16" x14ac:dyDescent="0.2">
      <c r="C66" s="37" t="s">
        <v>458</v>
      </c>
      <c r="D66" s="66" t="s">
        <v>300</v>
      </c>
      <c r="E66" s="66" t="s">
        <v>300</v>
      </c>
      <c r="F66" s="66" t="s">
        <v>300</v>
      </c>
      <c r="G66" s="149"/>
      <c r="H66" s="33"/>
      <c r="I66" s="33"/>
    </row>
    <row r="67" spans="3:17" ht="16" x14ac:dyDescent="0.2">
      <c r="C67" s="37" t="s">
        <v>459</v>
      </c>
      <c r="D67" s="65" t="e">
        <f>NA()</f>
        <v>#N/A</v>
      </c>
      <c r="E67" s="65" t="e">
        <f>NA()</f>
        <v>#N/A</v>
      </c>
      <c r="F67" s="68" t="e">
        <f>NA()</f>
        <v>#N/A</v>
      </c>
      <c r="G67" s="149"/>
      <c r="H67" s="33"/>
      <c r="I67" s="33"/>
    </row>
    <row r="68" spans="3:17" ht="16" x14ac:dyDescent="0.2">
      <c r="C68" s="37" t="s">
        <v>498</v>
      </c>
      <c r="D68" s="66" t="s">
        <v>300</v>
      </c>
      <c r="E68" s="66" t="s">
        <v>300</v>
      </c>
      <c r="F68" s="66" t="s">
        <v>300</v>
      </c>
      <c r="G68" s="149"/>
      <c r="H68" s="33"/>
      <c r="I68" s="33"/>
    </row>
    <row r="69" spans="3:17" ht="16" x14ac:dyDescent="0.2">
      <c r="C69" s="37" t="s">
        <v>460</v>
      </c>
      <c r="D69" s="66" t="s">
        <v>300</v>
      </c>
      <c r="E69" s="66" t="s">
        <v>300</v>
      </c>
      <c r="F69" s="66" t="s">
        <v>300</v>
      </c>
      <c r="G69" s="149"/>
      <c r="H69" s="33"/>
      <c r="I69" s="33"/>
      <c r="Q69" s="1"/>
    </row>
    <row r="70" spans="3:17" ht="16" x14ac:dyDescent="0.2">
      <c r="C70" s="37" t="s">
        <v>461</v>
      </c>
      <c r="D70" s="66" t="s">
        <v>300</v>
      </c>
      <c r="E70" s="66" t="s">
        <v>300</v>
      </c>
      <c r="F70" s="66" t="s">
        <v>300</v>
      </c>
      <c r="G70" s="149"/>
      <c r="H70" s="33"/>
      <c r="I70" s="33"/>
      <c r="Q70" s="1"/>
    </row>
    <row r="71" spans="3:17" ht="16" x14ac:dyDescent="0.2">
      <c r="C71" s="37" t="s">
        <v>462</v>
      </c>
      <c r="D71" s="66" t="s">
        <v>300</v>
      </c>
      <c r="E71" s="66" t="s">
        <v>300</v>
      </c>
      <c r="F71" s="66" t="s">
        <v>300</v>
      </c>
      <c r="G71" s="33"/>
      <c r="Q71" s="1"/>
    </row>
    <row r="72" spans="3:17" ht="64" x14ac:dyDescent="0.2">
      <c r="C72" s="37" t="s">
        <v>464</v>
      </c>
      <c r="D72" s="66" t="s">
        <v>470</v>
      </c>
      <c r="E72" s="66" t="s">
        <v>470</v>
      </c>
      <c r="F72" s="66" t="s">
        <v>470</v>
      </c>
      <c r="G72" s="33"/>
      <c r="H72" s="33"/>
    </row>
    <row r="73" spans="3:17" ht="16" x14ac:dyDescent="0.2">
      <c r="C73" s="37" t="s">
        <v>466</v>
      </c>
      <c r="D73" s="29"/>
      <c r="E73" s="29"/>
      <c r="F73" s="29"/>
      <c r="G73" s="33"/>
      <c r="H73" s="33"/>
    </row>
    <row r="74" spans="3:17" x14ac:dyDescent="0.2">
      <c r="C74" s="37"/>
      <c r="D74" s="29"/>
      <c r="E74" s="29"/>
      <c r="F74" s="29"/>
      <c r="G74" s="33"/>
      <c r="H74" s="33"/>
    </row>
    <row r="75" spans="3:17" x14ac:dyDescent="0.2">
      <c r="C75" s="37"/>
      <c r="D75" s="29"/>
      <c r="E75" s="29"/>
      <c r="F75" s="29"/>
      <c r="G75" s="33"/>
      <c r="H75" s="33"/>
    </row>
    <row r="76" spans="3:17" x14ac:dyDescent="0.2">
      <c r="C76" s="37"/>
      <c r="D76" s="29"/>
      <c r="E76" s="29"/>
      <c r="F76" s="29"/>
      <c r="G76" s="33"/>
      <c r="H76" s="33"/>
    </row>
    <row r="77" spans="3:17" x14ac:dyDescent="0.2">
      <c r="C77" s="37"/>
      <c r="D77" s="29"/>
      <c r="E77" s="29"/>
      <c r="F77" s="29"/>
      <c r="G77" s="33"/>
      <c r="H77" s="33"/>
    </row>
    <row r="78" spans="3:17" ht="64" x14ac:dyDescent="0.2">
      <c r="C78" s="34" t="s">
        <v>456</v>
      </c>
      <c r="D78" s="66" t="s">
        <v>454</v>
      </c>
      <c r="E78" s="66" t="s">
        <v>454</v>
      </c>
      <c r="F78" s="66" t="s">
        <v>454</v>
      </c>
      <c r="G78" s="33"/>
      <c r="H78" s="33"/>
    </row>
    <row r="79" spans="3:17" ht="16" x14ac:dyDescent="0.2">
      <c r="C79" s="34" t="s">
        <v>500</v>
      </c>
      <c r="D79" s="66" t="s">
        <v>300</v>
      </c>
      <c r="E79" s="66" t="s">
        <v>300</v>
      </c>
      <c r="F79" s="66" t="s">
        <v>300</v>
      </c>
      <c r="G79" s="33"/>
      <c r="H79" s="33"/>
    </row>
    <row r="80" spans="3:17" ht="16" x14ac:dyDescent="0.2">
      <c r="C80" s="34" t="s">
        <v>251</v>
      </c>
      <c r="D80" s="66" t="s">
        <v>300</v>
      </c>
      <c r="E80" s="66" t="s">
        <v>300</v>
      </c>
      <c r="F80" s="66" t="s">
        <v>300</v>
      </c>
      <c r="G80" s="33"/>
    </row>
    <row r="81" spans="3:7" ht="32" x14ac:dyDescent="0.2">
      <c r="C81" s="34" t="s">
        <v>252</v>
      </c>
      <c r="D81" s="66" t="s">
        <v>300</v>
      </c>
      <c r="E81" s="66" t="s">
        <v>300</v>
      </c>
      <c r="F81" s="66" t="s">
        <v>300</v>
      </c>
      <c r="G81" s="33"/>
    </row>
    <row r="82" spans="3:7" ht="32" x14ac:dyDescent="0.2">
      <c r="C82" s="34" t="s">
        <v>249</v>
      </c>
      <c r="D82" s="66" t="s">
        <v>454</v>
      </c>
      <c r="E82" s="66" t="s">
        <v>454</v>
      </c>
      <c r="F82" s="66" t="s">
        <v>454</v>
      </c>
      <c r="G82" s="33"/>
    </row>
    <row r="83" spans="3:7" ht="16" x14ac:dyDescent="0.2">
      <c r="C83" s="34" t="s">
        <v>457</v>
      </c>
      <c r="D83" s="29"/>
      <c r="E83" s="29"/>
      <c r="F83" s="29"/>
      <c r="G83" s="33"/>
    </row>
    <row r="84" spans="3:7" ht="16" x14ac:dyDescent="0.2">
      <c r="C84" s="37" t="s">
        <v>253</v>
      </c>
      <c r="D84" s="39" t="s">
        <v>341</v>
      </c>
      <c r="E84" s="39" t="s">
        <v>341</v>
      </c>
      <c r="F84" s="39" t="s">
        <v>341</v>
      </c>
      <c r="G84" s="33"/>
    </row>
    <row r="85" spans="3:7" ht="48" x14ac:dyDescent="0.2">
      <c r="C85" s="37" t="s">
        <v>254</v>
      </c>
      <c r="D85" s="39" t="s">
        <v>341</v>
      </c>
      <c r="E85" s="39" t="s">
        <v>341</v>
      </c>
      <c r="F85" s="39" t="s">
        <v>341</v>
      </c>
      <c r="G85" s="33"/>
    </row>
    <row r="86" spans="3:7" ht="16" x14ac:dyDescent="0.2">
      <c r="C86" s="37" t="s">
        <v>255</v>
      </c>
      <c r="D86" s="39" t="s">
        <v>341</v>
      </c>
      <c r="E86" s="39" t="s">
        <v>341</v>
      </c>
      <c r="F86" s="39" t="s">
        <v>341</v>
      </c>
      <c r="G86" s="33"/>
    </row>
    <row r="87" spans="3:7" ht="16" x14ac:dyDescent="0.2">
      <c r="C87" s="37" t="s">
        <v>256</v>
      </c>
      <c r="D87" s="39" t="s">
        <v>341</v>
      </c>
      <c r="E87" s="39" t="s">
        <v>341</v>
      </c>
      <c r="F87" s="39" t="s">
        <v>341</v>
      </c>
      <c r="G87" s="33"/>
    </row>
    <row r="88" spans="3:7" ht="16" x14ac:dyDescent="0.2">
      <c r="C88" s="37" t="s">
        <v>250</v>
      </c>
      <c r="D88" s="39" t="s">
        <v>341</v>
      </c>
      <c r="E88" s="39" t="s">
        <v>341</v>
      </c>
      <c r="F88" s="39" t="s">
        <v>341</v>
      </c>
      <c r="G88" s="33"/>
    </row>
    <row r="89" spans="3:7" ht="48" x14ac:dyDescent="0.2">
      <c r="C89" s="34" t="s">
        <v>258</v>
      </c>
      <c r="D89" s="29"/>
      <c r="E89" s="29"/>
      <c r="F89" s="29"/>
      <c r="G89" s="33"/>
    </row>
    <row r="90" spans="3:7" ht="16" x14ac:dyDescent="0.2">
      <c r="C90" s="34" t="s">
        <v>257</v>
      </c>
      <c r="D90" s="29"/>
      <c r="E90" s="29"/>
      <c r="F90" s="29"/>
      <c r="G90" s="33"/>
    </row>
    <row r="91" spans="3:7" ht="16" x14ac:dyDescent="0.2">
      <c r="C91" s="37" t="s">
        <v>259</v>
      </c>
      <c r="D91" s="39" t="s">
        <v>341</v>
      </c>
      <c r="E91" s="39" t="s">
        <v>341</v>
      </c>
      <c r="F91" s="39" t="s">
        <v>341</v>
      </c>
      <c r="G91" s="33"/>
    </row>
    <row r="92" spans="3:7" ht="48" x14ac:dyDescent="0.2">
      <c r="C92" s="37" t="s">
        <v>260</v>
      </c>
      <c r="D92" s="39" t="s">
        <v>341</v>
      </c>
      <c r="E92" s="39" t="s">
        <v>341</v>
      </c>
      <c r="F92" s="39" t="s">
        <v>341</v>
      </c>
      <c r="G92" s="33"/>
    </row>
    <row r="93" spans="3:7" ht="16" x14ac:dyDescent="0.2">
      <c r="C93" s="37" t="s">
        <v>261</v>
      </c>
      <c r="D93" s="39" t="s">
        <v>341</v>
      </c>
      <c r="E93" s="39" t="s">
        <v>341</v>
      </c>
      <c r="F93" s="39" t="s">
        <v>341</v>
      </c>
      <c r="G93" s="33"/>
    </row>
    <row r="94" spans="3:7" x14ac:dyDescent="0.2">
      <c r="C94" s="34"/>
      <c r="D94" s="29"/>
      <c r="E94" s="29"/>
      <c r="F94" s="29"/>
      <c r="G94" s="33"/>
    </row>
    <row r="95" spans="3:7" ht="48" x14ac:dyDescent="0.2">
      <c r="C95" s="34" t="s">
        <v>262</v>
      </c>
      <c r="D95" s="29"/>
      <c r="E95" s="29"/>
      <c r="F95" s="29"/>
      <c r="G95" s="33"/>
    </row>
    <row r="96" spans="3:7" ht="16" x14ac:dyDescent="0.2">
      <c r="C96" s="34" t="s">
        <v>263</v>
      </c>
      <c r="D96" s="29"/>
      <c r="E96" s="29"/>
      <c r="F96" s="29"/>
      <c r="G96" s="33"/>
    </row>
    <row r="97" spans="3:7" ht="16" x14ac:dyDescent="0.2">
      <c r="C97" s="37" t="s">
        <v>273</v>
      </c>
      <c r="D97" s="39" t="s">
        <v>341</v>
      </c>
      <c r="E97" s="39" t="s">
        <v>341</v>
      </c>
      <c r="F97" s="39" t="s">
        <v>341</v>
      </c>
      <c r="G97" s="33"/>
    </row>
    <row r="98" spans="3:7" ht="16" x14ac:dyDescent="0.2">
      <c r="C98" s="37" t="s">
        <v>274</v>
      </c>
      <c r="D98" s="39" t="s">
        <v>341</v>
      </c>
      <c r="E98" s="39" t="s">
        <v>341</v>
      </c>
      <c r="F98" s="39" t="s">
        <v>341</v>
      </c>
      <c r="G98" s="33"/>
    </row>
    <row r="99" spans="3:7" ht="48" x14ac:dyDescent="0.2">
      <c r="C99" s="37" t="s">
        <v>278</v>
      </c>
      <c r="D99" s="39" t="s">
        <v>341</v>
      </c>
      <c r="E99" s="39" t="s">
        <v>341</v>
      </c>
      <c r="F99" s="39" t="s">
        <v>341</v>
      </c>
      <c r="G99" s="33"/>
    </row>
    <row r="100" spans="3:7" ht="16" x14ac:dyDescent="0.2">
      <c r="C100" s="37" t="s">
        <v>275</v>
      </c>
      <c r="D100" s="39" t="s">
        <v>341</v>
      </c>
      <c r="E100" s="39" t="s">
        <v>341</v>
      </c>
      <c r="F100" s="39" t="s">
        <v>341</v>
      </c>
      <c r="G100" s="33"/>
    </row>
    <row r="101" spans="3:7" x14ac:dyDescent="0.2">
      <c r="C101" s="34"/>
      <c r="D101" s="29"/>
      <c r="E101" s="29"/>
      <c r="F101" s="29"/>
      <c r="G101" s="33"/>
    </row>
    <row r="102" spans="3:7" ht="16" x14ac:dyDescent="0.2">
      <c r="C102" s="34" t="s">
        <v>279</v>
      </c>
      <c r="D102" s="66" t="s">
        <v>300</v>
      </c>
      <c r="E102" s="66" t="s">
        <v>300</v>
      </c>
      <c r="F102" s="66" t="s">
        <v>300</v>
      </c>
      <c r="G102" s="33"/>
    </row>
    <row r="103" spans="3:7" ht="32" x14ac:dyDescent="0.2">
      <c r="C103" s="34" t="s">
        <v>264</v>
      </c>
      <c r="D103" s="29"/>
      <c r="E103" s="29"/>
      <c r="F103" s="29"/>
      <c r="G103" s="33"/>
    </row>
    <row r="104" spans="3:7" ht="16" x14ac:dyDescent="0.2">
      <c r="C104" s="37" t="s">
        <v>276</v>
      </c>
      <c r="D104" s="66" t="s">
        <v>300</v>
      </c>
      <c r="E104" s="66" t="s">
        <v>300</v>
      </c>
      <c r="F104" s="66" t="s">
        <v>300</v>
      </c>
      <c r="G104" s="33"/>
    </row>
    <row r="105" spans="3:7" ht="16" x14ac:dyDescent="0.2">
      <c r="C105" s="37" t="s">
        <v>467</v>
      </c>
      <c r="D105" s="66" t="s">
        <v>300</v>
      </c>
      <c r="E105" s="66" t="s">
        <v>300</v>
      </c>
      <c r="F105" s="66" t="s">
        <v>300</v>
      </c>
      <c r="G105" s="33"/>
    </row>
    <row r="106" spans="3:7" ht="16" x14ac:dyDescent="0.2">
      <c r="C106" s="37" t="s">
        <v>468</v>
      </c>
      <c r="D106" s="66" t="s">
        <v>300</v>
      </c>
      <c r="E106" s="66" t="s">
        <v>300</v>
      </c>
      <c r="F106" s="66" t="s">
        <v>300</v>
      </c>
      <c r="G106" s="33"/>
    </row>
    <row r="107" spans="3:7" ht="16" x14ac:dyDescent="0.2">
      <c r="C107" s="37" t="s">
        <v>469</v>
      </c>
      <c r="D107" s="66" t="s">
        <v>300</v>
      </c>
      <c r="E107" s="66" t="s">
        <v>300</v>
      </c>
      <c r="F107" s="66" t="s">
        <v>300</v>
      </c>
      <c r="G107" s="33"/>
    </row>
    <row r="108" spans="3:7" ht="16" x14ac:dyDescent="0.2">
      <c r="C108" s="34" t="s">
        <v>277</v>
      </c>
      <c r="D108" s="66" t="s">
        <v>303</v>
      </c>
      <c r="E108" s="66" t="s">
        <v>303</v>
      </c>
      <c r="F108" s="66" t="s">
        <v>303</v>
      </c>
      <c r="G108" s="33"/>
    </row>
    <row r="109" spans="3:7" ht="16" x14ac:dyDescent="0.2">
      <c r="C109" s="34" t="s">
        <v>265</v>
      </c>
      <c r="D109" s="41" t="s">
        <v>281</v>
      </c>
      <c r="E109" s="41" t="s">
        <v>281</v>
      </c>
      <c r="F109" s="41" t="s">
        <v>281</v>
      </c>
      <c r="G109" s="33"/>
    </row>
    <row r="110" spans="3:7" ht="16" x14ac:dyDescent="0.2">
      <c r="C110" s="34" t="s">
        <v>266</v>
      </c>
      <c r="D110" s="66" t="s">
        <v>300</v>
      </c>
      <c r="E110" s="66" t="s">
        <v>300</v>
      </c>
      <c r="F110" s="66" t="s">
        <v>300</v>
      </c>
      <c r="G110" s="33"/>
    </row>
    <row r="111" spans="3:7" ht="16" x14ac:dyDescent="0.2">
      <c r="C111" s="34" t="s">
        <v>267</v>
      </c>
      <c r="D111" s="66" t="s">
        <v>300</v>
      </c>
      <c r="E111" s="66" t="s">
        <v>300</v>
      </c>
      <c r="F111" s="66" t="s">
        <v>300</v>
      </c>
      <c r="G111" s="33"/>
    </row>
    <row r="112" spans="3:7" ht="16" x14ac:dyDescent="0.2">
      <c r="C112" s="34" t="s">
        <v>268</v>
      </c>
      <c r="D112" s="41" t="s">
        <v>281</v>
      </c>
      <c r="E112" s="41" t="s">
        <v>281</v>
      </c>
      <c r="F112" s="41" t="s">
        <v>281</v>
      </c>
      <c r="G112" s="33"/>
    </row>
    <row r="113" spans="2:7" ht="32" x14ac:dyDescent="0.2">
      <c r="C113" s="34" t="s">
        <v>269</v>
      </c>
      <c r="D113" s="41" t="s">
        <v>341</v>
      </c>
      <c r="E113" s="41" t="s">
        <v>341</v>
      </c>
      <c r="F113" s="41" t="s">
        <v>341</v>
      </c>
      <c r="G113" s="33"/>
    </row>
    <row r="114" spans="2:7" x14ac:dyDescent="0.2">
      <c r="C114" s="31"/>
      <c r="D114" s="10"/>
      <c r="E114" s="10"/>
      <c r="F114" s="10"/>
      <c r="G114" s="33"/>
    </row>
    <row r="115" spans="2:7" x14ac:dyDescent="0.2">
      <c r="C115" s="31"/>
      <c r="D115" s="10"/>
      <c r="E115" s="10"/>
      <c r="F115" s="10"/>
      <c r="G115" s="33"/>
    </row>
    <row r="116" spans="2:7" x14ac:dyDescent="0.2">
      <c r="B116" s="78" t="s">
        <v>499</v>
      </c>
      <c r="C116" s="31"/>
      <c r="D116" s="10"/>
      <c r="E116" s="10"/>
      <c r="F116" s="10"/>
      <c r="G116" s="33"/>
    </row>
    <row r="117" spans="2:7" x14ac:dyDescent="0.2">
      <c r="B117" s="78"/>
      <c r="D117" s="10"/>
      <c r="E117" s="10"/>
      <c r="F117" s="10"/>
      <c r="G117" s="33"/>
    </row>
    <row r="118" spans="2:7" x14ac:dyDescent="0.2">
      <c r="D118" t="s">
        <v>270</v>
      </c>
      <c r="E118" t="s">
        <v>271</v>
      </c>
      <c r="F118" t="s">
        <v>272</v>
      </c>
      <c r="G118" s="33"/>
    </row>
    <row r="119" spans="2:7" ht="48" x14ac:dyDescent="0.2">
      <c r="C119" s="152" t="s">
        <v>471</v>
      </c>
      <c r="D119" s="10"/>
      <c r="E119" s="10"/>
      <c r="F119" s="10"/>
      <c r="G119" s="33"/>
    </row>
    <row r="120" spans="2:7" ht="16" x14ac:dyDescent="0.2">
      <c r="C120" s="152" t="s">
        <v>472</v>
      </c>
      <c r="D120" s="66">
        <v>0</v>
      </c>
      <c r="E120" s="66">
        <v>0</v>
      </c>
      <c r="F120" s="66">
        <v>0</v>
      </c>
      <c r="G120" s="33"/>
    </row>
    <row r="121" spans="2:7" ht="16" x14ac:dyDescent="0.2">
      <c r="C121" s="152" t="s">
        <v>473</v>
      </c>
      <c r="D121" s="66">
        <v>0</v>
      </c>
      <c r="E121" s="66">
        <v>0</v>
      </c>
      <c r="F121" s="66">
        <v>0</v>
      </c>
      <c r="G121" s="33"/>
    </row>
    <row r="122" spans="2:7" ht="16" x14ac:dyDescent="0.2">
      <c r="C122" s="152" t="s">
        <v>474</v>
      </c>
      <c r="D122" s="66">
        <v>0</v>
      </c>
      <c r="E122" s="66">
        <v>0</v>
      </c>
      <c r="F122" s="66">
        <v>0</v>
      </c>
      <c r="G122" s="33"/>
    </row>
    <row r="123" spans="2:7" ht="16" x14ac:dyDescent="0.2">
      <c r="C123" s="152" t="s">
        <v>475</v>
      </c>
      <c r="D123" s="66">
        <v>0</v>
      </c>
      <c r="E123" s="66">
        <v>0</v>
      </c>
      <c r="F123" s="66">
        <v>0</v>
      </c>
      <c r="G123" s="33"/>
    </row>
    <row r="124" spans="2:7" ht="16" x14ac:dyDescent="0.2">
      <c r="C124" s="152" t="s">
        <v>476</v>
      </c>
      <c r="D124" s="66">
        <v>0</v>
      </c>
      <c r="E124" s="66">
        <v>0</v>
      </c>
      <c r="F124" s="66">
        <v>0</v>
      </c>
      <c r="G124" s="33"/>
    </row>
    <row r="125" spans="2:7" ht="16" x14ac:dyDescent="0.2">
      <c r="C125" s="152" t="s">
        <v>477</v>
      </c>
      <c r="D125" s="66">
        <v>0</v>
      </c>
      <c r="E125" s="66">
        <v>0</v>
      </c>
      <c r="F125" s="66">
        <v>0</v>
      </c>
      <c r="G125" s="33"/>
    </row>
    <row r="126" spans="2:7" ht="16" x14ac:dyDescent="0.2">
      <c r="C126" s="152" t="s">
        <v>478</v>
      </c>
      <c r="D126" s="66">
        <v>0</v>
      </c>
      <c r="E126" s="66">
        <v>0</v>
      </c>
      <c r="F126" s="66">
        <v>0</v>
      </c>
      <c r="G126" s="33"/>
    </row>
    <row r="127" spans="2:7" ht="16" x14ac:dyDescent="0.2">
      <c r="C127" s="152" t="s">
        <v>479</v>
      </c>
      <c r="D127" s="66">
        <v>0</v>
      </c>
      <c r="E127" s="66">
        <v>0</v>
      </c>
      <c r="F127" s="66">
        <v>0</v>
      </c>
      <c r="G127" s="33"/>
    </row>
    <row r="128" spans="2:7" ht="16" x14ac:dyDescent="0.2">
      <c r="C128" s="152" t="s">
        <v>480</v>
      </c>
      <c r="D128" s="66">
        <v>0</v>
      </c>
      <c r="E128" s="66">
        <v>0</v>
      </c>
      <c r="F128" s="66">
        <v>0</v>
      </c>
      <c r="G128" s="33"/>
    </row>
    <row r="129" spans="3:7" ht="16" x14ac:dyDescent="0.2">
      <c r="C129" s="152" t="s">
        <v>481</v>
      </c>
      <c r="D129" s="66">
        <v>0</v>
      </c>
      <c r="E129" s="66">
        <v>0</v>
      </c>
      <c r="F129" s="66">
        <v>0</v>
      </c>
      <c r="G129" s="33"/>
    </row>
    <row r="130" spans="3:7" ht="16" x14ac:dyDescent="0.2">
      <c r="C130" s="152" t="s">
        <v>482</v>
      </c>
      <c r="D130" s="66">
        <v>0</v>
      </c>
      <c r="E130" s="66">
        <v>0</v>
      </c>
      <c r="F130" s="66">
        <v>0</v>
      </c>
    </row>
    <row r="131" spans="3:7" ht="16" x14ac:dyDescent="0.2">
      <c r="C131" s="152" t="s">
        <v>483</v>
      </c>
      <c r="D131" s="66">
        <v>0</v>
      </c>
      <c r="E131" s="66">
        <v>0</v>
      </c>
      <c r="F131" s="66">
        <v>0</v>
      </c>
    </row>
    <row r="132" spans="3:7" ht="16" x14ac:dyDescent="0.2">
      <c r="C132" s="152" t="s">
        <v>484</v>
      </c>
      <c r="D132" s="66">
        <v>0</v>
      </c>
      <c r="E132" s="66">
        <v>0</v>
      </c>
      <c r="F132" s="66">
        <v>0</v>
      </c>
    </row>
    <row r="133" spans="3:7" ht="16" x14ac:dyDescent="0.2">
      <c r="C133" s="152" t="s">
        <v>485</v>
      </c>
      <c r="D133" s="66">
        <v>0</v>
      </c>
      <c r="E133" s="66">
        <v>0</v>
      </c>
      <c r="F133" s="66">
        <v>0</v>
      </c>
    </row>
    <row r="134" spans="3:7" ht="16" x14ac:dyDescent="0.2">
      <c r="C134" s="152" t="s">
        <v>486</v>
      </c>
      <c r="D134" s="66">
        <v>0</v>
      </c>
      <c r="E134" s="66">
        <v>0</v>
      </c>
      <c r="F134" s="66">
        <v>0</v>
      </c>
    </row>
    <row r="135" spans="3:7" ht="16" x14ac:dyDescent="0.2">
      <c r="C135" s="152" t="s">
        <v>487</v>
      </c>
      <c r="D135" s="66">
        <v>0</v>
      </c>
      <c r="E135" s="66">
        <v>0</v>
      </c>
      <c r="F135" s="66">
        <v>0</v>
      </c>
    </row>
    <row r="136" spans="3:7" ht="16" x14ac:dyDescent="0.2">
      <c r="C136" s="152" t="s">
        <v>488</v>
      </c>
      <c r="D136" s="66">
        <v>0</v>
      </c>
      <c r="E136" s="66">
        <v>0</v>
      </c>
      <c r="F136" s="66">
        <v>0</v>
      </c>
    </row>
    <row r="137" spans="3:7" ht="16" x14ac:dyDescent="0.2">
      <c r="C137" s="152" t="s">
        <v>489</v>
      </c>
      <c r="D137" s="66">
        <v>0</v>
      </c>
      <c r="E137" s="66">
        <v>0</v>
      </c>
      <c r="F137" s="66">
        <v>0</v>
      </c>
    </row>
    <row r="138" spans="3:7" ht="16" x14ac:dyDescent="0.2">
      <c r="C138" s="152" t="s">
        <v>490</v>
      </c>
      <c r="D138" s="66">
        <v>0</v>
      </c>
      <c r="E138" s="66">
        <v>0</v>
      </c>
      <c r="F138" s="66">
        <v>0</v>
      </c>
    </row>
    <row r="141" spans="3:7" ht="64" x14ac:dyDescent="0.2">
      <c r="C141" s="10" t="s">
        <v>491</v>
      </c>
      <c r="D141" s="41" t="s">
        <v>341</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tabColor rgb="FF00B050"/>
  </sheetPr>
  <dimension ref="A1:I62"/>
  <sheetViews>
    <sheetView topLeftCell="A19" workbookViewId="0">
      <selection activeCell="F37" sqref="F37"/>
    </sheetView>
  </sheetViews>
  <sheetFormatPr baseColWidth="10" defaultColWidth="8.83203125" defaultRowHeight="15" x14ac:dyDescent="0.2"/>
  <cols>
    <col min="3" max="3" width="106.5" customWidth="1"/>
    <col min="4" max="4" width="30.5" bestFit="1" customWidth="1"/>
    <col min="5" max="5" width="16.83203125" customWidth="1"/>
    <col min="6" max="6" width="19.1640625" customWidth="1"/>
    <col min="7" max="7" width="15.5" customWidth="1"/>
    <col min="8" max="8" width="17.6640625" customWidth="1"/>
  </cols>
  <sheetData>
    <row r="1" spans="1:3" x14ac:dyDescent="0.2">
      <c r="A1" t="s">
        <v>356</v>
      </c>
    </row>
    <row r="3" spans="1:3" x14ac:dyDescent="0.2">
      <c r="B3" s="5" t="s">
        <v>170</v>
      </c>
    </row>
    <row r="4" spans="1:3" ht="64" x14ac:dyDescent="0.2">
      <c r="B4" s="27" t="s">
        <v>171</v>
      </c>
      <c r="C4" s="10" t="s">
        <v>174</v>
      </c>
    </row>
    <row r="5" spans="1:3" x14ac:dyDescent="0.2">
      <c r="C5" s="10"/>
    </row>
    <row r="6" spans="1:3" ht="16" x14ac:dyDescent="0.2">
      <c r="C6" s="10" t="s">
        <v>172</v>
      </c>
    </row>
    <row r="7" spans="1:3" x14ac:dyDescent="0.2">
      <c r="C7" s="10"/>
    </row>
    <row r="8" spans="1:3" ht="48" x14ac:dyDescent="0.2">
      <c r="C8" s="10" t="s">
        <v>173</v>
      </c>
    </row>
    <row r="9" spans="1:3" x14ac:dyDescent="0.2">
      <c r="C9" s="10"/>
    </row>
    <row r="10" spans="1:3" x14ac:dyDescent="0.2">
      <c r="C10" s="10"/>
    </row>
    <row r="11" spans="1:3" x14ac:dyDescent="0.2">
      <c r="C11" s="10"/>
    </row>
    <row r="12" spans="1:3" ht="19" x14ac:dyDescent="0.25">
      <c r="B12" s="7" t="s">
        <v>175</v>
      </c>
      <c r="C12" s="10"/>
    </row>
    <row r="13" spans="1:3" x14ac:dyDescent="0.2">
      <c r="C13" t="s">
        <v>176</v>
      </c>
    </row>
    <row r="15" spans="1:3" x14ac:dyDescent="0.2">
      <c r="B15" s="28" t="s">
        <v>177</v>
      </c>
      <c r="C15" s="10"/>
    </row>
    <row r="16" spans="1:3" x14ac:dyDescent="0.2">
      <c r="B16" s="5"/>
      <c r="C16" s="10"/>
    </row>
    <row r="17" spans="2:9" x14ac:dyDescent="0.2">
      <c r="B17">
        <v>51</v>
      </c>
      <c r="C17" t="s">
        <v>179</v>
      </c>
      <c r="D17" s="42" t="s">
        <v>355</v>
      </c>
    </row>
    <row r="18" spans="2:9" x14ac:dyDescent="0.2">
      <c r="C18" t="s">
        <v>178</v>
      </c>
      <c r="D18" s="42" t="s">
        <v>356</v>
      </c>
    </row>
    <row r="20" spans="2:9" x14ac:dyDescent="0.2">
      <c r="B20">
        <v>52</v>
      </c>
      <c r="C20" t="s">
        <v>432</v>
      </c>
      <c r="D20" s="42" t="s">
        <v>150</v>
      </c>
      <c r="E20" s="81"/>
    </row>
    <row r="21" spans="2:9" x14ac:dyDescent="0.2">
      <c r="C21" t="s">
        <v>433</v>
      </c>
      <c r="D21" s="42"/>
      <c r="E21" s="81"/>
    </row>
    <row r="22" spans="2:9" x14ac:dyDescent="0.2">
      <c r="C22" s="10"/>
      <c r="D22" s="16"/>
    </row>
    <row r="23" spans="2:9" x14ac:dyDescent="0.2">
      <c r="C23" s="10"/>
    </row>
    <row r="24" spans="2:9" x14ac:dyDescent="0.2">
      <c r="B24" s="28" t="s">
        <v>180</v>
      </c>
      <c r="C24" s="10"/>
    </row>
    <row r="25" spans="2:9" x14ac:dyDescent="0.2">
      <c r="B25" s="5"/>
      <c r="C25" s="10"/>
    </row>
    <row r="26" spans="2:9" x14ac:dyDescent="0.2">
      <c r="B26">
        <v>53</v>
      </c>
      <c r="C26" t="s">
        <v>193</v>
      </c>
    </row>
    <row r="27" spans="2:9" x14ac:dyDescent="0.2">
      <c r="C27" s="10"/>
      <c r="D27" s="2" t="s">
        <v>181</v>
      </c>
      <c r="E27" s="2" t="s">
        <v>182</v>
      </c>
      <c r="F27" s="2" t="s">
        <v>183</v>
      </c>
    </row>
    <row r="28" spans="2:9" ht="16" x14ac:dyDescent="0.2">
      <c r="C28" s="10" t="s">
        <v>184</v>
      </c>
      <c r="D28" s="64">
        <f>'Items B &amp; C'!AQ14</f>
        <v>211751000</v>
      </c>
      <c r="E28" s="64">
        <f>'Items B &amp; C'!AR14</f>
        <v>252947000</v>
      </c>
      <c r="F28" s="64">
        <f>'Items B &amp; C'!AS14</f>
        <v>252947000</v>
      </c>
      <c r="G28" s="59"/>
      <c r="H28" s="59"/>
      <c r="I28" s="59"/>
    </row>
    <row r="29" spans="2:9" ht="16" x14ac:dyDescent="0.2">
      <c r="C29" s="10" t="s">
        <v>185</v>
      </c>
      <c r="D29" s="39" t="s">
        <v>341</v>
      </c>
      <c r="E29" s="39" t="s">
        <v>341</v>
      </c>
      <c r="F29" s="39" t="s">
        <v>341</v>
      </c>
    </row>
    <row r="30" spans="2:9" ht="32" x14ac:dyDescent="0.2">
      <c r="C30" s="10" t="s">
        <v>186</v>
      </c>
      <c r="D30" s="39" t="s">
        <v>341</v>
      </c>
      <c r="E30" s="39" t="s">
        <v>341</v>
      </c>
      <c r="F30" s="39" t="s">
        <v>341</v>
      </c>
    </row>
    <row r="31" spans="2:9" ht="16" x14ac:dyDescent="0.2">
      <c r="C31" s="10" t="s">
        <v>187</v>
      </c>
      <c r="D31" s="65">
        <v>63</v>
      </c>
      <c r="E31" s="65">
        <v>38</v>
      </c>
      <c r="F31" s="65">
        <v>13</v>
      </c>
      <c r="G31" s="81" t="s">
        <v>357</v>
      </c>
    </row>
    <row r="32" spans="2:9" ht="16" x14ac:dyDescent="0.2">
      <c r="C32" s="10" t="s">
        <v>188</v>
      </c>
      <c r="D32" s="65">
        <v>63</v>
      </c>
      <c r="E32" s="65">
        <v>38</v>
      </c>
      <c r="F32" s="65">
        <v>13</v>
      </c>
      <c r="G32" s="81" t="s">
        <v>357</v>
      </c>
    </row>
    <row r="33" spans="2:8" ht="16" x14ac:dyDescent="0.2">
      <c r="C33" s="10" t="s">
        <v>189</v>
      </c>
      <c r="D33" s="65">
        <v>5.9200000000000003E-2</v>
      </c>
      <c r="E33" s="65">
        <v>5.8700000000000002E-2</v>
      </c>
      <c r="F33" s="65">
        <v>5.9700000000000003E-2</v>
      </c>
      <c r="G33" s="81" t="s">
        <v>358</v>
      </c>
    </row>
    <row r="34" spans="2:8" ht="16" x14ac:dyDescent="0.2">
      <c r="C34" s="10" t="s">
        <v>190</v>
      </c>
      <c r="D34" s="65">
        <v>12392867.68</v>
      </c>
      <c r="E34" s="65">
        <v>15792962.359999999</v>
      </c>
      <c r="F34" s="65">
        <v>5273288.7300000004</v>
      </c>
      <c r="G34" s="81" t="s">
        <v>359</v>
      </c>
    </row>
    <row r="35" spans="2:8" ht="16" x14ac:dyDescent="0.2">
      <c r="C35" s="10" t="s">
        <v>191</v>
      </c>
      <c r="D35" s="65">
        <v>14889850.029999999</v>
      </c>
      <c r="E35" s="65">
        <v>15792962.359999999</v>
      </c>
      <c r="F35" s="65">
        <v>13387333.82</v>
      </c>
      <c r="G35" s="81" t="s">
        <v>360</v>
      </c>
    </row>
    <row r="36" spans="2:8" ht="16" x14ac:dyDescent="0.2">
      <c r="C36" s="10" t="s">
        <v>192</v>
      </c>
      <c r="D36" s="65">
        <v>0</v>
      </c>
      <c r="E36" s="65">
        <v>0</v>
      </c>
      <c r="F36" s="65">
        <v>0</v>
      </c>
    </row>
    <row r="37" spans="2:8" s="5" customFormat="1" ht="16" x14ac:dyDescent="0.2">
      <c r="C37" s="145" t="s">
        <v>434</v>
      </c>
      <c r="D37" s="146">
        <v>0</v>
      </c>
      <c r="E37" s="146">
        <v>0</v>
      </c>
      <c r="F37" s="146">
        <v>0</v>
      </c>
      <c r="G37" s="150" t="s">
        <v>493</v>
      </c>
    </row>
    <row r="38" spans="2:8" s="5" customFormat="1" ht="16" x14ac:dyDescent="0.2">
      <c r="C38" s="145" t="s">
        <v>436</v>
      </c>
      <c r="D38" s="183" t="e">
        <f>'Items B &amp; C'!AH14</f>
        <v>#VALUE!</v>
      </c>
      <c r="E38" s="183" t="e">
        <f>'Items B &amp; C'!AJ14</f>
        <v>#VALUE!</v>
      </c>
      <c r="F38" s="183" t="e">
        <f>'Items B &amp; C'!AL14</f>
        <v>#VALUE!</v>
      </c>
      <c r="G38" s="80" t="s">
        <v>492</v>
      </c>
    </row>
    <row r="39" spans="2:8" s="5" customFormat="1" ht="16" x14ac:dyDescent="0.2">
      <c r="C39" s="145" t="s">
        <v>435</v>
      </c>
      <c r="D39" s="183" t="e">
        <f>-'Items B &amp; C'!AI14</f>
        <v>#VALUE!</v>
      </c>
      <c r="E39" s="183" t="e">
        <f>-'Items B &amp; C'!AK14</f>
        <v>#VALUE!</v>
      </c>
      <c r="F39" s="183" t="e">
        <f>-'Items B &amp; C'!AM14</f>
        <v>#VALUE!</v>
      </c>
      <c r="G39" s="80" t="s">
        <v>492</v>
      </c>
    </row>
    <row r="41" spans="2:8" x14ac:dyDescent="0.2">
      <c r="B41" s="28" t="s">
        <v>194</v>
      </c>
    </row>
    <row r="42" spans="2:8" x14ac:dyDescent="0.2">
      <c r="B42" s="28"/>
    </row>
    <row r="43" spans="2:8" ht="32" x14ac:dyDescent="0.2">
      <c r="B43">
        <v>54</v>
      </c>
      <c r="C43" s="10" t="s">
        <v>198</v>
      </c>
      <c r="D43" s="39" t="s">
        <v>150</v>
      </c>
    </row>
    <row r="44" spans="2:8" ht="48" x14ac:dyDescent="0.2">
      <c r="C44" s="10" t="s">
        <v>199</v>
      </c>
    </row>
    <row r="45" spans="2:8" ht="61.5" customHeight="1" x14ac:dyDescent="0.2">
      <c r="C45" s="10" t="s">
        <v>200</v>
      </c>
    </row>
    <row r="46" spans="2:8" ht="32" x14ac:dyDescent="0.2">
      <c r="C46" s="10" t="s">
        <v>201</v>
      </c>
    </row>
    <row r="48" spans="2:8" ht="32" x14ac:dyDescent="0.2">
      <c r="D48" s="29" t="s">
        <v>202</v>
      </c>
      <c r="E48" s="29" t="s">
        <v>203</v>
      </c>
      <c r="F48" s="29" t="s">
        <v>204</v>
      </c>
      <c r="G48" s="29" t="s">
        <v>205</v>
      </c>
      <c r="H48" s="29" t="s">
        <v>195</v>
      </c>
    </row>
    <row r="49" spans="2:8" x14ac:dyDescent="0.2">
      <c r="C49" s="5" t="s">
        <v>196</v>
      </c>
    </row>
    <row r="50" spans="2:8" x14ac:dyDescent="0.2">
      <c r="C50" s="30" t="s">
        <v>207</v>
      </c>
      <c r="D50" s="36"/>
      <c r="E50" s="36"/>
      <c r="F50" s="36"/>
      <c r="G50" s="36"/>
      <c r="H50" s="36"/>
    </row>
    <row r="51" spans="2:8" x14ac:dyDescent="0.2">
      <c r="C51" s="30" t="s">
        <v>208</v>
      </c>
      <c r="D51" s="36"/>
      <c r="E51" s="36"/>
      <c r="F51" s="36"/>
      <c r="G51" s="36"/>
      <c r="H51" s="36"/>
    </row>
    <row r="52" spans="2:8" x14ac:dyDescent="0.2">
      <c r="C52" s="30" t="s">
        <v>209</v>
      </c>
      <c r="D52" s="36"/>
      <c r="E52" s="36"/>
      <c r="F52" s="36"/>
      <c r="G52" s="36"/>
      <c r="H52" s="36"/>
    </row>
    <row r="53" spans="2:8" x14ac:dyDescent="0.2">
      <c r="C53" s="30" t="s">
        <v>210</v>
      </c>
      <c r="D53" s="36"/>
      <c r="E53" s="36"/>
      <c r="F53" s="36"/>
      <c r="G53" s="36"/>
      <c r="H53" s="36"/>
    </row>
    <row r="54" spans="2:8" x14ac:dyDescent="0.2">
      <c r="C54" s="30"/>
    </row>
    <row r="55" spans="2:8" x14ac:dyDescent="0.2">
      <c r="C55" s="5" t="s">
        <v>197</v>
      </c>
    </row>
    <row r="56" spans="2:8" x14ac:dyDescent="0.2">
      <c r="C56" s="30" t="s">
        <v>207</v>
      </c>
      <c r="D56" s="36"/>
      <c r="E56" s="36"/>
      <c r="F56" s="36"/>
      <c r="G56" s="36"/>
      <c r="H56" s="36"/>
    </row>
    <row r="57" spans="2:8" x14ac:dyDescent="0.2">
      <c r="C57" s="30" t="s">
        <v>211</v>
      </c>
      <c r="D57" s="36"/>
      <c r="E57" s="36"/>
      <c r="F57" s="36"/>
      <c r="G57" s="36"/>
      <c r="H57" s="36"/>
    </row>
    <row r="58" spans="2:8" x14ac:dyDescent="0.2">
      <c r="C58" s="30" t="s">
        <v>212</v>
      </c>
      <c r="D58" s="36"/>
      <c r="E58" s="36"/>
      <c r="F58" s="36"/>
      <c r="G58" s="36"/>
      <c r="H58" s="36"/>
    </row>
    <row r="59" spans="2:8" x14ac:dyDescent="0.2">
      <c r="C59" s="30" t="s">
        <v>213</v>
      </c>
      <c r="D59" s="36"/>
      <c r="E59" s="36"/>
      <c r="F59" s="36"/>
      <c r="G59" s="36"/>
      <c r="H59" s="36"/>
    </row>
    <row r="61" spans="2:8" x14ac:dyDescent="0.2">
      <c r="B61">
        <v>55</v>
      </c>
      <c r="C61" t="s">
        <v>214</v>
      </c>
      <c r="D61" s="39" t="s">
        <v>150</v>
      </c>
    </row>
    <row r="62" spans="2:8" ht="16" x14ac:dyDescent="0.2">
      <c r="C62" s="10" t="s">
        <v>215</v>
      </c>
      <c r="D62" s="36"/>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tabColor rgb="FF00B050"/>
  </sheetPr>
  <dimension ref="A1:V141"/>
  <sheetViews>
    <sheetView topLeftCell="A33" workbookViewId="0">
      <selection activeCell="G127" sqref="G127"/>
    </sheetView>
  </sheetViews>
  <sheetFormatPr baseColWidth="10" defaultColWidth="8.83203125" defaultRowHeight="15" x14ac:dyDescent="0.2"/>
  <cols>
    <col min="3" max="3" width="96.5" customWidth="1"/>
    <col min="4" max="6" width="18.83203125" customWidth="1"/>
    <col min="7" max="7" width="45.5" customWidth="1"/>
    <col min="12" max="12" width="3.6640625" customWidth="1"/>
  </cols>
  <sheetData>
    <row r="1" spans="1:8" x14ac:dyDescent="0.2">
      <c r="A1" t="s">
        <v>356</v>
      </c>
    </row>
    <row r="4" spans="1:8" x14ac:dyDescent="0.2">
      <c r="B4" t="s">
        <v>206</v>
      </c>
    </row>
    <row r="5" spans="1:8" ht="16" x14ac:dyDescent="0.2">
      <c r="B5" s="33">
        <v>56</v>
      </c>
      <c r="C5" s="10" t="s">
        <v>225</v>
      </c>
      <c r="D5" s="39" t="s">
        <v>341</v>
      </c>
    </row>
    <row r="6" spans="1:8" x14ac:dyDescent="0.2">
      <c r="B6" s="33"/>
      <c r="C6" s="10"/>
      <c r="D6" s="40"/>
    </row>
    <row r="7" spans="1:8" ht="16" x14ac:dyDescent="0.2">
      <c r="B7" s="33">
        <v>57</v>
      </c>
      <c r="C7" s="10" t="s">
        <v>438</v>
      </c>
      <c r="D7" s="40"/>
    </row>
    <row r="8" spans="1:8" ht="16" x14ac:dyDescent="0.2">
      <c r="B8" s="33"/>
      <c r="C8" s="10" t="s">
        <v>439</v>
      </c>
      <c r="D8" s="39" t="s">
        <v>150</v>
      </c>
    </row>
    <row r="9" spans="1:8" x14ac:dyDescent="0.2">
      <c r="B9" s="33"/>
      <c r="C9" s="10"/>
      <c r="D9" s="40"/>
    </row>
    <row r="10" spans="1:8" ht="16" x14ac:dyDescent="0.2">
      <c r="B10" s="33">
        <v>58</v>
      </c>
      <c r="C10" s="10" t="s">
        <v>226</v>
      </c>
      <c r="D10" s="40"/>
      <c r="E10" s="33"/>
      <c r="F10" s="33"/>
      <c r="G10" s="33"/>
      <c r="H10" s="33"/>
    </row>
    <row r="11" spans="1:8" ht="32" x14ac:dyDescent="0.2">
      <c r="B11" s="33"/>
      <c r="C11" s="10" t="s">
        <v>233</v>
      </c>
      <c r="D11" s="40"/>
      <c r="E11" s="33"/>
      <c r="F11" s="33"/>
      <c r="G11" s="33"/>
      <c r="H11" s="33"/>
    </row>
    <row r="12" spans="1:8" ht="32" x14ac:dyDescent="0.2">
      <c r="B12" s="33"/>
      <c r="C12" s="35" t="s">
        <v>280</v>
      </c>
      <c r="D12" s="96">
        <f>'Items B &amp; C'!L71</f>
        <v>44.602348605091152</v>
      </c>
      <c r="E12" s="33"/>
      <c r="F12" s="33"/>
      <c r="G12" s="33" t="s">
        <v>495</v>
      </c>
      <c r="H12" s="33"/>
    </row>
    <row r="13" spans="1:8" ht="16" x14ac:dyDescent="0.2">
      <c r="B13" s="33"/>
      <c r="C13" s="147" t="s">
        <v>440</v>
      </c>
      <c r="D13" s="96"/>
      <c r="E13" s="33"/>
      <c r="F13" s="33"/>
      <c r="G13" s="33"/>
      <c r="H13" s="33"/>
    </row>
    <row r="14" spans="1:8" ht="16" x14ac:dyDescent="0.2">
      <c r="B14" s="33"/>
      <c r="C14" s="147" t="s">
        <v>441</v>
      </c>
      <c r="D14" s="96"/>
      <c r="E14" s="151" t="s">
        <v>497</v>
      </c>
      <c r="F14" s="33"/>
      <c r="G14" s="33"/>
      <c r="H14" s="33"/>
    </row>
    <row r="15" spans="1:8" ht="16" x14ac:dyDescent="0.2">
      <c r="B15" s="33"/>
      <c r="C15" s="147" t="s">
        <v>442</v>
      </c>
      <c r="D15" s="66"/>
      <c r="E15" s="33" t="s">
        <v>443</v>
      </c>
      <c r="F15" s="33"/>
      <c r="G15" s="33"/>
      <c r="H15" s="33"/>
    </row>
    <row r="16" spans="1:8" ht="16" x14ac:dyDescent="0.2">
      <c r="B16" s="33"/>
      <c r="C16" s="147" t="s">
        <v>444</v>
      </c>
      <c r="D16" s="66"/>
      <c r="E16" s="151" t="s">
        <v>496</v>
      </c>
      <c r="F16" s="33"/>
      <c r="G16" s="33"/>
      <c r="H16" s="33"/>
    </row>
    <row r="17" spans="2:8" x14ac:dyDescent="0.2">
      <c r="B17" s="33"/>
      <c r="C17" s="10"/>
      <c r="D17" s="40"/>
      <c r="E17" s="33"/>
      <c r="F17" s="33"/>
      <c r="G17" s="33"/>
      <c r="H17" s="33"/>
    </row>
    <row r="18" spans="2:8" x14ac:dyDescent="0.2">
      <c r="B18" s="33"/>
      <c r="C18" s="10"/>
      <c r="D18" s="40"/>
      <c r="E18" s="33"/>
      <c r="F18" s="33"/>
      <c r="G18" s="33"/>
      <c r="H18" s="33"/>
    </row>
    <row r="19" spans="2:8" x14ac:dyDescent="0.2">
      <c r="B19" s="33"/>
      <c r="C19" s="10"/>
      <c r="D19" s="40"/>
      <c r="E19" s="33"/>
      <c r="F19" s="33"/>
      <c r="G19" s="33"/>
      <c r="H19" s="33"/>
    </row>
    <row r="20" spans="2:8" ht="32" x14ac:dyDescent="0.2">
      <c r="B20" s="33">
        <v>59</v>
      </c>
      <c r="C20" s="10" t="s">
        <v>282</v>
      </c>
      <c r="D20" s="39">
        <v>0</v>
      </c>
      <c r="E20" s="33"/>
      <c r="F20" s="33"/>
      <c r="G20" s="33"/>
      <c r="H20" s="33"/>
    </row>
    <row r="21" spans="2:8" x14ac:dyDescent="0.2">
      <c r="B21" s="33"/>
      <c r="C21" s="10"/>
      <c r="D21" s="40"/>
      <c r="E21" s="33"/>
      <c r="F21" s="33"/>
      <c r="G21" s="33"/>
      <c r="H21" s="33"/>
    </row>
    <row r="22" spans="2:8" ht="32" x14ac:dyDescent="0.2">
      <c r="B22" s="33">
        <v>60</v>
      </c>
      <c r="C22" s="10" t="s">
        <v>232</v>
      </c>
      <c r="D22" s="40"/>
      <c r="E22" s="33"/>
    </row>
    <row r="23" spans="2:8" ht="48" x14ac:dyDescent="0.2">
      <c r="B23" s="33"/>
      <c r="C23" s="10" t="s">
        <v>227</v>
      </c>
      <c r="D23" s="40"/>
      <c r="E23" s="33"/>
    </row>
    <row r="24" spans="2:8" ht="16" x14ac:dyDescent="0.2">
      <c r="B24" s="33"/>
      <c r="C24" s="10" t="s">
        <v>234</v>
      </c>
      <c r="D24" s="40"/>
      <c r="E24" s="33"/>
      <c r="F24" s="33"/>
      <c r="G24" s="33"/>
      <c r="H24" s="33"/>
    </row>
    <row r="25" spans="2:8" ht="32" x14ac:dyDescent="0.2">
      <c r="B25" s="33"/>
      <c r="C25" s="31" t="s">
        <v>283</v>
      </c>
      <c r="D25" s="39">
        <v>0</v>
      </c>
      <c r="E25" s="33"/>
      <c r="F25" s="33"/>
      <c r="G25" s="33"/>
      <c r="H25" s="33"/>
    </row>
    <row r="26" spans="2:8" ht="48" x14ac:dyDescent="0.2">
      <c r="B26" s="33"/>
      <c r="C26" s="31" t="s">
        <v>228</v>
      </c>
      <c r="D26" s="39">
        <v>0</v>
      </c>
      <c r="E26" s="33"/>
      <c r="F26" s="33"/>
      <c r="G26" s="33"/>
      <c r="H26" s="33"/>
    </row>
    <row r="27" spans="2:8" ht="32" x14ac:dyDescent="0.2">
      <c r="B27" s="33"/>
      <c r="C27" s="31" t="s">
        <v>217</v>
      </c>
      <c r="D27" s="39">
        <v>0</v>
      </c>
      <c r="E27" s="33"/>
      <c r="F27" s="33"/>
      <c r="G27" s="33"/>
      <c r="H27" s="33"/>
    </row>
    <row r="28" spans="2:8" ht="32" x14ac:dyDescent="0.2">
      <c r="B28" s="33"/>
      <c r="C28" s="31" t="s">
        <v>229</v>
      </c>
      <c r="D28" s="39">
        <v>0</v>
      </c>
      <c r="E28" s="33"/>
      <c r="F28" s="33"/>
      <c r="G28" s="33"/>
      <c r="H28" s="33"/>
    </row>
    <row r="29" spans="2:8" x14ac:dyDescent="0.2">
      <c r="B29" s="33"/>
      <c r="C29" s="10"/>
      <c r="D29" s="40"/>
      <c r="E29" s="33"/>
      <c r="F29" s="33"/>
      <c r="G29" s="33"/>
      <c r="H29" s="33"/>
    </row>
    <row r="30" spans="2:8" ht="16" x14ac:dyDescent="0.2">
      <c r="B30" s="33">
        <v>61</v>
      </c>
      <c r="C30" s="10" t="s">
        <v>231</v>
      </c>
      <c r="D30" s="40"/>
      <c r="E30" s="33"/>
      <c r="F30" s="33"/>
      <c r="G30" s="33"/>
      <c r="H30" s="33"/>
    </row>
    <row r="31" spans="2:8" ht="80" x14ac:dyDescent="0.2">
      <c r="B31" s="33"/>
      <c r="C31" s="10" t="s">
        <v>230</v>
      </c>
      <c r="D31" s="40"/>
      <c r="E31" s="33"/>
    </row>
    <row r="32" spans="2:8" x14ac:dyDescent="0.2">
      <c r="C32" s="10"/>
      <c r="D32" s="40" t="s">
        <v>216</v>
      </c>
      <c r="E32" s="33"/>
      <c r="F32" s="33"/>
    </row>
    <row r="33" spans="2:22" ht="16" x14ac:dyDescent="0.2">
      <c r="C33" s="32" t="s">
        <v>218</v>
      </c>
      <c r="D33" s="39">
        <v>0</v>
      </c>
      <c r="E33" s="33"/>
      <c r="F33" s="33"/>
    </row>
    <row r="34" spans="2:22" ht="16" x14ac:dyDescent="0.2">
      <c r="C34" s="32" t="s">
        <v>219</v>
      </c>
      <c r="D34" s="39">
        <v>0</v>
      </c>
      <c r="E34" s="33"/>
      <c r="F34" s="33"/>
    </row>
    <row r="35" spans="2:22" ht="16" x14ac:dyDescent="0.2">
      <c r="C35" s="32" t="s">
        <v>220</v>
      </c>
      <c r="D35" s="39">
        <v>0</v>
      </c>
      <c r="E35" s="33"/>
      <c r="F35" s="33"/>
      <c r="H35" s="54"/>
      <c r="I35" s="53" t="s">
        <v>447</v>
      </c>
      <c r="J35" s="55"/>
      <c r="K35" s="55"/>
      <c r="L35" s="55"/>
      <c r="M35" s="55"/>
      <c r="N35" s="55"/>
      <c r="O35" s="55"/>
      <c r="P35" s="55"/>
      <c r="Q35" s="55"/>
      <c r="R35" s="55"/>
      <c r="S35" s="55"/>
      <c r="T35" s="55"/>
      <c r="U35" s="55"/>
      <c r="V35" s="56"/>
    </row>
    <row r="36" spans="2:22" ht="16" x14ac:dyDescent="0.2">
      <c r="C36" s="32" t="s">
        <v>221</v>
      </c>
      <c r="D36" s="39">
        <v>0</v>
      </c>
      <c r="E36" s="33"/>
      <c r="F36" s="33"/>
      <c r="H36" s="44">
        <v>1</v>
      </c>
      <c r="I36" s="45" t="s">
        <v>284</v>
      </c>
      <c r="J36" s="45"/>
      <c r="K36" s="45"/>
      <c r="L36" s="45"/>
      <c r="M36" s="45"/>
      <c r="N36" s="45"/>
      <c r="O36" s="45"/>
      <c r="P36" s="45"/>
      <c r="Q36" s="45"/>
      <c r="R36" s="45"/>
      <c r="S36" s="45"/>
      <c r="T36" s="45"/>
      <c r="U36" s="45"/>
      <c r="V36" s="46"/>
    </row>
    <row r="37" spans="2:22" ht="16" x14ac:dyDescent="0.2">
      <c r="C37" s="32" t="s">
        <v>222</v>
      </c>
      <c r="D37" s="39">
        <v>100</v>
      </c>
      <c r="E37" s="33"/>
      <c r="F37" s="33"/>
      <c r="H37" s="47">
        <v>2</v>
      </c>
      <c r="I37" s="48" t="s">
        <v>449</v>
      </c>
      <c r="J37" s="48"/>
      <c r="K37" s="48"/>
      <c r="L37" s="48"/>
      <c r="M37" s="48"/>
      <c r="N37" s="48"/>
      <c r="O37" s="48"/>
      <c r="P37" s="48"/>
      <c r="Q37" s="48"/>
      <c r="R37" s="48"/>
      <c r="S37" s="48"/>
      <c r="T37" s="48"/>
      <c r="U37" s="48"/>
      <c r="V37" s="49"/>
    </row>
    <row r="38" spans="2:22" ht="16" x14ac:dyDescent="0.2">
      <c r="C38" s="32" t="s">
        <v>223</v>
      </c>
      <c r="D38" s="39">
        <v>0</v>
      </c>
      <c r="E38" s="33"/>
      <c r="F38" s="33"/>
      <c r="H38" s="47">
        <v>3</v>
      </c>
      <c r="I38" s="48" t="s">
        <v>448</v>
      </c>
      <c r="J38" s="48"/>
      <c r="K38" s="48"/>
      <c r="L38" s="48"/>
      <c r="M38" s="48"/>
      <c r="N38" s="48"/>
      <c r="O38" s="48"/>
      <c r="P38" s="48"/>
      <c r="Q38" s="48"/>
      <c r="R38" s="48"/>
      <c r="S38" s="48"/>
      <c r="T38" s="48"/>
      <c r="U38" s="48"/>
      <c r="V38" s="49"/>
    </row>
    <row r="39" spans="2:22" ht="16" x14ac:dyDescent="0.2">
      <c r="C39" s="32" t="s">
        <v>224</v>
      </c>
      <c r="D39" s="39">
        <v>0</v>
      </c>
      <c r="E39" s="33"/>
      <c r="F39" s="33"/>
      <c r="H39" s="47">
        <v>4</v>
      </c>
      <c r="I39" s="48" t="s">
        <v>450</v>
      </c>
      <c r="J39" s="48"/>
      <c r="K39" s="48"/>
      <c r="L39" s="48"/>
      <c r="M39" s="48"/>
      <c r="N39" s="48"/>
      <c r="O39" s="48"/>
      <c r="P39" s="48"/>
      <c r="Q39" s="48"/>
      <c r="R39" s="48"/>
      <c r="S39" s="48"/>
      <c r="T39" s="48"/>
      <c r="U39" s="48"/>
      <c r="V39" s="49"/>
    </row>
    <row r="40" spans="2:22" x14ac:dyDescent="0.2">
      <c r="E40" s="33"/>
      <c r="F40" s="33"/>
      <c r="H40" s="47">
        <v>5</v>
      </c>
      <c r="I40" s="48" t="s">
        <v>285</v>
      </c>
      <c r="J40" s="48"/>
      <c r="K40" s="48"/>
      <c r="L40" s="48"/>
      <c r="M40" s="48"/>
      <c r="N40" s="48"/>
      <c r="O40" s="48"/>
      <c r="P40" s="48"/>
      <c r="Q40" s="48"/>
      <c r="R40" s="48"/>
      <c r="S40" s="48"/>
      <c r="T40" s="48"/>
      <c r="U40" s="48"/>
      <c r="V40" s="49"/>
    </row>
    <row r="41" spans="2:22" x14ac:dyDescent="0.2">
      <c r="H41" s="47">
        <v>6</v>
      </c>
      <c r="I41" s="48" t="s">
        <v>286</v>
      </c>
      <c r="J41" s="48"/>
      <c r="K41" s="48"/>
      <c r="L41" s="48"/>
      <c r="M41" s="48"/>
      <c r="N41" s="48"/>
      <c r="O41" s="48"/>
      <c r="P41" s="48"/>
      <c r="Q41" s="48"/>
      <c r="R41" s="48"/>
      <c r="S41" s="48"/>
      <c r="T41" s="48"/>
      <c r="U41" s="48"/>
      <c r="V41" s="49"/>
    </row>
    <row r="42" spans="2:22" x14ac:dyDescent="0.2">
      <c r="B42" s="28" t="s">
        <v>235</v>
      </c>
      <c r="H42" s="47">
        <v>7</v>
      </c>
      <c r="I42" s="48" t="s">
        <v>287</v>
      </c>
      <c r="J42" s="48"/>
      <c r="K42" s="48"/>
      <c r="L42" s="48"/>
      <c r="M42" s="48"/>
      <c r="N42" s="48"/>
      <c r="O42" s="48"/>
      <c r="P42" s="48"/>
      <c r="Q42" s="48"/>
      <c r="R42" s="48"/>
      <c r="S42" s="48"/>
      <c r="T42" s="48"/>
      <c r="U42" s="48"/>
      <c r="V42" s="49"/>
    </row>
    <row r="43" spans="2:22" x14ac:dyDescent="0.2">
      <c r="B43" s="28"/>
      <c r="H43" s="47">
        <v>8</v>
      </c>
      <c r="I43" s="48" t="s">
        <v>288</v>
      </c>
      <c r="J43" s="48"/>
      <c r="K43" s="48"/>
      <c r="L43" s="48"/>
      <c r="M43" s="48"/>
      <c r="N43" s="48"/>
      <c r="O43" s="48"/>
      <c r="P43" s="48"/>
      <c r="Q43" s="48"/>
      <c r="R43" s="48"/>
      <c r="S43" s="48"/>
      <c r="T43" s="48"/>
      <c r="U43" s="48"/>
      <c r="V43" s="49"/>
    </row>
    <row r="44" spans="2:22" x14ac:dyDescent="0.2">
      <c r="B44">
        <v>62</v>
      </c>
      <c r="C44" t="s">
        <v>236</v>
      </c>
      <c r="H44" s="47">
        <v>9</v>
      </c>
      <c r="I44" s="48" t="s">
        <v>289</v>
      </c>
      <c r="J44" s="48"/>
      <c r="K44" s="48"/>
      <c r="L44" s="48"/>
      <c r="M44" s="48"/>
      <c r="N44" s="48"/>
      <c r="O44" s="48"/>
      <c r="P44" s="48"/>
      <c r="Q44" s="48"/>
      <c r="R44" s="48"/>
      <c r="S44" s="48"/>
      <c r="T44" s="48"/>
      <c r="U44" s="48"/>
      <c r="V44" s="49"/>
    </row>
    <row r="45" spans="2:22" x14ac:dyDescent="0.2">
      <c r="D45" t="s">
        <v>270</v>
      </c>
      <c r="E45" t="s">
        <v>271</v>
      </c>
      <c r="F45" t="s">
        <v>272</v>
      </c>
      <c r="H45" s="47">
        <v>10</v>
      </c>
      <c r="I45" s="48" t="s">
        <v>290</v>
      </c>
      <c r="J45" s="48"/>
      <c r="K45" s="48"/>
      <c r="L45" s="48"/>
      <c r="M45" s="48"/>
      <c r="N45" s="48"/>
      <c r="O45" s="48"/>
      <c r="P45" s="48"/>
      <c r="Q45" s="48"/>
      <c r="R45" s="48"/>
      <c r="S45" s="48"/>
      <c r="T45" s="48"/>
      <c r="U45" s="48"/>
      <c r="V45" s="49"/>
    </row>
    <row r="46" spans="2:22" ht="16" x14ac:dyDescent="0.2">
      <c r="C46" s="34" t="s">
        <v>446</v>
      </c>
      <c r="D46" s="65"/>
      <c r="E46" s="65"/>
      <c r="F46" s="65"/>
      <c r="G46" s="33"/>
      <c r="H46" s="47">
        <v>11</v>
      </c>
      <c r="I46" s="48" t="s">
        <v>291</v>
      </c>
      <c r="J46" s="48"/>
      <c r="K46" s="48"/>
      <c r="L46" s="48"/>
      <c r="M46" s="48"/>
      <c r="N46" s="48"/>
      <c r="O46" s="48"/>
      <c r="P46" s="48"/>
      <c r="Q46" s="48"/>
      <c r="R46" s="48"/>
      <c r="S46" s="48"/>
      <c r="T46" s="48"/>
      <c r="U46" s="48"/>
      <c r="V46" s="49"/>
    </row>
    <row r="47" spans="2:22" ht="16" x14ac:dyDescent="0.2">
      <c r="C47" s="34" t="s">
        <v>237</v>
      </c>
      <c r="D47" s="65"/>
      <c r="E47" s="65"/>
      <c r="F47" s="65"/>
      <c r="G47" s="33"/>
      <c r="H47" s="47">
        <v>12</v>
      </c>
      <c r="I47" s="48" t="s">
        <v>292</v>
      </c>
      <c r="J47" s="48"/>
      <c r="K47" s="48"/>
      <c r="L47" s="48"/>
      <c r="M47" s="48"/>
      <c r="N47" s="48"/>
      <c r="O47" s="48"/>
      <c r="P47" s="48"/>
      <c r="Q47" s="48"/>
      <c r="R47" s="48"/>
      <c r="S47" s="48"/>
      <c r="T47" s="48"/>
      <c r="U47" s="48"/>
      <c r="V47" s="49"/>
    </row>
    <row r="48" spans="2:22" ht="16" x14ac:dyDescent="0.2">
      <c r="C48" s="34" t="s">
        <v>238</v>
      </c>
      <c r="D48" s="65"/>
      <c r="E48" s="65"/>
      <c r="F48" s="65"/>
      <c r="G48" s="33"/>
      <c r="H48" s="47">
        <v>13</v>
      </c>
      <c r="I48" s="48" t="s">
        <v>293</v>
      </c>
      <c r="J48" s="48"/>
      <c r="K48" s="48"/>
      <c r="L48" s="48"/>
      <c r="M48" s="48"/>
      <c r="N48" s="48"/>
      <c r="O48" s="48"/>
      <c r="P48" s="48"/>
      <c r="Q48" s="48"/>
      <c r="R48" s="48"/>
      <c r="S48" s="48"/>
      <c r="T48" s="48"/>
      <c r="U48" s="48"/>
      <c r="V48" s="49"/>
    </row>
    <row r="49" spans="3:22" ht="16" x14ac:dyDescent="0.2">
      <c r="C49" s="34" t="s">
        <v>239</v>
      </c>
      <c r="D49" s="65"/>
      <c r="E49" s="65"/>
      <c r="F49" s="65"/>
      <c r="G49" s="33"/>
      <c r="H49" s="47">
        <v>14</v>
      </c>
      <c r="I49" s="48" t="s">
        <v>294</v>
      </c>
      <c r="J49" s="48"/>
      <c r="K49" s="48"/>
      <c r="L49" s="48"/>
      <c r="M49" s="48"/>
      <c r="N49" s="48"/>
      <c r="O49" s="48"/>
      <c r="P49" s="48"/>
      <c r="Q49" s="48"/>
      <c r="R49" s="48"/>
      <c r="S49" s="48"/>
      <c r="T49" s="48"/>
      <c r="U49" s="48"/>
      <c r="V49" s="49"/>
    </row>
    <row r="50" spans="3:22" ht="16" x14ac:dyDescent="0.2">
      <c r="C50" s="34" t="s">
        <v>240</v>
      </c>
      <c r="D50" s="65"/>
      <c r="E50" s="65"/>
      <c r="F50" s="65"/>
      <c r="G50" s="33"/>
      <c r="H50" s="47">
        <v>15</v>
      </c>
      <c r="I50" s="48" t="s">
        <v>295</v>
      </c>
      <c r="J50" s="48"/>
      <c r="K50" s="48"/>
      <c r="L50" s="48"/>
      <c r="M50" s="48"/>
      <c r="N50" s="48"/>
      <c r="O50" s="48"/>
      <c r="P50" s="48"/>
      <c r="Q50" s="48"/>
      <c r="R50" s="48"/>
      <c r="S50" s="48"/>
      <c r="T50" s="48"/>
      <c r="U50" s="48"/>
      <c r="V50" s="49"/>
    </row>
    <row r="51" spans="3:22" ht="16" x14ac:dyDescent="0.2">
      <c r="C51" s="37" t="s">
        <v>241</v>
      </c>
      <c r="D51" s="65"/>
      <c r="E51" s="65"/>
      <c r="F51" s="65"/>
      <c r="G51" s="33"/>
      <c r="H51" s="47">
        <v>16</v>
      </c>
      <c r="I51" s="48" t="s">
        <v>296</v>
      </c>
      <c r="J51" s="48"/>
      <c r="K51" s="48"/>
      <c r="L51" s="48"/>
      <c r="M51" s="48"/>
      <c r="N51" s="48"/>
      <c r="O51" s="48"/>
      <c r="P51" s="48"/>
      <c r="Q51" s="48"/>
      <c r="R51" s="48"/>
      <c r="S51" s="48"/>
      <c r="T51" s="48"/>
      <c r="U51" s="48"/>
      <c r="V51" s="49"/>
    </row>
    <row r="52" spans="3:22" ht="16" x14ac:dyDescent="0.2">
      <c r="C52" s="37" t="s">
        <v>242</v>
      </c>
      <c r="D52" s="65"/>
      <c r="E52" s="65"/>
      <c r="F52" s="65"/>
      <c r="G52" s="33"/>
      <c r="H52" s="47">
        <v>17</v>
      </c>
      <c r="I52" s="48" t="s">
        <v>297</v>
      </c>
      <c r="J52" s="48"/>
      <c r="K52" s="48"/>
      <c r="L52" s="48"/>
      <c r="M52" s="48"/>
      <c r="N52" s="48"/>
      <c r="O52" s="48"/>
      <c r="P52" s="48"/>
      <c r="Q52" s="48"/>
      <c r="R52" s="48"/>
      <c r="S52" s="48"/>
      <c r="T52" s="48"/>
      <c r="U52" s="48"/>
      <c r="V52" s="49"/>
    </row>
    <row r="53" spans="3:22" ht="16" x14ac:dyDescent="0.2">
      <c r="C53" s="37" t="s">
        <v>243</v>
      </c>
      <c r="D53" s="65"/>
      <c r="E53" s="65"/>
      <c r="F53" s="65"/>
      <c r="G53" s="33"/>
      <c r="H53" s="47">
        <v>18</v>
      </c>
      <c r="I53" s="48" t="s">
        <v>451</v>
      </c>
      <c r="J53" s="48"/>
      <c r="K53" s="48"/>
      <c r="L53" s="48"/>
      <c r="M53" s="48"/>
      <c r="N53" s="48"/>
      <c r="O53" s="48"/>
      <c r="P53" s="48"/>
      <c r="Q53" s="48"/>
      <c r="R53" s="48"/>
      <c r="S53" s="48"/>
      <c r="T53" s="48"/>
      <c r="U53" s="48"/>
      <c r="V53" s="49"/>
    </row>
    <row r="54" spans="3:22" x14ac:dyDescent="0.2">
      <c r="C54" s="10"/>
      <c r="D54" s="40"/>
      <c r="E54" s="40"/>
      <c r="F54" s="40"/>
      <c r="G54" s="33"/>
      <c r="H54" s="50">
        <v>19</v>
      </c>
      <c r="I54" s="51" t="s">
        <v>298</v>
      </c>
      <c r="J54" s="51"/>
      <c r="K54" s="51"/>
      <c r="L54" s="51"/>
      <c r="M54" s="51"/>
      <c r="N54" s="51"/>
      <c r="O54" s="51"/>
      <c r="P54" s="51"/>
      <c r="Q54" s="51"/>
      <c r="R54" s="51"/>
      <c r="S54" s="51"/>
      <c r="T54" s="51"/>
      <c r="U54" s="51"/>
      <c r="V54" s="52"/>
    </row>
    <row r="55" spans="3:22" ht="16" x14ac:dyDescent="0.2">
      <c r="C55" s="34" t="s">
        <v>244</v>
      </c>
      <c r="D55" s="40"/>
      <c r="E55" s="40"/>
      <c r="F55" s="40"/>
      <c r="G55" s="33"/>
      <c r="H55" s="50"/>
      <c r="I55" s="51"/>
      <c r="J55" s="51"/>
      <c r="K55" s="51"/>
      <c r="L55" s="51"/>
      <c r="M55" s="51"/>
      <c r="N55" s="51"/>
      <c r="O55" s="51"/>
      <c r="P55" s="51"/>
      <c r="Q55" s="51"/>
      <c r="R55" s="51"/>
      <c r="S55" s="51"/>
      <c r="T55" s="51"/>
      <c r="U55" s="51"/>
      <c r="V55" s="52"/>
    </row>
    <row r="56" spans="3:22" ht="145.5" customHeight="1" x14ac:dyDescent="0.2">
      <c r="C56" s="34" t="s">
        <v>245</v>
      </c>
      <c r="D56" s="66" t="s">
        <v>304</v>
      </c>
      <c r="E56" s="66"/>
      <c r="F56" s="66"/>
      <c r="G56" s="38"/>
    </row>
    <row r="57" spans="3:22" x14ac:dyDescent="0.2">
      <c r="C57" s="10"/>
      <c r="D57" s="29"/>
      <c r="E57" s="29"/>
      <c r="F57" s="29"/>
      <c r="G57" s="33"/>
    </row>
    <row r="58" spans="3:22" ht="48" x14ac:dyDescent="0.2">
      <c r="C58" s="34" t="s">
        <v>246</v>
      </c>
      <c r="D58" s="29"/>
      <c r="E58" s="29"/>
      <c r="F58" s="29"/>
      <c r="G58" s="33"/>
    </row>
    <row r="59" spans="3:22" ht="32" x14ac:dyDescent="0.2">
      <c r="C59" s="34" t="s">
        <v>247</v>
      </c>
      <c r="D59" s="29"/>
      <c r="E59" s="29"/>
      <c r="F59" s="29"/>
      <c r="G59" s="33"/>
    </row>
    <row r="60" spans="3:22" x14ac:dyDescent="0.2">
      <c r="C60" s="34"/>
      <c r="D60" s="29"/>
      <c r="E60" s="29"/>
      <c r="F60" s="29"/>
      <c r="H60" s="33"/>
      <c r="I60" t="s">
        <v>465</v>
      </c>
    </row>
    <row r="61" spans="3:22" ht="16" x14ac:dyDescent="0.2">
      <c r="C61" s="37" t="s">
        <v>248</v>
      </c>
      <c r="D61" s="66" t="s">
        <v>300</v>
      </c>
      <c r="E61" s="66" t="s">
        <v>300</v>
      </c>
      <c r="F61" s="66" t="s">
        <v>300</v>
      </c>
      <c r="G61" s="43" t="s">
        <v>302</v>
      </c>
      <c r="H61" s="33"/>
      <c r="I61" s="33"/>
    </row>
    <row r="62" spans="3:22" ht="16" x14ac:dyDescent="0.2">
      <c r="C62" s="37" t="s">
        <v>452</v>
      </c>
      <c r="D62" s="66" t="s">
        <v>150</v>
      </c>
      <c r="E62" s="66" t="s">
        <v>150</v>
      </c>
      <c r="F62" s="67" t="s">
        <v>150</v>
      </c>
      <c r="G62" s="148"/>
      <c r="H62" s="33"/>
      <c r="I62" s="33"/>
    </row>
    <row r="63" spans="3:22" ht="16" x14ac:dyDescent="0.2">
      <c r="C63" s="37" t="s">
        <v>453</v>
      </c>
      <c r="D63" s="66" t="s">
        <v>454</v>
      </c>
      <c r="E63" s="66" t="s">
        <v>454</v>
      </c>
      <c r="F63" s="66" t="s">
        <v>454</v>
      </c>
      <c r="G63" s="148"/>
      <c r="H63" s="33"/>
      <c r="I63" s="33"/>
    </row>
    <row r="64" spans="3:22" ht="16" x14ac:dyDescent="0.2">
      <c r="C64" s="37" t="s">
        <v>455</v>
      </c>
      <c r="D64" s="66" t="s">
        <v>150</v>
      </c>
      <c r="E64" s="66" t="s">
        <v>150</v>
      </c>
      <c r="F64" s="67" t="s">
        <v>150</v>
      </c>
      <c r="G64" s="148"/>
      <c r="H64" s="33"/>
      <c r="I64" s="33"/>
    </row>
    <row r="65" spans="3:17" ht="16" x14ac:dyDescent="0.2">
      <c r="C65" s="37" t="s">
        <v>463</v>
      </c>
      <c r="D65" s="66" t="s">
        <v>301</v>
      </c>
      <c r="E65" s="66" t="s">
        <v>299</v>
      </c>
      <c r="F65" s="67" t="s">
        <v>299</v>
      </c>
      <c r="G65" s="149"/>
      <c r="H65" s="33"/>
      <c r="I65" s="33"/>
    </row>
    <row r="66" spans="3:17" ht="16" x14ac:dyDescent="0.2">
      <c r="C66" s="37" t="s">
        <v>458</v>
      </c>
      <c r="D66" s="66" t="s">
        <v>300</v>
      </c>
      <c r="E66" s="66" t="s">
        <v>300</v>
      </c>
      <c r="F66" s="66" t="s">
        <v>300</v>
      </c>
      <c r="G66" s="149"/>
      <c r="H66" s="33"/>
      <c r="I66" s="33"/>
    </row>
    <row r="67" spans="3:17" ht="16" x14ac:dyDescent="0.2">
      <c r="C67" s="37" t="s">
        <v>459</v>
      </c>
      <c r="D67" s="65" t="e">
        <f>NA()</f>
        <v>#N/A</v>
      </c>
      <c r="E67" s="65" t="e">
        <f>NA()</f>
        <v>#N/A</v>
      </c>
      <c r="F67" s="68" t="e">
        <f>NA()</f>
        <v>#N/A</v>
      </c>
      <c r="G67" s="149"/>
      <c r="H67" s="33"/>
      <c r="I67" s="33"/>
    </row>
    <row r="68" spans="3:17" ht="16" x14ac:dyDescent="0.2">
      <c r="C68" s="37" t="s">
        <v>498</v>
      </c>
      <c r="D68" s="66" t="s">
        <v>300</v>
      </c>
      <c r="E68" s="66" t="s">
        <v>300</v>
      </c>
      <c r="F68" s="66" t="s">
        <v>300</v>
      </c>
      <c r="G68" s="149"/>
      <c r="H68" s="33"/>
      <c r="I68" s="33"/>
    </row>
    <row r="69" spans="3:17" ht="16" x14ac:dyDescent="0.2">
      <c r="C69" s="37" t="s">
        <v>460</v>
      </c>
      <c r="D69" s="66" t="s">
        <v>300</v>
      </c>
      <c r="E69" s="66" t="s">
        <v>300</v>
      </c>
      <c r="F69" s="66" t="s">
        <v>300</v>
      </c>
      <c r="G69" s="149"/>
      <c r="H69" s="33"/>
      <c r="I69" s="33"/>
      <c r="Q69" s="1"/>
    </row>
    <row r="70" spans="3:17" ht="16" x14ac:dyDescent="0.2">
      <c r="C70" s="37" t="s">
        <v>461</v>
      </c>
      <c r="D70" s="66" t="s">
        <v>300</v>
      </c>
      <c r="E70" s="66" t="s">
        <v>300</v>
      </c>
      <c r="F70" s="66" t="s">
        <v>300</v>
      </c>
      <c r="G70" s="149"/>
      <c r="H70" s="33"/>
      <c r="I70" s="33"/>
      <c r="Q70" s="1"/>
    </row>
    <row r="71" spans="3:17" ht="16" x14ac:dyDescent="0.2">
      <c r="C71" s="37" t="s">
        <v>462</v>
      </c>
      <c r="D71" s="66" t="s">
        <v>300</v>
      </c>
      <c r="E71" s="66" t="s">
        <v>300</v>
      </c>
      <c r="F71" s="66" t="s">
        <v>300</v>
      </c>
      <c r="G71" s="33"/>
      <c r="Q71" s="1"/>
    </row>
    <row r="72" spans="3:17" ht="64" x14ac:dyDescent="0.2">
      <c r="C72" s="37" t="s">
        <v>464</v>
      </c>
      <c r="D72" s="66" t="s">
        <v>470</v>
      </c>
      <c r="E72" s="66" t="s">
        <v>470</v>
      </c>
      <c r="F72" s="66" t="s">
        <v>470</v>
      </c>
      <c r="G72" s="33"/>
      <c r="H72" s="33"/>
    </row>
    <row r="73" spans="3:17" ht="16" x14ac:dyDescent="0.2">
      <c r="C73" s="37" t="s">
        <v>466</v>
      </c>
      <c r="D73" s="29"/>
      <c r="E73" s="29"/>
      <c r="F73" s="29"/>
      <c r="G73" s="33"/>
      <c r="H73" s="33"/>
    </row>
    <row r="74" spans="3:17" x14ac:dyDescent="0.2">
      <c r="C74" s="37"/>
      <c r="D74" s="29"/>
      <c r="E74" s="29"/>
      <c r="F74" s="29"/>
      <c r="G74" s="33"/>
      <c r="H74" s="33"/>
    </row>
    <row r="75" spans="3:17" x14ac:dyDescent="0.2">
      <c r="C75" s="37"/>
      <c r="D75" s="29"/>
      <c r="E75" s="29"/>
      <c r="F75" s="29"/>
      <c r="G75" s="33"/>
      <c r="H75" s="33"/>
    </row>
    <row r="76" spans="3:17" x14ac:dyDescent="0.2">
      <c r="C76" s="37"/>
      <c r="D76" s="29"/>
      <c r="E76" s="29"/>
      <c r="F76" s="29"/>
      <c r="G76" s="33"/>
      <c r="H76" s="33"/>
    </row>
    <row r="77" spans="3:17" x14ac:dyDescent="0.2">
      <c r="C77" s="37"/>
      <c r="D77" s="29"/>
      <c r="E77" s="29"/>
      <c r="F77" s="29"/>
      <c r="G77" s="33"/>
      <c r="H77" s="33"/>
    </row>
    <row r="78" spans="3:17" ht="64" x14ac:dyDescent="0.2">
      <c r="C78" s="34" t="s">
        <v>456</v>
      </c>
      <c r="D78" s="66" t="s">
        <v>454</v>
      </c>
      <c r="E78" s="66" t="s">
        <v>454</v>
      </c>
      <c r="F78" s="66" t="s">
        <v>454</v>
      </c>
      <c r="G78" s="33"/>
      <c r="H78" s="33"/>
    </row>
    <row r="79" spans="3:17" ht="16" x14ac:dyDescent="0.2">
      <c r="C79" s="34" t="s">
        <v>500</v>
      </c>
      <c r="D79" s="66" t="s">
        <v>300</v>
      </c>
      <c r="E79" s="66" t="s">
        <v>300</v>
      </c>
      <c r="F79" s="66" t="s">
        <v>300</v>
      </c>
      <c r="G79" s="33"/>
      <c r="H79" s="33"/>
    </row>
    <row r="80" spans="3:17" ht="16" x14ac:dyDescent="0.2">
      <c r="C80" s="34" t="s">
        <v>251</v>
      </c>
      <c r="D80" s="66" t="s">
        <v>300</v>
      </c>
      <c r="E80" s="66" t="s">
        <v>300</v>
      </c>
      <c r="F80" s="66" t="s">
        <v>300</v>
      </c>
      <c r="G80" s="33"/>
    </row>
    <row r="81" spans="3:7" ht="32" x14ac:dyDescent="0.2">
      <c r="C81" s="34" t="s">
        <v>252</v>
      </c>
      <c r="D81" s="66" t="s">
        <v>300</v>
      </c>
      <c r="E81" s="66" t="s">
        <v>300</v>
      </c>
      <c r="F81" s="66" t="s">
        <v>300</v>
      </c>
      <c r="G81" s="33"/>
    </row>
    <row r="82" spans="3:7" ht="32" x14ac:dyDescent="0.2">
      <c r="C82" s="34" t="s">
        <v>249</v>
      </c>
      <c r="D82" s="66" t="s">
        <v>454</v>
      </c>
      <c r="E82" s="66" t="s">
        <v>454</v>
      </c>
      <c r="F82" s="66" t="s">
        <v>454</v>
      </c>
      <c r="G82" s="33"/>
    </row>
    <row r="83" spans="3:7" ht="16" x14ac:dyDescent="0.2">
      <c r="C83" s="34" t="s">
        <v>457</v>
      </c>
      <c r="D83" s="29"/>
      <c r="E83" s="29"/>
      <c r="F83" s="29"/>
      <c r="G83" s="33"/>
    </row>
    <row r="84" spans="3:7" ht="16" x14ac:dyDescent="0.2">
      <c r="C84" s="37" t="s">
        <v>253</v>
      </c>
      <c r="D84" s="39" t="s">
        <v>341</v>
      </c>
      <c r="E84" s="39" t="s">
        <v>341</v>
      </c>
      <c r="F84" s="39" t="s">
        <v>341</v>
      </c>
      <c r="G84" s="33"/>
    </row>
    <row r="85" spans="3:7" ht="48" x14ac:dyDescent="0.2">
      <c r="C85" s="37" t="s">
        <v>254</v>
      </c>
      <c r="D85" s="39" t="s">
        <v>341</v>
      </c>
      <c r="E85" s="39" t="s">
        <v>341</v>
      </c>
      <c r="F85" s="39" t="s">
        <v>341</v>
      </c>
      <c r="G85" s="33"/>
    </row>
    <row r="86" spans="3:7" ht="16" x14ac:dyDescent="0.2">
      <c r="C86" s="37" t="s">
        <v>255</v>
      </c>
      <c r="D86" s="39" t="s">
        <v>341</v>
      </c>
      <c r="E86" s="39" t="s">
        <v>341</v>
      </c>
      <c r="F86" s="39" t="s">
        <v>341</v>
      </c>
      <c r="G86" s="33"/>
    </row>
    <row r="87" spans="3:7" ht="16" x14ac:dyDescent="0.2">
      <c r="C87" s="37" t="s">
        <v>256</v>
      </c>
      <c r="D87" s="39" t="s">
        <v>341</v>
      </c>
      <c r="E87" s="39" t="s">
        <v>341</v>
      </c>
      <c r="F87" s="39" t="s">
        <v>341</v>
      </c>
      <c r="G87" s="33"/>
    </row>
    <row r="88" spans="3:7" ht="16" x14ac:dyDescent="0.2">
      <c r="C88" s="37" t="s">
        <v>250</v>
      </c>
      <c r="D88" s="39" t="s">
        <v>341</v>
      </c>
      <c r="E88" s="39" t="s">
        <v>341</v>
      </c>
      <c r="F88" s="39" t="s">
        <v>341</v>
      </c>
      <c r="G88" s="33"/>
    </row>
    <row r="89" spans="3:7" ht="48" x14ac:dyDescent="0.2">
      <c r="C89" s="34" t="s">
        <v>258</v>
      </c>
      <c r="D89" s="29"/>
      <c r="E89" s="29"/>
      <c r="F89" s="29"/>
      <c r="G89" s="33"/>
    </row>
    <row r="90" spans="3:7" ht="16" x14ac:dyDescent="0.2">
      <c r="C90" s="34" t="s">
        <v>257</v>
      </c>
      <c r="D90" s="29"/>
      <c r="E90" s="29"/>
      <c r="F90" s="29"/>
      <c r="G90" s="33"/>
    </row>
    <row r="91" spans="3:7" ht="16" x14ac:dyDescent="0.2">
      <c r="C91" s="37" t="s">
        <v>259</v>
      </c>
      <c r="D91" s="39" t="s">
        <v>341</v>
      </c>
      <c r="E91" s="39" t="s">
        <v>341</v>
      </c>
      <c r="F91" s="39" t="s">
        <v>341</v>
      </c>
      <c r="G91" s="33"/>
    </row>
    <row r="92" spans="3:7" ht="48" x14ac:dyDescent="0.2">
      <c r="C92" s="37" t="s">
        <v>260</v>
      </c>
      <c r="D92" s="39" t="s">
        <v>341</v>
      </c>
      <c r="E92" s="39" t="s">
        <v>341</v>
      </c>
      <c r="F92" s="39" t="s">
        <v>341</v>
      </c>
      <c r="G92" s="33"/>
    </row>
    <row r="93" spans="3:7" ht="16" x14ac:dyDescent="0.2">
      <c r="C93" s="37" t="s">
        <v>261</v>
      </c>
      <c r="D93" s="39" t="s">
        <v>341</v>
      </c>
      <c r="E93" s="39" t="s">
        <v>341</v>
      </c>
      <c r="F93" s="39" t="s">
        <v>341</v>
      </c>
      <c r="G93" s="33"/>
    </row>
    <row r="94" spans="3:7" x14ac:dyDescent="0.2">
      <c r="C94" s="34"/>
      <c r="D94" s="29"/>
      <c r="E94" s="29"/>
      <c r="F94" s="29"/>
      <c r="G94" s="33"/>
    </row>
    <row r="95" spans="3:7" ht="48" x14ac:dyDescent="0.2">
      <c r="C95" s="34" t="s">
        <v>262</v>
      </c>
      <c r="D95" s="29"/>
      <c r="E95" s="29"/>
      <c r="F95" s="29"/>
      <c r="G95" s="33"/>
    </row>
    <row r="96" spans="3:7" ht="16" x14ac:dyDescent="0.2">
      <c r="C96" s="34" t="s">
        <v>263</v>
      </c>
      <c r="D96" s="29"/>
      <c r="E96" s="29"/>
      <c r="F96" s="29"/>
      <c r="G96" s="33"/>
    </row>
    <row r="97" spans="3:7" ht="16" x14ac:dyDescent="0.2">
      <c r="C97" s="37" t="s">
        <v>273</v>
      </c>
      <c r="D97" s="39" t="s">
        <v>341</v>
      </c>
      <c r="E97" s="39" t="s">
        <v>341</v>
      </c>
      <c r="F97" s="39" t="s">
        <v>341</v>
      </c>
      <c r="G97" s="33"/>
    </row>
    <row r="98" spans="3:7" ht="16" x14ac:dyDescent="0.2">
      <c r="C98" s="37" t="s">
        <v>274</v>
      </c>
      <c r="D98" s="39" t="s">
        <v>341</v>
      </c>
      <c r="E98" s="39" t="s">
        <v>341</v>
      </c>
      <c r="F98" s="39" t="s">
        <v>341</v>
      </c>
      <c r="G98" s="33"/>
    </row>
    <row r="99" spans="3:7" ht="48" x14ac:dyDescent="0.2">
      <c r="C99" s="37" t="s">
        <v>278</v>
      </c>
      <c r="D99" s="39" t="s">
        <v>341</v>
      </c>
      <c r="E99" s="39" t="s">
        <v>341</v>
      </c>
      <c r="F99" s="39" t="s">
        <v>341</v>
      </c>
      <c r="G99" s="33"/>
    </row>
    <row r="100" spans="3:7" ht="16" x14ac:dyDescent="0.2">
      <c r="C100" s="37" t="s">
        <v>275</v>
      </c>
      <c r="D100" s="39" t="s">
        <v>341</v>
      </c>
      <c r="E100" s="39" t="s">
        <v>341</v>
      </c>
      <c r="F100" s="39" t="s">
        <v>341</v>
      </c>
      <c r="G100" s="33"/>
    </row>
    <row r="101" spans="3:7" x14ac:dyDescent="0.2">
      <c r="C101" s="34"/>
      <c r="D101" s="29"/>
      <c r="E101" s="29"/>
      <c r="F101" s="29"/>
      <c r="G101" s="33"/>
    </row>
    <row r="102" spans="3:7" ht="16" x14ac:dyDescent="0.2">
      <c r="C102" s="34" t="s">
        <v>279</v>
      </c>
      <c r="D102" s="66" t="s">
        <v>300</v>
      </c>
      <c r="E102" s="66" t="s">
        <v>300</v>
      </c>
      <c r="F102" s="66" t="s">
        <v>300</v>
      </c>
      <c r="G102" s="33"/>
    </row>
    <row r="103" spans="3:7" ht="32" x14ac:dyDescent="0.2">
      <c r="C103" s="34" t="s">
        <v>264</v>
      </c>
      <c r="D103" s="29"/>
      <c r="E103" s="29"/>
      <c r="F103" s="29"/>
      <c r="G103" s="33"/>
    </row>
    <row r="104" spans="3:7" ht="16" x14ac:dyDescent="0.2">
      <c r="C104" s="37" t="s">
        <v>276</v>
      </c>
      <c r="D104" s="66" t="s">
        <v>300</v>
      </c>
      <c r="E104" s="66" t="s">
        <v>300</v>
      </c>
      <c r="F104" s="66" t="s">
        <v>300</v>
      </c>
      <c r="G104" s="33"/>
    </row>
    <row r="105" spans="3:7" ht="16" x14ac:dyDescent="0.2">
      <c r="C105" s="37" t="s">
        <v>467</v>
      </c>
      <c r="D105" s="66" t="s">
        <v>300</v>
      </c>
      <c r="E105" s="66" t="s">
        <v>300</v>
      </c>
      <c r="F105" s="66" t="s">
        <v>300</v>
      </c>
      <c r="G105" s="33"/>
    </row>
    <row r="106" spans="3:7" ht="16" x14ac:dyDescent="0.2">
      <c r="C106" s="37" t="s">
        <v>468</v>
      </c>
      <c r="D106" s="66" t="s">
        <v>300</v>
      </c>
      <c r="E106" s="66" t="s">
        <v>300</v>
      </c>
      <c r="F106" s="66" t="s">
        <v>300</v>
      </c>
      <c r="G106" s="33"/>
    </row>
    <row r="107" spans="3:7" ht="16" x14ac:dyDescent="0.2">
      <c r="C107" s="37" t="s">
        <v>469</v>
      </c>
      <c r="D107" s="66" t="s">
        <v>300</v>
      </c>
      <c r="E107" s="66" t="s">
        <v>300</v>
      </c>
      <c r="F107" s="66" t="s">
        <v>300</v>
      </c>
      <c r="G107" s="33"/>
    </row>
    <row r="108" spans="3:7" ht="16" x14ac:dyDescent="0.2">
      <c r="C108" s="34" t="s">
        <v>277</v>
      </c>
      <c r="D108" s="66" t="s">
        <v>303</v>
      </c>
      <c r="E108" s="66" t="s">
        <v>303</v>
      </c>
      <c r="F108" s="66" t="s">
        <v>303</v>
      </c>
      <c r="G108" s="33"/>
    </row>
    <row r="109" spans="3:7" ht="16" x14ac:dyDescent="0.2">
      <c r="C109" s="34" t="s">
        <v>265</v>
      </c>
      <c r="D109" s="41" t="s">
        <v>281</v>
      </c>
      <c r="E109" s="41" t="s">
        <v>281</v>
      </c>
      <c r="F109" s="41" t="s">
        <v>281</v>
      </c>
      <c r="G109" s="33"/>
    </row>
    <row r="110" spans="3:7" ht="16" x14ac:dyDescent="0.2">
      <c r="C110" s="34" t="s">
        <v>266</v>
      </c>
      <c r="D110" s="66" t="s">
        <v>300</v>
      </c>
      <c r="E110" s="66" t="s">
        <v>300</v>
      </c>
      <c r="F110" s="66" t="s">
        <v>300</v>
      </c>
      <c r="G110" s="33"/>
    </row>
    <row r="111" spans="3:7" ht="16" x14ac:dyDescent="0.2">
      <c r="C111" s="34" t="s">
        <v>267</v>
      </c>
      <c r="D111" s="66" t="s">
        <v>300</v>
      </c>
      <c r="E111" s="66" t="s">
        <v>300</v>
      </c>
      <c r="F111" s="66" t="s">
        <v>300</v>
      </c>
      <c r="G111" s="33"/>
    </row>
    <row r="112" spans="3:7" ht="16" x14ac:dyDescent="0.2">
      <c r="C112" s="34" t="s">
        <v>268</v>
      </c>
      <c r="D112" s="41" t="s">
        <v>281</v>
      </c>
      <c r="E112" s="41" t="s">
        <v>281</v>
      </c>
      <c r="F112" s="41" t="s">
        <v>281</v>
      </c>
      <c r="G112" s="33"/>
    </row>
    <row r="113" spans="2:7" ht="32" x14ac:dyDescent="0.2">
      <c r="C113" s="34" t="s">
        <v>269</v>
      </c>
      <c r="D113" s="41" t="s">
        <v>341</v>
      </c>
      <c r="E113" s="41" t="s">
        <v>341</v>
      </c>
      <c r="F113" s="41" t="s">
        <v>341</v>
      </c>
      <c r="G113" s="33"/>
    </row>
    <row r="114" spans="2:7" x14ac:dyDescent="0.2">
      <c r="C114" s="31"/>
      <c r="D114" s="10"/>
      <c r="E114" s="10"/>
      <c r="F114" s="10"/>
      <c r="G114" s="33"/>
    </row>
    <row r="115" spans="2:7" x14ac:dyDescent="0.2">
      <c r="C115" s="31"/>
      <c r="D115" s="10"/>
      <c r="E115" s="10"/>
      <c r="F115" s="10"/>
      <c r="G115" s="33"/>
    </row>
    <row r="116" spans="2:7" x14ac:dyDescent="0.2">
      <c r="B116" s="78" t="s">
        <v>499</v>
      </c>
      <c r="C116" s="31"/>
      <c r="D116" s="10"/>
      <c r="E116" s="10"/>
      <c r="F116" s="10"/>
      <c r="G116" s="33"/>
    </row>
    <row r="117" spans="2:7" x14ac:dyDescent="0.2">
      <c r="B117" s="78"/>
      <c r="D117" s="10"/>
      <c r="E117" s="10"/>
      <c r="F117" s="10"/>
      <c r="G117" s="33"/>
    </row>
    <row r="118" spans="2:7" x14ac:dyDescent="0.2">
      <c r="D118" t="s">
        <v>270</v>
      </c>
      <c r="E118" t="s">
        <v>271</v>
      </c>
      <c r="F118" t="s">
        <v>272</v>
      </c>
      <c r="G118" s="33"/>
    </row>
    <row r="119" spans="2:7" ht="48" x14ac:dyDescent="0.2">
      <c r="C119" s="152" t="s">
        <v>471</v>
      </c>
      <c r="D119" s="10"/>
      <c r="E119" s="10"/>
      <c r="F119" s="10"/>
      <c r="G119" s="33"/>
    </row>
    <row r="120" spans="2:7" ht="16" x14ac:dyDescent="0.2">
      <c r="C120" s="152" t="s">
        <v>472</v>
      </c>
      <c r="D120" s="66">
        <v>0</v>
      </c>
      <c r="E120" s="66">
        <v>0</v>
      </c>
      <c r="F120" s="66">
        <v>0</v>
      </c>
      <c r="G120" s="33"/>
    </row>
    <row r="121" spans="2:7" ht="16" x14ac:dyDescent="0.2">
      <c r="C121" s="152" t="s">
        <v>473</v>
      </c>
      <c r="D121" s="66">
        <v>0</v>
      </c>
      <c r="E121" s="66">
        <v>0</v>
      </c>
      <c r="F121" s="66">
        <v>0</v>
      </c>
      <c r="G121" s="33"/>
    </row>
    <row r="122" spans="2:7" ht="16" x14ac:dyDescent="0.2">
      <c r="C122" s="152" t="s">
        <v>474</v>
      </c>
      <c r="D122" s="66">
        <v>0</v>
      </c>
      <c r="E122" s="66">
        <v>0</v>
      </c>
      <c r="F122" s="66">
        <v>0</v>
      </c>
      <c r="G122" s="33"/>
    </row>
    <row r="123" spans="2:7" ht="16" x14ac:dyDescent="0.2">
      <c r="C123" s="152" t="s">
        <v>475</v>
      </c>
      <c r="D123" s="66">
        <v>0</v>
      </c>
      <c r="E123" s="66">
        <v>0</v>
      </c>
      <c r="F123" s="66">
        <v>0</v>
      </c>
      <c r="G123" s="33"/>
    </row>
    <row r="124" spans="2:7" ht="16" x14ac:dyDescent="0.2">
      <c r="C124" s="152" t="s">
        <v>476</v>
      </c>
      <c r="D124" s="66">
        <v>0</v>
      </c>
      <c r="E124" s="66">
        <v>0</v>
      </c>
      <c r="F124" s="66">
        <v>0</v>
      </c>
      <c r="G124" s="33"/>
    </row>
    <row r="125" spans="2:7" ht="16" x14ac:dyDescent="0.2">
      <c r="C125" s="152" t="s">
        <v>477</v>
      </c>
      <c r="D125" s="66">
        <v>0</v>
      </c>
      <c r="E125" s="66">
        <v>0</v>
      </c>
      <c r="F125" s="66">
        <v>0</v>
      </c>
      <c r="G125" s="33"/>
    </row>
    <row r="126" spans="2:7" ht="16" x14ac:dyDescent="0.2">
      <c r="C126" s="152" t="s">
        <v>478</v>
      </c>
      <c r="D126" s="66">
        <v>0</v>
      </c>
      <c r="E126" s="66">
        <v>0</v>
      </c>
      <c r="F126" s="66">
        <v>0</v>
      </c>
      <c r="G126" s="33"/>
    </row>
    <row r="127" spans="2:7" ht="16" x14ac:dyDescent="0.2">
      <c r="C127" s="152" t="s">
        <v>479</v>
      </c>
      <c r="D127" s="66">
        <v>0</v>
      </c>
      <c r="E127" s="66">
        <v>0</v>
      </c>
      <c r="F127" s="66">
        <v>0</v>
      </c>
      <c r="G127" s="33"/>
    </row>
    <row r="128" spans="2:7" ht="16" x14ac:dyDescent="0.2">
      <c r="C128" s="152" t="s">
        <v>480</v>
      </c>
      <c r="D128" s="66">
        <v>0</v>
      </c>
      <c r="E128" s="66">
        <v>0</v>
      </c>
      <c r="F128" s="66">
        <v>0</v>
      </c>
      <c r="G128" s="33"/>
    </row>
    <row r="129" spans="3:7" ht="16" x14ac:dyDescent="0.2">
      <c r="C129" s="152" t="s">
        <v>481</v>
      </c>
      <c r="D129" s="66">
        <v>0</v>
      </c>
      <c r="E129" s="66">
        <v>0</v>
      </c>
      <c r="F129" s="66">
        <v>0</v>
      </c>
      <c r="G129" s="33"/>
    </row>
    <row r="130" spans="3:7" ht="16" x14ac:dyDescent="0.2">
      <c r="C130" s="152" t="s">
        <v>482</v>
      </c>
      <c r="D130" s="66">
        <v>0</v>
      </c>
      <c r="E130" s="66">
        <v>0</v>
      </c>
      <c r="F130" s="66">
        <v>0</v>
      </c>
    </row>
    <row r="131" spans="3:7" ht="16" x14ac:dyDescent="0.2">
      <c r="C131" s="152" t="s">
        <v>483</v>
      </c>
      <c r="D131" s="66">
        <v>0</v>
      </c>
      <c r="E131" s="66">
        <v>0</v>
      </c>
      <c r="F131" s="66">
        <v>0</v>
      </c>
    </row>
    <row r="132" spans="3:7" ht="16" x14ac:dyDescent="0.2">
      <c r="C132" s="152" t="s">
        <v>484</v>
      </c>
      <c r="D132" s="66">
        <v>0</v>
      </c>
      <c r="E132" s="66">
        <v>0</v>
      </c>
      <c r="F132" s="66">
        <v>0</v>
      </c>
    </row>
    <row r="133" spans="3:7" ht="16" x14ac:dyDescent="0.2">
      <c r="C133" s="152" t="s">
        <v>485</v>
      </c>
      <c r="D133" s="66">
        <v>0</v>
      </c>
      <c r="E133" s="66">
        <v>0</v>
      </c>
      <c r="F133" s="66">
        <v>0</v>
      </c>
    </row>
    <row r="134" spans="3:7" ht="16" x14ac:dyDescent="0.2">
      <c r="C134" s="152" t="s">
        <v>486</v>
      </c>
      <c r="D134" s="66">
        <v>0</v>
      </c>
      <c r="E134" s="66">
        <v>0</v>
      </c>
      <c r="F134" s="66">
        <v>0</v>
      </c>
    </row>
    <row r="135" spans="3:7" ht="16" x14ac:dyDescent="0.2">
      <c r="C135" s="152" t="s">
        <v>487</v>
      </c>
      <c r="D135" s="66">
        <v>0</v>
      </c>
      <c r="E135" s="66">
        <v>0</v>
      </c>
      <c r="F135" s="66">
        <v>0</v>
      </c>
    </row>
    <row r="136" spans="3:7" ht="16" x14ac:dyDescent="0.2">
      <c r="C136" s="152" t="s">
        <v>488</v>
      </c>
      <c r="D136" s="66">
        <v>0</v>
      </c>
      <c r="E136" s="66">
        <v>0</v>
      </c>
      <c r="F136" s="66">
        <v>0</v>
      </c>
    </row>
    <row r="137" spans="3:7" ht="16" x14ac:dyDescent="0.2">
      <c r="C137" s="152" t="s">
        <v>489</v>
      </c>
      <c r="D137" s="66">
        <v>0</v>
      </c>
      <c r="E137" s="66">
        <v>0</v>
      </c>
      <c r="F137" s="66">
        <v>0</v>
      </c>
    </row>
    <row r="138" spans="3:7" ht="16" x14ac:dyDescent="0.2">
      <c r="C138" s="152" t="s">
        <v>490</v>
      </c>
      <c r="D138" s="66">
        <v>0</v>
      </c>
      <c r="E138" s="66">
        <v>0</v>
      </c>
      <c r="F138" s="66">
        <v>0</v>
      </c>
    </row>
    <row r="141" spans="3:7" ht="64" x14ac:dyDescent="0.2">
      <c r="C141" s="10" t="s">
        <v>491</v>
      </c>
      <c r="D141" s="41" t="s">
        <v>341</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tabColor rgb="FF00B050"/>
  </sheetPr>
  <dimension ref="A1:I62"/>
  <sheetViews>
    <sheetView topLeftCell="A39" workbookViewId="0">
      <selection activeCell="F37" sqref="F37"/>
    </sheetView>
  </sheetViews>
  <sheetFormatPr baseColWidth="10" defaultColWidth="8.83203125" defaultRowHeight="15" x14ac:dyDescent="0.2"/>
  <cols>
    <col min="3" max="3" width="106.5" customWidth="1"/>
    <col min="4" max="4" width="32.33203125" bestFit="1" customWidth="1"/>
    <col min="5" max="5" width="16.83203125" customWidth="1"/>
    <col min="6" max="6" width="19.1640625" customWidth="1"/>
    <col min="7" max="7" width="15.5" customWidth="1"/>
    <col min="8" max="8" width="17.6640625" customWidth="1"/>
  </cols>
  <sheetData>
    <row r="1" spans="1:3" x14ac:dyDescent="0.2">
      <c r="A1" t="s">
        <v>366</v>
      </c>
    </row>
    <row r="3" spans="1:3" x14ac:dyDescent="0.2">
      <c r="B3" s="5" t="s">
        <v>170</v>
      </c>
    </row>
    <row r="4" spans="1:3" ht="64" x14ac:dyDescent="0.2">
      <c r="B4" s="27" t="s">
        <v>171</v>
      </c>
      <c r="C4" s="10" t="s">
        <v>174</v>
      </c>
    </row>
    <row r="5" spans="1:3" x14ac:dyDescent="0.2">
      <c r="C5" s="10"/>
    </row>
    <row r="6" spans="1:3" ht="16" x14ac:dyDescent="0.2">
      <c r="C6" s="10" t="s">
        <v>172</v>
      </c>
    </row>
    <row r="7" spans="1:3" x14ac:dyDescent="0.2">
      <c r="C7" s="10"/>
    </row>
    <row r="8" spans="1:3" ht="48" x14ac:dyDescent="0.2">
      <c r="C8" s="10" t="s">
        <v>173</v>
      </c>
    </row>
    <row r="9" spans="1:3" x14ac:dyDescent="0.2">
      <c r="C9" s="10"/>
    </row>
    <row r="10" spans="1:3" x14ac:dyDescent="0.2">
      <c r="C10" s="10"/>
    </row>
    <row r="11" spans="1:3" x14ac:dyDescent="0.2">
      <c r="C11" s="10"/>
    </row>
    <row r="12" spans="1:3" ht="19" x14ac:dyDescent="0.25">
      <c r="B12" s="7" t="s">
        <v>175</v>
      </c>
      <c r="C12" s="10"/>
    </row>
    <row r="13" spans="1:3" x14ac:dyDescent="0.2">
      <c r="C13" t="s">
        <v>176</v>
      </c>
    </row>
    <row r="15" spans="1:3" x14ac:dyDescent="0.2">
      <c r="B15" s="28" t="s">
        <v>177</v>
      </c>
      <c r="C15" s="10"/>
    </row>
    <row r="16" spans="1:3" x14ac:dyDescent="0.2">
      <c r="B16" s="5"/>
      <c r="C16" s="10"/>
    </row>
    <row r="17" spans="2:9" x14ac:dyDescent="0.2">
      <c r="B17">
        <v>51</v>
      </c>
      <c r="C17" t="s">
        <v>179</v>
      </c>
      <c r="D17" s="42" t="s">
        <v>364</v>
      </c>
    </row>
    <row r="18" spans="2:9" x14ac:dyDescent="0.2">
      <c r="C18" t="s">
        <v>178</v>
      </c>
      <c r="D18" s="42" t="s">
        <v>366</v>
      </c>
    </row>
    <row r="20" spans="2:9" x14ac:dyDescent="0.2">
      <c r="B20">
        <v>52</v>
      </c>
      <c r="C20" t="s">
        <v>432</v>
      </c>
      <c r="D20" s="42" t="s">
        <v>150</v>
      </c>
      <c r="E20" s="81"/>
    </row>
    <row r="21" spans="2:9" x14ac:dyDescent="0.2">
      <c r="C21" t="s">
        <v>433</v>
      </c>
      <c r="D21" s="42"/>
      <c r="E21" s="81"/>
    </row>
    <row r="22" spans="2:9" x14ac:dyDescent="0.2">
      <c r="D22" s="144"/>
    </row>
    <row r="23" spans="2:9" x14ac:dyDescent="0.2">
      <c r="C23" s="10"/>
    </row>
    <row r="24" spans="2:9" x14ac:dyDescent="0.2">
      <c r="B24" s="28" t="s">
        <v>180</v>
      </c>
      <c r="C24" s="10"/>
    </row>
    <row r="25" spans="2:9" x14ac:dyDescent="0.2">
      <c r="B25" s="5"/>
      <c r="C25" s="10"/>
    </row>
    <row r="26" spans="2:9" x14ac:dyDescent="0.2">
      <c r="B26">
        <v>53</v>
      </c>
      <c r="C26" t="s">
        <v>193</v>
      </c>
    </row>
    <row r="27" spans="2:9" x14ac:dyDescent="0.2">
      <c r="C27" s="10"/>
      <c r="D27" s="2" t="s">
        <v>181</v>
      </c>
      <c r="E27" s="2" t="s">
        <v>182</v>
      </c>
      <c r="F27" s="2" t="s">
        <v>183</v>
      </c>
    </row>
    <row r="28" spans="2:9" ht="16" x14ac:dyDescent="0.2">
      <c r="C28" s="10" t="s">
        <v>184</v>
      </c>
      <c r="D28" s="64">
        <f>'Items B &amp; C'!AQ15</f>
        <v>509091000</v>
      </c>
      <c r="E28" s="64">
        <f>'Items B &amp; C'!AR15</f>
        <v>511913000</v>
      </c>
      <c r="F28" s="64">
        <f>'Items B &amp; C'!AS15</f>
        <v>511913000</v>
      </c>
      <c r="G28" s="59"/>
      <c r="H28" s="59"/>
      <c r="I28" s="59"/>
    </row>
    <row r="29" spans="2:9" ht="16" x14ac:dyDescent="0.2">
      <c r="C29" s="10" t="s">
        <v>185</v>
      </c>
      <c r="D29" s="39" t="s">
        <v>341</v>
      </c>
      <c r="E29" s="39" t="s">
        <v>341</v>
      </c>
      <c r="F29" s="39" t="s">
        <v>341</v>
      </c>
    </row>
    <row r="30" spans="2:9" ht="32" x14ac:dyDescent="0.2">
      <c r="C30" s="10" t="s">
        <v>186</v>
      </c>
      <c r="D30" s="39" t="s">
        <v>341</v>
      </c>
      <c r="E30" s="39" t="s">
        <v>341</v>
      </c>
      <c r="F30" s="39" t="s">
        <v>341</v>
      </c>
    </row>
    <row r="31" spans="2:9" ht="16" x14ac:dyDescent="0.2">
      <c r="C31" s="10" t="s">
        <v>187</v>
      </c>
      <c r="D31" s="65">
        <v>172</v>
      </c>
      <c r="E31" s="65">
        <v>144</v>
      </c>
      <c r="F31" s="65">
        <v>118</v>
      </c>
      <c r="G31" s="81" t="s">
        <v>357</v>
      </c>
    </row>
    <row r="32" spans="2:9" ht="16" x14ac:dyDescent="0.2">
      <c r="C32" s="10" t="s">
        <v>188</v>
      </c>
      <c r="D32" s="65">
        <v>172</v>
      </c>
      <c r="E32" s="65">
        <v>144</v>
      </c>
      <c r="F32" s="65">
        <v>118</v>
      </c>
      <c r="G32" s="81" t="s">
        <v>357</v>
      </c>
    </row>
    <row r="33" spans="2:8" ht="16" x14ac:dyDescent="0.2">
      <c r="C33" s="10" t="s">
        <v>189</v>
      </c>
      <c r="D33" s="65">
        <v>6.0100000000000001E-2</v>
      </c>
      <c r="E33" s="65">
        <v>5.8799999999999998E-2</v>
      </c>
      <c r="F33" s="65">
        <v>6.2399999999999997E-2</v>
      </c>
      <c r="G33" s="81" t="s">
        <v>358</v>
      </c>
    </row>
    <row r="34" spans="2:8" ht="16" x14ac:dyDescent="0.2">
      <c r="C34" s="10" t="s">
        <v>190</v>
      </c>
      <c r="D34" s="65">
        <v>0</v>
      </c>
      <c r="E34" s="65">
        <v>14081969.369999999</v>
      </c>
      <c r="F34" s="65">
        <v>22201955.82</v>
      </c>
      <c r="G34" s="81" t="s">
        <v>359</v>
      </c>
    </row>
    <row r="35" spans="2:8" ht="16" x14ac:dyDescent="0.2">
      <c r="C35" s="10" t="s">
        <v>191</v>
      </c>
      <c r="D35" s="65">
        <v>0</v>
      </c>
      <c r="E35" s="65">
        <v>14081969.369999999</v>
      </c>
      <c r="F35" s="65">
        <v>22201955.82</v>
      </c>
      <c r="G35" s="81" t="s">
        <v>360</v>
      </c>
    </row>
    <row r="36" spans="2:8" ht="16" x14ac:dyDescent="0.2">
      <c r="C36" s="10" t="s">
        <v>192</v>
      </c>
      <c r="D36" s="65">
        <v>0</v>
      </c>
      <c r="E36" s="65">
        <v>0</v>
      </c>
      <c r="F36" s="65">
        <v>0</v>
      </c>
      <c r="H36" t="s">
        <v>365</v>
      </c>
    </row>
    <row r="37" spans="2:8" s="5" customFormat="1" ht="16" x14ac:dyDescent="0.2">
      <c r="C37" s="145" t="s">
        <v>434</v>
      </c>
      <c r="D37" s="146">
        <v>0</v>
      </c>
      <c r="E37" s="146">
        <v>0</v>
      </c>
      <c r="F37" s="146">
        <v>0</v>
      </c>
      <c r="G37" s="150" t="s">
        <v>493</v>
      </c>
    </row>
    <row r="38" spans="2:8" s="5" customFormat="1" ht="16" x14ac:dyDescent="0.2">
      <c r="C38" s="145" t="s">
        <v>436</v>
      </c>
      <c r="D38" s="183" t="e">
        <f>'Items B &amp; C'!AH15</f>
        <v>#VALUE!</v>
      </c>
      <c r="E38" s="183" t="e">
        <f>'Items B &amp; C'!AJ15</f>
        <v>#VALUE!</v>
      </c>
      <c r="F38" s="183" t="e">
        <f>'Items B &amp; C'!AL15</f>
        <v>#VALUE!</v>
      </c>
      <c r="G38" s="80" t="s">
        <v>492</v>
      </c>
    </row>
    <row r="39" spans="2:8" s="5" customFormat="1" ht="16" x14ac:dyDescent="0.2">
      <c r="C39" s="145" t="s">
        <v>435</v>
      </c>
      <c r="D39" s="183" t="e">
        <f>-'Items B &amp; C'!AI15</f>
        <v>#VALUE!</v>
      </c>
      <c r="E39" s="183" t="e">
        <f>-'Items B &amp; C'!AK15</f>
        <v>#VALUE!</v>
      </c>
      <c r="F39" s="183" t="e">
        <f>-'Items B &amp; C'!AM15</f>
        <v>#VALUE!</v>
      </c>
      <c r="G39" s="80" t="s">
        <v>492</v>
      </c>
    </row>
    <row r="40" spans="2:8" x14ac:dyDescent="0.2">
      <c r="C40" s="10"/>
      <c r="D40" s="154"/>
      <c r="E40" s="154"/>
      <c r="F40" s="154"/>
    </row>
    <row r="41" spans="2:8" x14ac:dyDescent="0.2">
      <c r="B41" s="28" t="s">
        <v>194</v>
      </c>
    </row>
    <row r="42" spans="2:8" x14ac:dyDescent="0.2">
      <c r="B42" s="28"/>
    </row>
    <row r="43" spans="2:8" ht="32" x14ac:dyDescent="0.2">
      <c r="B43">
        <v>54</v>
      </c>
      <c r="C43" s="10" t="s">
        <v>198</v>
      </c>
      <c r="D43" s="39" t="s">
        <v>150</v>
      </c>
    </row>
    <row r="44" spans="2:8" ht="48" x14ac:dyDescent="0.2">
      <c r="C44" s="10" t="s">
        <v>199</v>
      </c>
    </row>
    <row r="45" spans="2:8" ht="61.5" customHeight="1" x14ac:dyDescent="0.2">
      <c r="C45" s="10" t="s">
        <v>200</v>
      </c>
    </row>
    <row r="46" spans="2:8" ht="32" x14ac:dyDescent="0.2">
      <c r="C46" s="10" t="s">
        <v>201</v>
      </c>
    </row>
    <row r="48" spans="2:8" ht="32" x14ac:dyDescent="0.2">
      <c r="D48" s="29" t="s">
        <v>202</v>
      </c>
      <c r="E48" s="29" t="s">
        <v>203</v>
      </c>
      <c r="F48" s="29" t="s">
        <v>204</v>
      </c>
      <c r="G48" s="29" t="s">
        <v>205</v>
      </c>
      <c r="H48" s="29" t="s">
        <v>195</v>
      </c>
    </row>
    <row r="49" spans="2:8" x14ac:dyDescent="0.2">
      <c r="C49" s="5" t="s">
        <v>196</v>
      </c>
    </row>
    <row r="50" spans="2:8" x14ac:dyDescent="0.2">
      <c r="C50" s="30" t="s">
        <v>207</v>
      </c>
      <c r="D50" s="36"/>
      <c r="E50" s="36"/>
      <c r="F50" s="36"/>
      <c r="G50" s="36"/>
      <c r="H50" s="36"/>
    </row>
    <row r="51" spans="2:8" x14ac:dyDescent="0.2">
      <c r="C51" s="30" t="s">
        <v>208</v>
      </c>
      <c r="D51" s="36"/>
      <c r="E51" s="36"/>
      <c r="F51" s="36"/>
      <c r="G51" s="36"/>
      <c r="H51" s="36"/>
    </row>
    <row r="52" spans="2:8" x14ac:dyDescent="0.2">
      <c r="C52" s="30" t="s">
        <v>209</v>
      </c>
      <c r="D52" s="36"/>
      <c r="E52" s="36"/>
      <c r="F52" s="36"/>
      <c r="G52" s="36"/>
      <c r="H52" s="36"/>
    </row>
    <row r="53" spans="2:8" x14ac:dyDescent="0.2">
      <c r="C53" s="30" t="s">
        <v>210</v>
      </c>
      <c r="D53" s="36"/>
      <c r="E53" s="36"/>
      <c r="F53" s="36"/>
      <c r="G53" s="36"/>
      <c r="H53" s="36"/>
    </row>
    <row r="54" spans="2:8" x14ac:dyDescent="0.2">
      <c r="C54" s="30"/>
    </row>
    <row r="55" spans="2:8" x14ac:dyDescent="0.2">
      <c r="C55" s="5" t="s">
        <v>197</v>
      </c>
    </row>
    <row r="56" spans="2:8" x14ac:dyDescent="0.2">
      <c r="C56" s="30" t="s">
        <v>207</v>
      </c>
      <c r="D56" s="36"/>
      <c r="E56" s="36"/>
      <c r="F56" s="36"/>
      <c r="G56" s="36"/>
      <c r="H56" s="36"/>
    </row>
    <row r="57" spans="2:8" x14ac:dyDescent="0.2">
      <c r="C57" s="30" t="s">
        <v>211</v>
      </c>
      <c r="D57" s="36"/>
      <c r="E57" s="36"/>
      <c r="F57" s="36"/>
      <c r="G57" s="36"/>
      <c r="H57" s="36"/>
    </row>
    <row r="58" spans="2:8" x14ac:dyDescent="0.2">
      <c r="C58" s="30" t="s">
        <v>212</v>
      </c>
      <c r="D58" s="36"/>
      <c r="E58" s="36"/>
      <c r="F58" s="36"/>
      <c r="G58" s="36"/>
      <c r="H58" s="36"/>
    </row>
    <row r="59" spans="2:8" x14ac:dyDescent="0.2">
      <c r="C59" s="30" t="s">
        <v>213</v>
      </c>
      <c r="D59" s="36"/>
      <c r="E59" s="36"/>
      <c r="F59" s="36"/>
      <c r="G59" s="36"/>
      <c r="H59" s="36"/>
    </row>
    <row r="61" spans="2:8" x14ac:dyDescent="0.2">
      <c r="B61">
        <v>55</v>
      </c>
      <c r="C61" t="s">
        <v>214</v>
      </c>
      <c r="D61" s="39" t="s">
        <v>150</v>
      </c>
    </row>
    <row r="62" spans="2:8" ht="16" x14ac:dyDescent="0.2">
      <c r="C62" s="10" t="s">
        <v>215</v>
      </c>
      <c r="D62" s="36"/>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tabColor rgb="FF00B050"/>
  </sheetPr>
  <dimension ref="A1:V141"/>
  <sheetViews>
    <sheetView topLeftCell="A21" workbookViewId="0">
      <selection activeCell="C56" sqref="C56"/>
    </sheetView>
  </sheetViews>
  <sheetFormatPr baseColWidth="10" defaultColWidth="8.83203125" defaultRowHeight="15" x14ac:dyDescent="0.2"/>
  <cols>
    <col min="3" max="3" width="96.5" customWidth="1"/>
    <col min="4" max="6" width="18.83203125" customWidth="1"/>
    <col min="7" max="7" width="45.5" customWidth="1"/>
    <col min="12" max="12" width="3.6640625" customWidth="1"/>
  </cols>
  <sheetData>
    <row r="1" spans="1:8" x14ac:dyDescent="0.2">
      <c r="A1" t="s">
        <v>366</v>
      </c>
    </row>
    <row r="4" spans="1:8" x14ac:dyDescent="0.2">
      <c r="B4" t="s">
        <v>206</v>
      </c>
    </row>
    <row r="5" spans="1:8" ht="16" x14ac:dyDescent="0.2">
      <c r="B5" s="33">
        <v>56</v>
      </c>
      <c r="C5" s="10" t="s">
        <v>225</v>
      </c>
      <c r="D5" s="39" t="s">
        <v>341</v>
      </c>
    </row>
    <row r="6" spans="1:8" x14ac:dyDescent="0.2">
      <c r="B6" s="33"/>
      <c r="C6" s="10"/>
      <c r="D6" s="40"/>
    </row>
    <row r="7" spans="1:8" ht="16" x14ac:dyDescent="0.2">
      <c r="B7" s="33">
        <v>57</v>
      </c>
      <c r="C7" s="10" t="s">
        <v>438</v>
      </c>
      <c r="D7" s="40"/>
    </row>
    <row r="8" spans="1:8" ht="16" x14ac:dyDescent="0.2">
      <c r="B8" s="33"/>
      <c r="C8" s="10" t="s">
        <v>439</v>
      </c>
      <c r="D8" s="39" t="s">
        <v>150</v>
      </c>
    </row>
    <row r="9" spans="1:8" x14ac:dyDescent="0.2">
      <c r="B9" s="33"/>
      <c r="C9" s="10"/>
      <c r="D9" s="40"/>
    </row>
    <row r="10" spans="1:8" ht="16" x14ac:dyDescent="0.2">
      <c r="B10" s="33">
        <v>58</v>
      </c>
      <c r="C10" s="10" t="s">
        <v>226</v>
      </c>
      <c r="D10" s="40"/>
      <c r="E10" s="33"/>
      <c r="F10" s="33"/>
      <c r="G10" s="33"/>
      <c r="H10" s="33"/>
    </row>
    <row r="11" spans="1:8" ht="32" x14ac:dyDescent="0.2">
      <c r="B11" s="33"/>
      <c r="C11" s="10" t="s">
        <v>233</v>
      </c>
      <c r="D11" s="40"/>
      <c r="E11" s="33"/>
      <c r="F11" s="33"/>
      <c r="G11" s="33"/>
      <c r="H11" s="33"/>
    </row>
    <row r="12" spans="1:8" ht="32" x14ac:dyDescent="0.2">
      <c r="B12" s="33"/>
      <c r="C12" s="35" t="s">
        <v>280</v>
      </c>
      <c r="D12" s="96">
        <f>'Items B &amp; C'!M71</f>
        <v>53.399933309112548</v>
      </c>
      <c r="E12" s="33"/>
      <c r="F12" s="33"/>
      <c r="G12" s="33" t="s">
        <v>495</v>
      </c>
      <c r="H12" s="33"/>
    </row>
    <row r="13" spans="1:8" ht="16" x14ac:dyDescent="0.2">
      <c r="B13" s="33"/>
      <c r="C13" s="147" t="s">
        <v>440</v>
      </c>
      <c r="D13" s="96"/>
      <c r="E13" s="33"/>
      <c r="F13" s="33"/>
      <c r="G13" s="33"/>
      <c r="H13" s="33"/>
    </row>
    <row r="14" spans="1:8" ht="16" x14ac:dyDescent="0.2">
      <c r="B14" s="33"/>
      <c r="C14" s="147" t="s">
        <v>441</v>
      </c>
      <c r="D14" s="96"/>
      <c r="E14" s="33"/>
      <c r="F14" s="33"/>
      <c r="G14" s="33"/>
      <c r="H14" s="33"/>
    </row>
    <row r="15" spans="1:8" ht="16" x14ac:dyDescent="0.2">
      <c r="B15" s="33"/>
      <c r="C15" s="147" t="s">
        <v>442</v>
      </c>
      <c r="D15" s="66"/>
      <c r="E15" s="33"/>
      <c r="F15" s="33"/>
      <c r="G15" s="33"/>
      <c r="H15" s="33"/>
    </row>
    <row r="16" spans="1:8" ht="16" x14ac:dyDescent="0.2">
      <c r="B16" s="33"/>
      <c r="C16" s="147" t="s">
        <v>444</v>
      </c>
      <c r="D16" s="66"/>
      <c r="E16" s="33"/>
      <c r="F16" s="33"/>
      <c r="G16" s="33"/>
      <c r="H16" s="33"/>
    </row>
    <row r="17" spans="2:8" x14ac:dyDescent="0.2">
      <c r="B17" s="33"/>
      <c r="C17" s="10"/>
      <c r="D17" s="40"/>
      <c r="E17" s="33"/>
      <c r="F17" s="33"/>
      <c r="G17" s="33"/>
      <c r="H17" s="33"/>
    </row>
    <row r="18" spans="2:8" x14ac:dyDescent="0.2">
      <c r="B18" s="33"/>
      <c r="C18" s="10"/>
      <c r="D18" s="40"/>
      <c r="E18" s="33"/>
      <c r="F18" s="33"/>
      <c r="G18" s="33"/>
      <c r="H18" s="33"/>
    </row>
    <row r="19" spans="2:8" x14ac:dyDescent="0.2">
      <c r="B19" s="33"/>
      <c r="C19" s="10"/>
      <c r="D19" s="40"/>
      <c r="E19" s="33"/>
      <c r="F19" s="33"/>
      <c r="G19" s="33"/>
      <c r="H19" s="33"/>
    </row>
    <row r="20" spans="2:8" ht="32" x14ac:dyDescent="0.2">
      <c r="B20" s="33">
        <v>59</v>
      </c>
      <c r="C20" s="10" t="s">
        <v>282</v>
      </c>
      <c r="D20" s="39">
        <v>0</v>
      </c>
      <c r="E20" s="33"/>
      <c r="F20" s="33"/>
      <c r="G20" s="33"/>
      <c r="H20" s="33"/>
    </row>
    <row r="21" spans="2:8" x14ac:dyDescent="0.2">
      <c r="B21" s="33"/>
      <c r="C21" s="10"/>
      <c r="D21" s="40"/>
      <c r="E21" s="33"/>
      <c r="F21" s="33"/>
      <c r="G21" s="33"/>
      <c r="H21" s="33"/>
    </row>
    <row r="22" spans="2:8" ht="32" x14ac:dyDescent="0.2">
      <c r="B22" s="33">
        <v>60</v>
      </c>
      <c r="C22" s="10" t="s">
        <v>232</v>
      </c>
      <c r="D22" s="40"/>
      <c r="E22" s="33"/>
    </row>
    <row r="23" spans="2:8" ht="48" x14ac:dyDescent="0.2">
      <c r="B23" s="33"/>
      <c r="C23" s="10" t="s">
        <v>227</v>
      </c>
      <c r="D23" s="40"/>
      <c r="E23" s="33"/>
    </row>
    <row r="24" spans="2:8" ht="16" x14ac:dyDescent="0.2">
      <c r="B24" s="33"/>
      <c r="C24" s="10" t="s">
        <v>234</v>
      </c>
      <c r="D24" s="40"/>
      <c r="E24" s="33"/>
      <c r="F24" s="33"/>
      <c r="G24" s="33"/>
      <c r="H24" s="33"/>
    </row>
    <row r="25" spans="2:8" ht="32" x14ac:dyDescent="0.2">
      <c r="B25" s="33"/>
      <c r="C25" s="31" t="s">
        <v>283</v>
      </c>
      <c r="D25" s="39">
        <v>0</v>
      </c>
      <c r="E25" s="33"/>
      <c r="F25" s="33"/>
      <c r="G25" s="33"/>
      <c r="H25" s="33"/>
    </row>
    <row r="26" spans="2:8" ht="48" x14ac:dyDescent="0.2">
      <c r="B26" s="33"/>
      <c r="C26" s="31" t="s">
        <v>228</v>
      </c>
      <c r="D26" s="39">
        <v>0</v>
      </c>
      <c r="E26" s="33"/>
      <c r="F26" s="33"/>
      <c r="G26" s="33"/>
      <c r="H26" s="33"/>
    </row>
    <row r="27" spans="2:8" ht="32" x14ac:dyDescent="0.2">
      <c r="B27" s="33"/>
      <c r="C27" s="31" t="s">
        <v>217</v>
      </c>
      <c r="D27" s="39">
        <v>0</v>
      </c>
      <c r="E27" s="33"/>
      <c r="F27" s="33"/>
      <c r="G27" s="33"/>
      <c r="H27" s="33"/>
    </row>
    <row r="28" spans="2:8" ht="32" x14ac:dyDescent="0.2">
      <c r="B28" s="33"/>
      <c r="C28" s="31" t="s">
        <v>229</v>
      </c>
      <c r="D28" s="39">
        <v>0</v>
      </c>
      <c r="E28" s="33"/>
      <c r="F28" s="33"/>
      <c r="G28" s="33"/>
      <c r="H28" s="33"/>
    </row>
    <row r="29" spans="2:8" x14ac:dyDescent="0.2">
      <c r="B29" s="33"/>
      <c r="C29" s="10"/>
      <c r="D29" s="40"/>
      <c r="E29" s="33"/>
      <c r="F29" s="33"/>
      <c r="G29" s="33"/>
      <c r="H29" s="33"/>
    </row>
    <row r="30" spans="2:8" ht="16" x14ac:dyDescent="0.2">
      <c r="B30" s="33">
        <v>61</v>
      </c>
      <c r="C30" s="10" t="s">
        <v>231</v>
      </c>
      <c r="D30" s="40"/>
      <c r="E30" s="33"/>
      <c r="F30" s="33"/>
      <c r="G30" s="33"/>
      <c r="H30" s="33"/>
    </row>
    <row r="31" spans="2:8" ht="80" x14ac:dyDescent="0.2">
      <c r="B31" s="33"/>
      <c r="C31" s="10" t="s">
        <v>230</v>
      </c>
      <c r="D31" s="40"/>
      <c r="E31" s="33"/>
    </row>
    <row r="32" spans="2:8" x14ac:dyDescent="0.2">
      <c r="C32" s="10"/>
      <c r="D32" s="40" t="s">
        <v>216</v>
      </c>
      <c r="E32" s="33"/>
      <c r="F32" s="33"/>
    </row>
    <row r="33" spans="2:22" ht="16" x14ac:dyDescent="0.2">
      <c r="C33" s="32" t="s">
        <v>218</v>
      </c>
      <c r="D33" s="39">
        <v>0</v>
      </c>
      <c r="E33" s="33"/>
      <c r="F33" s="33"/>
    </row>
    <row r="34" spans="2:22" ht="16" x14ac:dyDescent="0.2">
      <c r="C34" s="32" t="s">
        <v>219</v>
      </c>
      <c r="D34" s="39">
        <v>0</v>
      </c>
      <c r="E34" s="33"/>
      <c r="F34" s="33"/>
    </row>
    <row r="35" spans="2:22" ht="16" x14ac:dyDescent="0.2">
      <c r="C35" s="32" t="s">
        <v>220</v>
      </c>
      <c r="D35" s="39">
        <v>0</v>
      </c>
      <c r="E35" s="33"/>
      <c r="F35" s="33"/>
      <c r="H35" s="54"/>
      <c r="I35" s="53" t="s">
        <v>447</v>
      </c>
      <c r="J35" s="55"/>
      <c r="K35" s="55"/>
      <c r="L35" s="55"/>
      <c r="M35" s="55"/>
      <c r="N35" s="55"/>
      <c r="O35" s="55"/>
      <c r="P35" s="55"/>
      <c r="Q35" s="55"/>
      <c r="R35" s="55"/>
      <c r="S35" s="55"/>
      <c r="T35" s="55"/>
      <c r="U35" s="55"/>
      <c r="V35" s="56"/>
    </row>
    <row r="36" spans="2:22" ht="16" x14ac:dyDescent="0.2">
      <c r="C36" s="32" t="s">
        <v>221</v>
      </c>
      <c r="D36" s="39">
        <v>0</v>
      </c>
      <c r="E36" s="33"/>
      <c r="F36" s="33"/>
      <c r="H36" s="44">
        <v>1</v>
      </c>
      <c r="I36" s="45" t="s">
        <v>284</v>
      </c>
      <c r="J36" s="45"/>
      <c r="K36" s="45"/>
      <c r="L36" s="45"/>
      <c r="M36" s="45"/>
      <c r="N36" s="45"/>
      <c r="O36" s="45"/>
      <c r="P36" s="45"/>
      <c r="Q36" s="45"/>
      <c r="R36" s="45"/>
      <c r="S36" s="45"/>
      <c r="T36" s="45"/>
      <c r="U36" s="45"/>
      <c r="V36" s="46"/>
    </row>
    <row r="37" spans="2:22" ht="16" x14ac:dyDescent="0.2">
      <c r="C37" s="32" t="s">
        <v>222</v>
      </c>
      <c r="D37" s="39">
        <v>25</v>
      </c>
      <c r="E37" s="33"/>
      <c r="F37" s="33"/>
      <c r="H37" s="47">
        <v>2</v>
      </c>
      <c r="I37" s="48" t="s">
        <v>449</v>
      </c>
      <c r="J37" s="48"/>
      <c r="K37" s="48"/>
      <c r="L37" s="48"/>
      <c r="M37" s="48"/>
      <c r="N37" s="48"/>
      <c r="O37" s="48"/>
      <c r="P37" s="48"/>
      <c r="Q37" s="48"/>
      <c r="R37" s="48"/>
      <c r="S37" s="48"/>
      <c r="T37" s="48"/>
      <c r="U37" s="48"/>
      <c r="V37" s="49"/>
    </row>
    <row r="38" spans="2:22" ht="16" x14ac:dyDescent="0.2">
      <c r="C38" s="32" t="s">
        <v>223</v>
      </c>
      <c r="D38" s="39">
        <v>75</v>
      </c>
      <c r="E38" s="33"/>
      <c r="F38" s="33"/>
      <c r="H38" s="47">
        <v>3</v>
      </c>
      <c r="I38" s="48" t="s">
        <v>448</v>
      </c>
      <c r="J38" s="48"/>
      <c r="K38" s="48"/>
      <c r="L38" s="48"/>
      <c r="M38" s="48"/>
      <c r="N38" s="48"/>
      <c r="O38" s="48"/>
      <c r="P38" s="48"/>
      <c r="Q38" s="48"/>
      <c r="R38" s="48"/>
      <c r="S38" s="48"/>
      <c r="T38" s="48"/>
      <c r="U38" s="48"/>
      <c r="V38" s="49"/>
    </row>
    <row r="39" spans="2:22" ht="16" x14ac:dyDescent="0.2">
      <c r="C39" s="32" t="s">
        <v>224</v>
      </c>
      <c r="D39" s="39">
        <v>0</v>
      </c>
      <c r="E39" s="33"/>
      <c r="F39" s="33"/>
      <c r="H39" s="47">
        <v>4</v>
      </c>
      <c r="I39" s="48" t="s">
        <v>450</v>
      </c>
      <c r="J39" s="48"/>
      <c r="K39" s="48"/>
      <c r="L39" s="48"/>
      <c r="M39" s="48"/>
      <c r="N39" s="48"/>
      <c r="O39" s="48"/>
      <c r="P39" s="48"/>
      <c r="Q39" s="48"/>
      <c r="R39" s="48"/>
      <c r="S39" s="48"/>
      <c r="T39" s="48"/>
      <c r="U39" s="48"/>
      <c r="V39" s="49"/>
    </row>
    <row r="40" spans="2:22" x14ac:dyDescent="0.2">
      <c r="E40" s="33"/>
      <c r="F40" s="33"/>
      <c r="H40" s="47">
        <v>5</v>
      </c>
      <c r="I40" s="48" t="s">
        <v>285</v>
      </c>
      <c r="J40" s="48"/>
      <c r="K40" s="48"/>
      <c r="L40" s="48"/>
      <c r="M40" s="48"/>
      <c r="N40" s="48"/>
      <c r="O40" s="48"/>
      <c r="P40" s="48"/>
      <c r="Q40" s="48"/>
      <c r="R40" s="48"/>
      <c r="S40" s="48"/>
      <c r="T40" s="48"/>
      <c r="U40" s="48"/>
      <c r="V40" s="49"/>
    </row>
    <row r="41" spans="2:22" x14ac:dyDescent="0.2">
      <c r="H41" s="47">
        <v>6</v>
      </c>
      <c r="I41" s="48" t="s">
        <v>286</v>
      </c>
      <c r="J41" s="48"/>
      <c r="K41" s="48"/>
      <c r="L41" s="48"/>
      <c r="M41" s="48"/>
      <c r="N41" s="48"/>
      <c r="O41" s="48"/>
      <c r="P41" s="48"/>
      <c r="Q41" s="48"/>
      <c r="R41" s="48"/>
      <c r="S41" s="48"/>
      <c r="T41" s="48"/>
      <c r="U41" s="48"/>
      <c r="V41" s="49"/>
    </row>
    <row r="42" spans="2:22" x14ac:dyDescent="0.2">
      <c r="B42" s="28" t="s">
        <v>235</v>
      </c>
      <c r="H42" s="47">
        <v>7</v>
      </c>
      <c r="I42" s="48" t="s">
        <v>287</v>
      </c>
      <c r="J42" s="48"/>
      <c r="K42" s="48"/>
      <c r="L42" s="48"/>
      <c r="M42" s="48"/>
      <c r="N42" s="48"/>
      <c r="O42" s="48"/>
      <c r="P42" s="48"/>
      <c r="Q42" s="48"/>
      <c r="R42" s="48"/>
      <c r="S42" s="48"/>
      <c r="T42" s="48"/>
      <c r="U42" s="48"/>
      <c r="V42" s="49"/>
    </row>
    <row r="43" spans="2:22" x14ac:dyDescent="0.2">
      <c r="B43" s="28"/>
      <c r="H43" s="47">
        <v>8</v>
      </c>
      <c r="I43" s="48" t="s">
        <v>288</v>
      </c>
      <c r="J43" s="48"/>
      <c r="K43" s="48"/>
      <c r="L43" s="48"/>
      <c r="M43" s="48"/>
      <c r="N43" s="48"/>
      <c r="O43" s="48"/>
      <c r="P43" s="48"/>
      <c r="Q43" s="48"/>
      <c r="R43" s="48"/>
      <c r="S43" s="48"/>
      <c r="T43" s="48"/>
      <c r="U43" s="48"/>
      <c r="V43" s="49"/>
    </row>
    <row r="44" spans="2:22" x14ac:dyDescent="0.2">
      <c r="B44">
        <v>62</v>
      </c>
      <c r="C44" t="s">
        <v>236</v>
      </c>
      <c r="H44" s="47">
        <v>9</v>
      </c>
      <c r="I44" s="48" t="s">
        <v>289</v>
      </c>
      <c r="J44" s="48"/>
      <c r="K44" s="48"/>
      <c r="L44" s="48"/>
      <c r="M44" s="48"/>
      <c r="N44" s="48"/>
      <c r="O44" s="48"/>
      <c r="P44" s="48"/>
      <c r="Q44" s="48"/>
      <c r="R44" s="48"/>
      <c r="S44" s="48"/>
      <c r="T44" s="48"/>
      <c r="U44" s="48"/>
      <c r="V44" s="49"/>
    </row>
    <row r="45" spans="2:22" x14ac:dyDescent="0.2">
      <c r="D45" t="s">
        <v>270</v>
      </c>
      <c r="E45" t="s">
        <v>271</v>
      </c>
      <c r="F45" t="s">
        <v>272</v>
      </c>
      <c r="H45" s="47">
        <v>10</v>
      </c>
      <c r="I45" s="48" t="s">
        <v>290</v>
      </c>
      <c r="J45" s="48"/>
      <c r="K45" s="48"/>
      <c r="L45" s="48"/>
      <c r="M45" s="48"/>
      <c r="N45" s="48"/>
      <c r="O45" s="48"/>
      <c r="P45" s="48"/>
      <c r="Q45" s="48"/>
      <c r="R45" s="48"/>
      <c r="S45" s="48"/>
      <c r="T45" s="48"/>
      <c r="U45" s="48"/>
      <c r="V45" s="49"/>
    </row>
    <row r="46" spans="2:22" ht="16" x14ac:dyDescent="0.2">
      <c r="C46" s="34" t="s">
        <v>446</v>
      </c>
      <c r="D46" s="65"/>
      <c r="E46" s="65"/>
      <c r="F46" s="65"/>
      <c r="G46" s="33"/>
      <c r="H46" s="47">
        <v>11</v>
      </c>
      <c r="I46" s="48" t="s">
        <v>291</v>
      </c>
      <c r="J46" s="48"/>
      <c r="K46" s="48"/>
      <c r="L46" s="48"/>
      <c r="M46" s="48"/>
      <c r="N46" s="48"/>
      <c r="O46" s="48"/>
      <c r="P46" s="48"/>
      <c r="Q46" s="48"/>
      <c r="R46" s="48"/>
      <c r="S46" s="48"/>
      <c r="T46" s="48"/>
      <c r="U46" s="48"/>
      <c r="V46" s="49"/>
    </row>
    <row r="47" spans="2:22" ht="16" x14ac:dyDescent="0.2">
      <c r="C47" s="34" t="s">
        <v>237</v>
      </c>
      <c r="D47" s="65"/>
      <c r="E47" s="65"/>
      <c r="F47" s="65"/>
      <c r="G47" s="33"/>
      <c r="H47" s="47">
        <v>12</v>
      </c>
      <c r="I47" s="48" t="s">
        <v>292</v>
      </c>
      <c r="J47" s="48"/>
      <c r="K47" s="48"/>
      <c r="L47" s="48"/>
      <c r="M47" s="48"/>
      <c r="N47" s="48"/>
      <c r="O47" s="48"/>
      <c r="P47" s="48"/>
      <c r="Q47" s="48"/>
      <c r="R47" s="48"/>
      <c r="S47" s="48"/>
      <c r="T47" s="48"/>
      <c r="U47" s="48"/>
      <c r="V47" s="49"/>
    </row>
    <row r="48" spans="2:22" ht="16" x14ac:dyDescent="0.2">
      <c r="C48" s="34" t="s">
        <v>238</v>
      </c>
      <c r="D48" s="65"/>
      <c r="E48" s="65"/>
      <c r="F48" s="65"/>
      <c r="G48" s="33"/>
      <c r="H48" s="47">
        <v>13</v>
      </c>
      <c r="I48" s="48" t="s">
        <v>293</v>
      </c>
      <c r="J48" s="48"/>
      <c r="K48" s="48"/>
      <c r="L48" s="48"/>
      <c r="M48" s="48"/>
      <c r="N48" s="48"/>
      <c r="O48" s="48"/>
      <c r="P48" s="48"/>
      <c r="Q48" s="48"/>
      <c r="R48" s="48"/>
      <c r="S48" s="48"/>
      <c r="T48" s="48"/>
      <c r="U48" s="48"/>
      <c r="V48" s="49"/>
    </row>
    <row r="49" spans="3:22" ht="16" x14ac:dyDescent="0.2">
      <c r="C49" s="34" t="s">
        <v>239</v>
      </c>
      <c r="D49" s="65"/>
      <c r="E49" s="65"/>
      <c r="F49" s="65"/>
      <c r="G49" s="33"/>
      <c r="H49" s="47">
        <v>14</v>
      </c>
      <c r="I49" s="48" t="s">
        <v>294</v>
      </c>
      <c r="J49" s="48"/>
      <c r="K49" s="48"/>
      <c r="L49" s="48"/>
      <c r="M49" s="48"/>
      <c r="N49" s="48"/>
      <c r="O49" s="48"/>
      <c r="P49" s="48"/>
      <c r="Q49" s="48"/>
      <c r="R49" s="48"/>
      <c r="S49" s="48"/>
      <c r="T49" s="48"/>
      <c r="U49" s="48"/>
      <c r="V49" s="49"/>
    </row>
    <row r="50" spans="3:22" ht="16" x14ac:dyDescent="0.2">
      <c r="C50" s="34" t="s">
        <v>240</v>
      </c>
      <c r="D50" s="65"/>
      <c r="E50" s="65"/>
      <c r="F50" s="65"/>
      <c r="G50" s="33"/>
      <c r="H50" s="47">
        <v>15</v>
      </c>
      <c r="I50" s="48" t="s">
        <v>295</v>
      </c>
      <c r="J50" s="48"/>
      <c r="K50" s="48"/>
      <c r="L50" s="48"/>
      <c r="M50" s="48"/>
      <c r="N50" s="48"/>
      <c r="O50" s="48"/>
      <c r="P50" s="48"/>
      <c r="Q50" s="48"/>
      <c r="R50" s="48"/>
      <c r="S50" s="48"/>
      <c r="T50" s="48"/>
      <c r="U50" s="48"/>
      <c r="V50" s="49"/>
    </row>
    <row r="51" spans="3:22" ht="16" x14ac:dyDescent="0.2">
      <c r="C51" s="37" t="s">
        <v>241</v>
      </c>
      <c r="D51" s="65"/>
      <c r="E51" s="65"/>
      <c r="F51" s="65"/>
      <c r="G51" s="33"/>
      <c r="H51" s="47">
        <v>16</v>
      </c>
      <c r="I51" s="48" t="s">
        <v>296</v>
      </c>
      <c r="J51" s="48"/>
      <c r="K51" s="48"/>
      <c r="L51" s="48"/>
      <c r="M51" s="48"/>
      <c r="N51" s="48"/>
      <c r="O51" s="48"/>
      <c r="P51" s="48"/>
      <c r="Q51" s="48"/>
      <c r="R51" s="48"/>
      <c r="S51" s="48"/>
      <c r="T51" s="48"/>
      <c r="U51" s="48"/>
      <c r="V51" s="49"/>
    </row>
    <row r="52" spans="3:22" ht="16" x14ac:dyDescent="0.2">
      <c r="C52" s="37" t="s">
        <v>242</v>
      </c>
      <c r="D52" s="65"/>
      <c r="E52" s="65"/>
      <c r="F52" s="65"/>
      <c r="G52" s="33"/>
      <c r="H52" s="47">
        <v>17</v>
      </c>
      <c r="I52" s="48" t="s">
        <v>297</v>
      </c>
      <c r="J52" s="48"/>
      <c r="K52" s="48"/>
      <c r="L52" s="48"/>
      <c r="M52" s="48"/>
      <c r="N52" s="48"/>
      <c r="O52" s="48"/>
      <c r="P52" s="48"/>
      <c r="Q52" s="48"/>
      <c r="R52" s="48"/>
      <c r="S52" s="48"/>
      <c r="T52" s="48"/>
      <c r="U52" s="48"/>
      <c r="V52" s="49"/>
    </row>
    <row r="53" spans="3:22" ht="16" x14ac:dyDescent="0.2">
      <c r="C53" s="37" t="s">
        <v>243</v>
      </c>
      <c r="D53" s="65"/>
      <c r="E53" s="65"/>
      <c r="F53" s="65"/>
      <c r="G53" s="33"/>
      <c r="H53" s="47">
        <v>18</v>
      </c>
      <c r="I53" s="48" t="s">
        <v>451</v>
      </c>
      <c r="J53" s="48"/>
      <c r="K53" s="48"/>
      <c r="L53" s="48"/>
      <c r="M53" s="48"/>
      <c r="N53" s="48"/>
      <c r="O53" s="48"/>
      <c r="P53" s="48"/>
      <c r="Q53" s="48"/>
      <c r="R53" s="48"/>
      <c r="S53" s="48"/>
      <c r="T53" s="48"/>
      <c r="U53" s="48"/>
      <c r="V53" s="49"/>
    </row>
    <row r="54" spans="3:22" x14ac:dyDescent="0.2">
      <c r="C54" s="10"/>
      <c r="D54" s="40"/>
      <c r="E54" s="40"/>
      <c r="F54" s="40"/>
      <c r="G54" s="33"/>
      <c r="H54" s="50">
        <v>19</v>
      </c>
      <c r="I54" s="51" t="s">
        <v>298</v>
      </c>
      <c r="J54" s="51"/>
      <c r="K54" s="51"/>
      <c r="L54" s="51"/>
      <c r="M54" s="51"/>
      <c r="N54" s="51"/>
      <c r="O54" s="51"/>
      <c r="P54" s="51"/>
      <c r="Q54" s="51"/>
      <c r="R54" s="51"/>
      <c r="S54" s="51"/>
      <c r="T54" s="51"/>
      <c r="U54" s="51"/>
      <c r="V54" s="52"/>
    </row>
    <row r="55" spans="3:22" ht="16" x14ac:dyDescent="0.2">
      <c r="C55" s="34" t="s">
        <v>244</v>
      </c>
      <c r="D55" s="40"/>
      <c r="E55" s="40"/>
      <c r="F55" s="40"/>
      <c r="G55" s="33"/>
      <c r="H55" s="50"/>
      <c r="I55" s="51"/>
      <c r="J55" s="51"/>
      <c r="K55" s="51"/>
      <c r="L55" s="51"/>
      <c r="M55" s="51"/>
      <c r="N55" s="51"/>
      <c r="O55" s="51"/>
      <c r="P55" s="51"/>
      <c r="Q55" s="51"/>
      <c r="R55" s="51"/>
      <c r="S55" s="51"/>
      <c r="T55" s="51"/>
      <c r="U55" s="51"/>
      <c r="V55" s="52"/>
    </row>
    <row r="56" spans="3:22" ht="145.5" customHeight="1" x14ac:dyDescent="0.2">
      <c r="C56" s="34" t="s">
        <v>245</v>
      </c>
      <c r="D56" s="66" t="s">
        <v>304</v>
      </c>
      <c r="E56" s="66"/>
      <c r="F56" s="66"/>
      <c r="G56" s="38"/>
    </row>
    <row r="57" spans="3:22" x14ac:dyDescent="0.2">
      <c r="C57" s="10"/>
      <c r="D57" s="29"/>
      <c r="E57" s="29"/>
      <c r="F57" s="29"/>
      <c r="G57" s="33"/>
    </row>
    <row r="58" spans="3:22" ht="48" x14ac:dyDescent="0.2">
      <c r="C58" s="34" t="s">
        <v>246</v>
      </c>
      <c r="D58" s="29"/>
      <c r="E58" s="29"/>
      <c r="F58" s="29"/>
      <c r="G58" s="33"/>
    </row>
    <row r="59" spans="3:22" ht="32" x14ac:dyDescent="0.2">
      <c r="C59" s="34" t="s">
        <v>247</v>
      </c>
      <c r="D59" s="29"/>
      <c r="E59" s="29"/>
      <c r="F59" s="29"/>
      <c r="G59" s="33"/>
    </row>
    <row r="60" spans="3:22" x14ac:dyDescent="0.2">
      <c r="C60" s="34"/>
      <c r="D60" s="29"/>
      <c r="E60" s="29"/>
      <c r="F60" s="29"/>
      <c r="H60" s="33"/>
      <c r="I60" s="33"/>
    </row>
    <row r="61" spans="3:22" ht="16" x14ac:dyDescent="0.2">
      <c r="C61" s="37" t="s">
        <v>248</v>
      </c>
      <c r="D61" s="66" t="s">
        <v>300</v>
      </c>
      <c r="E61" s="66" t="s">
        <v>300</v>
      </c>
      <c r="F61" s="66" t="s">
        <v>300</v>
      </c>
      <c r="G61" s="43"/>
      <c r="H61" s="33"/>
      <c r="I61" s="33"/>
      <c r="J61" t="s">
        <v>465</v>
      </c>
    </row>
    <row r="62" spans="3:22" ht="16" x14ac:dyDescent="0.2">
      <c r="C62" s="37" t="s">
        <v>452</v>
      </c>
      <c r="D62" s="66" t="s">
        <v>150</v>
      </c>
      <c r="E62" s="66" t="s">
        <v>150</v>
      </c>
      <c r="F62" s="67" t="s">
        <v>150</v>
      </c>
      <c r="G62" s="148"/>
      <c r="H62" s="33"/>
      <c r="I62" s="33"/>
    </row>
    <row r="63" spans="3:22" ht="16" x14ac:dyDescent="0.2">
      <c r="C63" s="37" t="s">
        <v>453</v>
      </c>
      <c r="D63" s="66" t="s">
        <v>454</v>
      </c>
      <c r="E63" s="66" t="s">
        <v>454</v>
      </c>
      <c r="F63" s="66" t="s">
        <v>454</v>
      </c>
      <c r="G63" s="148"/>
      <c r="H63" s="33"/>
      <c r="I63" s="33"/>
    </row>
    <row r="64" spans="3:22" ht="16" x14ac:dyDescent="0.2">
      <c r="C64" s="37" t="s">
        <v>455</v>
      </c>
      <c r="D64" s="66" t="s">
        <v>150</v>
      </c>
      <c r="E64" s="66" t="s">
        <v>150</v>
      </c>
      <c r="F64" s="67" t="s">
        <v>150</v>
      </c>
      <c r="G64" s="148"/>
      <c r="H64" s="33"/>
      <c r="I64" s="33"/>
    </row>
    <row r="65" spans="3:17" ht="16" x14ac:dyDescent="0.2">
      <c r="C65" s="37" t="s">
        <v>463</v>
      </c>
      <c r="D65" s="66" t="s">
        <v>301</v>
      </c>
      <c r="E65" s="66" t="s">
        <v>299</v>
      </c>
      <c r="F65" s="67" t="s">
        <v>299</v>
      </c>
      <c r="G65" s="149"/>
      <c r="H65" s="33"/>
      <c r="I65" s="33"/>
    </row>
    <row r="66" spans="3:17" ht="16" x14ac:dyDescent="0.2">
      <c r="C66" s="37" t="s">
        <v>458</v>
      </c>
      <c r="D66" s="66" t="s">
        <v>300</v>
      </c>
      <c r="E66" s="66" t="s">
        <v>300</v>
      </c>
      <c r="F66" s="66" t="s">
        <v>300</v>
      </c>
      <c r="G66" s="149"/>
      <c r="H66" s="33"/>
      <c r="I66" s="33"/>
    </row>
    <row r="67" spans="3:17" ht="16" x14ac:dyDescent="0.2">
      <c r="C67" s="37" t="s">
        <v>459</v>
      </c>
      <c r="D67" s="65" t="e">
        <f>NA()</f>
        <v>#N/A</v>
      </c>
      <c r="E67" s="65" t="e">
        <f>NA()</f>
        <v>#N/A</v>
      </c>
      <c r="F67" s="68" t="e">
        <f>NA()</f>
        <v>#N/A</v>
      </c>
      <c r="G67" s="149"/>
      <c r="H67" s="33"/>
      <c r="I67" s="33"/>
    </row>
    <row r="68" spans="3:17" ht="16" x14ac:dyDescent="0.2">
      <c r="C68" s="37" t="s">
        <v>498</v>
      </c>
      <c r="D68" s="66" t="s">
        <v>300</v>
      </c>
      <c r="E68" s="66" t="s">
        <v>300</v>
      </c>
      <c r="F68" s="66" t="s">
        <v>300</v>
      </c>
      <c r="G68" s="149"/>
      <c r="H68" s="33"/>
      <c r="I68" s="33"/>
    </row>
    <row r="69" spans="3:17" ht="16" x14ac:dyDescent="0.2">
      <c r="C69" s="37" t="s">
        <v>460</v>
      </c>
      <c r="D69" s="66" t="s">
        <v>300</v>
      </c>
      <c r="E69" s="66" t="s">
        <v>300</v>
      </c>
      <c r="F69" s="66" t="s">
        <v>300</v>
      </c>
      <c r="G69" s="149"/>
      <c r="H69" s="33"/>
      <c r="I69" s="33"/>
      <c r="Q69" s="1"/>
    </row>
    <row r="70" spans="3:17" ht="16" x14ac:dyDescent="0.2">
      <c r="C70" s="37" t="s">
        <v>461</v>
      </c>
      <c r="D70" s="66" t="s">
        <v>300</v>
      </c>
      <c r="E70" s="66" t="s">
        <v>300</v>
      </c>
      <c r="F70" s="66" t="s">
        <v>300</v>
      </c>
      <c r="G70" s="149"/>
      <c r="H70" s="33"/>
      <c r="I70" s="33"/>
      <c r="Q70" s="1"/>
    </row>
    <row r="71" spans="3:17" ht="16" x14ac:dyDescent="0.2">
      <c r="C71" s="37" t="s">
        <v>462</v>
      </c>
      <c r="D71" s="66" t="s">
        <v>300</v>
      </c>
      <c r="E71" s="66" t="s">
        <v>300</v>
      </c>
      <c r="F71" s="66" t="s">
        <v>300</v>
      </c>
      <c r="G71" s="33"/>
      <c r="Q71" s="1"/>
    </row>
    <row r="72" spans="3:17" ht="64" x14ac:dyDescent="0.2">
      <c r="C72" s="37" t="s">
        <v>464</v>
      </c>
      <c r="D72" s="66" t="s">
        <v>470</v>
      </c>
      <c r="E72" s="66" t="s">
        <v>470</v>
      </c>
      <c r="F72" s="66" t="s">
        <v>470</v>
      </c>
      <c r="G72" s="33"/>
      <c r="H72" s="33"/>
    </row>
    <row r="73" spans="3:17" ht="16" x14ac:dyDescent="0.2">
      <c r="C73" s="37" t="s">
        <v>466</v>
      </c>
      <c r="D73" s="29"/>
      <c r="E73" s="29"/>
      <c r="F73" s="29"/>
      <c r="G73" s="33"/>
      <c r="H73" s="33"/>
    </row>
    <row r="74" spans="3:17" x14ac:dyDescent="0.2">
      <c r="C74" s="37"/>
      <c r="D74" s="29"/>
      <c r="E74" s="29"/>
      <c r="F74" s="29"/>
      <c r="G74" s="33"/>
      <c r="H74" s="33"/>
    </row>
    <row r="75" spans="3:17" x14ac:dyDescent="0.2">
      <c r="C75" s="37"/>
      <c r="D75" s="29"/>
      <c r="E75" s="29"/>
      <c r="F75" s="29"/>
      <c r="G75" s="33"/>
      <c r="H75" s="33"/>
    </row>
    <row r="76" spans="3:17" x14ac:dyDescent="0.2">
      <c r="C76" s="37"/>
      <c r="D76" s="29"/>
      <c r="E76" s="29"/>
      <c r="F76" s="29"/>
      <c r="G76" s="33"/>
      <c r="H76" s="33"/>
    </row>
    <row r="77" spans="3:17" x14ac:dyDescent="0.2">
      <c r="C77" s="37"/>
      <c r="D77" s="29"/>
      <c r="E77" s="29"/>
      <c r="F77" s="29"/>
      <c r="G77" s="33"/>
      <c r="H77" s="33"/>
    </row>
    <row r="78" spans="3:17" ht="64" x14ac:dyDescent="0.2">
      <c r="C78" s="34" t="s">
        <v>456</v>
      </c>
      <c r="D78" s="66" t="s">
        <v>454</v>
      </c>
      <c r="E78" s="66" t="s">
        <v>454</v>
      </c>
      <c r="F78" s="66" t="s">
        <v>454</v>
      </c>
      <c r="G78" s="33"/>
      <c r="H78" s="33"/>
    </row>
    <row r="79" spans="3:17" ht="16" x14ac:dyDescent="0.2">
      <c r="C79" s="34" t="s">
        <v>500</v>
      </c>
      <c r="D79" s="66" t="s">
        <v>300</v>
      </c>
      <c r="E79" s="66" t="s">
        <v>300</v>
      </c>
      <c r="F79" s="66" t="s">
        <v>300</v>
      </c>
      <c r="G79" s="33"/>
      <c r="H79" s="33"/>
    </row>
    <row r="80" spans="3:17" ht="16" x14ac:dyDescent="0.2">
      <c r="C80" s="34" t="s">
        <v>251</v>
      </c>
      <c r="D80" s="66" t="s">
        <v>300</v>
      </c>
      <c r="E80" s="66" t="s">
        <v>300</v>
      </c>
      <c r="F80" s="66" t="s">
        <v>300</v>
      </c>
      <c r="G80" s="33"/>
    </row>
    <row r="81" spans="3:7" ht="32" x14ac:dyDescent="0.2">
      <c r="C81" s="34" t="s">
        <v>252</v>
      </c>
      <c r="D81" s="66" t="s">
        <v>300</v>
      </c>
      <c r="E81" s="66" t="s">
        <v>300</v>
      </c>
      <c r="F81" s="66" t="s">
        <v>300</v>
      </c>
      <c r="G81" s="33"/>
    </row>
    <row r="82" spans="3:7" ht="32" x14ac:dyDescent="0.2">
      <c r="C82" s="34" t="s">
        <v>249</v>
      </c>
      <c r="D82" s="66" t="s">
        <v>454</v>
      </c>
      <c r="E82" s="66" t="s">
        <v>454</v>
      </c>
      <c r="F82" s="66" t="s">
        <v>454</v>
      </c>
      <c r="G82" s="33"/>
    </row>
    <row r="83" spans="3:7" ht="16" x14ac:dyDescent="0.2">
      <c r="C83" s="34" t="s">
        <v>457</v>
      </c>
      <c r="D83" s="29"/>
      <c r="E83" s="29"/>
      <c r="F83" s="29"/>
      <c r="G83" s="33"/>
    </row>
    <row r="84" spans="3:7" ht="16" x14ac:dyDescent="0.2">
      <c r="C84" s="37" t="s">
        <v>253</v>
      </c>
      <c r="D84" s="39" t="s">
        <v>341</v>
      </c>
      <c r="E84" s="39" t="s">
        <v>341</v>
      </c>
      <c r="F84" s="39" t="s">
        <v>341</v>
      </c>
      <c r="G84" s="33"/>
    </row>
    <row r="85" spans="3:7" ht="48" x14ac:dyDescent="0.2">
      <c r="C85" s="37" t="s">
        <v>254</v>
      </c>
      <c r="D85" s="39" t="s">
        <v>341</v>
      </c>
      <c r="E85" s="39" t="s">
        <v>341</v>
      </c>
      <c r="F85" s="39" t="s">
        <v>341</v>
      </c>
      <c r="G85" s="33"/>
    </row>
    <row r="86" spans="3:7" ht="16" x14ac:dyDescent="0.2">
      <c r="C86" s="37" t="s">
        <v>255</v>
      </c>
      <c r="D86" s="39" t="s">
        <v>341</v>
      </c>
      <c r="E86" s="39" t="s">
        <v>341</v>
      </c>
      <c r="F86" s="39" t="s">
        <v>341</v>
      </c>
      <c r="G86" s="33"/>
    </row>
    <row r="87" spans="3:7" ht="16" x14ac:dyDescent="0.2">
      <c r="C87" s="37" t="s">
        <v>256</v>
      </c>
      <c r="D87" s="39" t="s">
        <v>341</v>
      </c>
      <c r="E87" s="39" t="s">
        <v>341</v>
      </c>
      <c r="F87" s="39" t="s">
        <v>341</v>
      </c>
      <c r="G87" s="33"/>
    </row>
    <row r="88" spans="3:7" ht="16" x14ac:dyDescent="0.2">
      <c r="C88" s="37" t="s">
        <v>250</v>
      </c>
      <c r="D88" s="39" t="s">
        <v>341</v>
      </c>
      <c r="E88" s="39" t="s">
        <v>341</v>
      </c>
      <c r="F88" s="39" t="s">
        <v>341</v>
      </c>
      <c r="G88" s="33"/>
    </row>
    <row r="89" spans="3:7" ht="48" x14ac:dyDescent="0.2">
      <c r="C89" s="34" t="s">
        <v>258</v>
      </c>
      <c r="D89" s="29"/>
      <c r="E89" s="29"/>
      <c r="F89" s="29"/>
      <c r="G89" s="33"/>
    </row>
    <row r="90" spans="3:7" ht="16" x14ac:dyDescent="0.2">
      <c r="C90" s="34" t="s">
        <v>257</v>
      </c>
      <c r="D90" s="29"/>
      <c r="E90" s="29"/>
      <c r="F90" s="29"/>
      <c r="G90" s="33"/>
    </row>
    <row r="91" spans="3:7" ht="16" x14ac:dyDescent="0.2">
      <c r="C91" s="37" t="s">
        <v>259</v>
      </c>
      <c r="D91" s="39" t="s">
        <v>341</v>
      </c>
      <c r="E91" s="39" t="s">
        <v>341</v>
      </c>
      <c r="F91" s="39" t="s">
        <v>341</v>
      </c>
      <c r="G91" s="33"/>
    </row>
    <row r="92" spans="3:7" ht="48" x14ac:dyDescent="0.2">
      <c r="C92" s="37" t="s">
        <v>260</v>
      </c>
      <c r="D92" s="39" t="s">
        <v>341</v>
      </c>
      <c r="E92" s="39" t="s">
        <v>341</v>
      </c>
      <c r="F92" s="39" t="s">
        <v>341</v>
      </c>
      <c r="G92" s="33"/>
    </row>
    <row r="93" spans="3:7" ht="16" x14ac:dyDescent="0.2">
      <c r="C93" s="37" t="s">
        <v>261</v>
      </c>
      <c r="D93" s="39" t="s">
        <v>341</v>
      </c>
      <c r="E93" s="39" t="s">
        <v>341</v>
      </c>
      <c r="F93" s="39" t="s">
        <v>341</v>
      </c>
      <c r="G93" s="33"/>
    </row>
    <row r="94" spans="3:7" x14ac:dyDescent="0.2">
      <c r="C94" s="34"/>
      <c r="D94" s="29"/>
      <c r="E94" s="29"/>
      <c r="F94" s="29"/>
      <c r="G94" s="33"/>
    </row>
    <row r="95" spans="3:7" ht="48" x14ac:dyDescent="0.2">
      <c r="C95" s="34" t="s">
        <v>262</v>
      </c>
      <c r="D95" s="29"/>
      <c r="E95" s="29"/>
      <c r="F95" s="29"/>
      <c r="G95" s="33"/>
    </row>
    <row r="96" spans="3:7" ht="16" x14ac:dyDescent="0.2">
      <c r="C96" s="34" t="s">
        <v>263</v>
      </c>
      <c r="D96" s="29"/>
      <c r="E96" s="29"/>
      <c r="F96" s="29"/>
      <c r="G96" s="33"/>
    </row>
    <row r="97" spans="3:7" ht="16" x14ac:dyDescent="0.2">
      <c r="C97" s="37" t="s">
        <v>273</v>
      </c>
      <c r="D97" s="39" t="s">
        <v>341</v>
      </c>
      <c r="E97" s="39" t="s">
        <v>341</v>
      </c>
      <c r="F97" s="39" t="s">
        <v>341</v>
      </c>
      <c r="G97" s="33"/>
    </row>
    <row r="98" spans="3:7" ht="16" x14ac:dyDescent="0.2">
      <c r="C98" s="37" t="s">
        <v>274</v>
      </c>
      <c r="D98" s="39" t="s">
        <v>341</v>
      </c>
      <c r="E98" s="39" t="s">
        <v>341</v>
      </c>
      <c r="F98" s="39" t="s">
        <v>341</v>
      </c>
      <c r="G98" s="33"/>
    </row>
    <row r="99" spans="3:7" ht="48" x14ac:dyDescent="0.2">
      <c r="C99" s="37" t="s">
        <v>278</v>
      </c>
      <c r="D99" s="39" t="s">
        <v>341</v>
      </c>
      <c r="E99" s="39" t="s">
        <v>341</v>
      </c>
      <c r="F99" s="39" t="s">
        <v>341</v>
      </c>
      <c r="G99" s="33"/>
    </row>
    <row r="100" spans="3:7" ht="16" x14ac:dyDescent="0.2">
      <c r="C100" s="37" t="s">
        <v>275</v>
      </c>
      <c r="D100" s="39" t="s">
        <v>341</v>
      </c>
      <c r="E100" s="39" t="s">
        <v>341</v>
      </c>
      <c r="F100" s="39" t="s">
        <v>341</v>
      </c>
      <c r="G100" s="33"/>
    </row>
    <row r="101" spans="3:7" x14ac:dyDescent="0.2">
      <c r="C101" s="34"/>
      <c r="D101" s="29"/>
      <c r="E101" s="29"/>
      <c r="F101" s="29"/>
      <c r="G101" s="33"/>
    </row>
    <row r="102" spans="3:7" ht="16" x14ac:dyDescent="0.2">
      <c r="C102" s="34" t="s">
        <v>279</v>
      </c>
      <c r="D102" s="66" t="s">
        <v>300</v>
      </c>
      <c r="E102" s="66" t="s">
        <v>300</v>
      </c>
      <c r="F102" s="66" t="s">
        <v>300</v>
      </c>
      <c r="G102" s="33"/>
    </row>
    <row r="103" spans="3:7" ht="32" x14ac:dyDescent="0.2">
      <c r="C103" s="34" t="s">
        <v>264</v>
      </c>
      <c r="D103" s="29"/>
      <c r="E103" s="29"/>
      <c r="F103" s="29"/>
      <c r="G103" s="33"/>
    </row>
    <row r="104" spans="3:7" ht="16" x14ac:dyDescent="0.2">
      <c r="C104" s="37" t="s">
        <v>276</v>
      </c>
      <c r="D104" s="66" t="s">
        <v>300</v>
      </c>
      <c r="E104" s="66" t="s">
        <v>300</v>
      </c>
      <c r="F104" s="66" t="s">
        <v>300</v>
      </c>
      <c r="G104" s="33"/>
    </row>
    <row r="105" spans="3:7" ht="16" x14ac:dyDescent="0.2">
      <c r="C105" s="37" t="s">
        <v>467</v>
      </c>
      <c r="D105" s="66" t="s">
        <v>300</v>
      </c>
      <c r="E105" s="66" t="s">
        <v>300</v>
      </c>
      <c r="F105" s="66" t="s">
        <v>300</v>
      </c>
      <c r="G105" s="33"/>
    </row>
    <row r="106" spans="3:7" ht="16" x14ac:dyDescent="0.2">
      <c r="C106" s="37" t="s">
        <v>468</v>
      </c>
      <c r="D106" s="66" t="s">
        <v>300</v>
      </c>
      <c r="E106" s="66" t="s">
        <v>300</v>
      </c>
      <c r="F106" s="66" t="s">
        <v>300</v>
      </c>
      <c r="G106" s="33"/>
    </row>
    <row r="107" spans="3:7" ht="16" x14ac:dyDescent="0.2">
      <c r="C107" s="37" t="s">
        <v>469</v>
      </c>
      <c r="D107" s="66" t="s">
        <v>300</v>
      </c>
      <c r="E107" s="66" t="s">
        <v>300</v>
      </c>
      <c r="F107" s="66" t="s">
        <v>300</v>
      </c>
      <c r="G107" s="33"/>
    </row>
    <row r="108" spans="3:7" ht="16" x14ac:dyDescent="0.2">
      <c r="C108" s="34" t="s">
        <v>277</v>
      </c>
      <c r="D108" s="66" t="s">
        <v>303</v>
      </c>
      <c r="E108" s="66" t="s">
        <v>303</v>
      </c>
      <c r="F108" s="66" t="s">
        <v>303</v>
      </c>
      <c r="G108" s="33"/>
    </row>
    <row r="109" spans="3:7" ht="16" x14ac:dyDescent="0.2">
      <c r="C109" s="34" t="s">
        <v>265</v>
      </c>
      <c r="D109" s="41" t="s">
        <v>281</v>
      </c>
      <c r="E109" s="41" t="s">
        <v>281</v>
      </c>
      <c r="F109" s="41" t="s">
        <v>281</v>
      </c>
      <c r="G109" s="33"/>
    </row>
    <row r="110" spans="3:7" ht="16" x14ac:dyDescent="0.2">
      <c r="C110" s="34" t="s">
        <v>266</v>
      </c>
      <c r="D110" s="66" t="s">
        <v>300</v>
      </c>
      <c r="E110" s="66" t="s">
        <v>300</v>
      </c>
      <c r="F110" s="66" t="s">
        <v>300</v>
      </c>
      <c r="G110" s="33"/>
    </row>
    <row r="111" spans="3:7" ht="16" x14ac:dyDescent="0.2">
      <c r="C111" s="34" t="s">
        <v>267</v>
      </c>
      <c r="D111" s="66" t="s">
        <v>300</v>
      </c>
      <c r="E111" s="66" t="s">
        <v>300</v>
      </c>
      <c r="F111" s="66" t="s">
        <v>300</v>
      </c>
      <c r="G111" s="33"/>
    </row>
    <row r="112" spans="3:7" ht="16" x14ac:dyDescent="0.2">
      <c r="C112" s="34" t="s">
        <v>268</v>
      </c>
      <c r="D112" s="41" t="s">
        <v>281</v>
      </c>
      <c r="E112" s="41" t="s">
        <v>281</v>
      </c>
      <c r="F112" s="41" t="s">
        <v>281</v>
      </c>
      <c r="G112" s="33"/>
    </row>
    <row r="113" spans="2:7" ht="32" x14ac:dyDescent="0.2">
      <c r="C113" s="34" t="s">
        <v>269</v>
      </c>
      <c r="D113" s="41" t="s">
        <v>341</v>
      </c>
      <c r="E113" s="41" t="s">
        <v>341</v>
      </c>
      <c r="F113" s="41" t="s">
        <v>341</v>
      </c>
      <c r="G113" s="33"/>
    </row>
    <row r="114" spans="2:7" x14ac:dyDescent="0.2">
      <c r="C114" s="31"/>
      <c r="D114" s="10"/>
      <c r="E114" s="10"/>
      <c r="F114" s="10"/>
      <c r="G114" s="33"/>
    </row>
    <row r="115" spans="2:7" x14ac:dyDescent="0.2">
      <c r="C115" s="31"/>
      <c r="D115" s="10"/>
      <c r="E115" s="10"/>
      <c r="F115" s="10"/>
      <c r="G115" s="33"/>
    </row>
    <row r="116" spans="2:7" x14ac:dyDescent="0.2">
      <c r="B116" s="78" t="s">
        <v>499</v>
      </c>
      <c r="C116" s="31"/>
      <c r="D116" s="10"/>
      <c r="E116" s="10"/>
      <c r="F116" s="10"/>
      <c r="G116" s="33"/>
    </row>
    <row r="117" spans="2:7" x14ac:dyDescent="0.2">
      <c r="B117" s="78"/>
      <c r="D117" s="10"/>
      <c r="E117" s="10"/>
      <c r="F117" s="10"/>
      <c r="G117" s="33"/>
    </row>
    <row r="118" spans="2:7" x14ac:dyDescent="0.2">
      <c r="D118" t="s">
        <v>270</v>
      </c>
      <c r="E118" t="s">
        <v>271</v>
      </c>
      <c r="F118" t="s">
        <v>272</v>
      </c>
      <c r="G118" s="33"/>
    </row>
    <row r="119" spans="2:7" ht="48" x14ac:dyDescent="0.2">
      <c r="C119" s="152" t="s">
        <v>471</v>
      </c>
      <c r="D119" s="10"/>
      <c r="E119" s="10"/>
      <c r="F119" s="10"/>
      <c r="G119" s="33"/>
    </row>
    <row r="120" spans="2:7" ht="16" x14ac:dyDescent="0.2">
      <c r="C120" s="152" t="s">
        <v>472</v>
      </c>
      <c r="D120" s="66">
        <v>0</v>
      </c>
      <c r="E120" s="66">
        <v>0</v>
      </c>
      <c r="F120" s="66">
        <v>0</v>
      </c>
      <c r="G120" s="33"/>
    </row>
    <row r="121" spans="2:7" ht="16" x14ac:dyDescent="0.2">
      <c r="C121" s="152" t="s">
        <v>473</v>
      </c>
      <c r="D121" s="66">
        <v>0</v>
      </c>
      <c r="E121" s="66">
        <v>0</v>
      </c>
      <c r="F121" s="66">
        <v>0</v>
      </c>
      <c r="G121" s="33"/>
    </row>
    <row r="122" spans="2:7" ht="16" x14ac:dyDescent="0.2">
      <c r="C122" s="152" t="s">
        <v>474</v>
      </c>
      <c r="D122" s="66">
        <v>0</v>
      </c>
      <c r="E122" s="66">
        <v>0</v>
      </c>
      <c r="F122" s="66">
        <v>0</v>
      </c>
      <c r="G122" s="33"/>
    </row>
    <row r="123" spans="2:7" ht="16" x14ac:dyDescent="0.2">
      <c r="C123" s="152" t="s">
        <v>475</v>
      </c>
      <c r="D123" s="66">
        <v>0</v>
      </c>
      <c r="E123" s="66">
        <v>0</v>
      </c>
      <c r="F123" s="66">
        <v>0</v>
      </c>
      <c r="G123" s="33"/>
    </row>
    <row r="124" spans="2:7" ht="16" x14ac:dyDescent="0.2">
      <c r="C124" s="152" t="s">
        <v>476</v>
      </c>
      <c r="D124" s="66">
        <v>0</v>
      </c>
      <c r="E124" s="66">
        <v>0</v>
      </c>
      <c r="F124" s="66">
        <v>0</v>
      </c>
      <c r="G124" s="33"/>
    </row>
    <row r="125" spans="2:7" ht="16" x14ac:dyDescent="0.2">
      <c r="C125" s="152" t="s">
        <v>477</v>
      </c>
      <c r="D125" s="66">
        <v>0</v>
      </c>
      <c r="E125" s="66">
        <v>0</v>
      </c>
      <c r="F125" s="66">
        <v>0</v>
      </c>
      <c r="G125" s="33"/>
    </row>
    <row r="126" spans="2:7" ht="16" x14ac:dyDescent="0.2">
      <c r="C126" s="152" t="s">
        <v>478</v>
      </c>
      <c r="D126" s="66">
        <v>0</v>
      </c>
      <c r="E126" s="66">
        <v>0</v>
      </c>
      <c r="F126" s="66">
        <v>0</v>
      </c>
      <c r="G126" s="33"/>
    </row>
    <row r="127" spans="2:7" ht="16" x14ac:dyDescent="0.2">
      <c r="C127" s="152" t="s">
        <v>479</v>
      </c>
      <c r="D127" s="66">
        <v>0</v>
      </c>
      <c r="E127" s="66">
        <v>0</v>
      </c>
      <c r="F127" s="66">
        <v>0</v>
      </c>
      <c r="G127" s="33"/>
    </row>
    <row r="128" spans="2:7" ht="16" x14ac:dyDescent="0.2">
      <c r="C128" s="152" t="s">
        <v>480</v>
      </c>
      <c r="D128" s="66">
        <v>0</v>
      </c>
      <c r="E128" s="66">
        <v>0</v>
      </c>
      <c r="F128" s="66">
        <v>0</v>
      </c>
      <c r="G128" s="33"/>
    </row>
    <row r="129" spans="3:7" ht="16" x14ac:dyDescent="0.2">
      <c r="C129" s="152" t="s">
        <v>481</v>
      </c>
      <c r="D129" s="66">
        <v>0</v>
      </c>
      <c r="E129" s="66">
        <v>0</v>
      </c>
      <c r="F129" s="66">
        <v>0</v>
      </c>
      <c r="G129" s="33"/>
    </row>
    <row r="130" spans="3:7" ht="16" x14ac:dyDescent="0.2">
      <c r="C130" s="152" t="s">
        <v>482</v>
      </c>
      <c r="D130" s="66">
        <v>0</v>
      </c>
      <c r="E130" s="66">
        <v>0</v>
      </c>
      <c r="F130" s="66">
        <v>0</v>
      </c>
    </row>
    <row r="131" spans="3:7" ht="16" x14ac:dyDescent="0.2">
      <c r="C131" s="152" t="s">
        <v>483</v>
      </c>
      <c r="D131" s="66">
        <v>0</v>
      </c>
      <c r="E131" s="66">
        <v>0</v>
      </c>
      <c r="F131" s="66">
        <v>0</v>
      </c>
    </row>
    <row r="132" spans="3:7" ht="16" x14ac:dyDescent="0.2">
      <c r="C132" s="152" t="s">
        <v>484</v>
      </c>
      <c r="D132" s="66">
        <v>0</v>
      </c>
      <c r="E132" s="66">
        <v>0</v>
      </c>
      <c r="F132" s="66">
        <v>0</v>
      </c>
    </row>
    <row r="133" spans="3:7" ht="16" x14ac:dyDescent="0.2">
      <c r="C133" s="152" t="s">
        <v>485</v>
      </c>
      <c r="D133" s="66">
        <v>0</v>
      </c>
      <c r="E133" s="66">
        <v>0</v>
      </c>
      <c r="F133" s="66">
        <v>0</v>
      </c>
    </row>
    <row r="134" spans="3:7" ht="16" x14ac:dyDescent="0.2">
      <c r="C134" s="152" t="s">
        <v>486</v>
      </c>
      <c r="D134" s="66">
        <v>0</v>
      </c>
      <c r="E134" s="66">
        <v>0</v>
      </c>
      <c r="F134" s="66">
        <v>0</v>
      </c>
    </row>
    <row r="135" spans="3:7" ht="16" x14ac:dyDescent="0.2">
      <c r="C135" s="152" t="s">
        <v>487</v>
      </c>
      <c r="D135" s="66">
        <v>0</v>
      </c>
      <c r="E135" s="66">
        <v>0</v>
      </c>
      <c r="F135" s="66">
        <v>0</v>
      </c>
    </row>
    <row r="136" spans="3:7" ht="16" x14ac:dyDescent="0.2">
      <c r="C136" s="152" t="s">
        <v>488</v>
      </c>
      <c r="D136" s="66">
        <v>0</v>
      </c>
      <c r="E136" s="66">
        <v>0</v>
      </c>
      <c r="F136" s="66">
        <v>0</v>
      </c>
    </row>
    <row r="137" spans="3:7" ht="16" x14ac:dyDescent="0.2">
      <c r="C137" s="152" t="s">
        <v>489</v>
      </c>
      <c r="D137" s="66">
        <v>0</v>
      </c>
      <c r="E137" s="66">
        <v>0</v>
      </c>
      <c r="F137" s="66">
        <v>0</v>
      </c>
    </row>
    <row r="138" spans="3:7" ht="16" x14ac:dyDescent="0.2">
      <c r="C138" s="152" t="s">
        <v>490</v>
      </c>
      <c r="D138" s="66">
        <v>0</v>
      </c>
      <c r="E138" s="66">
        <v>0</v>
      </c>
      <c r="F138" s="66">
        <v>0</v>
      </c>
    </row>
    <row r="141" spans="3:7" ht="64" x14ac:dyDescent="0.2">
      <c r="C141" s="10" t="s">
        <v>491</v>
      </c>
      <c r="D141" s="41" t="s">
        <v>341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T238"/>
  <sheetViews>
    <sheetView topLeftCell="A75" zoomScale="85" zoomScaleNormal="85" workbookViewId="0">
      <selection activeCell="C10" sqref="C10"/>
    </sheetView>
  </sheetViews>
  <sheetFormatPr baseColWidth="10" defaultColWidth="8.83203125" defaultRowHeight="15" x14ac:dyDescent="0.2"/>
  <cols>
    <col min="2" max="2" width="41.1640625" customWidth="1"/>
    <col min="3" max="3" width="24.5" bestFit="1" customWidth="1"/>
    <col min="4" max="4" width="14.5" bestFit="1" customWidth="1"/>
    <col min="5" max="5" width="10.5" bestFit="1" customWidth="1"/>
    <col min="6" max="6" width="61.6640625" bestFit="1" customWidth="1"/>
    <col min="7" max="7" width="15.5" bestFit="1" customWidth="1"/>
    <col min="8" max="9" width="14.83203125" bestFit="1" customWidth="1"/>
    <col min="10" max="10" width="17.5" bestFit="1" customWidth="1"/>
    <col min="11" max="11" width="14.83203125" bestFit="1" customWidth="1"/>
    <col min="12" max="12" width="17.5" customWidth="1"/>
    <col min="13" max="13" width="17.33203125" bestFit="1" customWidth="1"/>
    <col min="14" max="14" width="15.6640625" bestFit="1" customWidth="1"/>
    <col min="15" max="15" width="14.83203125" bestFit="1" customWidth="1"/>
    <col min="16" max="16" width="14.83203125" customWidth="1"/>
    <col min="17" max="17" width="15.6640625" bestFit="1" customWidth="1"/>
    <col min="18" max="18" width="16" bestFit="1" customWidth="1"/>
    <col min="19" max="19" width="18.5" bestFit="1" customWidth="1"/>
    <col min="20" max="20" width="13.1640625" bestFit="1" customWidth="1"/>
    <col min="21" max="21" width="14.1640625" bestFit="1" customWidth="1"/>
    <col min="22" max="22" width="13.1640625" bestFit="1" customWidth="1"/>
    <col min="23" max="23" width="14.1640625" bestFit="1" customWidth="1"/>
    <col min="24" max="24" width="13.1640625" bestFit="1" customWidth="1"/>
    <col min="25" max="25" width="14.1640625" bestFit="1" customWidth="1"/>
    <col min="26" max="26" width="13.1640625" bestFit="1" customWidth="1"/>
    <col min="27" max="28" width="11.83203125" bestFit="1" customWidth="1"/>
    <col min="29" max="29" width="12.83203125" bestFit="1" customWidth="1"/>
    <col min="30" max="30" width="9.83203125" bestFit="1" customWidth="1"/>
    <col min="31" max="31" width="9.1640625" bestFit="1" customWidth="1"/>
    <col min="32" max="32" width="8" bestFit="1" customWidth="1"/>
    <col min="33" max="33" width="11.83203125" bestFit="1" customWidth="1"/>
    <col min="34" max="34" width="12.83203125" bestFit="1" customWidth="1"/>
    <col min="35" max="35" width="13.5" bestFit="1" customWidth="1"/>
    <col min="36" max="39" width="13.5" customWidth="1"/>
    <col min="40" max="40" width="20.5" bestFit="1" customWidth="1"/>
    <col min="41" max="41" width="12.83203125" bestFit="1" customWidth="1"/>
    <col min="42" max="42" width="12.5" bestFit="1" customWidth="1"/>
    <col min="43" max="44" width="12.83203125" bestFit="1" customWidth="1"/>
    <col min="45" max="45" width="12.5" bestFit="1" customWidth="1"/>
    <col min="46" max="46" width="10.83203125" bestFit="1" customWidth="1"/>
  </cols>
  <sheetData>
    <row r="2" spans="2:46" ht="16" x14ac:dyDescent="0.2">
      <c r="B2" s="6" t="s">
        <v>18</v>
      </c>
    </row>
    <row r="3" spans="2:46" ht="16" thickBot="1" x14ac:dyDescent="0.25">
      <c r="AH3" s="100" t="s">
        <v>504</v>
      </c>
      <c r="AI3" s="100" t="s">
        <v>505</v>
      </c>
      <c r="AJ3" s="100" t="s">
        <v>504</v>
      </c>
      <c r="AK3" s="100" t="s">
        <v>505</v>
      </c>
      <c r="AL3" s="100" t="s">
        <v>504</v>
      </c>
      <c r="AM3" s="100" t="s">
        <v>505</v>
      </c>
      <c r="AN3" s="100" t="s">
        <v>391</v>
      </c>
      <c r="AO3" s="26"/>
      <c r="AP3" s="26"/>
    </row>
    <row r="4" spans="2:46" ht="16" thickBot="1" x14ac:dyDescent="0.25">
      <c r="B4" t="s">
        <v>19</v>
      </c>
      <c r="P4" s="117" t="s">
        <v>404</v>
      </c>
      <c r="Q4" s="118"/>
      <c r="R4" s="119"/>
      <c r="AH4" s="99">
        <v>45383</v>
      </c>
      <c r="AI4" s="99">
        <v>45412</v>
      </c>
      <c r="AJ4" s="99">
        <v>45413</v>
      </c>
      <c r="AK4" s="99">
        <v>45443</v>
      </c>
      <c r="AL4" s="99">
        <v>45444</v>
      </c>
      <c r="AM4" s="99">
        <v>45473</v>
      </c>
      <c r="AN4" s="99">
        <v>45412</v>
      </c>
      <c r="AO4" s="99">
        <v>45443</v>
      </c>
      <c r="AP4" s="99">
        <v>45473</v>
      </c>
    </row>
    <row r="5" spans="2:46" x14ac:dyDescent="0.2">
      <c r="B5" s="1" t="s">
        <v>20</v>
      </c>
    </row>
    <row r="6" spans="2:46" x14ac:dyDescent="0.2">
      <c r="G6" s="157"/>
      <c r="L6" s="157"/>
      <c r="M6" s="192" t="s">
        <v>373</v>
      </c>
      <c r="N6" s="193"/>
      <c r="O6" s="191" t="s">
        <v>320</v>
      </c>
      <c r="P6" s="193"/>
      <c r="S6" s="157"/>
      <c r="U6" s="157"/>
      <c r="V6" s="178"/>
      <c r="W6" s="192" t="s">
        <v>373</v>
      </c>
      <c r="X6" s="192"/>
      <c r="Y6" s="192"/>
      <c r="Z6" s="192"/>
      <c r="AA6" s="193"/>
      <c r="AB6" s="192" t="s">
        <v>320</v>
      </c>
      <c r="AC6" s="192"/>
      <c r="AD6" s="192"/>
      <c r="AE6" s="192"/>
      <c r="AF6" s="192"/>
      <c r="AG6" s="193"/>
      <c r="AI6" s="157"/>
      <c r="AK6" s="157"/>
      <c r="AN6" s="191" t="s">
        <v>373</v>
      </c>
      <c r="AO6" s="192"/>
      <c r="AP6" s="193"/>
      <c r="AQ6" s="191" t="s">
        <v>320</v>
      </c>
      <c r="AR6" s="192"/>
      <c r="AS6" s="193"/>
    </row>
    <row r="7" spans="2:46" x14ac:dyDescent="0.2">
      <c r="G7" s="157"/>
      <c r="H7" s="59"/>
      <c r="I7" s="59"/>
      <c r="L7" s="157"/>
      <c r="P7" s="157"/>
      <c r="S7" s="157"/>
      <c r="U7" s="157"/>
      <c r="V7" s="178"/>
      <c r="W7" s="16" t="s">
        <v>78</v>
      </c>
      <c r="X7" s="16" t="s">
        <v>78</v>
      </c>
      <c r="Y7" s="16" t="s">
        <v>78</v>
      </c>
      <c r="Z7" s="16" t="s">
        <v>331</v>
      </c>
      <c r="AA7" s="158" t="s">
        <v>331</v>
      </c>
      <c r="AB7" s="16" t="s">
        <v>78</v>
      </c>
      <c r="AC7" s="16" t="s">
        <v>78</v>
      </c>
      <c r="AD7" s="16" t="s">
        <v>78</v>
      </c>
      <c r="AE7" s="16" t="s">
        <v>331</v>
      </c>
      <c r="AF7" s="16" t="s">
        <v>331</v>
      </c>
      <c r="AG7" s="158" t="s">
        <v>331</v>
      </c>
      <c r="AH7" s="16" t="s">
        <v>501</v>
      </c>
      <c r="AI7" s="158" t="s">
        <v>501</v>
      </c>
      <c r="AJ7" s="16" t="s">
        <v>501</v>
      </c>
      <c r="AK7" s="158" t="s">
        <v>501</v>
      </c>
      <c r="AL7" s="16" t="s">
        <v>501</v>
      </c>
      <c r="AM7" s="16" t="s">
        <v>501</v>
      </c>
      <c r="AN7" s="101" t="s">
        <v>311</v>
      </c>
      <c r="AO7" t="s">
        <v>311</v>
      </c>
      <c r="AP7" t="s">
        <v>311</v>
      </c>
      <c r="AQ7" s="101" t="s">
        <v>311</v>
      </c>
      <c r="AR7" t="s">
        <v>311</v>
      </c>
      <c r="AS7" s="157" t="s">
        <v>311</v>
      </c>
    </row>
    <row r="8" spans="2:46" ht="16" thickBot="1" x14ac:dyDescent="0.25">
      <c r="C8" s="9" t="s">
        <v>29</v>
      </c>
      <c r="D8" s="9" t="s">
        <v>28</v>
      </c>
      <c r="G8" s="163" t="s">
        <v>374</v>
      </c>
      <c r="H8" s="3" t="s">
        <v>311</v>
      </c>
      <c r="I8" s="3" t="s">
        <v>370</v>
      </c>
      <c r="J8" s="3" t="s">
        <v>371</v>
      </c>
      <c r="K8" s="3" t="s">
        <v>372</v>
      </c>
      <c r="L8" s="166" t="s">
        <v>312</v>
      </c>
      <c r="M8" s="84" t="s">
        <v>29</v>
      </c>
      <c r="N8" s="84" t="s">
        <v>319</v>
      </c>
      <c r="O8" s="84" t="s">
        <v>29</v>
      </c>
      <c r="P8" s="166" t="s">
        <v>319</v>
      </c>
      <c r="Q8" s="89" t="s">
        <v>329</v>
      </c>
      <c r="R8" s="89" t="s">
        <v>326</v>
      </c>
      <c r="S8" s="171" t="s">
        <v>330</v>
      </c>
      <c r="T8" s="3" t="s">
        <v>327</v>
      </c>
      <c r="U8" s="163" t="s">
        <v>328</v>
      </c>
      <c r="V8" s="179"/>
      <c r="W8" s="90" t="s">
        <v>80</v>
      </c>
      <c r="X8" s="90" t="s">
        <v>81</v>
      </c>
      <c r="Y8" s="90" t="s">
        <v>83</v>
      </c>
      <c r="Z8" s="90" t="s">
        <v>80</v>
      </c>
      <c r="AA8" s="159" t="s">
        <v>83</v>
      </c>
      <c r="AB8" s="90" t="s">
        <v>80</v>
      </c>
      <c r="AC8" s="90" t="s">
        <v>81</v>
      </c>
      <c r="AD8" s="90" t="s">
        <v>83</v>
      </c>
      <c r="AE8" s="90" t="s">
        <v>80</v>
      </c>
      <c r="AF8" s="90" t="s">
        <v>81</v>
      </c>
      <c r="AG8" s="159" t="s">
        <v>83</v>
      </c>
      <c r="AH8" s="90" t="s">
        <v>502</v>
      </c>
      <c r="AI8" s="159" t="s">
        <v>503</v>
      </c>
      <c r="AJ8" s="90" t="s">
        <v>502</v>
      </c>
      <c r="AK8" s="159" t="s">
        <v>503</v>
      </c>
      <c r="AL8" s="90" t="s">
        <v>502</v>
      </c>
      <c r="AM8" s="90" t="s">
        <v>503</v>
      </c>
      <c r="AN8" s="102" t="s">
        <v>375</v>
      </c>
      <c r="AO8" s="90" t="s">
        <v>376</v>
      </c>
      <c r="AP8" s="90" t="s">
        <v>377</v>
      </c>
      <c r="AQ8" s="102" t="s">
        <v>375</v>
      </c>
      <c r="AR8" s="90" t="s">
        <v>376</v>
      </c>
      <c r="AS8" s="159" t="s">
        <v>377</v>
      </c>
      <c r="AT8" s="163" t="s">
        <v>374</v>
      </c>
    </row>
    <row r="9" spans="2:46" ht="16" thickTop="1" x14ac:dyDescent="0.2">
      <c r="B9" s="8" t="s">
        <v>21</v>
      </c>
      <c r="C9" s="71">
        <v>0</v>
      </c>
      <c r="D9" s="71">
        <v>0</v>
      </c>
      <c r="G9" s="175" t="s">
        <v>313</v>
      </c>
      <c r="H9" s="91">
        <f>[2]USG!G41</f>
        <v>123554573.59299998</v>
      </c>
      <c r="I9" s="91">
        <f>[2]USG!G42</f>
        <v>3617465.2399999998</v>
      </c>
      <c r="J9" s="91">
        <f>[2]USG!G38</f>
        <v>616346.37999999989</v>
      </c>
      <c r="K9" s="91">
        <f>[2]USG!G43</f>
        <v>0</v>
      </c>
      <c r="L9" s="167">
        <f>[2]USG!G39</f>
        <v>30423.310000000012</v>
      </c>
      <c r="M9" s="92">
        <f>H9+J9+L9</f>
        <v>124201343.28299998</v>
      </c>
      <c r="N9" s="92">
        <f>H9</f>
        <v>123554573.59299998</v>
      </c>
      <c r="O9" s="93">
        <f>ROUND(M9,-3)</f>
        <v>124201000</v>
      </c>
      <c r="P9" s="160">
        <f>ROUND(N9,-3)</f>
        <v>123555000</v>
      </c>
      <c r="Q9" s="92">
        <f>H9-SUM(S9,T9,U9)+L9</f>
        <v>119597531.66299999</v>
      </c>
      <c r="R9" s="93">
        <f>I9+J9+U9+K9</f>
        <v>4603811.6199999992</v>
      </c>
      <c r="S9" s="160">
        <f>R9-U9-J9</f>
        <v>3617465.2399999993</v>
      </c>
      <c r="T9" s="164">
        <f>[2]USG!G46</f>
        <v>0</v>
      </c>
      <c r="U9" s="172">
        <f>[2]USG!G37</f>
        <v>370000</v>
      </c>
      <c r="V9" s="180"/>
      <c r="W9" s="94">
        <f>SUM(S9:T9,J9)</f>
        <v>4233811.6199999992</v>
      </c>
      <c r="X9" s="94">
        <f t="shared" ref="X9:X11" si="0">Q9</f>
        <v>119597531.66299999</v>
      </c>
      <c r="Y9" s="94">
        <f>U9</f>
        <v>370000</v>
      </c>
      <c r="Z9" s="94">
        <f>L9</f>
        <v>30423.310000000012</v>
      </c>
      <c r="AA9" s="176">
        <f>J9</f>
        <v>616346.37999999989</v>
      </c>
      <c r="AB9" s="94">
        <f t="shared" ref="AB9:AB11" si="1">ROUND(W9,-3)</f>
        <v>4234000</v>
      </c>
      <c r="AC9" s="94">
        <f t="shared" ref="AC9:AC17" si="2">ROUND(X9,-3)</f>
        <v>119598000</v>
      </c>
      <c r="AD9" s="94">
        <f t="shared" ref="AD9:AD17" si="3">ROUND(Y9,-3)</f>
        <v>370000</v>
      </c>
      <c r="AE9" s="94">
        <f t="shared" ref="AE9:AE17" si="4">ROUND(Z9,-3)</f>
        <v>30000</v>
      </c>
      <c r="AF9" s="92">
        <v>0</v>
      </c>
      <c r="AG9" s="160">
        <f t="shared" ref="AG9:AG17" si="5">ROUND(AA9,-3)</f>
        <v>616000</v>
      </c>
      <c r="AH9" s="91" t="e">
        <f>SUMIFS([2]USG!$P$5:$P$32,[2]USG!$C$5:$C$32,"&gt;="&amp;AH4,[2]USG!$D$5:$D$32,"&lt;="&amp;AI4)</f>
        <v>#VALUE!</v>
      </c>
      <c r="AI9" s="167" t="e">
        <f>SUMIFS([2]USG!$Q$5:$Q$32,[2]USG!$C$5:$C$32,"&gt;="&amp;AH4,[2]USG!$D$5:$D$32,"&lt;="&amp;AI4)</f>
        <v>#VALUE!</v>
      </c>
      <c r="AJ9" s="91" t="e">
        <f>SUMIFS([2]USG!$P$5:$P$32,[2]USG!$C$5:$C$32,"&gt;="&amp;AJ4,[2]USG!$D$5:$D$32,"&lt;="&amp;AK4)</f>
        <v>#VALUE!</v>
      </c>
      <c r="AK9" s="167" t="e">
        <f>SUMIFS([2]USG!$Q$5:$Q$32,[2]USG!$C$5:$C$32,"&gt;="&amp;AJ4,[2]USG!$D$5:$D$32,"&lt;="&amp;AK4)</f>
        <v>#VALUE!</v>
      </c>
      <c r="AL9" s="91" t="e">
        <f>SUMIFS([2]USG!$P$5:$P$32,[2]USG!$C$5:$C$32,"&gt;="&amp;AL4,[2]USG!$D$5:$D$32,"&lt;="&amp;AM4)</f>
        <v>#VALUE!</v>
      </c>
      <c r="AM9" s="91" t="e">
        <f>SUMIFS([2]USG!$Q$5:$Q$32,[2]USG!$C$5:$C$32,"&gt;="&amp;AL4,[2]USG!$D$5:$D$32,"&lt;="&amp;AM4)</f>
        <v>#VALUE!</v>
      </c>
      <c r="AN9" s="106">
        <f>_xlfn.XLOOKUP(AN4,[2]USG!$D$50:$Q$50,[2]USG!$D$51:$Q$51)</f>
        <v>123035797.34300001</v>
      </c>
      <c r="AO9" s="91">
        <f>_xlfn.XLOOKUP(AO4,[2]USG!$D$50:$Q$50,[2]USG!$D$51:$Q$51)</f>
        <v>123312686.15300001</v>
      </c>
      <c r="AP9" s="91">
        <v>123312686.15300001</v>
      </c>
      <c r="AQ9" s="103">
        <f>ROUND(AN9,-3)</f>
        <v>123036000</v>
      </c>
      <c r="AR9" s="93">
        <f t="shared" ref="AR9:AR11" si="6">ROUND(AO9,-3)</f>
        <v>123313000</v>
      </c>
      <c r="AS9" s="160">
        <f t="shared" ref="AS9:AS11" si="7">ROUND(AP9,-3)</f>
        <v>123313000</v>
      </c>
      <c r="AT9" s="4" t="s">
        <v>313</v>
      </c>
    </row>
    <row r="10" spans="2:46" x14ac:dyDescent="0.2">
      <c r="B10" s="8" t="s">
        <v>22</v>
      </c>
      <c r="C10" s="71">
        <f>O20</f>
        <v>3212258000</v>
      </c>
      <c r="D10" s="71">
        <f>P20</f>
        <v>3173941000</v>
      </c>
      <c r="G10" s="157" t="s">
        <v>314</v>
      </c>
      <c r="H10" s="82">
        <f>'[3]FIHI (PBC M)'!G54</f>
        <v>771769755.31449997</v>
      </c>
      <c r="I10" s="82">
        <f>'[3]FIHI (PBC M)'!G55</f>
        <v>17307992.09</v>
      </c>
      <c r="J10" s="82">
        <f>'[3]FIHI (PBC M)'!G51</f>
        <v>7484602.8476988794</v>
      </c>
      <c r="K10" s="82">
        <f>'[3]FIHI (PBC M)'!G56</f>
        <v>0</v>
      </c>
      <c r="L10" s="168">
        <f>'[3]FIHI (PBC M)'!G52</f>
        <v>113646.01999999999</v>
      </c>
      <c r="M10" s="14">
        <f t="shared" ref="M10:M19" si="8">H10+J10+L10</f>
        <v>779368004.18219888</v>
      </c>
      <c r="N10" s="14">
        <f t="shared" ref="N10:N19" si="9">H10</f>
        <v>771769755.31449997</v>
      </c>
      <c r="O10" s="182">
        <f t="shared" ref="O10:O11" si="10">ROUND(M10,-3)</f>
        <v>779368000</v>
      </c>
      <c r="P10" s="161">
        <f t="shared" ref="P10:P11" si="11">ROUND(N10,-3)</f>
        <v>771770000</v>
      </c>
      <c r="Q10" s="14">
        <f t="shared" ref="Q10:Q11" si="12">H10-SUM(S10,T10,U10)+L10</f>
        <v>754575409.24449992</v>
      </c>
      <c r="R10" s="58">
        <f t="shared" ref="R10:R19" si="13">I10+J10+U10+K10</f>
        <v>24792594.937698878</v>
      </c>
      <c r="S10" s="161">
        <f t="shared" ref="S10:S11" si="14">R10-U10-J10</f>
        <v>17307992.09</v>
      </c>
      <c r="T10" s="136">
        <f>'[3]FIHI (PBC M)'!G59</f>
        <v>0</v>
      </c>
      <c r="U10" s="173">
        <f>'[3]FIHI (PBC M)'!G50</f>
        <v>0</v>
      </c>
      <c r="V10" s="178"/>
      <c r="W10" s="59">
        <f t="shared" ref="W10:W19" si="15">SUM(S10:T10,J10)</f>
        <v>24792594.937698878</v>
      </c>
      <c r="X10" s="59">
        <f t="shared" si="0"/>
        <v>754575409.24449992</v>
      </c>
      <c r="Y10" s="59">
        <f t="shared" ref="Y10:Y11" si="16">U10</f>
        <v>0</v>
      </c>
      <c r="Z10" s="59">
        <f t="shared" ref="Z10:Z19" si="17">L10</f>
        <v>113646.01999999999</v>
      </c>
      <c r="AA10" s="170">
        <f t="shared" ref="AA10:AA19" si="18">J10</f>
        <v>7484602.8476988794</v>
      </c>
      <c r="AB10" s="59">
        <f t="shared" si="1"/>
        <v>24793000</v>
      </c>
      <c r="AC10" s="59">
        <f t="shared" si="2"/>
        <v>754575000</v>
      </c>
      <c r="AD10" s="59">
        <f t="shared" si="3"/>
        <v>0</v>
      </c>
      <c r="AE10" s="59">
        <f t="shared" si="4"/>
        <v>114000</v>
      </c>
      <c r="AF10" s="14">
        <v>0</v>
      </c>
      <c r="AG10" s="161">
        <f t="shared" si="5"/>
        <v>7485000</v>
      </c>
      <c r="AH10" s="82" t="e">
        <f>SUMIFS('[3]FIHI (PBC M)'!$P$5:$P$45,'[3]FIHI (PBC M)'!$C$5:$C$45,"&gt;="&amp;$AH$4,'[3]FIHI (PBC M)'!$D$5:$D$45,"&lt;="&amp;$AI$4)</f>
        <v>#VALUE!</v>
      </c>
      <c r="AI10" s="168" t="e">
        <f>SUMIFS('[3]FIHI (PBC M)'!$Q$5:$Q$45,'[3]FIHI (PBC M)'!$C$5:$C$45,"&gt;="&amp;$AH$4,'[3]FIHI (PBC M)'!$D$5:$D$45,"&lt;="&amp;$AI$4)</f>
        <v>#VALUE!</v>
      </c>
      <c r="AJ10" s="82" t="e">
        <f>SUMIFS('[3]FIHI (PBC M)'!$P$5:$P$45,'[3]FIHI (PBC M)'!$C$5:$C$45,"&gt;="&amp;$AJ$4,'[3]FIHI (PBC M)'!$D$5:$D$45,"&lt;="&amp;$AK$4)</f>
        <v>#VALUE!</v>
      </c>
      <c r="AK10" s="168" t="e">
        <f>SUMIFS('[3]FIHI (PBC M)'!$Q$5:$Q$45,'[3]FIHI (PBC M)'!$C$5:$C$45,"&gt;="&amp;$AJ$4,'[3]FIHI (PBC M)'!$D$5:$D$45,"&lt;="&amp;$AK$4)</f>
        <v>#VALUE!</v>
      </c>
      <c r="AL10" s="82" t="e">
        <f>SUMIFS('[3]FIHI (PBC M)'!$P$5:$P$45,'[3]FIHI (PBC M)'!$C$5:$C$45,"&gt;="&amp;$AL$4,'[3]FIHI (PBC M)'!$D$5:$D$45,"&lt;="&amp;$AM$4)</f>
        <v>#VALUE!</v>
      </c>
      <c r="AM10" s="82" t="e">
        <f>SUMIFS('[3]FIHI (PBC M)'!$Q$5:$Q$45,'[3]FIHI (PBC M)'!$C$5:$C$45,"&gt;="&amp;$AL$4,'[3]FIHI (PBC M)'!$D$5:$D$45,"&lt;="&amp;$AM$4)</f>
        <v>#VALUE!</v>
      </c>
      <c r="AN10" s="107">
        <f>_xlfn.XLOOKUP(AN$4,'[3]FIHI (PBC M)'!D63:Q63,'[3]FIHI (PBC M)'!D64:Q64)</f>
        <v>875516526.81959999</v>
      </c>
      <c r="AO10" s="82">
        <f>_xlfn.XLOOKUP(AO$4,'[3]FIHI (PBC M)'!$D$63:$Q$63,'[3]FIHI (PBC M)'!$D$64:$Q$64)</f>
        <v>770155061.77450001</v>
      </c>
      <c r="AP10" s="82">
        <v>770155061.77450001</v>
      </c>
      <c r="AQ10" s="104">
        <f t="shared" ref="AQ10:AQ11" si="19">ROUND(AN10,-3)</f>
        <v>875517000</v>
      </c>
      <c r="AR10" s="182">
        <f t="shared" si="6"/>
        <v>770155000</v>
      </c>
      <c r="AS10" s="161">
        <f t="shared" si="7"/>
        <v>770155000</v>
      </c>
      <c r="AT10" t="s">
        <v>314</v>
      </c>
    </row>
    <row r="11" spans="2:46" x14ac:dyDescent="0.2">
      <c r="B11" s="8" t="s">
        <v>23</v>
      </c>
      <c r="C11" s="71">
        <v>0</v>
      </c>
      <c r="D11" s="71">
        <v>0</v>
      </c>
      <c r="G11" s="157" t="s">
        <v>315</v>
      </c>
      <c r="H11" s="82">
        <f>'[3]FIHI (PBC C1)'!G54</f>
        <v>116397204.47</v>
      </c>
      <c r="I11" s="82">
        <f>'[3]FIHI (PBC C1)'!G55</f>
        <v>2325830.9900000002</v>
      </c>
      <c r="J11" s="82">
        <f>'[3]FIHI (PBC C1)'!G51</f>
        <v>735542.60171340348</v>
      </c>
      <c r="K11" s="82">
        <f>'[3]FIHI (PBC C1)'!G56</f>
        <v>0</v>
      </c>
      <c r="L11" s="168">
        <f>'[3]FIHI (PBC C1)'!G52</f>
        <v>15048.399999999998</v>
      </c>
      <c r="M11" s="14">
        <f t="shared" si="8"/>
        <v>117147795.47171341</v>
      </c>
      <c r="N11" s="14">
        <f t="shared" si="9"/>
        <v>116397204.47</v>
      </c>
      <c r="O11" s="182">
        <f t="shared" si="10"/>
        <v>117148000</v>
      </c>
      <c r="P11" s="161">
        <f t="shared" si="11"/>
        <v>116397000</v>
      </c>
      <c r="Q11" s="14">
        <f t="shared" si="12"/>
        <v>114086421.88000001</v>
      </c>
      <c r="R11" s="58">
        <f t="shared" si="13"/>
        <v>3061373.5917134038</v>
      </c>
      <c r="S11" s="161">
        <f t="shared" si="14"/>
        <v>2325830.9900000002</v>
      </c>
      <c r="T11" s="136">
        <f>'[3]FIHI (PBC C1)'!G59</f>
        <v>0</v>
      </c>
      <c r="U11" s="173">
        <f>'[3]FIHI (PBC C1)'!G50</f>
        <v>0</v>
      </c>
      <c r="V11" s="178"/>
      <c r="W11" s="59">
        <f t="shared" si="15"/>
        <v>3061373.5917134038</v>
      </c>
      <c r="X11" s="59">
        <f t="shared" si="0"/>
        <v>114086421.88000001</v>
      </c>
      <c r="Y11" s="59">
        <f t="shared" si="16"/>
        <v>0</v>
      </c>
      <c r="Z11" s="59">
        <f t="shared" si="17"/>
        <v>15048.399999999998</v>
      </c>
      <c r="AA11" s="170">
        <f t="shared" si="18"/>
        <v>735542.60171340348</v>
      </c>
      <c r="AB11" s="59">
        <f t="shared" si="1"/>
        <v>3061000</v>
      </c>
      <c r="AC11" s="59">
        <f t="shared" si="2"/>
        <v>114086000</v>
      </c>
      <c r="AD11" s="59">
        <f t="shared" si="3"/>
        <v>0</v>
      </c>
      <c r="AE11" s="59">
        <f t="shared" si="4"/>
        <v>15000</v>
      </c>
      <c r="AF11" s="14">
        <v>0</v>
      </c>
      <c r="AG11" s="161">
        <f t="shared" si="5"/>
        <v>736000</v>
      </c>
      <c r="AH11" s="82" t="e">
        <f>SUMIFS('[3]FIHI (PBC C1)'!$P$5:$P$45,'[3]FIHI (PBC C1)'!$C$5:$C$45,"&gt;="&amp;$AH$4,'[3]FIHI (PBC C1)'!$D$5:$D$45,"&lt;="&amp;$AI$4)</f>
        <v>#VALUE!</v>
      </c>
      <c r="AI11" s="168" t="e">
        <f>SUMIFS('[3]FIHI (PBC C1)'!$Q$5:$Q$45,'[3]FIHI (PBC C1)'!$C$5:$C$45,"&gt;="&amp;$AH$4,'[3]FIHI (PBC C1)'!$D$5:$D$45,"&lt;="&amp;$AI$4)</f>
        <v>#VALUE!</v>
      </c>
      <c r="AJ11" s="82" t="e">
        <f>SUMIFS('[3]FIHI (PBC C1)'!$P$5:$P$45,'[3]FIHI (PBC C1)'!$C$5:$C$45,"&gt;="&amp;$AJ$4,'[3]FIHI (PBC C1)'!$D$5:$D$45,"&lt;="&amp;$AK$4)</f>
        <v>#VALUE!</v>
      </c>
      <c r="AK11" s="168" t="e">
        <f>SUMIFS('[3]FIHI (PBC C1)'!$Q$5:$Q$45,'[3]FIHI (PBC C1)'!$C$5:$C$45,"&gt;="&amp;$AJ$4,'[3]FIHI (PBC C1)'!$D$5:$D$45,"&lt;="&amp;$AK$4)</f>
        <v>#VALUE!</v>
      </c>
      <c r="AL11" s="82" t="e">
        <f>SUMIFS('[3]FIHI (PBC C1)'!$P$5:$P$45,'[3]FIHI (PBC C1)'!$C$5:$C$45,"&gt;="&amp;$AL$4,'[3]FIHI (PBC C1)'!$D$5:$D$45,"&lt;="&amp;$AM$4)</f>
        <v>#VALUE!</v>
      </c>
      <c r="AM11" s="82" t="e">
        <f>SUMIFS('[3]FIHI (PBC C1)'!$Q$5:$Q$45,'[3]FIHI (PBC C1)'!$C$5:$C$45,"&gt;="&amp;$AL$4,'[3]FIHI (PBC C1)'!$D$5:$D$45,"&lt;="&amp;$AM$4)</f>
        <v>#VALUE!</v>
      </c>
      <c r="AN11" s="107">
        <f>_xlfn.XLOOKUP(AN$4,'[3]FIHI (PBC C1)'!$D$63:$Q$63,'[3]FIHI (PBC C1)'!$D$64:$Q$64)</f>
        <v>115574313.91999999</v>
      </c>
      <c r="AO11" s="82">
        <f>_xlfn.XLOOKUP(AO$4,'[3]FIHI (PBC C1)'!$D$63:$Q$63,'[3]FIHI (PBC C1)'!$D$64:$Q$64)</f>
        <v>116153678.76000001</v>
      </c>
      <c r="AP11" s="82">
        <v>116153678.76000001</v>
      </c>
      <c r="AQ11" s="104">
        <f t="shared" si="19"/>
        <v>115574000</v>
      </c>
      <c r="AR11" s="182">
        <f t="shared" si="6"/>
        <v>116154000</v>
      </c>
      <c r="AS11" s="161">
        <f t="shared" si="7"/>
        <v>116154000</v>
      </c>
      <c r="AT11" t="s">
        <v>315</v>
      </c>
    </row>
    <row r="12" spans="2:46" x14ac:dyDescent="0.2">
      <c r="B12" s="8" t="s">
        <v>24</v>
      </c>
      <c r="C12" s="71">
        <v>0</v>
      </c>
      <c r="D12" s="71">
        <v>0</v>
      </c>
      <c r="G12" s="157" t="s">
        <v>318</v>
      </c>
      <c r="H12" s="82">
        <f>'[3]FIHI (PBC MIG)'!G54</f>
        <v>685176169.99690008</v>
      </c>
      <c r="I12" s="82">
        <f>'[3]FIHI (PBC MIG)'!G55</f>
        <v>12828002.5</v>
      </c>
      <c r="J12" s="82">
        <f>'[3]FIHI (PBC MIG)'!G51</f>
        <v>4445756.8196000028</v>
      </c>
      <c r="K12" s="82">
        <f>'[3]FIHI (PBC MIG)'!G56</f>
        <v>0</v>
      </c>
      <c r="L12" s="168">
        <f>'[3]FIHI (PBC MIG)'!G52</f>
        <v>104368.61</v>
      </c>
      <c r="M12" s="14">
        <f>H12+J12+L12</f>
        <v>689726295.42650008</v>
      </c>
      <c r="N12" s="14">
        <f>H12</f>
        <v>685176169.99690008</v>
      </c>
      <c r="O12" s="182">
        <f t="shared" ref="O12:P15" si="20">ROUND(M12,-3)</f>
        <v>689726000</v>
      </c>
      <c r="P12" s="161">
        <f t="shared" si="20"/>
        <v>685176000</v>
      </c>
      <c r="Q12" s="14">
        <f>H12-SUM(S12,T12,U12)+L12</f>
        <v>672452536.1069001</v>
      </c>
      <c r="R12" s="58">
        <f>I12+J12+U12+K12</f>
        <v>17273759.319600001</v>
      </c>
      <c r="S12" s="161">
        <f>R12-U12-J12</f>
        <v>12828002.499999998</v>
      </c>
      <c r="T12" s="136">
        <f>'[3]FIHI (PBC MIG)'!G59</f>
        <v>0</v>
      </c>
      <c r="U12" s="173">
        <f>'[3]FIHI (PBC MIG)'!G50</f>
        <v>0</v>
      </c>
      <c r="V12" s="178"/>
      <c r="W12" s="59">
        <f>SUM(S12:T12,J12)</f>
        <v>17273759.319600001</v>
      </c>
      <c r="X12" s="59">
        <f>Q12</f>
        <v>672452536.1069001</v>
      </c>
      <c r="Y12" s="59">
        <f>U12</f>
        <v>0</v>
      </c>
      <c r="Z12" s="59">
        <f>L12</f>
        <v>104368.61</v>
      </c>
      <c r="AA12" s="170">
        <f>J12</f>
        <v>4445756.8196000028</v>
      </c>
      <c r="AB12" s="59">
        <f>ROUND(W12,-3)</f>
        <v>17274000</v>
      </c>
      <c r="AC12" s="59">
        <f t="shared" si="2"/>
        <v>672453000</v>
      </c>
      <c r="AD12" s="59">
        <f t="shared" si="3"/>
        <v>0</v>
      </c>
      <c r="AE12" s="59">
        <f t="shared" si="4"/>
        <v>104000</v>
      </c>
      <c r="AF12" s="14">
        <v>0</v>
      </c>
      <c r="AG12" s="161">
        <f t="shared" si="5"/>
        <v>4446000</v>
      </c>
      <c r="AH12" s="82" t="e">
        <f>SUMIFS('[3]FIHI (PBC MIG)'!$P$5:$P$45,'[3]FIHI (PBC MIG)'!$C$5:$C$45,"&gt;="&amp;$AH$4,'[3]FIHI (PBC MIG)'!$D$5:$D$45,"&lt;="&amp;$AI$4)</f>
        <v>#VALUE!</v>
      </c>
      <c r="AI12" s="168" t="e">
        <f>SUMIFS('[3]FIHI (PBC MIG)'!$Q$5:$Q$45,'[3]FIHI (PBC MIG)'!$C$5:$C$45,"&gt;="&amp;$AH$4,'[3]FIHI (PBC MIG)'!$D$5:$D$45,"&lt;="&amp;$AI$4)</f>
        <v>#VALUE!</v>
      </c>
      <c r="AJ12" s="82" t="e">
        <f>SUMIFS('[3]FIHI (PBC MIG)'!$P$5:$P$45,'[3]FIHI (PBC MIG)'!$C$5:$C$45,"&gt;="&amp;$AJ$4,'[3]FIHI (PBC MIG)'!$D$5:$D$45,"&lt;="&amp;$AK$4)</f>
        <v>#VALUE!</v>
      </c>
      <c r="AK12" s="168" t="e">
        <f>SUMIFS('[3]FIHI (PBC MIG)'!$Q$5:$Q$45,'[3]FIHI (PBC MIG)'!$C$5:$C$45,"&gt;="&amp;$AJ$4,'[3]FIHI (PBC MIG)'!$D$5:$D$45,"&lt;="&amp;$AK$4)</f>
        <v>#VALUE!</v>
      </c>
      <c r="AL12" s="82" t="e">
        <f>SUMIFS('[3]FIHI (PBC MIG)'!$P$5:$P$45,'[3]FIHI (PBC MIG)'!$C$5:$C$45,"&gt;="&amp;$AL$4,'[3]FIHI (PBC MIG)'!$D$5:$D$45,"&lt;="&amp;$AM$4)</f>
        <v>#VALUE!</v>
      </c>
      <c r="AM12" s="82" t="e">
        <f>SUMIFS('[3]FIHI (PBC MIG)'!$Q$5:$Q$45,'[3]FIHI (PBC MIG)'!$C$5:$C$45,"&gt;="&amp;$AL$4,'[3]FIHI (PBC MIG)'!$D$5:$D$45,"&lt;="&amp;$AM$4)</f>
        <v>#VALUE!</v>
      </c>
      <c r="AN12" s="107">
        <f>_xlfn.XLOOKUP(AN$4,'[3]FIHI (PBC MIG)'!$D$63:$Q$63,'[3]FIHI (PBC MIG)'!$D$64:$Q$64)</f>
        <v>654624675.89409995</v>
      </c>
      <c r="AO12" s="82">
        <f>_xlfn.XLOOKUP(AO$4,'[3]FIHI (PBC MIG)'!$D$63:$Q$63,'[3]FIHI (PBC MIG)'!$D$64:$Q$64)</f>
        <v>683718129.12690008</v>
      </c>
      <c r="AP12" s="82">
        <v>683718129.12690008</v>
      </c>
      <c r="AQ12" s="104">
        <f t="shared" ref="AQ12:AS15" si="21">ROUND(AN12,-3)</f>
        <v>654625000</v>
      </c>
      <c r="AR12" s="182">
        <f t="shared" si="21"/>
        <v>683718000</v>
      </c>
      <c r="AS12" s="161">
        <f t="shared" si="21"/>
        <v>683718000</v>
      </c>
      <c r="AT12" t="s">
        <v>318</v>
      </c>
    </row>
    <row r="13" spans="2:46" x14ac:dyDescent="0.2">
      <c r="B13" s="8" t="s">
        <v>25</v>
      </c>
      <c r="C13" s="71">
        <v>0</v>
      </c>
      <c r="D13" s="71">
        <v>0</v>
      </c>
      <c r="G13" s="157" t="s">
        <v>316</v>
      </c>
      <c r="H13" s="82">
        <f>'[3]FIHI (PBC Q1)'!G54</f>
        <v>710430940.9618001</v>
      </c>
      <c r="I13" s="82">
        <f>'[3]FIHI (PBC Q1)'!G55</f>
        <v>11487396.399999999</v>
      </c>
      <c r="J13" s="82">
        <f>'[3]FIHI (PBC Q1)'!G51</f>
        <v>5932640.7334000021</v>
      </c>
      <c r="K13" s="82">
        <f>'[3]FIHI (PBC Q1)'!G56</f>
        <v>0</v>
      </c>
      <c r="L13" s="168">
        <f>'[3]FIHI (PBC Q1)'!G52</f>
        <v>428031.70999999996</v>
      </c>
      <c r="M13" s="14">
        <f>H13+J13+L13</f>
        <v>716791613.40520012</v>
      </c>
      <c r="N13" s="14">
        <f>H13</f>
        <v>710430940.9618001</v>
      </c>
      <c r="O13" s="182">
        <f t="shared" si="20"/>
        <v>716792000</v>
      </c>
      <c r="P13" s="161">
        <f t="shared" si="20"/>
        <v>710431000</v>
      </c>
      <c r="Q13" s="14">
        <f>H13-SUM(S13,T13,U13)+L13</f>
        <v>699364426.4618001</v>
      </c>
      <c r="R13" s="58">
        <f>I13+J13+U13+K13</f>
        <v>17427186.943399999</v>
      </c>
      <c r="S13" s="161">
        <f>R13-U13-J13</f>
        <v>11487396.399999999</v>
      </c>
      <c r="T13" s="136">
        <f>'[3]FIHI (PBC Q1)'!G59</f>
        <v>0</v>
      </c>
      <c r="U13" s="173">
        <f>'[3]FIHI (PBC Q1)'!G50</f>
        <v>7149.81</v>
      </c>
      <c r="V13" s="181"/>
      <c r="W13" s="59">
        <f>SUM(S13:T13,J13)</f>
        <v>17420037.133400001</v>
      </c>
      <c r="X13" s="59">
        <f>Q13</f>
        <v>699364426.4618001</v>
      </c>
      <c r="Y13" s="59">
        <f>U13</f>
        <v>7149.81</v>
      </c>
      <c r="Z13" s="59">
        <f>L13</f>
        <v>428031.70999999996</v>
      </c>
      <c r="AA13" s="170">
        <f>J13</f>
        <v>5932640.7334000021</v>
      </c>
      <c r="AB13" s="59">
        <f>ROUND(W13,-3)</f>
        <v>17420000</v>
      </c>
      <c r="AC13" s="59">
        <f t="shared" si="2"/>
        <v>699364000</v>
      </c>
      <c r="AD13" s="59">
        <f t="shared" si="3"/>
        <v>7000</v>
      </c>
      <c r="AE13" s="59">
        <f t="shared" si="4"/>
        <v>428000</v>
      </c>
      <c r="AF13" s="14">
        <v>0</v>
      </c>
      <c r="AG13" s="161">
        <f t="shared" si="5"/>
        <v>5933000</v>
      </c>
      <c r="AH13" s="82" t="e">
        <f>SUMIFS('[3]FIHI (PBC Q1)'!$P$5:$P$45,'[3]FIHI (PBC Q1)'!$C$5:$C$45,"&gt;="&amp;$AH$4,'[3]FIHI (PBC Q1)'!$D$5:$D$45,"&lt;="&amp;$AI$4)</f>
        <v>#VALUE!</v>
      </c>
      <c r="AI13" s="168" t="e">
        <f>SUMIFS('[3]FIHI (PBC Q1)'!$Q$5:$Q$45,'[3]FIHI (PBC Q1)'!$C$5:$C$45,"&gt;="&amp;$AH$4,'[3]FIHI (PBC Q1)'!$D$5:$D$45,"&lt;="&amp;$AI$4)</f>
        <v>#VALUE!</v>
      </c>
      <c r="AJ13" s="82" t="e">
        <f>SUMIFS('[3]FIHI (PBC Q1)'!$P$5:$P$45,'[3]FIHI (PBC Q1)'!$C$5:$C$45,"&gt;="&amp;$AJ$4,'[3]FIHI (PBC Q1)'!$D$5:$D$45,"&lt;="&amp;$AK$4)</f>
        <v>#VALUE!</v>
      </c>
      <c r="AK13" s="168" t="e">
        <f>SUMIFS('[3]FIHI (PBC Q1)'!$Q$5:$Q$45,'[3]FIHI (PBC Q1)'!$C$5:$C$45,"&gt;="&amp;$AJ$4,'[3]FIHI (PBC Q1)'!$D$5:$D$45,"&lt;="&amp;$AK$4)</f>
        <v>#VALUE!</v>
      </c>
      <c r="AL13" s="82" t="e">
        <f>SUMIFS('[3]FIHI (PBC Q1)'!$P$5:$P$45,'[3]FIHI (PBC Q1)'!$C$5:$C$45,"&gt;="&amp;$AL$4,'[3]FIHI (PBC Q1)'!$D$5:$D$45,"&lt;="&amp;$AM$4)</f>
        <v>#VALUE!</v>
      </c>
      <c r="AM13" s="82" t="e">
        <f>SUMIFS('[3]FIHI (PBC Q1)'!$Q$5:$Q$45,'[3]FIHI (PBC Q1)'!$C$5:$C$45,"&gt;="&amp;$AL$4,'[3]FIHI (PBC Q1)'!$D$5:$D$45,"&lt;="&amp;$AM$4)</f>
        <v>#VALUE!</v>
      </c>
      <c r="AN13" s="107">
        <f>_xlfn.XLOOKUP(AN$4,'[3]FIHI (PBC Q1)'!$D$63:$Q$63,'[3]FIHI (PBC Q1)'!$D$64:$Q$64)</f>
        <v>648219708.85180008</v>
      </c>
      <c r="AO13" s="82">
        <f>_xlfn.XLOOKUP(AO$4,'[3]FIHI (PBC Q1)'!$D$63:$Q$63,'[3]FIHI (PBC Q1)'!$D$64:$Q$64)</f>
        <v>708898353.2917999</v>
      </c>
      <c r="AP13" s="82">
        <v>708898353.2917999</v>
      </c>
      <c r="AQ13" s="104">
        <f t="shared" si="21"/>
        <v>648220000</v>
      </c>
      <c r="AR13" s="182">
        <f t="shared" si="21"/>
        <v>708898000</v>
      </c>
      <c r="AS13" s="161">
        <f t="shared" si="21"/>
        <v>708898000</v>
      </c>
      <c r="AT13" t="s">
        <v>316</v>
      </c>
    </row>
    <row r="14" spans="2:46" x14ac:dyDescent="0.2">
      <c r="B14" s="8" t="s">
        <v>26</v>
      </c>
      <c r="C14" s="71">
        <v>0</v>
      </c>
      <c r="D14" s="71">
        <v>0</v>
      </c>
      <c r="G14" s="157" t="s">
        <v>354</v>
      </c>
      <c r="H14" s="82">
        <f>'[3]FIHI (PBC QX)'!G54</f>
        <v>253515205.58379996</v>
      </c>
      <c r="I14" s="82">
        <f>'[3]FIHI (PBC QX)'!G55</f>
        <v>6883561.4500000002</v>
      </c>
      <c r="J14" s="82">
        <f>'[3]FIHI (PBC QX)'!G51</f>
        <v>4755424.311466381</v>
      </c>
      <c r="K14" s="82">
        <f>'[3]FIHI (PBC QX)'!G56</f>
        <v>0</v>
      </c>
      <c r="L14" s="168">
        <f>'[3]FIHI (PBC QX)'!G52</f>
        <v>143882.31</v>
      </c>
      <c r="M14" s="14">
        <f>H14+J14+L14</f>
        <v>258414512.20526636</v>
      </c>
      <c r="N14" s="14">
        <f>H14</f>
        <v>253515205.58379996</v>
      </c>
      <c r="O14" s="182">
        <f t="shared" si="20"/>
        <v>258415000</v>
      </c>
      <c r="P14" s="161">
        <f t="shared" si="20"/>
        <v>253515000</v>
      </c>
      <c r="Q14" s="14">
        <f>H14-SUM(S14,T14,U14)+L14</f>
        <v>246773676.25379997</v>
      </c>
      <c r="R14" s="58">
        <f>I14+J14+U14+K14</f>
        <v>11640835.95146638</v>
      </c>
      <c r="S14" s="161">
        <f>R14-U14-J14</f>
        <v>6883561.4499999993</v>
      </c>
      <c r="T14" s="136">
        <f>'[3]FIHI (PBC QX)'!G59</f>
        <v>0</v>
      </c>
      <c r="U14" s="173">
        <f>'[3]FIHI (PBC QX)'!G50</f>
        <v>1850.19</v>
      </c>
      <c r="V14" s="178"/>
      <c r="W14" s="59">
        <f>SUM(S14:T14,J14)</f>
        <v>11638985.76146638</v>
      </c>
      <c r="X14" s="59">
        <f>Q14</f>
        <v>246773676.25379997</v>
      </c>
      <c r="Y14" s="59">
        <f>U14</f>
        <v>1850.19</v>
      </c>
      <c r="Z14" s="59">
        <f>L14</f>
        <v>143882.31</v>
      </c>
      <c r="AA14" s="170">
        <f>J14</f>
        <v>4755424.311466381</v>
      </c>
      <c r="AB14" s="59">
        <f>ROUND(W14,-3)</f>
        <v>11639000</v>
      </c>
      <c r="AC14" s="59">
        <f t="shared" si="2"/>
        <v>246774000</v>
      </c>
      <c r="AD14" s="59">
        <f t="shared" si="3"/>
        <v>2000</v>
      </c>
      <c r="AE14" s="59">
        <f t="shared" si="4"/>
        <v>144000</v>
      </c>
      <c r="AF14" s="14">
        <v>0</v>
      </c>
      <c r="AG14" s="161">
        <f t="shared" si="5"/>
        <v>4755000</v>
      </c>
      <c r="AH14" s="82" t="e">
        <f>SUMIFS('[3]FIHI (PBC QX)'!$P$5:$P$45,'[3]FIHI (PBC QX)'!$C$5:$C$45,"&gt;="&amp;$AH$4,'[3]FIHI (PBC QX)'!$D$5:$D$45,"&lt;="&amp;$AI$4)</f>
        <v>#VALUE!</v>
      </c>
      <c r="AI14" s="168" t="e">
        <f>SUMIFS('[3]FIHI (PBC QX)'!$Q$5:$Q$45,'[3]FIHI (PBC QX)'!$C$5:$C$45,"&gt;="&amp;$AH$4,'[3]FIHI (PBC QX)'!$D$5:$D$45,"&lt;="&amp;$AI$4)</f>
        <v>#VALUE!</v>
      </c>
      <c r="AJ14" s="82" t="e">
        <f>SUMIFS('[3]FIHI (PBC QX)'!$P$5:$P$45,'[3]FIHI (PBC QX)'!$C$5:$C$45,"&gt;="&amp;$AJ$4,'[3]FIHI (PBC QX)'!$D$5:$D$45,"&lt;="&amp;$AK$4)</f>
        <v>#VALUE!</v>
      </c>
      <c r="AK14" s="168" t="e">
        <f>SUMIFS('[3]FIHI (PBC QX)'!$Q$5:$Q$45,'[3]FIHI (PBC QX)'!$C$5:$C$45,"&gt;="&amp;$AJ$4,'[3]FIHI (PBC QX)'!$D$5:$D$45,"&lt;="&amp;$AK$4)</f>
        <v>#VALUE!</v>
      </c>
      <c r="AL14" s="82" t="e">
        <f>SUMIFS('[3]FIHI (PBC QX)'!$P$5:$P$45,'[3]FIHI (PBC QX)'!$C$5:$C$45,"&gt;="&amp;$AL$4,'[3]FIHI (PBC QX)'!$D$5:$D$45,"&lt;="&amp;$AM$4)</f>
        <v>#VALUE!</v>
      </c>
      <c r="AM14" s="82" t="e">
        <f>SUMIFS('[3]FIHI (PBC QX)'!$Q$5:$Q$45,'[3]FIHI (PBC QX)'!$C$5:$C$45,"&gt;="&amp;$AL$4,'[3]FIHI (PBC QX)'!$D$5:$D$45,"&lt;="&amp;$AM$4)</f>
        <v>#VALUE!</v>
      </c>
      <c r="AN14" s="107">
        <f>_xlfn.XLOOKUP(AN$4,'[3]FIHI (PBC QX)'!$D$63:$Q$63,'[3]FIHI (PBC QX)'!$D$64:$Q$64)</f>
        <v>211751166.23380002</v>
      </c>
      <c r="AO14" s="82">
        <f>_xlfn.XLOOKUP(AO$4,'[3]FIHI (PBC QX)'!$D$63:$Q$63,'[3]FIHI (PBC QX)'!$D$64:$Q$64)</f>
        <v>252946749.12380001</v>
      </c>
      <c r="AP14" s="82">
        <v>252946749.12380001</v>
      </c>
      <c r="AQ14" s="104">
        <f t="shared" si="21"/>
        <v>211751000</v>
      </c>
      <c r="AR14" s="182">
        <f t="shared" si="21"/>
        <v>252947000</v>
      </c>
      <c r="AS14" s="161">
        <f t="shared" si="21"/>
        <v>252947000</v>
      </c>
      <c r="AT14" t="s">
        <v>354</v>
      </c>
    </row>
    <row r="15" spans="2:46" x14ac:dyDescent="0.2">
      <c r="B15" s="8" t="s">
        <v>27</v>
      </c>
      <c r="C15" s="142">
        <f>O21+O22</f>
        <v>1558560000</v>
      </c>
      <c r="D15" s="142">
        <f>P21+P22</f>
        <v>519995000</v>
      </c>
      <c r="G15" s="157" t="s">
        <v>363</v>
      </c>
      <c r="H15" s="82">
        <f>'[3]FIHI (PBC Q364)'!G54</f>
        <v>513096785.79999995</v>
      </c>
      <c r="I15" s="82">
        <f>'[3]FIHI (PBC Q364)'!G55</f>
        <v>26896977.400000002</v>
      </c>
      <c r="J15" s="82">
        <f>'[3]FIHI (PBC Q364)'!G51</f>
        <v>13080904.6189161</v>
      </c>
      <c r="K15" s="82">
        <f>'[3]FIHI (PBC Q364)'!G56</f>
        <v>4736923.1899999995</v>
      </c>
      <c r="L15" s="168">
        <f>'[3]FIHI (PBC Q364)'!G52</f>
        <v>260304.85000000003</v>
      </c>
      <c r="M15" s="14">
        <f>H15+J15+L15</f>
        <v>526437995.26891607</v>
      </c>
      <c r="N15" s="14">
        <f>H15</f>
        <v>513096785.79999995</v>
      </c>
      <c r="O15" s="182">
        <f t="shared" si="20"/>
        <v>526438000</v>
      </c>
      <c r="P15" s="161">
        <f t="shared" si="20"/>
        <v>513097000</v>
      </c>
      <c r="Q15" s="14">
        <f>H15-SUM(S15,T15,U15)+L15</f>
        <v>481723190.06</v>
      </c>
      <c r="R15" s="58">
        <f>I15+J15+U15+K15</f>
        <v>44714805.208916098</v>
      </c>
      <c r="S15" s="161">
        <f>R15-U15-J15</f>
        <v>31633900.589999996</v>
      </c>
      <c r="T15" s="136">
        <f>'[3]FIHI (PBC Q364)'!G59</f>
        <v>0</v>
      </c>
      <c r="U15" s="173">
        <f>'[3]FIHI (PBC Q364)'!G50</f>
        <v>0</v>
      </c>
      <c r="V15" s="178"/>
      <c r="W15" s="59">
        <f>SUM(S15:T15,J15)</f>
        <v>44714805.208916098</v>
      </c>
      <c r="X15" s="59">
        <f t="shared" ref="X15" si="22">Q15</f>
        <v>481723190.06</v>
      </c>
      <c r="Y15" s="59">
        <f t="shared" ref="Y15" si="23">U15</f>
        <v>0</v>
      </c>
      <c r="Z15" s="59">
        <f>L15</f>
        <v>260304.85000000003</v>
      </c>
      <c r="AA15" s="170">
        <f>J15</f>
        <v>13080904.6189161</v>
      </c>
      <c r="AB15" s="59">
        <f t="shared" ref="AB15" si="24">ROUND(W15,-3)</f>
        <v>44715000</v>
      </c>
      <c r="AC15" s="59">
        <f t="shared" si="2"/>
        <v>481723000</v>
      </c>
      <c r="AD15" s="59">
        <f t="shared" si="3"/>
        <v>0</v>
      </c>
      <c r="AE15" s="59">
        <f t="shared" si="4"/>
        <v>260000</v>
      </c>
      <c r="AF15" s="14">
        <v>0</v>
      </c>
      <c r="AG15" s="161">
        <f t="shared" si="5"/>
        <v>13081000</v>
      </c>
      <c r="AH15" s="82" t="e">
        <f>SUMIFS('[3]FIHI (PBC Q364)'!$P$5:$P$45,'[3]FIHI (PBC Q364)'!$C$5:$C$45,"&gt;="&amp;$AH$4,'[3]FIHI (PBC Q364)'!$D$5:$D$45,"&lt;="&amp;$AI$4)</f>
        <v>#VALUE!</v>
      </c>
      <c r="AI15" s="168" t="e">
        <f>SUMIFS('[3]FIHI (PBC Q364)'!$Q$5:$Q$45,'[3]FIHI (PBC Q364)'!$C$5:$C$45,"&gt;="&amp;$AH$4,'[3]FIHI (PBC Q364)'!$D$5:$D$45,"&lt;="&amp;$AI$4)</f>
        <v>#VALUE!</v>
      </c>
      <c r="AJ15" s="82" t="e">
        <f>SUMIFS('[3]FIHI (PBC Q364)'!$P$5:$P$45,'[3]FIHI (PBC Q364)'!$C$5:$C$45,"&gt;="&amp;$AJ$4,'[3]FIHI (PBC Q364)'!$D$5:$D$45,"&lt;="&amp;$AK$4)</f>
        <v>#VALUE!</v>
      </c>
      <c r="AK15" s="168" t="e">
        <f>SUMIFS('[3]FIHI (PBC Q364)'!$Q$5:$Q$45,'[3]FIHI (PBC Q364)'!$C$5:$C$45,"&gt;="&amp;$AJ$4,'[3]FIHI (PBC Q364)'!$D$5:$D$45,"&lt;="&amp;$AK$4)</f>
        <v>#VALUE!</v>
      </c>
      <c r="AL15" s="82" t="e">
        <f>SUMIFS('[3]FIHI (PBC Q364)'!$P$5:$P$45,'[3]FIHI (PBC Q364)'!$C$5:$C$45,"&gt;="&amp;$AL$4,'[3]FIHI (PBC Q364)'!$D$5:$D$45,"&lt;="&amp;$AM$4)</f>
        <v>#VALUE!</v>
      </c>
      <c r="AM15" s="82" t="e">
        <f>SUMIFS('[3]FIHI (PBC Q364)'!$Q$5:$Q$45,'[3]FIHI (PBC Q364)'!$C$5:$C$45,"&gt;="&amp;$AL$4,'[3]FIHI (PBC Q364)'!$D$5:$D$45,"&lt;="&amp;$AM$4)</f>
        <v>#VALUE!</v>
      </c>
      <c r="AN15" s="107">
        <f>_xlfn.XLOOKUP(AN$4,'[3]FIHI (PBC Q364)'!$D$63:$Q$63,'[3]FIHI (PBC Q364)'!$D$64:$Q$64)</f>
        <v>509090888.20000005</v>
      </c>
      <c r="AO15" s="82">
        <f>_xlfn.XLOOKUP(AO$4,'[3]FIHI (PBC Q364)'!$D$63:$Q$63,'[3]FIHI (PBC Q364)'!$D$64:$Q$64)</f>
        <v>511913225.14000005</v>
      </c>
      <c r="AP15" s="82">
        <v>511913225.14000005</v>
      </c>
      <c r="AQ15" s="104">
        <f t="shared" si="21"/>
        <v>509091000</v>
      </c>
      <c r="AR15" s="182">
        <f t="shared" si="21"/>
        <v>511913000</v>
      </c>
      <c r="AS15" s="161">
        <f t="shared" si="21"/>
        <v>511913000</v>
      </c>
      <c r="AT15" t="s">
        <v>363</v>
      </c>
    </row>
    <row r="16" spans="2:46" x14ac:dyDescent="0.2">
      <c r="B16" s="8" t="s">
        <v>30</v>
      </c>
      <c r="C16" s="71">
        <v>0</v>
      </c>
      <c r="D16" s="71">
        <v>0</v>
      </c>
      <c r="G16" s="157" t="s">
        <v>369</v>
      </c>
      <c r="H16" s="82">
        <f>'[3]FIHI (PBC 2YIG)'!G54</f>
        <v>87738212.620000005</v>
      </c>
      <c r="I16" s="82">
        <f>'[3]FIHI (PBC 2YIG)'!G55</f>
        <v>1223423.25</v>
      </c>
      <c r="J16" s="82">
        <f>'[3]FIHI (PBC 2YIG)'!G51</f>
        <v>839771.37</v>
      </c>
      <c r="K16" s="82">
        <f>'[3]FIHI (PBC 2YIG)'!G56</f>
        <v>0</v>
      </c>
      <c r="L16" s="168">
        <f>'[3]FIHI (PBC 2YIG)'!G52</f>
        <v>109952.46</v>
      </c>
      <c r="M16" s="14">
        <f t="shared" ref="M16:M17" si="25">H16+J16+L16</f>
        <v>88687936.450000003</v>
      </c>
      <c r="N16" s="14">
        <f t="shared" ref="N16:N17" si="26">H16</f>
        <v>87738212.620000005</v>
      </c>
      <c r="O16" s="182">
        <f t="shared" ref="O16:O17" si="27">ROUND(M16,-3)</f>
        <v>88688000</v>
      </c>
      <c r="P16" s="161">
        <f t="shared" ref="P16:P17" si="28">ROUND(N16,-3)</f>
        <v>87738000</v>
      </c>
      <c r="Q16" s="14">
        <f t="shared" ref="Q16:Q17" si="29">H16-SUM(S16,T16,U16)+L16</f>
        <v>86624741.829999998</v>
      </c>
      <c r="R16" s="58">
        <f t="shared" ref="R16:R17" si="30">I16+J16+U16+K16</f>
        <v>2063194.62</v>
      </c>
      <c r="S16" s="161">
        <f t="shared" ref="S16:S17" si="31">R16-U16-J16</f>
        <v>1223423.25</v>
      </c>
      <c r="T16" s="136">
        <f>'[3]FIHI (PBC 2YIG)'!G59</f>
        <v>0</v>
      </c>
      <c r="U16" s="173">
        <f>'[3]FIHI (PBC 2YIG)'!G50</f>
        <v>0</v>
      </c>
      <c r="V16" s="178"/>
      <c r="W16" s="59">
        <f t="shared" ref="W16:W17" si="32">SUM(S16:T16,J16)</f>
        <v>2063194.62</v>
      </c>
      <c r="X16" s="59">
        <f t="shared" ref="X16:X17" si="33">Q16</f>
        <v>86624741.829999998</v>
      </c>
      <c r="Y16" s="59">
        <f t="shared" ref="Y16:Y17" si="34">U16</f>
        <v>0</v>
      </c>
      <c r="Z16" s="59">
        <f t="shared" ref="Z16:Z17" si="35">L16</f>
        <v>109952.46</v>
      </c>
      <c r="AA16" s="170">
        <f t="shared" ref="AA16:AA17" si="36">J16</f>
        <v>839771.37</v>
      </c>
      <c r="AB16" s="59">
        <f t="shared" ref="AB16:AB17" si="37">ROUND(W16,-3)</f>
        <v>2063000</v>
      </c>
      <c r="AC16" s="59">
        <f t="shared" si="2"/>
        <v>86625000</v>
      </c>
      <c r="AD16" s="59">
        <f t="shared" si="3"/>
        <v>0</v>
      </c>
      <c r="AE16" s="59">
        <f t="shared" si="4"/>
        <v>110000</v>
      </c>
      <c r="AF16" s="14">
        <v>0</v>
      </c>
      <c r="AG16" s="161">
        <f t="shared" si="5"/>
        <v>840000</v>
      </c>
      <c r="AH16" s="82" t="e">
        <f>SUMIFS('[3]FIHI (PBC 2YIG)'!$P$5:$P$45,'[3]FIHI (PBC 2YIG)'!$C$5:$C$45,"&gt;="&amp;$AH$4,'[3]FIHI (PBC 2YIG)'!$D$5:$D$45,"&lt;="&amp;$AI$4)</f>
        <v>#VALUE!</v>
      </c>
      <c r="AI16" s="168" t="e">
        <f>SUMIFS('[3]FIHI (PBC 2YIG)'!$Q$5:$Q$45,'[3]FIHI (PBC 2YIG)'!$C$5:$C$45,"&gt;="&amp;$AH$4,'[3]FIHI (PBC 2YIG)'!$D$5:$D$45,"&lt;="&amp;$AI$4)</f>
        <v>#VALUE!</v>
      </c>
      <c r="AJ16" s="82" t="e">
        <f>SUMIFS('[3]FIHI (PBC 2YIG)'!$P$5:$P$45,'[3]FIHI (PBC 2YIG)'!$C$5:$C$45,"&gt;="&amp;$AJ$4,'[3]FIHI (PBC 2YIG)'!$D$5:$D$45,"&lt;="&amp;$AK$4)</f>
        <v>#VALUE!</v>
      </c>
      <c r="AK16" s="168" t="e">
        <f>SUMIFS('[3]FIHI (PBC 2YIG)'!$Q$5:$Q$45,'[3]FIHI (PBC 2YIG)'!$C$5:$C$45,"&gt;="&amp;$AJ$4,'[3]FIHI (PBC 2YIG)'!$D$5:$D$45,"&lt;="&amp;$AK$4)</f>
        <v>#VALUE!</v>
      </c>
      <c r="AL16" s="82" t="e">
        <f>SUMIFS('[3]FIHI (PBC 2YIG)'!$P$5:$P$45,'[3]FIHI (PBC 2YIG)'!$C$5:$C$45,"&gt;="&amp;$AL$4,'[3]FIHI (PBC 2YIG)'!$D$5:$D$45,"&lt;="&amp;$AM$4)</f>
        <v>#VALUE!</v>
      </c>
      <c r="AM16" s="82" t="e">
        <f>SUMIFS('[3]FIHI (PBC 2YIG)'!$Q$5:$Q$45,'[3]FIHI (PBC 2YIG)'!$C$5:$C$45,"&gt;="&amp;$AL$4,'[3]FIHI (PBC 2YIG)'!$D$5:$D$45,"&lt;="&amp;$AM$4)</f>
        <v>#VALUE!</v>
      </c>
      <c r="AN16" s="107">
        <f>_xlfn.XLOOKUP(AN$4,'[3]FIHI (PBC 2YIG)'!$D$63:$R$63,'[3]FIHI (PBC 2YIG)'!$D$64:$R$64)</f>
        <v>87036213.459999993</v>
      </c>
      <c r="AO16" s="82">
        <f>_xlfn.XLOOKUP(AO$4,'[3]FIHI (PBC 2YIG)'!$D$63:$R$63,'[3]FIHI (PBC 2YIG)'!$D$64:$R$64)</f>
        <v>87529700.980000004</v>
      </c>
      <c r="AP16" s="82">
        <v>87529700.980000004</v>
      </c>
      <c r="AQ16" s="104">
        <f t="shared" ref="AQ16:AQ17" si="38">ROUND(AN16,-3)</f>
        <v>87036000</v>
      </c>
      <c r="AR16" s="182">
        <f t="shared" ref="AR16:AR17" si="39">ROUND(AO16,-3)</f>
        <v>87530000</v>
      </c>
      <c r="AS16" s="161">
        <f t="shared" ref="AS16:AS17" si="40">ROUND(AP16,-3)</f>
        <v>87530000</v>
      </c>
      <c r="AT16" t="s">
        <v>369</v>
      </c>
    </row>
    <row r="17" spans="2:46" x14ac:dyDescent="0.2">
      <c r="B17" s="8"/>
      <c r="G17" s="157" t="s">
        <v>368</v>
      </c>
      <c r="H17" s="82">
        <f>'[3]FIHI (PBC A1)'!G54</f>
        <v>76132448.010000005</v>
      </c>
      <c r="I17" s="82">
        <f>'[3]FIHI (PBC A1)'!G55</f>
        <v>7068807.54</v>
      </c>
      <c r="J17" s="82">
        <f>'[3]FIHI (PBC A1)'!G51</f>
        <v>0</v>
      </c>
      <c r="K17" s="82">
        <f>'[3]FIHI (PBC A1)'!G56</f>
        <v>0</v>
      </c>
      <c r="L17" s="168">
        <f>'[3]FIHI (PBC A1)'!G52</f>
        <v>98228.72</v>
      </c>
      <c r="M17" s="14">
        <f t="shared" si="25"/>
        <v>76230676.730000004</v>
      </c>
      <c r="N17" s="14">
        <f t="shared" si="26"/>
        <v>76132448.010000005</v>
      </c>
      <c r="O17" s="182">
        <f t="shared" si="27"/>
        <v>76231000</v>
      </c>
      <c r="P17" s="161">
        <f t="shared" si="28"/>
        <v>76132000</v>
      </c>
      <c r="Q17" s="14">
        <f t="shared" si="29"/>
        <v>69161869.189999998</v>
      </c>
      <c r="R17" s="58">
        <f t="shared" si="30"/>
        <v>7068807.54</v>
      </c>
      <c r="S17" s="161">
        <f t="shared" si="31"/>
        <v>7068807.54</v>
      </c>
      <c r="T17" s="136">
        <f>'[3]FIHI (PBC A1)'!G59</f>
        <v>0</v>
      </c>
      <c r="U17" s="173">
        <f>'[3]FIHI (PBC A1)'!G50</f>
        <v>0</v>
      </c>
      <c r="V17" s="178"/>
      <c r="W17" s="59">
        <f t="shared" si="32"/>
        <v>7068807.54</v>
      </c>
      <c r="X17" s="59">
        <f t="shared" si="33"/>
        <v>69161869.189999998</v>
      </c>
      <c r="Y17" s="59">
        <f t="shared" si="34"/>
        <v>0</v>
      </c>
      <c r="Z17" s="59">
        <f t="shared" si="35"/>
        <v>98228.72</v>
      </c>
      <c r="AA17" s="170">
        <f t="shared" si="36"/>
        <v>0</v>
      </c>
      <c r="AB17" s="59">
        <f t="shared" si="37"/>
        <v>7069000</v>
      </c>
      <c r="AC17" s="59">
        <f t="shared" si="2"/>
        <v>69162000</v>
      </c>
      <c r="AD17" s="59">
        <f t="shared" si="3"/>
        <v>0</v>
      </c>
      <c r="AE17" s="59">
        <f t="shared" si="4"/>
        <v>98000</v>
      </c>
      <c r="AF17" s="14">
        <v>0</v>
      </c>
      <c r="AG17" s="161">
        <f t="shared" si="5"/>
        <v>0</v>
      </c>
      <c r="AH17" s="82" t="e">
        <f>SUMIFS('[3]FIHI (PBC A1)'!$P$5:$P$45,'[3]FIHI (PBC A1)'!$C$5:$C$45,"&gt;="&amp;$AH$4,'[3]FIHI (PBC A1)'!$D$5:$D$45,"&lt;="&amp;$AI$4)</f>
        <v>#VALUE!</v>
      </c>
      <c r="AI17" s="168" t="e">
        <f>SUMIFS('[3]FIHI (PBC A1)'!$Q$5:$Q$45,'[3]FIHI (PBC A1)'!$C$5:$C$45,"&gt;="&amp;$AH$4,'[3]FIHI (PBC A1)'!$D$5:$D$45,"&lt;="&amp;$AI$4)</f>
        <v>#VALUE!</v>
      </c>
      <c r="AJ17" s="82" t="e">
        <f>SUMIFS('[3]FIHI (PBC A1)'!$P$5:$P$45,'[3]FIHI (PBC A1)'!$C$5:$C$45,"&gt;="&amp;$AJ$4,'[3]FIHI (PBC A1)'!$D$5:$D$45,"&lt;="&amp;$AK$4)</f>
        <v>#VALUE!</v>
      </c>
      <c r="AK17" s="168" t="e">
        <f>SUMIFS('[3]FIHI (PBC A1)'!$Q$5:$Q$45,'[3]FIHI (PBC A1)'!$C$5:$C$45,"&gt;="&amp;$AJ$4,'[3]FIHI (PBC A1)'!$D$5:$D$45,"&lt;="&amp;$AK$4)</f>
        <v>#VALUE!</v>
      </c>
      <c r="AL17" s="82" t="e">
        <f>SUMIFS('[3]FIHI (PBC A1)'!$P$5:$P$45,'[3]FIHI (PBC A1)'!$C$5:$C$45,"&gt;="&amp;$AL$4,'[3]FIHI (PBC A1)'!$D$5:$D$45,"&lt;="&amp;$AM$4)</f>
        <v>#VALUE!</v>
      </c>
      <c r="AM17" s="82" t="e">
        <f>SUMIFS('[3]FIHI (PBC A1)'!$Q$5:$Q$45,'[3]FIHI (PBC A1)'!$C$5:$C$45,"&gt;="&amp;$AL$4,'[3]FIHI (PBC A1)'!$D$5:$D$45,"&lt;="&amp;$AM$4)</f>
        <v>#VALUE!</v>
      </c>
      <c r="AN17" s="107">
        <f>_xlfn.XLOOKUP(AN$4,'[3]FIHI (PBC A1)'!$D$63:$R$63,'[3]FIHI (PBC A1)'!$D$64:$R$64)</f>
        <v>75485335.120000005</v>
      </c>
      <c r="AO17" s="82">
        <f>_xlfn.XLOOKUP(AO$4,'[3]FIHI (PBC A1)'!$D$63:$R$63,'[3]FIHI (PBC A1)'!$D$64:$R$64)</f>
        <v>75941256</v>
      </c>
      <c r="AP17" s="82">
        <v>75941256</v>
      </c>
      <c r="AQ17" s="104">
        <f t="shared" si="38"/>
        <v>75485000</v>
      </c>
      <c r="AR17" s="182">
        <f t="shared" si="39"/>
        <v>75941000</v>
      </c>
      <c r="AS17" s="161">
        <f t="shared" si="40"/>
        <v>75941000</v>
      </c>
      <c r="AT17" t="s">
        <v>368</v>
      </c>
    </row>
    <row r="18" spans="2:46" x14ac:dyDescent="0.2">
      <c r="B18" s="8"/>
      <c r="G18" s="157" t="s">
        <v>409</v>
      </c>
      <c r="H18" s="82">
        <f>[4]NAV!E12</f>
        <v>362061.90421806456</v>
      </c>
      <c r="I18" s="82">
        <f>[4]NAV!$F$25</f>
        <v>4737878.3400619999</v>
      </c>
      <c r="J18" s="82">
        <f>-[4]NAV!$N$159*[4]NAV!$I$10</f>
        <v>3269092.05</v>
      </c>
      <c r="K18" s="82">
        <f>[4]NAV!$E$26*[4]NAV!$I$10</f>
        <v>-596187</v>
      </c>
      <c r="L18" s="168">
        <f>-[4]NAV!$R$119</f>
        <v>127178.82622347842</v>
      </c>
      <c r="M18" s="14">
        <f t="shared" ref="M18" si="41">H18+J18+L18</f>
        <v>3758332.7804415431</v>
      </c>
      <c r="N18" s="14">
        <f t="shared" ref="N18" si="42">H18</f>
        <v>362061.90421806456</v>
      </c>
      <c r="O18" s="182">
        <f t="shared" ref="O18" si="43">ROUND(M18,-3)</f>
        <v>3758000</v>
      </c>
      <c r="P18" s="161">
        <f t="shared" ref="P18" si="44">ROUND(N18,-3)</f>
        <v>362000</v>
      </c>
      <c r="Q18" s="14"/>
      <c r="R18" s="58">
        <f t="shared" ref="R18" si="45">I18+J18+U18+K18</f>
        <v>7410783.3900619997</v>
      </c>
      <c r="S18" s="161">
        <f t="shared" ref="S18" si="46">R18-U18-J18</f>
        <v>4141691.3400619999</v>
      </c>
      <c r="T18" s="136">
        <v>0</v>
      </c>
      <c r="U18" s="173">
        <v>0</v>
      </c>
      <c r="V18" s="178"/>
      <c r="W18" s="59">
        <f t="shared" ref="W18" si="47">SUM(S18:T18,J18)</f>
        <v>7410783.3900619997</v>
      </c>
      <c r="X18" s="59">
        <f t="shared" ref="X18" si="48">Q18</f>
        <v>0</v>
      </c>
      <c r="Y18" s="59">
        <f t="shared" ref="Y18" si="49">U18</f>
        <v>0</v>
      </c>
      <c r="Z18" s="59">
        <f t="shared" ref="Z18" si="50">L18</f>
        <v>127178.82622347842</v>
      </c>
      <c r="AA18" s="170">
        <f t="shared" ref="AA18" si="51">J18</f>
        <v>3269092.05</v>
      </c>
      <c r="AB18" s="59">
        <f t="shared" ref="AB18" si="52">ROUND(W18,-3)</f>
        <v>7411000</v>
      </c>
      <c r="AC18" s="59">
        <f t="shared" ref="AC18" si="53">ROUND(X18,-3)</f>
        <v>0</v>
      </c>
      <c r="AD18" s="59">
        <f t="shared" ref="AD18" si="54">ROUND(Y18,-3)</f>
        <v>0</v>
      </c>
      <c r="AE18" s="59">
        <f t="shared" ref="AE18" si="55">ROUND(Z18,-3)</f>
        <v>127000</v>
      </c>
      <c r="AF18" s="14">
        <v>0</v>
      </c>
      <c r="AG18" s="161">
        <f t="shared" ref="AG18" si="56">ROUND(AA18,-3)</f>
        <v>3269000</v>
      </c>
      <c r="AH18" s="82"/>
      <c r="AI18" s="168"/>
      <c r="AJ18" s="82"/>
      <c r="AK18" s="168"/>
      <c r="AL18" s="82"/>
      <c r="AM18" s="82"/>
      <c r="AN18" s="107"/>
      <c r="AO18" s="82"/>
      <c r="AP18" s="82"/>
      <c r="AQ18" s="104"/>
      <c r="AR18" s="182"/>
      <c r="AS18" s="161"/>
    </row>
    <row r="19" spans="2:46" ht="16" thickBot="1" x14ac:dyDescent="0.25">
      <c r="B19" s="8"/>
      <c r="G19" s="163" t="s">
        <v>317</v>
      </c>
      <c r="H19" s="83">
        <v>0</v>
      </c>
      <c r="I19" s="83">
        <v>170089.89</v>
      </c>
      <c r="J19" s="83">
        <v>0</v>
      </c>
      <c r="K19" s="83">
        <v>0</v>
      </c>
      <c r="L19" s="169">
        <v>170089.89</v>
      </c>
      <c r="M19" s="84">
        <f t="shared" si="8"/>
        <v>170089.89</v>
      </c>
      <c r="N19" s="84">
        <f t="shared" si="9"/>
        <v>0</v>
      </c>
      <c r="O19" s="85">
        <f>ROUND(M19,-3)</f>
        <v>170000</v>
      </c>
      <c r="P19" s="162">
        <f>ROUND(N19,-3)</f>
        <v>0</v>
      </c>
      <c r="Q19" s="84">
        <f t="shared" ref="Q19" si="57">M19-SUM(L19,S19,T19,U19)</f>
        <v>0</v>
      </c>
      <c r="R19" s="85">
        <f t="shared" si="13"/>
        <v>170089.89</v>
      </c>
      <c r="S19" s="162"/>
      <c r="T19" s="165">
        <v>0</v>
      </c>
      <c r="U19" s="174">
        <v>0</v>
      </c>
      <c r="V19" s="179"/>
      <c r="W19" s="86">
        <f t="shared" si="15"/>
        <v>0</v>
      </c>
      <c r="X19" s="86">
        <f t="shared" ref="X19" si="58">Q19</f>
        <v>0</v>
      </c>
      <c r="Y19" s="86">
        <f t="shared" ref="Y19" si="59">U19</f>
        <v>0</v>
      </c>
      <c r="Z19" s="86">
        <f t="shared" si="17"/>
        <v>170089.89</v>
      </c>
      <c r="AA19" s="177">
        <f t="shared" si="18"/>
        <v>0</v>
      </c>
      <c r="AB19" s="86">
        <f t="shared" ref="AB19" si="60">ROUND(W19,-3)</f>
        <v>0</v>
      </c>
      <c r="AC19" s="86">
        <f t="shared" ref="AC19" si="61">ROUND(X19,-3)</f>
        <v>0</v>
      </c>
      <c r="AD19" s="86">
        <f t="shared" ref="AD19" si="62">ROUND(Y19,-3)</f>
        <v>0</v>
      </c>
      <c r="AE19" s="86">
        <f t="shared" ref="AE19" si="63">ROUND(Z19,-3)</f>
        <v>170000</v>
      </c>
      <c r="AF19" s="84">
        <v>0</v>
      </c>
      <c r="AG19" s="162">
        <f>ROUND(AA19,-3)</f>
        <v>0</v>
      </c>
      <c r="AH19" s="83"/>
      <c r="AI19" s="169"/>
      <c r="AJ19" s="83"/>
      <c r="AK19" s="169"/>
      <c r="AL19" s="83"/>
      <c r="AM19" s="83"/>
      <c r="AN19" s="108"/>
      <c r="AO19" s="83"/>
      <c r="AP19" s="83"/>
      <c r="AQ19" s="105"/>
      <c r="AR19" s="3"/>
      <c r="AS19" s="163"/>
      <c r="AT19" s="3" t="str">
        <f>G19</f>
        <v>Prime EXP</v>
      </c>
    </row>
    <row r="20" spans="2:46" ht="16" thickTop="1" x14ac:dyDescent="0.2">
      <c r="C20" s="59"/>
      <c r="G20" s="157" t="s">
        <v>321</v>
      </c>
      <c r="H20" s="58">
        <f>SUM(H9:H15,H19)</f>
        <v>3173940635.7200003</v>
      </c>
      <c r="I20" s="58"/>
      <c r="J20" s="58">
        <f>SUM(J9:J15,J19)</f>
        <v>37051218.312794767</v>
      </c>
      <c r="K20" s="58"/>
      <c r="L20" s="161">
        <f t="shared" ref="L20:R20" si="64">SUM(L9:L15,L19)</f>
        <v>1265795.1000000001</v>
      </c>
      <c r="M20" s="58">
        <f t="shared" si="64"/>
        <v>3212257649.1327949</v>
      </c>
      <c r="N20" s="58">
        <f t="shared" si="64"/>
        <v>3173940635.7200003</v>
      </c>
      <c r="O20" s="182">
        <f t="shared" si="64"/>
        <v>3212258000</v>
      </c>
      <c r="P20" s="161">
        <f t="shared" si="64"/>
        <v>3173941000</v>
      </c>
      <c r="Q20" s="58">
        <f t="shared" si="64"/>
        <v>3088573191.6700001</v>
      </c>
      <c r="R20" s="58">
        <f t="shared" si="64"/>
        <v>123684457.46279475</v>
      </c>
      <c r="S20" s="161">
        <f t="shared" ref="S20:U20" si="65">SUM(S9:S15,S19)</f>
        <v>86084149.25999999</v>
      </c>
      <c r="T20" s="58">
        <f t="shared" si="65"/>
        <v>0</v>
      </c>
      <c r="U20" s="161">
        <f t="shared" si="65"/>
        <v>379000</v>
      </c>
      <c r="V20" s="178"/>
      <c r="AA20" s="157"/>
      <c r="AG20" s="157"/>
      <c r="AI20" s="157"/>
      <c r="AK20" s="157"/>
      <c r="AN20" s="101"/>
      <c r="AQ20" s="101"/>
      <c r="AS20" s="157"/>
    </row>
    <row r="21" spans="2:46" x14ac:dyDescent="0.2">
      <c r="C21" s="59"/>
      <c r="G21" s="157" t="s">
        <v>428</v>
      </c>
      <c r="H21" s="59">
        <f>SUM(H16:H17)</f>
        <v>163870660.63</v>
      </c>
      <c r="I21" s="58"/>
      <c r="J21" s="59">
        <f>SUM(J16:J17)</f>
        <v>839771.37</v>
      </c>
      <c r="K21" s="58"/>
      <c r="L21" s="170">
        <f t="shared" ref="L21:R21" si="66">SUM(L16:L17)</f>
        <v>208181.18</v>
      </c>
      <c r="M21" s="59">
        <f t="shared" si="66"/>
        <v>164918613.18000001</v>
      </c>
      <c r="N21" s="59">
        <f t="shared" si="66"/>
        <v>163870660.63</v>
      </c>
      <c r="O21" s="59">
        <f t="shared" si="66"/>
        <v>164919000</v>
      </c>
      <c r="P21" s="170">
        <f t="shared" si="66"/>
        <v>163870000</v>
      </c>
      <c r="Q21" s="59">
        <f t="shared" si="66"/>
        <v>155786611.01999998</v>
      </c>
      <c r="R21" s="59">
        <f t="shared" si="66"/>
        <v>9132002.1600000001</v>
      </c>
      <c r="S21" s="170">
        <f t="shared" ref="S21:U21" si="67">SUM(S16:S17)</f>
        <v>8292230.79</v>
      </c>
      <c r="T21" s="59">
        <f t="shared" si="67"/>
        <v>0</v>
      </c>
      <c r="U21" s="170">
        <f t="shared" si="67"/>
        <v>0</v>
      </c>
      <c r="V21" s="178"/>
      <c r="AA21" s="157"/>
      <c r="AG21" s="157"/>
      <c r="AI21" s="157"/>
      <c r="AK21" s="157"/>
      <c r="AN21" s="101"/>
      <c r="AQ21" s="101"/>
      <c r="AS21" s="157"/>
    </row>
    <row r="22" spans="2:46" s="3" customFormat="1" ht="16" thickBot="1" x14ac:dyDescent="0.25">
      <c r="G22" s="163" t="s">
        <v>409</v>
      </c>
      <c r="L22" s="163"/>
      <c r="M22" s="84">
        <f>N18+C45</f>
        <v>1393641356.9872046</v>
      </c>
      <c r="N22" s="89">
        <f>M22-C40</f>
        <v>356124511.20610547</v>
      </c>
      <c r="O22" s="85">
        <f>ROUND(M22,-3)</f>
        <v>1393641000</v>
      </c>
      <c r="P22" s="162">
        <f>ROUND(N22,-3)</f>
        <v>356125000</v>
      </c>
      <c r="S22" s="163"/>
      <c r="U22" s="163"/>
      <c r="V22" s="179"/>
      <c r="AA22" s="163"/>
      <c r="AG22" s="163"/>
      <c r="AI22" s="163"/>
      <c r="AK22" s="163"/>
      <c r="AN22" s="105"/>
      <c r="AQ22" s="105"/>
      <c r="AS22" s="163"/>
    </row>
    <row r="23" spans="2:46" ht="16" thickTop="1" x14ac:dyDescent="0.2"/>
    <row r="25" spans="2:46" ht="16" x14ac:dyDescent="0.2">
      <c r="B25" s="6" t="s">
        <v>31</v>
      </c>
    </row>
    <row r="26" spans="2:46" x14ac:dyDescent="0.2">
      <c r="B26" t="s">
        <v>144</v>
      </c>
    </row>
    <row r="27" spans="2:46" ht="15" customHeight="1" x14ac:dyDescent="0.2">
      <c r="B27" t="s">
        <v>145</v>
      </c>
    </row>
    <row r="28" spans="2:46" ht="15" customHeight="1" x14ac:dyDescent="0.2">
      <c r="B28" t="s">
        <v>146</v>
      </c>
    </row>
    <row r="30" spans="2:46" x14ac:dyDescent="0.2">
      <c r="B30" s="5" t="s">
        <v>33</v>
      </c>
      <c r="C30" s="5" t="s">
        <v>32</v>
      </c>
    </row>
    <row r="31" spans="2:46" ht="91.5" customHeight="1" x14ac:dyDescent="0.2">
      <c r="B31" s="77" t="s">
        <v>353</v>
      </c>
      <c r="C31" s="188" t="s">
        <v>362</v>
      </c>
      <c r="D31" s="189"/>
      <c r="E31" s="189"/>
      <c r="F31" s="189"/>
      <c r="G31" s="189"/>
      <c r="H31" s="189"/>
      <c r="I31" s="189"/>
      <c r="J31" s="189"/>
      <c r="K31" s="189"/>
      <c r="L31" s="190"/>
    </row>
    <row r="33" spans="2:26" ht="16" thickBot="1" x14ac:dyDescent="0.25">
      <c r="B33" s="59"/>
      <c r="C33" s="59"/>
    </row>
    <row r="34" spans="2:26" ht="16" thickBot="1" x14ac:dyDescent="0.25">
      <c r="L34" s="120" t="s">
        <v>404</v>
      </c>
      <c r="M34" s="121"/>
      <c r="N34" s="122"/>
    </row>
    <row r="35" spans="2:26" x14ac:dyDescent="0.2">
      <c r="B35" s="5" t="s">
        <v>418</v>
      </c>
    </row>
    <row r="36" spans="2:26" ht="16" thickBot="1" x14ac:dyDescent="0.25">
      <c r="B36" s="3"/>
      <c r="C36" s="3"/>
      <c r="D36" s="3"/>
      <c r="G36" s="5" t="s">
        <v>405</v>
      </c>
      <c r="H36" s="5" t="s">
        <v>405</v>
      </c>
      <c r="I36" s="5" t="s">
        <v>405</v>
      </c>
      <c r="J36" s="5" t="s">
        <v>405</v>
      </c>
      <c r="K36" s="5" t="s">
        <v>405</v>
      </c>
      <c r="L36" s="5" t="s">
        <v>405</v>
      </c>
      <c r="M36" s="5" t="s">
        <v>405</v>
      </c>
      <c r="N36" s="5" t="s">
        <v>405</v>
      </c>
      <c r="O36" s="5" t="s">
        <v>405</v>
      </c>
      <c r="P36" s="5" t="s">
        <v>405</v>
      </c>
      <c r="Q36" s="5" t="s">
        <v>405</v>
      </c>
      <c r="R36" s="5" t="s">
        <v>405</v>
      </c>
      <c r="S36" s="5" t="s">
        <v>405</v>
      </c>
      <c r="T36" s="5" t="s">
        <v>405</v>
      </c>
      <c r="U36" s="5" t="s">
        <v>405</v>
      </c>
      <c r="V36" s="5" t="s">
        <v>405</v>
      </c>
      <c r="W36" s="5" t="s">
        <v>405</v>
      </c>
      <c r="X36" s="5" t="s">
        <v>405</v>
      </c>
      <c r="Y36" s="5" t="s">
        <v>405</v>
      </c>
      <c r="Z36" s="5" t="s">
        <v>405</v>
      </c>
    </row>
    <row r="37" spans="2:26" ht="16" thickTop="1" x14ac:dyDescent="0.2">
      <c r="B37" s="133" t="s">
        <v>410</v>
      </c>
      <c r="C37" s="136">
        <f>-[4]NAV!$Q$137-([4]NAV!$Q$138*[4]NAV!$I$10)</f>
        <v>927553050.09833014</v>
      </c>
      <c r="D37" s="137">
        <f t="shared" ref="D37:D53" si="68">ROUND(C37,-3)</f>
        <v>927553000</v>
      </c>
      <c r="G37" s="16" t="s">
        <v>313</v>
      </c>
      <c r="H37" s="16" t="s">
        <v>313</v>
      </c>
      <c r="I37" s="16" t="s">
        <v>314</v>
      </c>
      <c r="J37" s="16" t="s">
        <v>314</v>
      </c>
      <c r="K37" s="16" t="s">
        <v>315</v>
      </c>
      <c r="L37" s="16" t="s">
        <v>315</v>
      </c>
      <c r="M37" s="16" t="s">
        <v>318</v>
      </c>
      <c r="N37" s="16" t="s">
        <v>318</v>
      </c>
      <c r="O37" s="16" t="s">
        <v>316</v>
      </c>
      <c r="P37" s="16" t="s">
        <v>316</v>
      </c>
      <c r="Q37" s="16" t="s">
        <v>354</v>
      </c>
      <c r="R37" s="16" t="s">
        <v>354</v>
      </c>
      <c r="S37" s="16" t="s">
        <v>363</v>
      </c>
      <c r="T37" s="16" t="s">
        <v>363</v>
      </c>
      <c r="U37" s="16" t="s">
        <v>369</v>
      </c>
      <c r="V37" s="16" t="s">
        <v>369</v>
      </c>
      <c r="W37" s="16" t="s">
        <v>368</v>
      </c>
      <c r="X37" s="16" t="s">
        <v>368</v>
      </c>
      <c r="Y37" s="16" t="s">
        <v>409</v>
      </c>
      <c r="Z37" s="16" t="s">
        <v>409</v>
      </c>
    </row>
    <row r="38" spans="2:26" ht="16" thickBot="1" x14ac:dyDescent="0.25">
      <c r="B38" s="133" t="s">
        <v>411</v>
      </c>
      <c r="C38" s="134">
        <f>-SUM([4]NAV!$Q$119:$Q$121,[4]NAV!$Q$126)/C37</f>
        <v>0.67783789086433155</v>
      </c>
      <c r="D38" s="135">
        <f>C38</f>
        <v>0.67783789086433155</v>
      </c>
      <c r="G38" s="90" t="s">
        <v>307</v>
      </c>
      <c r="H38" s="116" t="s">
        <v>306</v>
      </c>
      <c r="I38" s="90" t="s">
        <v>307</v>
      </c>
      <c r="J38" s="116" t="s">
        <v>306</v>
      </c>
      <c r="K38" s="90" t="s">
        <v>307</v>
      </c>
      <c r="L38" s="116" t="s">
        <v>306</v>
      </c>
      <c r="M38" s="90" t="s">
        <v>307</v>
      </c>
      <c r="N38" s="116" t="s">
        <v>306</v>
      </c>
      <c r="O38" s="90" t="s">
        <v>307</v>
      </c>
      <c r="P38" s="116" t="s">
        <v>306</v>
      </c>
      <c r="Q38" s="90" t="s">
        <v>307</v>
      </c>
      <c r="R38" s="116" t="s">
        <v>306</v>
      </c>
      <c r="S38" s="90" t="s">
        <v>307</v>
      </c>
      <c r="T38" s="116" t="s">
        <v>306</v>
      </c>
      <c r="U38" s="90" t="s">
        <v>307</v>
      </c>
      <c r="V38" s="116" t="s">
        <v>306</v>
      </c>
      <c r="W38" s="90" t="s">
        <v>307</v>
      </c>
      <c r="X38" s="116" t="s">
        <v>306</v>
      </c>
      <c r="Y38" s="90" t="s">
        <v>307</v>
      </c>
      <c r="Z38" s="116" t="s">
        <v>306</v>
      </c>
    </row>
    <row r="39" spans="2:26" ht="16" thickTop="1" x14ac:dyDescent="0.2">
      <c r="B39" s="133" t="s">
        <v>412</v>
      </c>
      <c r="C39" s="136">
        <f>[4]NAV!$E$34</f>
        <v>4141691.3400619999</v>
      </c>
      <c r="D39" s="137">
        <f t="shared" si="68"/>
        <v>4142000</v>
      </c>
      <c r="F39" s="16" t="s">
        <v>392</v>
      </c>
      <c r="G39" s="111">
        <f>[2]USG!T5</f>
        <v>1.0048658546172857</v>
      </c>
      <c r="H39" s="112">
        <f>[2]USG!U5</f>
        <v>1.0046950633712304</v>
      </c>
      <c r="I39" s="110">
        <f>'[3]FIHI (PBC M)'!T5</f>
        <v>1.005263298638073</v>
      </c>
      <c r="J39" s="112">
        <f>'[3]FIHI (PBC M)'!U5</f>
        <v>1.0050333435255592</v>
      </c>
      <c r="K39" s="110">
        <f>'[3]FIHI (PBC C1)'!T5</f>
        <v>1.0052912765894633</v>
      </c>
      <c r="L39" s="112">
        <f>'[3]FIHI (PBC C1)'!U5</f>
        <v>1.0050349344068685</v>
      </c>
      <c r="M39" s="110">
        <f>'[3]FIHI (PBC MIG)'!T5</f>
        <v>1.0054072545347901</v>
      </c>
      <c r="N39" s="112">
        <f>'[3]FIHI (PBC MIG)'!U5</f>
        <v>1.0051193884686629</v>
      </c>
      <c r="O39" s="110">
        <f>'[3]FIHI (PBC Q1)'!T5</f>
        <v>1.0055187353954613</v>
      </c>
      <c r="P39" s="112">
        <f>'[3]FIHI (PBC Q1)'!U5</f>
        <v>1.0051833197696338</v>
      </c>
      <c r="Q39" s="110">
        <f>'[3]FIHI (PBC QX)'!T5</f>
        <v>1.0057322576102481</v>
      </c>
      <c r="R39" s="112">
        <f>'[3]FIHI (PBC QX)'!U5</f>
        <v>1.0053986567291271</v>
      </c>
      <c r="S39" s="110">
        <f>'[3]FIHI (PBC Q364)'!T5</f>
        <v>1.0058955794609765</v>
      </c>
      <c r="T39" s="112">
        <f>'[3]FIHI (PBC Q364)'!U5</f>
        <v>1.0056147400495008</v>
      </c>
      <c r="U39" s="110">
        <f>'[3]FIHI (PBC 2YIG)'!T5</f>
        <v>1.0052845014148641</v>
      </c>
      <c r="V39" s="112">
        <f>'[3]FIHI (PBC 2YIG)'!U5</f>
        <v>1.0051053386541431</v>
      </c>
      <c r="W39" s="110">
        <f>'[3]FIHI (PBC A1)'!T5</f>
        <v>1.0065812554102398</v>
      </c>
      <c r="X39" s="112">
        <f>'[3]FIHI (PBC A1)'!U5</f>
        <v>1.0061098695266519</v>
      </c>
      <c r="Y39" s="110">
        <f>[4]MMT!AA5</f>
        <v>1.59401204572334</v>
      </c>
      <c r="Z39" s="112">
        <f>[4]MMT!AB5</f>
        <v>1.2113538022298411</v>
      </c>
    </row>
    <row r="40" spans="2:26" x14ac:dyDescent="0.2">
      <c r="B40" s="133" t="s">
        <v>413</v>
      </c>
      <c r="C40" s="136">
        <f>[4]NAV!$E$38</f>
        <v>1037516845.7810991</v>
      </c>
      <c r="D40" s="137">
        <f t="shared" si="68"/>
        <v>1037517000</v>
      </c>
      <c r="F40" s="16" t="s">
        <v>393</v>
      </c>
      <c r="G40" s="111">
        <f>[2]USG!T6</f>
        <v>1.0045222900874389</v>
      </c>
      <c r="H40" s="112">
        <f>[2]USG!U6</f>
        <v>1.0043940437764809</v>
      </c>
      <c r="I40" s="110">
        <f>'[3]FIHI (PBC M)'!T6</f>
        <v>1.0048599949388299</v>
      </c>
      <c r="J40" s="112">
        <f>'[3]FIHI (PBC M)'!U6</f>
        <v>1.0046744168866069</v>
      </c>
      <c r="K40" s="110">
        <f>'[3]FIHI (PBC C1)'!T6</f>
        <v>1.0048687750493663</v>
      </c>
      <c r="L40" s="112">
        <f>'[3]FIHI (PBC C1)'!U6</f>
        <v>1.0046912929203287</v>
      </c>
      <c r="M40" s="110">
        <f>'[3]FIHI (PBC MIG)'!T6</f>
        <v>1.0050145045216148</v>
      </c>
      <c r="N40" s="112">
        <f>'[3]FIHI (PBC MIG)'!U6</f>
        <v>1.0047734522308442</v>
      </c>
      <c r="O40" s="110">
        <f>'[3]FIHI (PBC Q1)'!T6</f>
        <v>1.0051243755406343</v>
      </c>
      <c r="P40" s="112">
        <f>'[3]FIHI (PBC Q1)'!U6</f>
        <v>1.004822883661654</v>
      </c>
      <c r="Q40" s="110">
        <f>'[3]FIHI (PBC QX)'!T6</f>
        <v>1.0053193907915892</v>
      </c>
      <c r="R40" s="112">
        <f>'[3]FIHI (PBC QX)'!U6</f>
        <v>1.0050233844161827</v>
      </c>
      <c r="S40" s="110">
        <f>'[3]FIHI (PBC Q364)'!T6</f>
        <v>1.0054567407757811</v>
      </c>
      <c r="T40" s="112">
        <f>'[3]FIHI (PBC Q364)'!U6</f>
        <v>1.0052172706828753</v>
      </c>
      <c r="U40" s="110">
        <f>'[3]FIHI (PBC 2YIG)'!T6</f>
        <v>1.0042198748101581</v>
      </c>
      <c r="V40" s="112">
        <f>'[3]FIHI (PBC 2YIG)'!U6</f>
        <v>1.0040300772568016</v>
      </c>
      <c r="W40" s="110">
        <f>'[3]FIHI (PBC A1)'!T6</f>
        <v>1.0061190161025346</v>
      </c>
      <c r="X40" s="112">
        <f>'[3]FIHI (PBC A1)'!U6</f>
        <v>1.0056809856864328</v>
      </c>
      <c r="Y40" s="110">
        <f>[4]MMT!AA6</f>
        <v>1.5164663278964976</v>
      </c>
      <c r="Z40" s="112">
        <f>[4]MMT!AB6</f>
        <v>1.1881834759520493</v>
      </c>
    </row>
    <row r="41" spans="2:26" x14ac:dyDescent="0.2">
      <c r="B41" s="133" t="s">
        <v>414</v>
      </c>
      <c r="C41" s="138"/>
      <c r="D41" s="137">
        <f t="shared" si="68"/>
        <v>0</v>
      </c>
      <c r="F41" s="16" t="s">
        <v>394</v>
      </c>
      <c r="G41" s="111">
        <f>[2]USG!T7</f>
        <v>1.0048147228120896</v>
      </c>
      <c r="H41" s="112">
        <f>[2]USG!U7</f>
        <v>1.0046978203502785</v>
      </c>
      <c r="I41" s="110">
        <f>'[3]FIHI (PBC M)'!T7</f>
        <v>1.005256736294464</v>
      </c>
      <c r="J41" s="112">
        <f>'[3]FIHI (PBC M)'!U7</f>
        <v>1.0050009492043748</v>
      </c>
      <c r="K41" s="110">
        <f>'[3]FIHI (PBC C1)'!T7</f>
        <v>1.0052635693529641</v>
      </c>
      <c r="L41" s="112">
        <f>'[3]FIHI (PBC C1)'!U7</f>
        <v>1.0050174959335012</v>
      </c>
      <c r="M41" s="110">
        <f>'[3]FIHI (PBC MIG)'!T7</f>
        <v>1.0053870676636574</v>
      </c>
      <c r="N41" s="112">
        <f>'[3]FIHI (PBC MIG)'!U7</f>
        <v>1.005103645082726</v>
      </c>
      <c r="O41" s="110">
        <f>'[3]FIHI (PBC Q1)'!T7</f>
        <v>1.0054691847479778</v>
      </c>
      <c r="P41" s="112">
        <f>'[3]FIHI (PBC Q1)'!U7</f>
        <v>1.0051277320148555</v>
      </c>
      <c r="Q41" s="110">
        <f>'[3]FIHI (PBC QX)'!T7</f>
        <v>1.0056145912133387</v>
      </c>
      <c r="R41" s="112">
        <f>'[3]FIHI (PBC QX)'!U7</f>
        <v>1.0053060073531912</v>
      </c>
      <c r="S41" s="110">
        <f>'[3]FIHI (PBC Q364)'!T7</f>
        <v>1.0058162468211154</v>
      </c>
      <c r="T41" s="112">
        <f>'[3]FIHI (PBC Q364)'!U7</f>
        <v>1.0055440287263882</v>
      </c>
      <c r="U41" s="110">
        <f>'[3]FIHI (PBC 2YIG)'!T7</f>
        <v>1.0058338093064407</v>
      </c>
      <c r="V41" s="112">
        <f>'[3]FIHI (PBC 2YIG)'!U7</f>
        <v>1.0054870143725889</v>
      </c>
      <c r="W41" s="110">
        <f>'[3]FIHI (PBC A1)'!T7</f>
        <v>1.0065622199403139</v>
      </c>
      <c r="X41" s="112">
        <f>'[3]FIHI (PBC A1)'!U7</f>
        <v>1.0060929601496476</v>
      </c>
      <c r="Y41" s="110">
        <f>[4]MMT!AA7</f>
        <v>1.4092158877764069</v>
      </c>
      <c r="Z41" s="112">
        <f>[4]MMT!AB7</f>
        <v>1.0211331397657379</v>
      </c>
    </row>
    <row r="42" spans="2:26" x14ac:dyDescent="0.2">
      <c r="B42" s="133" t="s">
        <v>415</v>
      </c>
      <c r="C42" s="138"/>
      <c r="D42" s="137">
        <f t="shared" si="68"/>
        <v>0</v>
      </c>
      <c r="F42" s="16" t="s">
        <v>395</v>
      </c>
      <c r="G42" s="111">
        <f>[2]USG!T8</f>
        <v>1.0046902276295733</v>
      </c>
      <c r="H42" s="112">
        <f>[2]USG!U8</f>
        <v>1.0045431459107861</v>
      </c>
      <c r="I42" s="110">
        <f>'[3]FIHI (PBC M)'!T8</f>
        <v>1.0051075476967168</v>
      </c>
      <c r="J42" s="112">
        <f>'[3]FIHI (PBC M)'!U8</f>
        <v>1.0048697684104031</v>
      </c>
      <c r="K42" s="110">
        <f>'[3]FIHI (PBC C1)'!T8</f>
        <v>1.0051061410930722</v>
      </c>
      <c r="L42" s="112">
        <f>'[3]FIHI (PBC C1)'!U8</f>
        <v>1.0048526355930003</v>
      </c>
      <c r="M42" s="110">
        <f>'[3]FIHI (PBC MIG)'!T8</f>
        <v>1.00519484602531</v>
      </c>
      <c r="N42" s="112">
        <f>'[3]FIHI (PBC MIG)'!U8</f>
        <v>1.0049358877555088</v>
      </c>
      <c r="O42" s="110">
        <f>'[3]FIHI (PBC Q1)'!T8</f>
        <v>1.0052665908307177</v>
      </c>
      <c r="P42" s="112">
        <f>'[3]FIHI (PBC Q1)'!U8</f>
        <v>1.0049798961707406</v>
      </c>
      <c r="Q42" s="110">
        <f>'[3]FIHI (PBC QX)'!T8</f>
        <v>1.0054385405279176</v>
      </c>
      <c r="R42" s="112">
        <f>'[3]FIHI (PBC QX)'!U8</f>
        <v>1.0052226573815564</v>
      </c>
      <c r="S42" s="110">
        <f>'[3]FIHI (PBC Q364)'!T8</f>
        <v>1.0055721528986856</v>
      </c>
      <c r="T42" s="112">
        <f>'[3]FIHI (PBC Q364)'!U8</f>
        <v>1.0053775671339176</v>
      </c>
      <c r="U42" s="110">
        <f>'[3]FIHI (PBC 2YIG)'!T8</f>
        <v>1.0056874408348853</v>
      </c>
      <c r="V42" s="112">
        <f>'[3]FIHI (PBC 2YIG)'!U8</f>
        <v>1.0055182481067892</v>
      </c>
      <c r="W42" s="110">
        <f>'[3]FIHI (PBC A1)'!T8</f>
        <v>1.0062703240969957</v>
      </c>
      <c r="X42" s="112">
        <f>'[3]FIHI (PBC A1)'!U8</f>
        <v>1.0058207015308214</v>
      </c>
      <c r="Y42" s="110">
        <f>[4]MMT!AA8</f>
        <v>1.4179677385949665</v>
      </c>
      <c r="Z42" s="112">
        <f>[4]MMT!AB8</f>
        <v>1.0187416825067754</v>
      </c>
    </row>
    <row r="43" spans="2:26" x14ac:dyDescent="0.2">
      <c r="B43" s="133" t="s">
        <v>416</v>
      </c>
      <c r="C43" s="136">
        <f>C39+C40+C41-C37-H18</f>
        <v>113743425.1186129</v>
      </c>
      <c r="D43" s="137">
        <f>ROUND(C43,-3)</f>
        <v>113743000</v>
      </c>
      <c r="F43" s="16" t="s">
        <v>396</v>
      </c>
      <c r="G43" s="111">
        <f>[2]USG!T9</f>
        <v>1.004807319332653</v>
      </c>
      <c r="H43" s="112">
        <f>[2]USG!U9</f>
        <v>1.0046936920444132</v>
      </c>
      <c r="I43" s="110">
        <f>'[3]FIHI (PBC M)'!T9</f>
        <v>1.0052038158311463</v>
      </c>
      <c r="J43" s="112">
        <f>'[3]FIHI (PBC M)'!U9</f>
        <v>1.0050129187228576</v>
      </c>
      <c r="K43" s="110">
        <f>'[3]FIHI (PBC C1)'!T9</f>
        <v>1.0052290759840303</v>
      </c>
      <c r="L43" s="112">
        <f>'[3]FIHI (PBC C1)'!U9</f>
        <v>1.0050129204349079</v>
      </c>
      <c r="M43" s="110">
        <f>'[3]FIHI (PBC MIG)'!T9</f>
        <v>1.00531509367964</v>
      </c>
      <c r="N43" s="112">
        <f>'[3]FIHI (PBC MIG)'!U9</f>
        <v>1.0050990735294791</v>
      </c>
      <c r="O43" s="110">
        <f>'[3]FIHI (PBC Q1)'!T9</f>
        <v>1.005425107932076</v>
      </c>
      <c r="P43" s="112">
        <f>'[3]FIHI (PBC Q1)'!U9</f>
        <v>1.0051820871034169</v>
      </c>
      <c r="Q43" s="110">
        <f>'[3]FIHI (PBC QX)'!T9</f>
        <v>1.0056548548849804</v>
      </c>
      <c r="R43" s="112">
        <f>'[3]FIHI (PBC QX)'!U9</f>
        <v>1.0053845617946269</v>
      </c>
      <c r="S43" s="110">
        <f>'[3]FIHI (PBC Q364)'!T9</f>
        <v>1.0058914466767617</v>
      </c>
      <c r="T43" s="112">
        <f>'[3]FIHI (PBC Q364)'!U9</f>
        <v>1.00554387635964</v>
      </c>
      <c r="U43" s="110">
        <f>'[3]FIHI (PBC 2YIG)'!T9</f>
        <v>1.0057299572301834</v>
      </c>
      <c r="V43" s="112">
        <f>'[3]FIHI (PBC 2YIG)'!U9</f>
        <v>1.0056699102635802</v>
      </c>
      <c r="W43" s="110">
        <f>'[3]FIHI (PBC A1)'!T9</f>
        <v>1.006508043000572</v>
      </c>
      <c r="X43" s="112">
        <f>'[3]FIHI (PBC A1)'!U9</f>
        <v>1.0060398603155862</v>
      </c>
      <c r="Y43" s="110">
        <f>[4]MMT!AA9</f>
        <v>1.5743471865312038</v>
      </c>
      <c r="Z43" s="112">
        <f>[4]MMT!AB9</f>
        <v>1.1778786932834571</v>
      </c>
    </row>
    <row r="44" spans="2:26" x14ac:dyDescent="0.2">
      <c r="B44" s="133" t="s">
        <v>417</v>
      </c>
      <c r="C44" s="136">
        <f>C37</f>
        <v>927553050.09833014</v>
      </c>
      <c r="D44" s="137">
        <f t="shared" si="68"/>
        <v>927553000</v>
      </c>
      <c r="F44" s="16" t="s">
        <v>397</v>
      </c>
      <c r="G44" s="111">
        <f>[2]USG!T10</f>
        <v>1.0020121014126002</v>
      </c>
      <c r="H44" s="112">
        <f>[2]USG!U10</f>
        <v>1.0019615779004267</v>
      </c>
      <c r="I44" s="110">
        <f>'[3]FIHI (PBC M)'!T10</f>
        <v>1.0021937002090295</v>
      </c>
      <c r="J44" s="112">
        <f>'[3]FIHI (PBC M)'!U10</f>
        <v>1.0020965823898886</v>
      </c>
      <c r="K44" s="110">
        <f>'[3]FIHI (PBC C1)'!T10</f>
        <v>1.002196010946214</v>
      </c>
      <c r="L44" s="112">
        <f>'[3]FIHI (PBC C1)'!U10</f>
        <v>1.0020965819817311</v>
      </c>
      <c r="M44" s="110">
        <f>'[3]FIHI (PBC MIG)'!T10</f>
        <v>1.0021990377115202</v>
      </c>
      <c r="N44" s="112">
        <f>'[3]FIHI (PBC MIG)'!U10</f>
        <v>1.0021325174920577</v>
      </c>
      <c r="O44" s="110">
        <f>'[3]FIHI (PBC Q1)'!T10</f>
        <v>1.0022404975729242</v>
      </c>
      <c r="P44" s="112">
        <f>'[3]FIHI (PBC Q1)'!U10</f>
        <v>1.0021619286642205</v>
      </c>
      <c r="Q44" s="110">
        <f>'[3]FIHI (PBC QX)'!T10</f>
        <v>1.0023248700844625</v>
      </c>
      <c r="R44" s="112">
        <f>'[3]FIHI (PBC QX)'!U10</f>
        <v>1.0022473364926376</v>
      </c>
      <c r="S44" s="110">
        <f>'[3]FIHI (PBC Q364)'!T10</f>
        <v>1.002433166733794</v>
      </c>
      <c r="T44" s="112">
        <f>'[3]FIHI (PBC Q364)'!U10</f>
        <v>1.0023120337625115</v>
      </c>
      <c r="U44" s="110">
        <f>'[3]FIHI (PBC 2YIG)'!T10</f>
        <v>1.0024002031041783</v>
      </c>
      <c r="V44" s="112">
        <f>'[3]FIHI (PBC 2YIG)'!U10</f>
        <v>1.0023821815642628</v>
      </c>
      <c r="W44" s="110">
        <f>'[3]FIHI (PBC A1)'!T10</f>
        <v>1.0027130756172904</v>
      </c>
      <c r="X44" s="112">
        <f>'[3]FIHI (PBC A1)'!U10</f>
        <v>1.0025176303378496</v>
      </c>
      <c r="Y44" s="110">
        <f>[4]MMT!AA10</f>
        <v>1.6272644528494469</v>
      </c>
      <c r="Z44" s="112">
        <f>[4]MMT!AB10</f>
        <v>1.2238439955377221</v>
      </c>
    </row>
    <row r="45" spans="2:26" x14ac:dyDescent="0.2">
      <c r="B45" s="133" t="s">
        <v>419</v>
      </c>
      <c r="C45" s="136">
        <v>1393279295.0829866</v>
      </c>
      <c r="D45" s="137">
        <f t="shared" si="68"/>
        <v>1393279000</v>
      </c>
      <c r="F45" s="16" t="s">
        <v>398</v>
      </c>
      <c r="G45" s="111">
        <f>[2]USG!T11</f>
        <v>1</v>
      </c>
      <c r="H45" s="112">
        <f>[2]USG!U11</f>
        <v>1</v>
      </c>
      <c r="I45" s="110">
        <f>'[3]FIHI (PBC M)'!T11</f>
        <v>1</v>
      </c>
      <c r="J45" s="112">
        <f>'[3]FIHI (PBC M)'!U11</f>
        <v>1</v>
      </c>
      <c r="K45" s="110">
        <f>'[3]FIHI (PBC C1)'!T11</f>
        <v>1</v>
      </c>
      <c r="L45" s="112">
        <f>'[3]FIHI (PBC C1)'!U11</f>
        <v>1</v>
      </c>
      <c r="M45" s="110">
        <f>'[3]FIHI (PBC MIG)'!T11</f>
        <v>1</v>
      </c>
      <c r="N45" s="112">
        <f>'[3]FIHI (PBC MIG)'!U11</f>
        <v>1</v>
      </c>
      <c r="O45" s="110">
        <f>'[3]FIHI (PBC Q1)'!T11</f>
        <v>1</v>
      </c>
      <c r="P45" s="112">
        <f>'[3]FIHI (PBC Q1)'!U11</f>
        <v>1</v>
      </c>
      <c r="Q45" s="110">
        <f>'[3]FIHI (PBC QX)'!T11</f>
        <v>1</v>
      </c>
      <c r="R45" s="112">
        <f>'[3]FIHI (PBC QX)'!U11</f>
        <v>1</v>
      </c>
      <c r="S45" s="110">
        <f>'[3]FIHI (PBC Q364)'!T11</f>
        <v>1</v>
      </c>
      <c r="T45" s="112">
        <f>'[3]FIHI (PBC Q364)'!U11</f>
        <v>1</v>
      </c>
      <c r="U45" s="110">
        <f>'[3]FIHI (PBC 2YIG)'!T11</f>
        <v>1</v>
      </c>
      <c r="V45" s="112">
        <f>'[3]FIHI (PBC 2YIG)'!U11</f>
        <v>1</v>
      </c>
      <c r="W45" s="110">
        <f>'[3]FIHI (PBC A1)'!T11</f>
        <v>1</v>
      </c>
      <c r="X45" s="112">
        <f>'[3]FIHI (PBC A1)'!U11</f>
        <v>1</v>
      </c>
      <c r="Y45" s="110">
        <f>[4]MMT!AA11</f>
        <v>1.6935482772232238</v>
      </c>
      <c r="Z45" s="112">
        <f>[4]MMT!AB11</f>
        <v>1.2806485938692467</v>
      </c>
    </row>
    <row r="46" spans="2:26" x14ac:dyDescent="0.2">
      <c r="B46" s="133" t="s">
        <v>420</v>
      </c>
      <c r="C46" s="138"/>
      <c r="D46" s="137">
        <f t="shared" si="68"/>
        <v>0</v>
      </c>
      <c r="F46" s="16" t="s">
        <v>399</v>
      </c>
      <c r="G46" s="111">
        <f>[2]USG!T12</f>
        <v>1</v>
      </c>
      <c r="H46" s="112">
        <f>[2]USG!U12</f>
        <v>1</v>
      </c>
      <c r="I46" s="110">
        <f>'[3]FIHI (PBC M)'!T12</f>
        <v>1</v>
      </c>
      <c r="J46" s="112">
        <f>'[3]FIHI (PBC M)'!U12</f>
        <v>1</v>
      </c>
      <c r="K46" s="110">
        <f>'[3]FIHI (PBC C1)'!T12</f>
        <v>1</v>
      </c>
      <c r="L46" s="112">
        <f>'[3]FIHI (PBC C1)'!U12</f>
        <v>1</v>
      </c>
      <c r="M46" s="110">
        <f>'[3]FIHI (PBC MIG)'!T12</f>
        <v>1</v>
      </c>
      <c r="N46" s="112">
        <f>'[3]FIHI (PBC MIG)'!U12</f>
        <v>1</v>
      </c>
      <c r="O46" s="110">
        <f>'[3]FIHI (PBC Q1)'!T12</f>
        <v>1</v>
      </c>
      <c r="P46" s="112">
        <f>'[3]FIHI (PBC Q1)'!U12</f>
        <v>1</v>
      </c>
      <c r="Q46" s="110">
        <f>'[3]FIHI (PBC QX)'!T12</f>
        <v>1</v>
      </c>
      <c r="R46" s="112">
        <f>'[3]FIHI (PBC QX)'!U12</f>
        <v>1</v>
      </c>
      <c r="S46" s="110">
        <f>'[3]FIHI (PBC Q364)'!T12</f>
        <v>1</v>
      </c>
      <c r="T46" s="112">
        <f>'[3]FIHI (PBC Q364)'!U12</f>
        <v>1</v>
      </c>
      <c r="U46" s="110">
        <f>'[3]FIHI (PBC 2YIG)'!T12</f>
        <v>1</v>
      </c>
      <c r="V46" s="112">
        <f>'[3]FIHI (PBC 2YIG)'!U12</f>
        <v>1</v>
      </c>
      <c r="W46" s="110">
        <f>'[3]FIHI (PBC A1)'!T12</f>
        <v>1</v>
      </c>
      <c r="X46" s="112">
        <f>'[3]FIHI (PBC A1)'!U12</f>
        <v>1</v>
      </c>
      <c r="Y46" s="110">
        <f>[4]MMT!AA12</f>
        <v>1.6774664256150504</v>
      </c>
      <c r="Z46" s="112">
        <f>[4]MMT!AB12</f>
        <v>1.2772125744338874</v>
      </c>
    </row>
    <row r="47" spans="2:26" ht="16" thickBot="1" x14ac:dyDescent="0.25">
      <c r="B47" s="139" t="s">
        <v>421</v>
      </c>
      <c r="C47" s="140">
        <f>C40</f>
        <v>1037516845.7810991</v>
      </c>
      <c r="D47" s="141">
        <f t="shared" si="68"/>
        <v>1037517000</v>
      </c>
      <c r="F47" s="16" t="s">
        <v>400</v>
      </c>
      <c r="G47" s="111">
        <f>[2]USG!T13</f>
        <v>1</v>
      </c>
      <c r="H47" s="112">
        <f>[2]USG!U13</f>
        <v>1</v>
      </c>
      <c r="I47" s="110">
        <f>'[3]FIHI (PBC M)'!T13</f>
        <v>1</v>
      </c>
      <c r="J47" s="112">
        <f>'[3]FIHI (PBC M)'!U13</f>
        <v>1</v>
      </c>
      <c r="K47" s="110">
        <f>'[3]FIHI (PBC C1)'!T13</f>
        <v>1</v>
      </c>
      <c r="L47" s="112">
        <f>'[3]FIHI (PBC C1)'!U13</f>
        <v>1</v>
      </c>
      <c r="M47" s="110">
        <f>'[3]FIHI (PBC MIG)'!T13</f>
        <v>1</v>
      </c>
      <c r="N47" s="112">
        <f>'[3]FIHI (PBC MIG)'!U13</f>
        <v>1</v>
      </c>
      <c r="O47" s="110">
        <f>'[3]FIHI (PBC Q1)'!T13</f>
        <v>1</v>
      </c>
      <c r="P47" s="112">
        <f>'[3]FIHI (PBC Q1)'!U13</f>
        <v>1</v>
      </c>
      <c r="Q47" s="110">
        <f>'[3]FIHI (PBC QX)'!T13</f>
        <v>1</v>
      </c>
      <c r="R47" s="112">
        <f>'[3]FIHI (PBC QX)'!U13</f>
        <v>1</v>
      </c>
      <c r="S47" s="110">
        <f>'[3]FIHI (PBC Q364)'!T13</f>
        <v>1</v>
      </c>
      <c r="T47" s="112">
        <f>'[3]FIHI (PBC Q364)'!U13</f>
        <v>1</v>
      </c>
      <c r="U47" s="110">
        <f>'[3]FIHI (PBC 2YIG)'!T13</f>
        <v>1</v>
      </c>
      <c r="V47" s="112">
        <f>'[3]FIHI (PBC 2YIG)'!U13</f>
        <v>1</v>
      </c>
      <c r="W47" s="110">
        <f>'[3]FIHI (PBC A1)'!T13</f>
        <v>1</v>
      </c>
      <c r="X47" s="112">
        <f>'[3]FIHI (PBC A1)'!U13</f>
        <v>1</v>
      </c>
      <c r="Y47" s="110">
        <f>[4]MMT!AA13</f>
        <v>1.6655228235409294</v>
      </c>
      <c r="Z47" s="112">
        <f>[4]MMT!AB13</f>
        <v>1.2537772779901259</v>
      </c>
    </row>
    <row r="48" spans="2:26" x14ac:dyDescent="0.2">
      <c r="B48" s="130" t="s">
        <v>422</v>
      </c>
      <c r="C48" s="131">
        <f>-[4]NAV!Q119</f>
        <v>339527897.0562222</v>
      </c>
      <c r="D48" s="132">
        <f t="shared" si="68"/>
        <v>339528000</v>
      </c>
      <c r="F48" s="16" t="s">
        <v>401</v>
      </c>
      <c r="G48" s="111">
        <f>[2]USG!T14</f>
        <v>1</v>
      </c>
      <c r="H48" s="112">
        <f>[2]USG!U14</f>
        <v>1</v>
      </c>
      <c r="I48" s="110">
        <f>'[3]FIHI (PBC M)'!T14</f>
        <v>1</v>
      </c>
      <c r="J48" s="112">
        <f>'[3]FIHI (PBC M)'!U14</f>
        <v>1</v>
      </c>
      <c r="K48" s="110">
        <f>'[3]FIHI (PBC C1)'!T14</f>
        <v>1</v>
      </c>
      <c r="L48" s="112">
        <f>'[3]FIHI (PBC C1)'!U14</f>
        <v>1</v>
      </c>
      <c r="M48" s="110">
        <f>'[3]FIHI (PBC MIG)'!T14</f>
        <v>1</v>
      </c>
      <c r="N48" s="112">
        <f>'[3]FIHI (PBC MIG)'!U14</f>
        <v>1</v>
      </c>
      <c r="O48" s="110">
        <f>'[3]FIHI (PBC Q1)'!T14</f>
        <v>1</v>
      </c>
      <c r="P48" s="112">
        <f>'[3]FIHI (PBC Q1)'!U14</f>
        <v>1</v>
      </c>
      <c r="Q48" s="110">
        <f>'[3]FIHI (PBC QX)'!T14</f>
        <v>1</v>
      </c>
      <c r="R48" s="112">
        <f>'[3]FIHI (PBC QX)'!U14</f>
        <v>1</v>
      </c>
      <c r="S48" s="110">
        <f>'[3]FIHI (PBC Q364)'!T14</f>
        <v>1</v>
      </c>
      <c r="T48" s="112">
        <f>'[3]FIHI (PBC Q364)'!U14</f>
        <v>1</v>
      </c>
      <c r="U48" s="110">
        <f>'[3]FIHI (PBC 2YIG)'!T14</f>
        <v>1</v>
      </c>
      <c r="V48" s="112">
        <f>'[3]FIHI (PBC 2YIG)'!U14</f>
        <v>1</v>
      </c>
      <c r="W48" s="110">
        <f>'[3]FIHI (PBC A1)'!T14</f>
        <v>1</v>
      </c>
      <c r="X48" s="112">
        <f>'[3]FIHI (PBC A1)'!U14</f>
        <v>1</v>
      </c>
      <c r="Y48" s="110">
        <f>[4]MMT!AA14</f>
        <v>1.6836141798027588</v>
      </c>
      <c r="Z48" s="112">
        <f>[4]MMT!AB14</f>
        <v>1.2446457386732594</v>
      </c>
    </row>
    <row r="49" spans="2:26" x14ac:dyDescent="0.2">
      <c r="B49" s="133" t="s">
        <v>423</v>
      </c>
      <c r="C49" s="136">
        <f>-[4]NAV!Q120</f>
        <v>199287867.16666669</v>
      </c>
      <c r="D49" s="137">
        <f t="shared" si="68"/>
        <v>199288000</v>
      </c>
      <c r="F49" s="16" t="s">
        <v>402</v>
      </c>
      <c r="G49" s="111">
        <f>[2]USG!T15</f>
        <v>1</v>
      </c>
      <c r="H49" s="112">
        <f>[2]USG!U15</f>
        <v>1</v>
      </c>
      <c r="I49" s="110">
        <f>'[3]FIHI (PBC M)'!T15</f>
        <v>1</v>
      </c>
      <c r="J49" s="112">
        <f>'[3]FIHI (PBC M)'!U15</f>
        <v>1</v>
      </c>
      <c r="K49" s="110">
        <f>'[3]FIHI (PBC C1)'!T15</f>
        <v>1</v>
      </c>
      <c r="L49" s="112">
        <f>'[3]FIHI (PBC C1)'!U15</f>
        <v>1</v>
      </c>
      <c r="M49" s="110">
        <f>'[3]FIHI (PBC MIG)'!T15</f>
        <v>1</v>
      </c>
      <c r="N49" s="112">
        <f>'[3]FIHI (PBC MIG)'!U15</f>
        <v>1</v>
      </c>
      <c r="O49" s="110">
        <f>'[3]FIHI (PBC Q1)'!T15</f>
        <v>1</v>
      </c>
      <c r="P49" s="112">
        <f>'[3]FIHI (PBC Q1)'!U15</f>
        <v>1</v>
      </c>
      <c r="Q49" s="110">
        <f>'[3]FIHI (PBC QX)'!T15</f>
        <v>1</v>
      </c>
      <c r="R49" s="112">
        <f>'[3]FIHI (PBC QX)'!U15</f>
        <v>1</v>
      </c>
      <c r="S49" s="110">
        <f>'[3]FIHI (PBC Q364)'!T15</f>
        <v>1</v>
      </c>
      <c r="T49" s="112">
        <f>'[3]FIHI (PBC Q364)'!U15</f>
        <v>1</v>
      </c>
      <c r="U49" s="110">
        <f>'[3]FIHI (PBC 2YIG)'!T15</f>
        <v>1</v>
      </c>
      <c r="V49" s="112">
        <f>'[3]FIHI (PBC 2YIG)'!U15</f>
        <v>1</v>
      </c>
      <c r="W49" s="110">
        <f>'[3]FIHI (PBC A1)'!T15</f>
        <v>1</v>
      </c>
      <c r="X49" s="112">
        <f>'[3]FIHI (PBC A1)'!U15</f>
        <v>1</v>
      </c>
      <c r="Y49" s="110">
        <f>[4]MMT!AA15</f>
        <v>1.6829961833033322</v>
      </c>
      <c r="Z49" s="112">
        <f>[4]MMT!AB15</f>
        <v>1.2391706188996914</v>
      </c>
    </row>
    <row r="50" spans="2:26" ht="16" thickBot="1" x14ac:dyDescent="0.25">
      <c r="B50" s="133" t="s">
        <v>424</v>
      </c>
      <c r="C50" s="136">
        <f>-[4]NAV!Q121</f>
        <v>73487176.253874138</v>
      </c>
      <c r="D50" s="137">
        <f t="shared" si="68"/>
        <v>73487000</v>
      </c>
      <c r="F50" s="16" t="s">
        <v>403</v>
      </c>
      <c r="G50" s="113">
        <f>[2]USG!T16</f>
        <v>1</v>
      </c>
      <c r="H50" s="114">
        <f>[2]USG!U16</f>
        <v>1</v>
      </c>
      <c r="I50" s="115">
        <f>'[3]FIHI (PBC M)'!T16</f>
        <v>1</v>
      </c>
      <c r="J50" s="114">
        <f>'[3]FIHI (PBC M)'!U16</f>
        <v>1</v>
      </c>
      <c r="K50" s="115">
        <f>'[3]FIHI (PBC C1)'!T16</f>
        <v>1</v>
      </c>
      <c r="L50" s="114">
        <f>'[3]FIHI (PBC C1)'!U16</f>
        <v>1</v>
      </c>
      <c r="M50" s="115">
        <f>'[3]FIHI (PBC MIG)'!T16</f>
        <v>1</v>
      </c>
      <c r="N50" s="114">
        <f>'[3]FIHI (PBC MIG)'!U16</f>
        <v>1</v>
      </c>
      <c r="O50" s="115">
        <f>'[3]FIHI (PBC Q1)'!T16</f>
        <v>1</v>
      </c>
      <c r="P50" s="114">
        <f>'[3]FIHI (PBC Q1)'!U16</f>
        <v>1</v>
      </c>
      <c r="Q50" s="115">
        <f>'[3]FIHI (PBC QX)'!T16</f>
        <v>1</v>
      </c>
      <c r="R50" s="114">
        <f>'[3]FIHI (PBC QX)'!U16</f>
        <v>1</v>
      </c>
      <c r="S50" s="115">
        <f>'[3]FIHI (PBC Q364)'!T16</f>
        <v>1</v>
      </c>
      <c r="T50" s="114">
        <f>'[3]FIHI (PBC Q364)'!U16</f>
        <v>1</v>
      </c>
      <c r="U50" s="115">
        <f>'[3]FIHI (PBC 2YIG)'!T16</f>
        <v>1</v>
      </c>
      <c r="V50" s="114">
        <f>'[3]FIHI (PBC 2YIG)'!U16</f>
        <v>1</v>
      </c>
      <c r="W50" s="115">
        <f>'[3]FIHI (PBC A1)'!T16</f>
        <v>1</v>
      </c>
      <c r="X50" s="114">
        <f>'[3]FIHI (PBC A1)'!U16</f>
        <v>1</v>
      </c>
      <c r="Y50" s="115">
        <f>[4]MMT!AA16</f>
        <v>1.6839094909235528</v>
      </c>
      <c r="Z50" s="114">
        <f>[4]MMT!AB16</f>
        <v>1.2610401812995577</v>
      </c>
    </row>
    <row r="51" spans="2:26" x14ac:dyDescent="0.2">
      <c r="B51" s="133" t="s">
        <v>425</v>
      </c>
      <c r="C51" s="136">
        <f>-([4]NAV!$Q$122+[4]NAV!$Q$123)*[4]NAV!$I$10</f>
        <v>224116835.21341252</v>
      </c>
      <c r="D51" s="137">
        <f t="shared" si="68"/>
        <v>224117000</v>
      </c>
    </row>
    <row r="52" spans="2:26" x14ac:dyDescent="0.2">
      <c r="B52" s="133" t="s">
        <v>426</v>
      </c>
      <c r="C52" s="136">
        <f>-([4]NAV!$Q$124+[4]NAV!$Q$125)*[4]NAV!$I$10</f>
        <v>74705611.74148792</v>
      </c>
      <c r="D52" s="137">
        <f t="shared" si="68"/>
        <v>74706000</v>
      </c>
      <c r="G52" s="5" t="s">
        <v>408</v>
      </c>
      <c r="H52" s="5" t="s">
        <v>408</v>
      </c>
      <c r="I52" s="5" t="s">
        <v>408</v>
      </c>
      <c r="J52" s="5" t="s">
        <v>408</v>
      </c>
      <c r="K52" s="5" t="s">
        <v>408</v>
      </c>
      <c r="L52" s="5" t="s">
        <v>408</v>
      </c>
      <c r="M52" s="5" t="s">
        <v>408</v>
      </c>
      <c r="N52" s="5" t="s">
        <v>408</v>
      </c>
      <c r="O52" s="5" t="s">
        <v>408</v>
      </c>
    </row>
    <row r="53" spans="2:26" ht="16" thickBot="1" x14ac:dyDescent="0.25">
      <c r="B53" s="139" t="s">
        <v>427</v>
      </c>
      <c r="C53" s="140">
        <f>-[4]NAV!$Q$126</f>
        <v>16427662.666666666</v>
      </c>
      <c r="D53" s="141">
        <f t="shared" si="68"/>
        <v>16428000</v>
      </c>
      <c r="G53" s="16" t="s">
        <v>313</v>
      </c>
      <c r="H53" s="16" t="s">
        <v>314</v>
      </c>
      <c r="I53" s="16" t="s">
        <v>315</v>
      </c>
      <c r="J53" s="16" t="s">
        <v>318</v>
      </c>
      <c r="K53" s="16" t="s">
        <v>316</v>
      </c>
      <c r="L53" s="16" t="s">
        <v>354</v>
      </c>
      <c r="M53" s="16" t="s">
        <v>363</v>
      </c>
      <c r="N53" s="16" t="s">
        <v>369</v>
      </c>
      <c r="O53" s="16" t="s">
        <v>368</v>
      </c>
    </row>
    <row r="54" spans="2:26" x14ac:dyDescent="0.2">
      <c r="F54">
        <v>15</v>
      </c>
      <c r="G54" s="124">
        <f>ROUND('[5]USG Summary'!$R$40,0)</f>
        <v>100</v>
      </c>
      <c r="H54" s="125">
        <f>ROUND('[6]Prime Summary'!$R$47,0)</f>
        <v>78</v>
      </c>
      <c r="I54" s="125">
        <f>ROUND('[6]Prime Summary'!$U$47,0)</f>
        <v>100</v>
      </c>
      <c r="J54" s="125">
        <f>ROUND('[6]Prime Summary'!$V$47,0)</f>
        <v>96</v>
      </c>
      <c r="K54" s="125">
        <f>ROUND('[6]Prime Summary'!$W$47,0)</f>
        <v>84</v>
      </c>
      <c r="L54" s="126">
        <f>ROUND('[6]Prime Summary'!$Y$47,0)</f>
        <v>99</v>
      </c>
      <c r="M54" s="125">
        <f>ROUND('[6]Prime Summary'!$X$47,0)</f>
        <v>100</v>
      </c>
      <c r="N54" s="125">
        <f>ROUND('[6]Prime Summary'!$S$47,0)</f>
        <v>100</v>
      </c>
      <c r="O54" s="125">
        <f>ROUND('[6]Prime Summary'!$T$47,0)</f>
        <v>100</v>
      </c>
    </row>
    <row r="55" spans="2:26" x14ac:dyDescent="0.2">
      <c r="F55">
        <v>16</v>
      </c>
      <c r="H55" s="58"/>
      <c r="I55" s="58"/>
      <c r="J55" s="58"/>
      <c r="K55" s="58"/>
      <c r="L55" s="58"/>
      <c r="M55" s="58"/>
      <c r="N55" s="58"/>
      <c r="O55" s="58"/>
    </row>
    <row r="56" spans="2:26" x14ac:dyDescent="0.2">
      <c r="F56" s="123" t="s">
        <v>90</v>
      </c>
      <c r="G56" s="124">
        <f>ROUND('[5]USG Summary'!R44,0)</f>
        <v>0</v>
      </c>
      <c r="H56" s="125">
        <f>ROUND('[6]Prime Summary'!R51,0)</f>
        <v>0</v>
      </c>
      <c r="I56" s="125">
        <f>ROUND('[6]Prime Summary'!U51,0)</f>
        <v>0</v>
      </c>
      <c r="J56" s="125">
        <f>ROUND('[6]Prime Summary'!V51,0)</f>
        <v>0</v>
      </c>
      <c r="K56" s="125">
        <f>ROUND('[6]Prime Summary'!W51,0)</f>
        <v>0</v>
      </c>
      <c r="L56" s="126">
        <f>ROUND('[6]Prime Summary'!Y51,0)</f>
        <v>1</v>
      </c>
      <c r="M56" s="125">
        <f>ROUND('[6]Prime Summary'!X51,0)</f>
        <v>0</v>
      </c>
      <c r="N56" s="125">
        <f>ROUND('[6]Prime Summary'!S51,0)</f>
        <v>0</v>
      </c>
      <c r="O56" s="125">
        <f>ROUND('[6]Prime Summary'!T51,0)</f>
        <v>0</v>
      </c>
    </row>
    <row r="57" spans="2:26" x14ac:dyDescent="0.2">
      <c r="F57" s="123" t="s">
        <v>91</v>
      </c>
      <c r="G57" s="124">
        <f>ROUND('[5]USG Summary'!R45,0)</f>
        <v>0</v>
      </c>
      <c r="H57" s="125">
        <f>ROUND('[6]Prime Summary'!R52,0)</f>
        <v>0</v>
      </c>
      <c r="I57" s="125">
        <f>ROUND('[6]Prime Summary'!U52,0)</f>
        <v>0</v>
      </c>
      <c r="J57" s="125">
        <f>ROUND('[6]Prime Summary'!V52,0)</f>
        <v>0</v>
      </c>
      <c r="K57" s="125">
        <f>ROUND('[6]Prime Summary'!W52,0)</f>
        <v>0</v>
      </c>
      <c r="L57" s="126">
        <f>ROUND('[6]Prime Summary'!Y52,0)</f>
        <v>0</v>
      </c>
      <c r="M57" s="125">
        <f>ROUND('[6]Prime Summary'!X52,0)</f>
        <v>0</v>
      </c>
      <c r="N57" s="125">
        <f>ROUND('[6]Prime Summary'!S52,0)</f>
        <v>0</v>
      </c>
      <c r="O57" s="125">
        <f>ROUND('[6]Prime Summary'!T52,0)</f>
        <v>0</v>
      </c>
    </row>
    <row r="58" spans="2:26" x14ac:dyDescent="0.2">
      <c r="F58" s="123" t="s">
        <v>92</v>
      </c>
      <c r="G58" s="124">
        <f>ROUND('[5]USG Summary'!R46,0)</f>
        <v>0</v>
      </c>
      <c r="H58" s="125">
        <f>ROUND('[6]Prime Summary'!R53,0)</f>
        <v>0</v>
      </c>
      <c r="I58" s="125">
        <f>ROUND('[6]Prime Summary'!U53,0)</f>
        <v>0</v>
      </c>
      <c r="J58" s="125">
        <f>ROUND('[6]Prime Summary'!V53,0)</f>
        <v>0</v>
      </c>
      <c r="K58" s="125">
        <f>ROUND('[6]Prime Summary'!W53,0)</f>
        <v>0</v>
      </c>
      <c r="L58" s="126">
        <f>ROUND('[6]Prime Summary'!Y53,0)</f>
        <v>0</v>
      </c>
      <c r="M58" s="125">
        <f>ROUND('[6]Prime Summary'!X53,0)</f>
        <v>0</v>
      </c>
      <c r="N58" s="125">
        <f>ROUND('[6]Prime Summary'!S53,0)</f>
        <v>0</v>
      </c>
      <c r="O58" s="125">
        <f>ROUND('[6]Prime Summary'!T53,0)</f>
        <v>0</v>
      </c>
    </row>
    <row r="59" spans="2:26" x14ac:dyDescent="0.2">
      <c r="F59" s="123" t="s">
        <v>93</v>
      </c>
      <c r="G59" s="124">
        <f>ROUND('[5]USG Summary'!R47,0)</f>
        <v>57</v>
      </c>
      <c r="H59" s="125">
        <f>ROUND('[6]Prime Summary'!R54,0)</f>
        <v>16</v>
      </c>
      <c r="I59" s="125">
        <f>ROUND('[6]Prime Summary'!U54,0)</f>
        <v>0</v>
      </c>
      <c r="J59" s="125">
        <f>ROUND('[6]Prime Summary'!V54,0)</f>
        <v>57</v>
      </c>
      <c r="K59" s="125">
        <f>ROUND('[6]Prime Summary'!W54,0)</f>
        <v>64</v>
      </c>
      <c r="L59" s="126">
        <f>ROUND('[6]Prime Summary'!Y54,0)</f>
        <v>15</v>
      </c>
      <c r="M59" s="125">
        <f>ROUND('[6]Prime Summary'!X54,0)</f>
        <v>16</v>
      </c>
      <c r="N59" s="125">
        <f>ROUND('[6]Prime Summary'!S54,0)</f>
        <v>83</v>
      </c>
      <c r="O59" s="125">
        <f>ROUND('[6]Prime Summary'!T54,0)</f>
        <v>20</v>
      </c>
    </row>
    <row r="60" spans="2:26" x14ac:dyDescent="0.2">
      <c r="F60" s="123" t="s">
        <v>94</v>
      </c>
      <c r="G60" s="124">
        <f>ROUND('[5]USG Summary'!R48,0)</f>
        <v>0</v>
      </c>
      <c r="H60" s="125">
        <f>ROUND('[6]Prime Summary'!R55,0)</f>
        <v>0</v>
      </c>
      <c r="I60" s="125">
        <f>ROUND('[6]Prime Summary'!U55,0)</f>
        <v>0</v>
      </c>
      <c r="J60" s="125">
        <f>ROUND('[6]Prime Summary'!V55,0)</f>
        <v>0</v>
      </c>
      <c r="K60" s="125">
        <f>ROUND('[6]Prime Summary'!W55,0)</f>
        <v>0</v>
      </c>
      <c r="L60" s="126">
        <f>ROUND('[6]Prime Summary'!Y55,0)</f>
        <v>0</v>
      </c>
      <c r="M60" s="125">
        <f>ROUND('[6]Prime Summary'!X55,0)</f>
        <v>0</v>
      </c>
      <c r="N60" s="125">
        <f>ROUND('[6]Prime Summary'!S55,0)</f>
        <v>0</v>
      </c>
      <c r="O60" s="125">
        <f>ROUND('[6]Prime Summary'!T55,0)</f>
        <v>0</v>
      </c>
    </row>
    <row r="61" spans="2:26" x14ac:dyDescent="0.2">
      <c r="F61" s="123" t="s">
        <v>95</v>
      </c>
      <c r="G61" s="124">
        <f>ROUND('[5]USG Summary'!R49,0)</f>
        <v>0</v>
      </c>
      <c r="H61" s="125">
        <f>ROUND('[6]Prime Summary'!R56,0)</f>
        <v>29</v>
      </c>
      <c r="I61" s="125">
        <f>ROUND('[6]Prime Summary'!U56,0)</f>
        <v>0</v>
      </c>
      <c r="J61" s="125">
        <f>ROUND('[6]Prime Summary'!V56,0)</f>
        <v>31</v>
      </c>
      <c r="K61" s="125">
        <f>ROUND('[6]Prime Summary'!W56,0)</f>
        <v>0</v>
      </c>
      <c r="L61" s="126">
        <f>ROUND('[6]Prime Summary'!Y56,0)</f>
        <v>16</v>
      </c>
      <c r="M61" s="125">
        <f>ROUND('[6]Prime Summary'!X56,0)</f>
        <v>0</v>
      </c>
      <c r="N61" s="125">
        <f>ROUND('[6]Prime Summary'!S56,0)</f>
        <v>0</v>
      </c>
      <c r="O61" s="125">
        <f>ROUND('[6]Prime Summary'!T56,0)</f>
        <v>0</v>
      </c>
    </row>
    <row r="62" spans="2:26" x14ac:dyDescent="0.2">
      <c r="F62" s="123" t="s">
        <v>96</v>
      </c>
      <c r="G62" s="124">
        <f>ROUND('[5]USG Summary'!R50,0)</f>
        <v>42</v>
      </c>
      <c r="H62" s="125">
        <f>ROUND('[6]Prime Summary'!R57,0)</f>
        <v>29</v>
      </c>
      <c r="I62" s="125">
        <f>ROUND('[6]Prime Summary'!U57,0)</f>
        <v>100</v>
      </c>
      <c r="J62" s="125">
        <f>ROUND('[6]Prime Summary'!V57,0)</f>
        <v>12</v>
      </c>
      <c r="K62" s="125">
        <f>ROUND('[6]Prime Summary'!W57,0)</f>
        <v>36</v>
      </c>
      <c r="L62" s="126">
        <f>ROUND('[6]Prime Summary'!Y57,0)</f>
        <v>68</v>
      </c>
      <c r="M62" s="125">
        <f>ROUND('[6]Prime Summary'!X57,0)</f>
        <v>64</v>
      </c>
      <c r="N62" s="125">
        <f>ROUND('[6]Prime Summary'!S57,0)</f>
        <v>17</v>
      </c>
      <c r="O62" s="125">
        <f>ROUND('[6]Prime Summary'!T57,0)</f>
        <v>0</v>
      </c>
    </row>
    <row r="63" spans="2:26" x14ac:dyDescent="0.2">
      <c r="F63" s="123" t="s">
        <v>97</v>
      </c>
      <c r="G63" s="124">
        <f>ROUND('[5]USG Summary'!R51,0)</f>
        <v>0</v>
      </c>
      <c r="H63" s="125">
        <f>ROUND('[6]Prime Summary'!R58,0)</f>
        <v>0</v>
      </c>
      <c r="I63" s="125">
        <f>ROUND('[6]Prime Summary'!U58,0)</f>
        <v>0</v>
      </c>
      <c r="J63" s="125">
        <f>ROUND('[6]Prime Summary'!V58,0)</f>
        <v>0</v>
      </c>
      <c r="K63" s="125">
        <f>ROUND('[6]Prime Summary'!W58,0)</f>
        <v>0</v>
      </c>
      <c r="L63" s="126">
        <f>ROUND('[6]Prime Summary'!Y58,0)</f>
        <v>0</v>
      </c>
      <c r="M63" s="125">
        <f>ROUND('[6]Prime Summary'!X58,0)</f>
        <v>0</v>
      </c>
      <c r="N63" s="125">
        <f>ROUND('[6]Prime Summary'!S58,0)</f>
        <v>0</v>
      </c>
      <c r="O63" s="125">
        <f>ROUND('[6]Prime Summary'!T58,0)</f>
        <v>0</v>
      </c>
    </row>
    <row r="64" spans="2:26" x14ac:dyDescent="0.2">
      <c r="F64" s="123" t="s">
        <v>98</v>
      </c>
      <c r="G64" s="124">
        <f>ROUND('[5]USG Summary'!R52,0)</f>
        <v>0</v>
      </c>
      <c r="H64" s="125">
        <f>ROUND('[6]Prime Summary'!R59,0)</f>
        <v>0</v>
      </c>
      <c r="I64" s="125">
        <f>ROUND('[6]Prime Summary'!U59,0)</f>
        <v>0</v>
      </c>
      <c r="J64" s="125">
        <f>ROUND('[6]Prime Summary'!V59,0)</f>
        <v>0</v>
      </c>
      <c r="K64" s="125">
        <f>ROUND('[6]Prime Summary'!W59,0)</f>
        <v>0</v>
      </c>
      <c r="L64" s="126">
        <f>ROUND('[6]Prime Summary'!Y59,0)</f>
        <v>0</v>
      </c>
      <c r="M64" s="125">
        <f>ROUND('[6]Prime Summary'!X59,0)</f>
        <v>0</v>
      </c>
      <c r="N64" s="125">
        <f>ROUND('[6]Prime Summary'!S59,0)</f>
        <v>0</v>
      </c>
      <c r="O64" s="125">
        <f>ROUND('[6]Prime Summary'!T59,0)</f>
        <v>0</v>
      </c>
    </row>
    <row r="65" spans="2:26" x14ac:dyDescent="0.2">
      <c r="F65" s="123" t="s">
        <v>101</v>
      </c>
      <c r="G65" s="124">
        <f>ROUND('[5]USG Summary'!R53,0)</f>
        <v>0</v>
      </c>
      <c r="H65" s="125">
        <f>ROUND('[6]Prime Summary'!R60,0)</f>
        <v>0</v>
      </c>
      <c r="I65" s="125">
        <f>ROUND('[6]Prime Summary'!U60,0)</f>
        <v>0</v>
      </c>
      <c r="J65" s="125">
        <f>ROUND('[6]Prime Summary'!V60,0)</f>
        <v>0</v>
      </c>
      <c r="K65" s="125">
        <f>ROUND('[6]Prime Summary'!W60,0)</f>
        <v>0</v>
      </c>
      <c r="L65" s="126">
        <f>ROUND('[6]Prime Summary'!Y60,0)</f>
        <v>0</v>
      </c>
      <c r="M65" s="125">
        <f>ROUND('[6]Prime Summary'!X60,0)</f>
        <v>0</v>
      </c>
      <c r="N65" s="125">
        <f>ROUND('[6]Prime Summary'!S60,0)</f>
        <v>0</v>
      </c>
      <c r="O65" s="125">
        <f>ROUND('[6]Prime Summary'!T60,0)</f>
        <v>0</v>
      </c>
    </row>
    <row r="66" spans="2:26" x14ac:dyDescent="0.2">
      <c r="F66" s="123" t="s">
        <v>99</v>
      </c>
      <c r="G66" s="124">
        <f>ROUND('[5]USG Summary'!R54,0)</f>
        <v>0</v>
      </c>
      <c r="H66" s="125">
        <f>ROUND('[6]Prime Summary'!R61,0)</f>
        <v>26</v>
      </c>
      <c r="I66" s="125">
        <f>ROUND('[6]Prime Summary'!U61,0)</f>
        <v>0</v>
      </c>
      <c r="J66" s="125">
        <f>ROUND('[6]Prime Summary'!V61,0)</f>
        <v>0</v>
      </c>
      <c r="K66" s="125">
        <f>ROUND('[6]Prime Summary'!W61,0)</f>
        <v>0</v>
      </c>
      <c r="L66" s="126">
        <f>ROUND('[6]Prime Summary'!Y61,0)</f>
        <v>0</v>
      </c>
      <c r="M66" s="125">
        <f>ROUND('[6]Prime Summary'!X61,0)</f>
        <v>20</v>
      </c>
      <c r="N66" s="125">
        <f>ROUND('[6]Prime Summary'!S61,0)</f>
        <v>0</v>
      </c>
      <c r="O66" s="125">
        <f>ROUND('[6]Prime Summary'!T61,0)</f>
        <v>80</v>
      </c>
    </row>
    <row r="67" spans="2:26" x14ac:dyDescent="0.2">
      <c r="F67" s="123" t="s">
        <v>100</v>
      </c>
      <c r="G67" s="124">
        <f>ROUND('[5]USG Summary'!R55,0)</f>
        <v>0</v>
      </c>
      <c r="H67" s="125">
        <f>ROUND('[6]Prime Summary'!R62,0)</f>
        <v>0</v>
      </c>
      <c r="I67" s="125">
        <f>ROUND('[6]Prime Summary'!U62,0)</f>
        <v>0</v>
      </c>
      <c r="J67" s="125">
        <f>ROUND('[6]Prime Summary'!V62,0)</f>
        <v>0</v>
      </c>
      <c r="K67" s="125">
        <f>ROUND('[6]Prime Summary'!W62,0)</f>
        <v>0</v>
      </c>
      <c r="L67" s="126">
        <f>ROUND('[6]Prime Summary'!Y62,0)</f>
        <v>0</v>
      </c>
      <c r="M67" s="125">
        <f>ROUND('[6]Prime Summary'!X62,0)</f>
        <v>0</v>
      </c>
      <c r="N67" s="125">
        <f>ROUND('[6]Prime Summary'!S62,0)</f>
        <v>0</v>
      </c>
      <c r="O67" s="125">
        <f>ROUND('[6]Prime Summary'!T62,0)</f>
        <v>0</v>
      </c>
    </row>
    <row r="68" spans="2:26" x14ac:dyDescent="0.2">
      <c r="F68" s="123" t="s">
        <v>102</v>
      </c>
      <c r="G68" s="124">
        <f>ROUND('[5]USG Summary'!R56,0)</f>
        <v>0</v>
      </c>
      <c r="H68" s="125">
        <f>ROUND('[6]Prime Summary'!R63,0)</f>
        <v>0</v>
      </c>
      <c r="I68" s="125">
        <f>ROUND('[6]Prime Summary'!U63,0)</f>
        <v>0</v>
      </c>
      <c r="J68" s="125">
        <f>ROUND('[6]Prime Summary'!V63,0)</f>
        <v>0</v>
      </c>
      <c r="K68" s="125">
        <f>ROUND('[6]Prime Summary'!W63,0)</f>
        <v>0</v>
      </c>
      <c r="L68" s="126">
        <f>ROUND('[6]Prime Summary'!Y63,0)</f>
        <v>0</v>
      </c>
      <c r="M68" s="125">
        <f>ROUND('[6]Prime Summary'!X63,0)</f>
        <v>0</v>
      </c>
      <c r="N68" s="125">
        <f>ROUND('[6]Prime Summary'!S63,0)</f>
        <v>0</v>
      </c>
      <c r="O68" s="125">
        <f>ROUND('[6]Prime Summary'!T63,0)</f>
        <v>0</v>
      </c>
    </row>
    <row r="69" spans="2:26" x14ac:dyDescent="0.2">
      <c r="F69" s="123" t="s">
        <v>152</v>
      </c>
      <c r="G69" s="124">
        <f>ROUND('[5]USG Summary'!R57,0)</f>
        <v>0</v>
      </c>
      <c r="H69" s="125">
        <f>ROUND('[6]Prime Summary'!R64,0)</f>
        <v>0</v>
      </c>
      <c r="I69" s="125">
        <f>ROUND('[6]Prime Summary'!U64,0)</f>
        <v>0</v>
      </c>
      <c r="J69" s="125">
        <f>ROUND('[6]Prime Summary'!V64,0)</f>
        <v>0</v>
      </c>
      <c r="K69" s="125">
        <f>ROUND('[6]Prime Summary'!W64,0)</f>
        <v>0</v>
      </c>
      <c r="L69" s="126">
        <f>ROUND('[6]Prime Summary'!Y64,0)</f>
        <v>0</v>
      </c>
      <c r="M69" s="125">
        <f>ROUND('[6]Prime Summary'!X64,0)</f>
        <v>0</v>
      </c>
      <c r="N69" s="125">
        <f>ROUND('[6]Prime Summary'!S64,0)</f>
        <v>0</v>
      </c>
      <c r="O69" s="125">
        <f>ROUND('[6]Prime Summary'!T64,0)</f>
        <v>0</v>
      </c>
    </row>
    <row r="71" spans="2:26" x14ac:dyDescent="0.2">
      <c r="F71" s="123" t="s">
        <v>406</v>
      </c>
      <c r="G71" s="127">
        <f>'[5]USG Summary'!$R$39</f>
        <v>40.639309877270904</v>
      </c>
      <c r="H71" s="128">
        <f>'[6]Prime Summary'!$R$46</f>
        <v>26.031770738606408</v>
      </c>
      <c r="I71" s="128">
        <f>'[6]Prime Summary'!$U$46</f>
        <v>100</v>
      </c>
      <c r="J71" s="128">
        <f>'[6]Prime Summary'!$V$46</f>
        <v>49.264278022508037</v>
      </c>
      <c r="K71" s="128">
        <f>'[6]Prime Summary'!$W$46</f>
        <v>28.415992168252689</v>
      </c>
      <c r="L71" s="128">
        <f>'[6]Prime Summary'!$Y$46</f>
        <v>44.602348605091152</v>
      </c>
      <c r="M71" s="128">
        <f>'[6]Prime Summary'!$X$46</f>
        <v>53.399933309112548</v>
      </c>
      <c r="N71" s="128">
        <f>'[6]Prime Summary'!$S$46</f>
        <v>54.075774971297349</v>
      </c>
      <c r="O71" s="128">
        <f>'[6]Prime Summary'!$T$46</f>
        <v>80</v>
      </c>
    </row>
    <row r="72" spans="2:26" x14ac:dyDescent="0.2">
      <c r="F72" s="123" t="s">
        <v>407</v>
      </c>
      <c r="G72" s="156">
        <f>'[5]USG Summary'!$R$41</f>
        <v>4</v>
      </c>
      <c r="H72" s="129">
        <f>'[6]Prime Summary'!$R$48</f>
        <v>7</v>
      </c>
      <c r="I72" s="129">
        <f>'[6]Prime Summary'!$U$48</f>
        <v>1</v>
      </c>
      <c r="J72" s="129">
        <f>'[6]Prime Summary'!$V$48</f>
        <v>4</v>
      </c>
      <c r="K72" s="129">
        <f>'[6]Prime Summary'!$W$48</f>
        <v>7</v>
      </c>
      <c r="L72" s="129">
        <f>'[6]Prime Summary'!$Y$48</f>
        <v>5</v>
      </c>
      <c r="M72" s="129">
        <f>'[6]Prime Summary'!$X$48</f>
        <v>4</v>
      </c>
      <c r="N72" s="129">
        <f>'[6]Prime Summary'!$S$48</f>
        <v>3</v>
      </c>
      <c r="O72" s="129">
        <f>'[6]Prime Summary'!$T$48</f>
        <v>2</v>
      </c>
    </row>
    <row r="73" spans="2:26" s="3" customFormat="1" ht="16" thickBot="1" x14ac:dyDescent="0.25"/>
    <row r="74" spans="2:26" ht="16" thickTop="1" x14ac:dyDescent="0.2">
      <c r="G74" s="16"/>
      <c r="H74" s="16"/>
      <c r="I74" s="16"/>
      <c r="J74" s="16"/>
      <c r="K74" s="16"/>
      <c r="L74" s="16"/>
      <c r="M74" s="16"/>
      <c r="N74" s="16"/>
      <c r="O74" s="16"/>
      <c r="P74" s="16"/>
      <c r="Q74" s="16"/>
      <c r="R74" s="16"/>
      <c r="S74" s="16"/>
      <c r="T74" s="16"/>
      <c r="U74" s="16"/>
      <c r="V74" s="16"/>
      <c r="W74" s="16"/>
      <c r="X74" s="16"/>
      <c r="Y74" s="16"/>
      <c r="Z74" s="16"/>
    </row>
    <row r="76" spans="2:26" ht="16" x14ac:dyDescent="0.2">
      <c r="B76" s="6" t="s">
        <v>506</v>
      </c>
      <c r="G76" s="17"/>
      <c r="H76" s="17"/>
      <c r="I76" s="17"/>
      <c r="J76" s="17"/>
      <c r="K76" s="17"/>
      <c r="L76" s="17"/>
      <c r="M76" s="17"/>
      <c r="N76" s="17"/>
      <c r="O76" s="17"/>
      <c r="P76" s="17"/>
      <c r="Q76" s="17"/>
      <c r="R76" s="17"/>
      <c r="S76" s="17"/>
      <c r="T76" s="17"/>
      <c r="U76" s="17"/>
      <c r="V76" s="17"/>
      <c r="W76" s="17"/>
      <c r="X76" s="17"/>
      <c r="Y76" s="17"/>
      <c r="Z76" s="17"/>
    </row>
    <row r="77" spans="2:26" x14ac:dyDescent="0.2">
      <c r="G77" s="17"/>
      <c r="H77" s="17"/>
      <c r="I77" s="17"/>
      <c r="J77" s="17"/>
      <c r="K77" s="17"/>
      <c r="L77" s="17"/>
      <c r="M77" s="17"/>
      <c r="N77" s="17"/>
      <c r="O77" s="17"/>
      <c r="P77" s="17"/>
      <c r="Q77" s="17"/>
      <c r="R77" s="17"/>
      <c r="S77" s="17"/>
      <c r="T77" s="17"/>
      <c r="U77" s="17"/>
      <c r="V77" s="17"/>
      <c r="W77" s="17"/>
      <c r="X77" s="17"/>
      <c r="Y77" s="17"/>
      <c r="Z77" s="17"/>
    </row>
    <row r="78" spans="2:26" x14ac:dyDescent="0.2">
      <c r="C78" s="184" t="s">
        <v>313</v>
      </c>
      <c r="D78" s="184" t="s">
        <v>507</v>
      </c>
      <c r="E78" s="184" t="s">
        <v>508</v>
      </c>
      <c r="F78" s="185" t="s">
        <v>509</v>
      </c>
      <c r="G78" s="17"/>
      <c r="H78" s="17"/>
      <c r="I78" s="17"/>
      <c r="J78" s="17"/>
      <c r="K78" s="17"/>
      <c r="L78" s="17"/>
      <c r="M78" s="17"/>
      <c r="N78" s="17"/>
      <c r="O78" s="17"/>
      <c r="P78" s="17"/>
      <c r="Q78" s="17"/>
      <c r="R78" s="17"/>
      <c r="S78" s="17"/>
      <c r="T78" s="17"/>
      <c r="U78" s="17"/>
      <c r="V78" s="17"/>
      <c r="W78" s="17"/>
      <c r="X78" s="17"/>
      <c r="Y78" s="17"/>
      <c r="Z78" s="17"/>
    </row>
    <row r="79" spans="2:26" x14ac:dyDescent="0.2">
      <c r="D79" s="186" t="str">
        <f>IF('[5]USG Summary'!Q62="","",'[5]USG Summary'!Q62)</f>
        <v>ANICO</v>
      </c>
      <c r="E79" s="186">
        <f>IF('[5]USG Summary'!R62="","",'[5]USG Summary'!R62)</f>
        <v>0.1682467429208766</v>
      </c>
      <c r="F79" s="186" t="str">
        <f>IF('[5]USG Summary'!S62="","",'[5]USG Summary'!S62)</f>
        <v xml:space="preserve">(d) Insurance companies </v>
      </c>
      <c r="G79" s="17"/>
      <c r="H79" s="17"/>
      <c r="I79" s="17"/>
      <c r="J79" s="17"/>
      <c r="K79" s="17"/>
      <c r="L79" s="17"/>
      <c r="M79" s="17"/>
      <c r="N79" s="17"/>
      <c r="O79" s="17"/>
      <c r="P79" s="17"/>
      <c r="Q79" s="17"/>
      <c r="R79" s="17"/>
      <c r="S79" s="17"/>
      <c r="T79" s="17"/>
      <c r="U79" s="17"/>
      <c r="V79" s="17"/>
      <c r="W79" s="17"/>
      <c r="X79" s="17"/>
      <c r="Y79" s="17"/>
      <c r="Z79" s="17"/>
    </row>
    <row r="80" spans="2:26" x14ac:dyDescent="0.2">
      <c r="D80" s="186" t="str">
        <f>IF('[5]USG Summary'!Q63="","",'[5]USG Summary'!Q63)</f>
        <v>Children's Health System of Texas</v>
      </c>
      <c r="E80" s="186">
        <f>IF('[5]USG Summary'!R63="","",'[5]USG Summary'!R63)</f>
        <v>0.22026612005192386</v>
      </c>
      <c r="F80" s="186" t="str">
        <f>IF('[5]USG Summary'!S63="","",'[5]USG Summary'!S63)</f>
        <v>(g) Non-profits</v>
      </c>
      <c r="G80" s="17"/>
      <c r="H80" s="17"/>
      <c r="I80" s="17"/>
      <c r="J80" s="17"/>
      <c r="K80" s="17"/>
      <c r="L80" s="17"/>
      <c r="M80" s="17"/>
      <c r="N80" s="17"/>
      <c r="O80" s="17"/>
      <c r="P80" s="17"/>
      <c r="Q80" s="17"/>
      <c r="R80" s="17"/>
      <c r="S80" s="17"/>
      <c r="T80" s="17"/>
      <c r="U80" s="17"/>
      <c r="V80" s="17"/>
      <c r="W80" s="17"/>
      <c r="X80" s="17"/>
      <c r="Y80" s="17"/>
      <c r="Z80" s="17"/>
    </row>
    <row r="81" spans="3:26" x14ac:dyDescent="0.2">
      <c r="D81" s="186" t="str">
        <f>IF('[5]USG Summary'!Q64="","",'[5]USG Summary'!Q64)</f>
        <v>Nationwide</v>
      </c>
      <c r="E81" s="186">
        <f>IF('[5]USG Summary'!R64="","",'[5]USG Summary'!R64)</f>
        <v>0.40639309877270907</v>
      </c>
      <c r="F81" s="186" t="str">
        <f>IF('[5]USG Summary'!S64="","",'[5]USG Summary'!S64)</f>
        <v xml:space="preserve">(d) Insurance companies </v>
      </c>
      <c r="G81" s="17"/>
      <c r="H81" s="17"/>
      <c r="I81" s="17"/>
      <c r="J81" s="17"/>
      <c r="K81" s="17"/>
      <c r="L81" s="17"/>
      <c r="M81" s="17"/>
      <c r="N81" s="17"/>
      <c r="O81" s="17"/>
      <c r="P81" s="17"/>
      <c r="Q81" s="17"/>
      <c r="R81" s="17"/>
      <c r="S81" s="17"/>
      <c r="T81" s="17"/>
      <c r="U81" s="17"/>
      <c r="V81" s="17"/>
      <c r="W81" s="17"/>
      <c r="X81" s="17"/>
      <c r="Y81" s="17"/>
      <c r="Z81" s="17"/>
    </row>
    <row r="82" spans="3:26" x14ac:dyDescent="0.2">
      <c r="D82" s="186" t="str">
        <f>IF('[5]USG Summary'!Q65="","",'[5]USG Summary'!Q65)</f>
        <v>The Kresge Foundation</v>
      </c>
      <c r="E82" s="186">
        <f>IF('[5]USG Summary'!R65="","",'[5]USG Summary'!R65)</f>
        <v>0.20420447245531534</v>
      </c>
      <c r="F82" s="186" t="str">
        <f>IF('[5]USG Summary'!S65="","",'[5]USG Summary'!S65)</f>
        <v>(g) Non-profits</v>
      </c>
      <c r="G82" s="17"/>
      <c r="H82" s="17"/>
      <c r="I82" s="17"/>
      <c r="J82" s="17"/>
      <c r="K82" s="17"/>
      <c r="L82" s="17"/>
      <c r="M82" s="17"/>
      <c r="N82" s="17"/>
      <c r="O82" s="17"/>
      <c r="P82" s="17"/>
      <c r="Q82" s="17"/>
      <c r="R82" s="17"/>
      <c r="S82" s="17"/>
      <c r="T82" s="17"/>
      <c r="U82" s="17"/>
      <c r="V82" s="17"/>
      <c r="W82" s="17"/>
      <c r="X82" s="17"/>
      <c r="Y82" s="17"/>
      <c r="Z82" s="17"/>
    </row>
    <row r="83" spans="3:26" x14ac:dyDescent="0.2">
      <c r="D83" s="186" t="str">
        <f>IF('[5]USG Summary'!Q66="","",'[5]USG Summary'!Q66)</f>
        <v/>
      </c>
      <c r="E83" s="186" t="str">
        <f>IF('[5]USG Summary'!R66="","",'[5]USG Summary'!R66)</f>
        <v/>
      </c>
      <c r="F83" s="186" t="str">
        <f>IF('[5]USG Summary'!S66="","",'[5]USG Summary'!S66)</f>
        <v/>
      </c>
      <c r="G83" s="17"/>
      <c r="H83" s="17"/>
      <c r="I83" s="17"/>
      <c r="J83" s="17"/>
      <c r="K83" s="17"/>
      <c r="L83" s="17"/>
      <c r="M83" s="17"/>
      <c r="N83" s="17"/>
      <c r="O83" s="17"/>
      <c r="P83" s="17"/>
      <c r="Q83" s="17"/>
      <c r="R83" s="17"/>
      <c r="S83" s="17"/>
      <c r="T83" s="17"/>
      <c r="U83" s="17"/>
      <c r="V83" s="17"/>
      <c r="W83" s="17"/>
      <c r="X83" s="17"/>
      <c r="Y83" s="17"/>
      <c r="Z83" s="17"/>
    </row>
    <row r="84" spans="3:26" x14ac:dyDescent="0.2">
      <c r="D84" s="186" t="str">
        <f>IF('[5]USG Summary'!Q67="","",'[5]USG Summary'!Q67)</f>
        <v/>
      </c>
      <c r="E84" s="186" t="str">
        <f>IF('[5]USG Summary'!R67="","",'[5]USG Summary'!R67)</f>
        <v/>
      </c>
      <c r="F84" s="186" t="str">
        <f>IF('[5]USG Summary'!S67="","",'[5]USG Summary'!S67)</f>
        <v/>
      </c>
      <c r="G84" s="17"/>
      <c r="H84" s="17"/>
      <c r="I84" s="17"/>
      <c r="J84" s="17"/>
      <c r="K84" s="17"/>
      <c r="L84" s="17"/>
      <c r="M84" s="17"/>
      <c r="N84" s="17"/>
      <c r="O84" s="17"/>
      <c r="P84" s="17"/>
      <c r="Q84" s="17"/>
      <c r="R84" s="17"/>
      <c r="S84" s="17"/>
      <c r="T84" s="17"/>
      <c r="U84" s="17"/>
      <c r="V84" s="17"/>
      <c r="W84" s="17"/>
      <c r="X84" s="17"/>
      <c r="Y84" s="17"/>
      <c r="Z84" s="17"/>
    </row>
    <row r="85" spans="3:26" x14ac:dyDescent="0.2">
      <c r="D85" s="186" t="str">
        <f>IF('[5]USG Summary'!Q68="","",'[5]USG Summary'!Q68)</f>
        <v/>
      </c>
      <c r="E85" s="186" t="str">
        <f>IF('[5]USG Summary'!R68="","",'[5]USG Summary'!R68)</f>
        <v/>
      </c>
      <c r="F85" s="186" t="str">
        <f>IF('[5]USG Summary'!S68="","",'[5]USG Summary'!S68)</f>
        <v/>
      </c>
      <c r="G85" s="17"/>
      <c r="H85" s="17"/>
      <c r="I85" s="17"/>
      <c r="J85" s="17"/>
      <c r="K85" s="17"/>
      <c r="L85" s="17"/>
      <c r="M85" s="17"/>
      <c r="N85" s="17"/>
      <c r="O85" s="17"/>
      <c r="P85" s="17"/>
      <c r="Q85" s="17"/>
      <c r="R85" s="17"/>
      <c r="S85" s="17"/>
      <c r="T85" s="17"/>
      <c r="U85" s="17"/>
      <c r="V85" s="17"/>
      <c r="W85" s="17"/>
      <c r="X85" s="17"/>
      <c r="Y85" s="17"/>
      <c r="Z85" s="17"/>
    </row>
    <row r="86" spans="3:26" x14ac:dyDescent="0.2">
      <c r="D86" s="186" t="str">
        <f>IF('[5]USG Summary'!Q69="","",'[5]USG Summary'!Q69)</f>
        <v/>
      </c>
      <c r="E86" s="186" t="str">
        <f>IF('[5]USG Summary'!R69="","",'[5]USG Summary'!R69)</f>
        <v/>
      </c>
      <c r="F86" s="186" t="str">
        <f>IF('[5]USG Summary'!S69="","",'[5]USG Summary'!S69)</f>
        <v/>
      </c>
      <c r="G86" s="17"/>
      <c r="H86" s="17"/>
      <c r="I86" s="17"/>
      <c r="J86" s="17"/>
      <c r="K86" s="17"/>
      <c r="L86" s="17"/>
      <c r="M86" s="17"/>
      <c r="N86" s="17"/>
      <c r="O86" s="17"/>
      <c r="P86" s="17"/>
      <c r="Q86" s="17"/>
      <c r="R86" s="17"/>
      <c r="S86" s="17"/>
      <c r="T86" s="17"/>
      <c r="U86" s="17"/>
      <c r="V86" s="17"/>
      <c r="W86" s="17"/>
      <c r="X86" s="17"/>
      <c r="Y86" s="17"/>
      <c r="Z86" s="17"/>
    </row>
    <row r="87" spans="3:26" x14ac:dyDescent="0.2">
      <c r="D87" s="186" t="str">
        <f>IF('[5]USG Summary'!Q70="","",'[5]USG Summary'!Q70)</f>
        <v/>
      </c>
      <c r="E87" s="186" t="str">
        <f>IF('[5]USG Summary'!R70="","",'[5]USG Summary'!R70)</f>
        <v/>
      </c>
      <c r="F87" s="186" t="str">
        <f>IF('[5]USG Summary'!S70="","",'[5]USG Summary'!S70)</f>
        <v/>
      </c>
      <c r="G87" s="17"/>
      <c r="H87" s="17"/>
      <c r="I87" s="17"/>
      <c r="J87" s="17"/>
      <c r="K87" s="17"/>
      <c r="L87" s="17"/>
      <c r="M87" s="17"/>
      <c r="N87" s="17"/>
      <c r="O87" s="17"/>
      <c r="P87" s="17"/>
      <c r="Q87" s="17"/>
      <c r="R87" s="17"/>
      <c r="S87" s="17"/>
      <c r="T87" s="17"/>
      <c r="U87" s="17"/>
      <c r="V87" s="17"/>
      <c r="W87" s="17"/>
      <c r="X87" s="17"/>
      <c r="Y87" s="17"/>
      <c r="Z87" s="17"/>
    </row>
    <row r="88" spans="3:26" x14ac:dyDescent="0.2">
      <c r="D88" s="186" t="str">
        <f>IF('[5]USG Summary'!Q71="","",'[5]USG Summary'!Q71)</f>
        <v/>
      </c>
      <c r="E88" s="186" t="str">
        <f>IF('[5]USG Summary'!R71="","",'[5]USG Summary'!R71)</f>
        <v/>
      </c>
      <c r="F88" s="186" t="str">
        <f>IF('[5]USG Summary'!S71="","",'[5]USG Summary'!S71)</f>
        <v/>
      </c>
    </row>
    <row r="89" spans="3:26" x14ac:dyDescent="0.2">
      <c r="D89" s="186" t="str">
        <f>IF('[5]USG Summary'!Q72="","",'[5]USG Summary'!Q72)</f>
        <v/>
      </c>
      <c r="E89" s="186" t="str">
        <f>IF('[5]USG Summary'!R72="","",'[5]USG Summary'!R72)</f>
        <v/>
      </c>
      <c r="F89" s="186" t="str">
        <f>IF('[5]USG Summary'!S72="","",'[5]USG Summary'!S72)</f>
        <v/>
      </c>
    </row>
    <row r="90" spans="3:26" x14ac:dyDescent="0.2">
      <c r="D90" s="186" t="str">
        <f>IF('[5]USG Summary'!Q73="","",'[5]USG Summary'!Q73)</f>
        <v/>
      </c>
      <c r="E90" s="186" t="str">
        <f>IF('[5]USG Summary'!R73="","",'[5]USG Summary'!R73)</f>
        <v/>
      </c>
      <c r="F90" s="186" t="str">
        <f>IF('[5]USG Summary'!S73="","",'[5]USG Summary'!S73)</f>
        <v/>
      </c>
    </row>
    <row r="91" spans="3:26" x14ac:dyDescent="0.2">
      <c r="D91" s="186" t="str">
        <f>IF('[5]USG Summary'!Q74="","",'[5]USG Summary'!Q74)</f>
        <v/>
      </c>
      <c r="E91" s="186" t="str">
        <f>IF('[5]USG Summary'!R74="","",'[5]USG Summary'!R74)</f>
        <v/>
      </c>
      <c r="F91" s="186" t="str">
        <f>IF('[5]USG Summary'!S74="","",'[5]USG Summary'!S74)</f>
        <v/>
      </c>
    </row>
    <row r="92" spans="3:26" x14ac:dyDescent="0.2">
      <c r="D92" s="186" t="str">
        <f>IF('[5]USG Summary'!Q75="","",'[5]USG Summary'!Q75)</f>
        <v/>
      </c>
      <c r="E92" s="186" t="str">
        <f>IF('[5]USG Summary'!R75="","",'[5]USG Summary'!R75)</f>
        <v/>
      </c>
      <c r="F92" s="186" t="str">
        <f>IF('[5]USG Summary'!S75="","",'[5]USG Summary'!S75)</f>
        <v/>
      </c>
    </row>
    <row r="93" spans="3:26" x14ac:dyDescent="0.2">
      <c r="D93" s="186" t="str">
        <f>IF('[5]USG Summary'!Q76="","",'[5]USG Summary'!Q76)</f>
        <v/>
      </c>
      <c r="E93" s="186" t="str">
        <f>IF('[5]USG Summary'!R76="","",'[5]USG Summary'!R76)</f>
        <v/>
      </c>
      <c r="F93" s="186" t="str">
        <f>IF('[5]USG Summary'!S76="","",'[5]USG Summary'!S76)</f>
        <v/>
      </c>
    </row>
    <row r="94" spans="3:26" x14ac:dyDescent="0.2">
      <c r="D94" s="186" t="str">
        <f>IF('[5]USG Summary'!Q77="","",'[5]USG Summary'!Q77)</f>
        <v/>
      </c>
      <c r="E94" s="186" t="str">
        <f>IF('[5]USG Summary'!R77="","",'[5]USG Summary'!R77)</f>
        <v/>
      </c>
      <c r="F94" s="186" t="str">
        <f>IF('[5]USG Summary'!S77="","",'[5]USG Summary'!S77)</f>
        <v/>
      </c>
    </row>
    <row r="96" spans="3:26" x14ac:dyDescent="0.2">
      <c r="C96" s="185" t="s">
        <v>510</v>
      </c>
      <c r="D96" s="184" t="s">
        <v>507</v>
      </c>
      <c r="E96" s="184" t="s">
        <v>508</v>
      </c>
      <c r="F96" s="185" t="s">
        <v>509</v>
      </c>
    </row>
    <row r="97" spans="4:6" x14ac:dyDescent="0.2">
      <c r="D97" s="186" t="str">
        <f>IF('[6]Prime Summary'!Q69="","",'[6]Prime Summary'!Q69)</f>
        <v>Assurant</v>
      </c>
      <c r="E97" s="186">
        <f>IF('[6]Prime Summary'!R69="","",'[6]Prime Summary'!R69)</f>
        <v>5.8571484161864425E-2</v>
      </c>
      <c r="F97" s="186" t="str">
        <f>IF('[6]Prime Summary'!S69="","",'[6]Prime Summary'!S69)</f>
        <v xml:space="preserve">(d) Insurance companies </v>
      </c>
    </row>
    <row r="98" spans="4:6" x14ac:dyDescent="0.2">
      <c r="D98" s="186" t="str">
        <f>IF('[6]Prime Summary'!Q70="","",'[6]Prime Summary'!Q70)</f>
        <v>F&amp;G</v>
      </c>
      <c r="E98" s="186">
        <f>IF('[6]Prime Summary'!R70="","",'[6]Prime Summary'!R70)</f>
        <v>6.507942684651602E-2</v>
      </c>
      <c r="F98" s="186" t="str">
        <f>IF('[6]Prime Summary'!S70="","",'[6]Prime Summary'!S70)</f>
        <v xml:space="preserve">(d) Insurance companies </v>
      </c>
    </row>
    <row r="99" spans="4:6" x14ac:dyDescent="0.2">
      <c r="D99" s="186" t="str">
        <f>IF('[6]Prime Summary'!Q71="","",'[6]Prime Summary'!Q71)</f>
        <v>IRR K LLC</v>
      </c>
      <c r="E99" s="186">
        <f>IF('[6]Prime Summary'!R71="","",'[6]Prime Summary'!R71)</f>
        <v>6.6306202381883561E-2</v>
      </c>
      <c r="F99" s="186" t="str">
        <f>IF('[6]Prime Summary'!S71="","",'[6]Prime Summary'!S71)</f>
        <v xml:space="preserve">(f) Private funds </v>
      </c>
    </row>
    <row r="100" spans="4:6" x14ac:dyDescent="0.2">
      <c r="D100" s="186" t="str">
        <f>IF('[6]Prime Summary'!Q72="","",'[6]Prime Summary'!Q72)</f>
        <v>Makena</v>
      </c>
      <c r="E100" s="186">
        <f>IF('[6]Prime Summary'!R72="","",'[6]Prime Summary'!R72)</f>
        <v>0.1729070390543106</v>
      </c>
      <c r="F100" s="186" t="str">
        <f>IF('[6]Prime Summary'!S72="","",'[6]Prime Summary'!S72)</f>
        <v xml:space="preserve">(f) Private funds </v>
      </c>
    </row>
    <row r="101" spans="4:6" x14ac:dyDescent="0.2">
      <c r="D101" s="186" t="str">
        <f>IF('[6]Prime Summary'!Q73="","",'[6]Prime Summary'!Q73)</f>
        <v>Stifel</v>
      </c>
      <c r="E101" s="186">
        <f>IF('[6]Prime Summary'!R73="","",'[6]Prime Summary'!R73)</f>
        <v>0.26031770738606408</v>
      </c>
      <c r="F101" s="186" t="str">
        <f>IF('[6]Prime Summary'!S73="","",'[6]Prime Summary'!S73)</f>
        <v xml:space="preserve">(k) State or municipal governmental pension plans </v>
      </c>
    </row>
    <row r="102" spans="4:6" x14ac:dyDescent="0.2">
      <c r="D102" s="186" t="str">
        <f>IF('[6]Prime Summary'!Q74="","",'[6]Prime Summary'!Q74)</f>
        <v>The Kresge Foundation</v>
      </c>
      <c r="E102" s="186">
        <f>IF('[6]Prime Summary'!R74="","",'[6]Prime Summary'!R74)</f>
        <v>0.1333826877686482</v>
      </c>
      <c r="F102" s="186" t="str">
        <f>IF('[6]Prime Summary'!S74="","",'[6]Prime Summary'!S74)</f>
        <v>(g) Non-profits</v>
      </c>
    </row>
    <row r="103" spans="4:6" x14ac:dyDescent="0.2">
      <c r="D103" s="186" t="str">
        <f>IF('[6]Prime Summary'!Q75="","",'[6]Prime Summary'!Q75)</f>
        <v>UVIMCO</v>
      </c>
      <c r="E103" s="186">
        <f>IF('[6]Prime Summary'!R75="","",'[6]Prime Summary'!R75)</f>
        <v>0.15068130192224327</v>
      </c>
      <c r="F103" s="186" t="str">
        <f>IF('[6]Prime Summary'!S75="","",'[6]Prime Summary'!S75)</f>
        <v>(g) Non-profits</v>
      </c>
    </row>
    <row r="104" spans="4:6" x14ac:dyDescent="0.2">
      <c r="D104" s="186" t="str">
        <f>IF('[6]Prime Summary'!Q76="","",'[6]Prime Summary'!Q76)</f>
        <v/>
      </c>
      <c r="E104" s="186" t="str">
        <f>IF('[6]Prime Summary'!R76="","",'[6]Prime Summary'!R76)</f>
        <v/>
      </c>
      <c r="F104" s="186" t="str">
        <f>IF('[6]Prime Summary'!S76="","",'[6]Prime Summary'!S76)</f>
        <v/>
      </c>
    </row>
    <row r="105" spans="4:6" x14ac:dyDescent="0.2">
      <c r="D105" s="186" t="str">
        <f>IF('[6]Prime Summary'!Q77="","",'[6]Prime Summary'!Q77)</f>
        <v/>
      </c>
      <c r="E105" s="186" t="str">
        <f>IF('[6]Prime Summary'!R77="","",'[6]Prime Summary'!R77)</f>
        <v/>
      </c>
      <c r="F105" s="186" t="str">
        <f>IF('[6]Prime Summary'!S77="","",'[6]Prime Summary'!S77)</f>
        <v/>
      </c>
    </row>
    <row r="106" spans="4:6" x14ac:dyDescent="0.2">
      <c r="D106" s="186" t="str">
        <f>IF('[6]Prime Summary'!Q78="","",'[6]Prime Summary'!Q78)</f>
        <v/>
      </c>
      <c r="E106" s="186" t="str">
        <f>IF('[6]Prime Summary'!R78="","",'[6]Prime Summary'!R78)</f>
        <v/>
      </c>
      <c r="F106" s="186" t="str">
        <f>IF('[6]Prime Summary'!S78="","",'[6]Prime Summary'!S78)</f>
        <v/>
      </c>
    </row>
    <row r="107" spans="4:6" x14ac:dyDescent="0.2">
      <c r="D107" s="186" t="str">
        <f>IF('[6]Prime Summary'!Q79="","",'[6]Prime Summary'!Q79)</f>
        <v/>
      </c>
      <c r="E107" s="186" t="str">
        <f>IF('[6]Prime Summary'!R79="","",'[6]Prime Summary'!R79)</f>
        <v/>
      </c>
      <c r="F107" s="186" t="str">
        <f>IF('[6]Prime Summary'!S79="","",'[6]Prime Summary'!S79)</f>
        <v/>
      </c>
    </row>
    <row r="108" spans="4:6" x14ac:dyDescent="0.2">
      <c r="D108" s="186" t="str">
        <f>IF('[6]Prime Summary'!Q80="","",'[6]Prime Summary'!Q80)</f>
        <v/>
      </c>
      <c r="E108" s="186" t="str">
        <f>IF('[6]Prime Summary'!R80="","",'[6]Prime Summary'!R80)</f>
        <v/>
      </c>
      <c r="F108" s="186" t="str">
        <f>IF('[6]Prime Summary'!S80="","",'[6]Prime Summary'!S80)</f>
        <v/>
      </c>
    </row>
    <row r="109" spans="4:6" x14ac:dyDescent="0.2">
      <c r="D109" s="186" t="str">
        <f>IF('[6]Prime Summary'!Q81="","",'[6]Prime Summary'!Q81)</f>
        <v/>
      </c>
      <c r="E109" s="186" t="str">
        <f>IF('[6]Prime Summary'!R81="","",'[6]Prime Summary'!R81)</f>
        <v/>
      </c>
      <c r="F109" s="186" t="str">
        <f>IF('[6]Prime Summary'!S81="","",'[6]Prime Summary'!S81)</f>
        <v/>
      </c>
    </row>
    <row r="110" spans="4:6" x14ac:dyDescent="0.2">
      <c r="D110" s="186" t="str">
        <f>IF('[6]Prime Summary'!Q82="","",'[6]Prime Summary'!Q82)</f>
        <v/>
      </c>
      <c r="E110" s="186" t="str">
        <f>IF('[6]Prime Summary'!R82="","",'[6]Prime Summary'!R82)</f>
        <v/>
      </c>
      <c r="F110" s="186" t="str">
        <f>IF('[6]Prime Summary'!S82="","",'[6]Prime Summary'!S82)</f>
        <v/>
      </c>
    </row>
    <row r="111" spans="4:6" x14ac:dyDescent="0.2">
      <c r="D111" s="186" t="str">
        <f>IF('[6]Prime Summary'!Q83="","",'[6]Prime Summary'!Q83)</f>
        <v/>
      </c>
      <c r="E111" s="186" t="str">
        <f>IF('[6]Prime Summary'!R83="","",'[6]Prime Summary'!R83)</f>
        <v/>
      </c>
      <c r="F111" s="186" t="str">
        <f>IF('[6]Prime Summary'!S83="","",'[6]Prime Summary'!S83)</f>
        <v/>
      </c>
    </row>
    <row r="112" spans="4:6" x14ac:dyDescent="0.2">
      <c r="D112" s="186" t="str">
        <f>IF('[6]Prime Summary'!Q84="","",'[6]Prime Summary'!Q84)</f>
        <v/>
      </c>
      <c r="E112" s="186" t="str">
        <f>IF('[6]Prime Summary'!R84="","",'[6]Prime Summary'!R84)</f>
        <v/>
      </c>
      <c r="F112" s="186" t="str">
        <f>IF('[6]Prime Summary'!S84="","",'[6]Prime Summary'!S84)</f>
        <v/>
      </c>
    </row>
    <row r="113" spans="3:6" x14ac:dyDescent="0.2">
      <c r="E113" s="25"/>
      <c r="F113" s="25"/>
    </row>
    <row r="114" spans="3:6" x14ac:dyDescent="0.2">
      <c r="C114" s="185" t="s">
        <v>511</v>
      </c>
      <c r="D114" s="184" t="s">
        <v>507</v>
      </c>
      <c r="E114" s="184" t="s">
        <v>508</v>
      </c>
      <c r="F114" s="185" t="s">
        <v>509</v>
      </c>
    </row>
    <row r="115" spans="3:6" x14ac:dyDescent="0.2">
      <c r="D115" s="186" t="str">
        <f>IF('[6]Prime Summary'!Q87="","",'[6]Prime Summary'!Q87)</f>
        <v>Mercury</v>
      </c>
      <c r="E115" s="186">
        <f>IF('[6]Prime Summary'!R87="","",'[6]Prime Summary'!R87)</f>
        <v>0.54075774971297352</v>
      </c>
      <c r="F115" s="186" t="str">
        <f>IF('[6]Prime Summary'!S87="","",'[6]Prime Summary'!S87)</f>
        <v xml:space="preserve">(d) Insurance companies </v>
      </c>
    </row>
    <row r="116" spans="3:6" x14ac:dyDescent="0.2">
      <c r="D116" s="186" t="str">
        <f>IF('[6]Prime Summary'!Q88="","",'[6]Prime Summary'!Q88)</f>
        <v>Southern Baptist Convention</v>
      </c>
      <c r="E116" s="186">
        <f>IF('[6]Prime Summary'!R88="","",'[6]Prime Summary'!R88)</f>
        <v>0.17221584385763491</v>
      </c>
      <c r="F116" s="186" t="str">
        <f>IF('[6]Prime Summary'!S88="","",'[6]Prime Summary'!S88)</f>
        <v>(g) Non-profits</v>
      </c>
    </row>
    <row r="117" spans="3:6" x14ac:dyDescent="0.2">
      <c r="D117" s="186" t="str">
        <f>IF('[6]Prime Summary'!Q89="","",'[6]Prime Summary'!Q89)</f>
        <v>Woodmen</v>
      </c>
      <c r="E117" s="186">
        <f>IF('[6]Prime Summary'!R89="","",'[6]Prime Summary'!R89)</f>
        <v>0.28702640642939148</v>
      </c>
      <c r="F117" s="186" t="str">
        <f>IF('[6]Prime Summary'!S89="","",'[6]Prime Summary'!S89)</f>
        <v xml:space="preserve">(d) Insurance companies </v>
      </c>
    </row>
    <row r="118" spans="3:6" x14ac:dyDescent="0.2">
      <c r="D118" s="186" t="str">
        <f>IF('[6]Prime Summary'!Q90="","",'[6]Prime Summary'!Q90)</f>
        <v/>
      </c>
      <c r="E118" s="186" t="str">
        <f>IF('[6]Prime Summary'!R90="","",'[6]Prime Summary'!R90)</f>
        <v/>
      </c>
      <c r="F118" s="186" t="str">
        <f>IF('[6]Prime Summary'!S90="","",'[6]Prime Summary'!S90)</f>
        <v/>
      </c>
    </row>
    <row r="119" spans="3:6" x14ac:dyDescent="0.2">
      <c r="D119" s="186" t="str">
        <f>IF('[6]Prime Summary'!Q91="","",'[6]Prime Summary'!Q91)</f>
        <v/>
      </c>
      <c r="E119" s="186" t="str">
        <f>IF('[6]Prime Summary'!R91="","",'[6]Prime Summary'!R91)</f>
        <v/>
      </c>
      <c r="F119" s="186" t="str">
        <f>IF('[6]Prime Summary'!S91="","",'[6]Prime Summary'!S91)</f>
        <v/>
      </c>
    </row>
    <row r="120" spans="3:6" x14ac:dyDescent="0.2">
      <c r="D120" s="186" t="str">
        <f>IF('[6]Prime Summary'!Q92="","",'[6]Prime Summary'!Q92)</f>
        <v/>
      </c>
      <c r="E120" s="186" t="str">
        <f>IF('[6]Prime Summary'!R92="","",'[6]Prime Summary'!R92)</f>
        <v/>
      </c>
      <c r="F120" s="186" t="str">
        <f>IF('[6]Prime Summary'!S92="","",'[6]Prime Summary'!S92)</f>
        <v/>
      </c>
    </row>
    <row r="121" spans="3:6" x14ac:dyDescent="0.2">
      <c r="D121" s="186" t="str">
        <f>IF('[6]Prime Summary'!Q93="","",'[6]Prime Summary'!Q93)</f>
        <v/>
      </c>
      <c r="E121" s="186" t="str">
        <f>IF('[6]Prime Summary'!R93="","",'[6]Prime Summary'!R93)</f>
        <v/>
      </c>
      <c r="F121" s="186" t="str">
        <f>IF('[6]Prime Summary'!S93="","",'[6]Prime Summary'!S93)</f>
        <v/>
      </c>
    </row>
    <row r="122" spans="3:6" x14ac:dyDescent="0.2">
      <c r="D122" s="186" t="str">
        <f>IF('[6]Prime Summary'!Q94="","",'[6]Prime Summary'!Q94)</f>
        <v/>
      </c>
      <c r="E122" s="186" t="str">
        <f>IF('[6]Prime Summary'!R94="","",'[6]Prime Summary'!R94)</f>
        <v/>
      </c>
      <c r="F122" s="186" t="str">
        <f>IF('[6]Prime Summary'!S94="","",'[6]Prime Summary'!S94)</f>
        <v/>
      </c>
    </row>
    <row r="123" spans="3:6" x14ac:dyDescent="0.2">
      <c r="D123" s="186" t="str">
        <f>IF('[6]Prime Summary'!Q95="","",'[6]Prime Summary'!Q95)</f>
        <v/>
      </c>
      <c r="E123" s="186" t="str">
        <f>IF('[6]Prime Summary'!R95="","",'[6]Prime Summary'!R95)</f>
        <v/>
      </c>
      <c r="F123" s="186" t="str">
        <f>IF('[6]Prime Summary'!S95="","",'[6]Prime Summary'!S95)</f>
        <v/>
      </c>
    </row>
    <row r="124" spans="3:6" x14ac:dyDescent="0.2">
      <c r="D124" s="186" t="str">
        <f>IF('[6]Prime Summary'!Q96="","",'[6]Prime Summary'!Q96)</f>
        <v/>
      </c>
      <c r="E124" s="186" t="str">
        <f>IF('[6]Prime Summary'!R96="","",'[6]Prime Summary'!R96)</f>
        <v/>
      </c>
      <c r="F124" s="186" t="str">
        <f>IF('[6]Prime Summary'!S96="","",'[6]Prime Summary'!S96)</f>
        <v/>
      </c>
    </row>
    <row r="125" spans="3:6" x14ac:dyDescent="0.2">
      <c r="D125" s="186" t="str">
        <f>IF('[6]Prime Summary'!Q97="","",'[6]Prime Summary'!Q97)</f>
        <v/>
      </c>
      <c r="E125" s="186" t="str">
        <f>IF('[6]Prime Summary'!R97="","",'[6]Prime Summary'!R97)</f>
        <v/>
      </c>
      <c r="F125" s="186" t="str">
        <f>IF('[6]Prime Summary'!S97="","",'[6]Prime Summary'!S97)</f>
        <v/>
      </c>
    </row>
    <row r="126" spans="3:6" x14ac:dyDescent="0.2">
      <c r="D126" s="186" t="str">
        <f>IF('[6]Prime Summary'!Q98="","",'[6]Prime Summary'!Q98)</f>
        <v/>
      </c>
      <c r="E126" s="186" t="str">
        <f>IF('[6]Prime Summary'!R98="","",'[6]Prime Summary'!R98)</f>
        <v/>
      </c>
      <c r="F126" s="186" t="str">
        <f>IF('[6]Prime Summary'!S98="","",'[6]Prime Summary'!S98)</f>
        <v/>
      </c>
    </row>
    <row r="127" spans="3:6" x14ac:dyDescent="0.2">
      <c r="D127" s="186" t="str">
        <f>IF('[6]Prime Summary'!Q99="","",'[6]Prime Summary'!Q99)</f>
        <v/>
      </c>
      <c r="E127" s="186" t="str">
        <f>IF('[6]Prime Summary'!R99="","",'[6]Prime Summary'!R99)</f>
        <v/>
      </c>
      <c r="F127" s="186" t="str">
        <f>IF('[6]Prime Summary'!S99="","",'[6]Prime Summary'!S99)</f>
        <v/>
      </c>
    </row>
    <row r="128" spans="3:6" x14ac:dyDescent="0.2">
      <c r="D128" s="186" t="str">
        <f>IF('[6]Prime Summary'!Q100="","",'[6]Prime Summary'!Q100)</f>
        <v/>
      </c>
      <c r="E128" s="186" t="str">
        <f>IF('[6]Prime Summary'!R100="","",'[6]Prime Summary'!R100)</f>
        <v/>
      </c>
      <c r="F128" s="186" t="str">
        <f>IF('[6]Prime Summary'!S100="","",'[6]Prime Summary'!S100)</f>
        <v/>
      </c>
    </row>
    <row r="129" spans="3:6" x14ac:dyDescent="0.2">
      <c r="D129" s="186" t="str">
        <f>IF('[6]Prime Summary'!Q101="","",'[6]Prime Summary'!Q101)</f>
        <v/>
      </c>
      <c r="E129" s="186" t="str">
        <f>IF('[6]Prime Summary'!R101="","",'[6]Prime Summary'!R101)</f>
        <v/>
      </c>
      <c r="F129" s="186" t="str">
        <f>IF('[6]Prime Summary'!S101="","",'[6]Prime Summary'!S101)</f>
        <v/>
      </c>
    </row>
    <row r="130" spans="3:6" x14ac:dyDescent="0.2">
      <c r="D130" s="186" t="str">
        <f>IF('[6]Prime Summary'!Q102="","",'[6]Prime Summary'!Q102)</f>
        <v/>
      </c>
      <c r="E130" s="186" t="str">
        <f>IF('[6]Prime Summary'!R102="","",'[6]Prime Summary'!R102)</f>
        <v/>
      </c>
      <c r="F130" s="186" t="str">
        <f>IF('[6]Prime Summary'!S102="","",'[6]Prime Summary'!S102)</f>
        <v/>
      </c>
    </row>
    <row r="132" spans="3:6" x14ac:dyDescent="0.2">
      <c r="C132" s="185" t="s">
        <v>512</v>
      </c>
      <c r="D132" s="184" t="s">
        <v>507</v>
      </c>
      <c r="E132" s="184" t="s">
        <v>508</v>
      </c>
      <c r="F132" s="185" t="s">
        <v>509</v>
      </c>
    </row>
    <row r="133" spans="3:6" x14ac:dyDescent="0.2">
      <c r="D133" s="186" t="str">
        <f>IF('[6]Prime Summary'!Q105="","",'[6]Prime Summary'!Q105)</f>
        <v>Mercury</v>
      </c>
      <c r="E133" s="186">
        <f>IF('[6]Prime Summary'!R105="","",'[6]Prime Summary'!R105)</f>
        <v>0.2</v>
      </c>
      <c r="F133" s="186" t="str">
        <f>IF('[6]Prime Summary'!S105="","",'[6]Prime Summary'!S105)</f>
        <v xml:space="preserve">(d) Insurance companies </v>
      </c>
    </row>
    <row r="134" spans="3:6" x14ac:dyDescent="0.2">
      <c r="D134" s="186" t="str">
        <f>IF('[6]Prime Summary'!Q106="","",'[6]Prime Summary'!Q106)</f>
        <v>SWIB</v>
      </c>
      <c r="E134" s="186">
        <f>IF('[6]Prime Summary'!R106="","",'[6]Prime Summary'!R106)</f>
        <v>0.8</v>
      </c>
      <c r="F134" s="186" t="str">
        <f>IF('[6]Prime Summary'!S106="","",'[6]Prime Summary'!S106)</f>
        <v xml:space="preserve">(k) State or municipal governmental pension plans </v>
      </c>
    </row>
    <row r="135" spans="3:6" x14ac:dyDescent="0.2">
      <c r="D135" s="186" t="str">
        <f>IF('[6]Prime Summary'!Q107="","",'[6]Prime Summary'!Q107)</f>
        <v/>
      </c>
      <c r="E135" s="186" t="str">
        <f>IF('[6]Prime Summary'!R107="","",'[6]Prime Summary'!R107)</f>
        <v/>
      </c>
      <c r="F135" s="186" t="str">
        <f>IF('[6]Prime Summary'!S107="","",'[6]Prime Summary'!S107)</f>
        <v/>
      </c>
    </row>
    <row r="136" spans="3:6" x14ac:dyDescent="0.2">
      <c r="D136" s="186" t="str">
        <f>IF('[6]Prime Summary'!Q108="","",'[6]Prime Summary'!Q108)</f>
        <v/>
      </c>
      <c r="E136" s="186" t="str">
        <f>IF('[6]Prime Summary'!R108="","",'[6]Prime Summary'!R108)</f>
        <v/>
      </c>
      <c r="F136" s="186" t="str">
        <f>IF('[6]Prime Summary'!S108="","",'[6]Prime Summary'!S108)</f>
        <v/>
      </c>
    </row>
    <row r="137" spans="3:6" x14ac:dyDescent="0.2">
      <c r="D137" s="186" t="str">
        <f>IF('[6]Prime Summary'!Q109="","",'[6]Prime Summary'!Q109)</f>
        <v/>
      </c>
      <c r="E137" s="186" t="str">
        <f>IF('[6]Prime Summary'!R109="","",'[6]Prime Summary'!R109)</f>
        <v/>
      </c>
      <c r="F137" s="186" t="str">
        <f>IF('[6]Prime Summary'!S109="","",'[6]Prime Summary'!S109)</f>
        <v/>
      </c>
    </row>
    <row r="138" spans="3:6" x14ac:dyDescent="0.2">
      <c r="D138" s="186" t="str">
        <f>IF('[6]Prime Summary'!Q110="","",'[6]Prime Summary'!Q110)</f>
        <v/>
      </c>
      <c r="E138" s="186" t="str">
        <f>IF('[6]Prime Summary'!R110="","",'[6]Prime Summary'!R110)</f>
        <v/>
      </c>
      <c r="F138" s="186" t="str">
        <f>IF('[6]Prime Summary'!S110="","",'[6]Prime Summary'!S110)</f>
        <v/>
      </c>
    </row>
    <row r="139" spans="3:6" x14ac:dyDescent="0.2">
      <c r="D139" s="186" t="str">
        <f>IF('[6]Prime Summary'!Q111="","",'[6]Prime Summary'!Q111)</f>
        <v/>
      </c>
      <c r="E139" s="186" t="str">
        <f>IF('[6]Prime Summary'!R111="","",'[6]Prime Summary'!R111)</f>
        <v/>
      </c>
      <c r="F139" s="186" t="str">
        <f>IF('[6]Prime Summary'!S111="","",'[6]Prime Summary'!S111)</f>
        <v/>
      </c>
    </row>
    <row r="140" spans="3:6" x14ac:dyDescent="0.2">
      <c r="D140" s="186" t="str">
        <f>IF('[6]Prime Summary'!Q112="","",'[6]Prime Summary'!Q112)</f>
        <v/>
      </c>
      <c r="E140" s="186" t="str">
        <f>IF('[6]Prime Summary'!R112="","",'[6]Prime Summary'!R112)</f>
        <v/>
      </c>
      <c r="F140" s="186" t="str">
        <f>IF('[6]Prime Summary'!S112="","",'[6]Prime Summary'!S112)</f>
        <v/>
      </c>
    </row>
    <row r="141" spans="3:6" x14ac:dyDescent="0.2">
      <c r="D141" s="186" t="str">
        <f>IF('[6]Prime Summary'!Q113="","",'[6]Prime Summary'!Q113)</f>
        <v/>
      </c>
      <c r="E141" s="186" t="str">
        <f>IF('[6]Prime Summary'!R113="","",'[6]Prime Summary'!R113)</f>
        <v/>
      </c>
      <c r="F141" s="186" t="str">
        <f>IF('[6]Prime Summary'!S113="","",'[6]Prime Summary'!S113)</f>
        <v/>
      </c>
    </row>
    <row r="142" spans="3:6" x14ac:dyDescent="0.2">
      <c r="D142" s="186" t="str">
        <f>IF('[6]Prime Summary'!Q114="","",'[6]Prime Summary'!Q114)</f>
        <v/>
      </c>
      <c r="E142" s="186" t="str">
        <f>IF('[6]Prime Summary'!R114="","",'[6]Prime Summary'!R114)</f>
        <v/>
      </c>
      <c r="F142" s="186" t="str">
        <f>IF('[6]Prime Summary'!S114="","",'[6]Prime Summary'!S114)</f>
        <v/>
      </c>
    </row>
    <row r="143" spans="3:6" x14ac:dyDescent="0.2">
      <c r="D143" s="186" t="str">
        <f>IF('[6]Prime Summary'!Q115="","",'[6]Prime Summary'!Q115)</f>
        <v/>
      </c>
      <c r="E143" s="186" t="str">
        <f>IF('[6]Prime Summary'!R115="","",'[6]Prime Summary'!R115)</f>
        <v/>
      </c>
      <c r="F143" s="186" t="str">
        <f>IF('[6]Prime Summary'!S115="","",'[6]Prime Summary'!S115)</f>
        <v/>
      </c>
    </row>
    <row r="144" spans="3:6" x14ac:dyDescent="0.2">
      <c r="D144" s="186" t="str">
        <f>IF('[6]Prime Summary'!Q116="","",'[6]Prime Summary'!Q116)</f>
        <v/>
      </c>
      <c r="E144" s="186" t="str">
        <f>IF('[6]Prime Summary'!R116="","",'[6]Prime Summary'!R116)</f>
        <v/>
      </c>
      <c r="F144" s="186" t="str">
        <f>IF('[6]Prime Summary'!S116="","",'[6]Prime Summary'!S116)</f>
        <v/>
      </c>
    </row>
    <row r="145" spans="3:6" x14ac:dyDescent="0.2">
      <c r="D145" s="186" t="str">
        <f>IF('[6]Prime Summary'!Q117="","",'[6]Prime Summary'!Q117)</f>
        <v/>
      </c>
      <c r="E145" s="186" t="str">
        <f>IF('[6]Prime Summary'!R117="","",'[6]Prime Summary'!R117)</f>
        <v/>
      </c>
      <c r="F145" s="186" t="str">
        <f>IF('[6]Prime Summary'!S117="","",'[6]Prime Summary'!S117)</f>
        <v/>
      </c>
    </row>
    <row r="146" spans="3:6" x14ac:dyDescent="0.2">
      <c r="D146" s="186" t="str">
        <f>IF('[6]Prime Summary'!Q118="","",'[6]Prime Summary'!Q118)</f>
        <v/>
      </c>
      <c r="E146" s="186" t="str">
        <f>IF('[6]Prime Summary'!R118="","",'[6]Prime Summary'!R118)</f>
        <v/>
      </c>
      <c r="F146" s="186" t="str">
        <f>IF('[6]Prime Summary'!S118="","",'[6]Prime Summary'!S118)</f>
        <v/>
      </c>
    </row>
    <row r="147" spans="3:6" x14ac:dyDescent="0.2">
      <c r="D147" s="186" t="str">
        <f>IF('[6]Prime Summary'!Q119="","",'[6]Prime Summary'!Q119)</f>
        <v/>
      </c>
      <c r="E147" s="186" t="str">
        <f>IF('[6]Prime Summary'!R119="","",'[6]Prime Summary'!R119)</f>
        <v/>
      </c>
      <c r="F147" s="186" t="str">
        <f>IF('[6]Prime Summary'!S119="","",'[6]Prime Summary'!S119)</f>
        <v/>
      </c>
    </row>
    <row r="148" spans="3:6" x14ac:dyDescent="0.2">
      <c r="D148" s="186" t="str">
        <f>IF('[6]Prime Summary'!Q120="","",'[6]Prime Summary'!Q120)</f>
        <v/>
      </c>
      <c r="E148" s="186" t="str">
        <f>IF('[6]Prime Summary'!R120="","",'[6]Prime Summary'!R120)</f>
        <v/>
      </c>
      <c r="F148" s="186" t="str">
        <f>IF('[6]Prime Summary'!S120="","",'[6]Prime Summary'!S120)</f>
        <v/>
      </c>
    </row>
    <row r="150" spans="3:6" x14ac:dyDescent="0.2">
      <c r="C150" s="185" t="s">
        <v>513</v>
      </c>
      <c r="D150" s="184" t="s">
        <v>507</v>
      </c>
      <c r="E150" s="184" t="s">
        <v>508</v>
      </c>
      <c r="F150" s="185" t="s">
        <v>509</v>
      </c>
    </row>
    <row r="151" spans="3:6" x14ac:dyDescent="0.2">
      <c r="D151" s="186" t="str">
        <f>IF('[6]Prime Summary'!Q123="","",'[6]Prime Summary'!Q123)</f>
        <v>The New York and Presbyterian Hospital</v>
      </c>
      <c r="E151" s="186">
        <f>IF('[6]Prime Summary'!R123="","",'[6]Prime Summary'!R123)</f>
        <v>1</v>
      </c>
      <c r="F151" s="186" t="str">
        <f>IF('[6]Prime Summary'!S123="","",'[6]Prime Summary'!S123)</f>
        <v>(g) Non-profits</v>
      </c>
    </row>
    <row r="152" spans="3:6" x14ac:dyDescent="0.2">
      <c r="D152" s="186" t="str">
        <f>IF('[6]Prime Summary'!Q124="","",'[6]Prime Summary'!Q124)</f>
        <v/>
      </c>
      <c r="E152" s="186" t="str">
        <f>IF('[6]Prime Summary'!R124="","",'[6]Prime Summary'!R124)</f>
        <v/>
      </c>
      <c r="F152" s="186" t="str">
        <f>IF('[6]Prime Summary'!S124="","",'[6]Prime Summary'!S124)</f>
        <v/>
      </c>
    </row>
    <row r="153" spans="3:6" x14ac:dyDescent="0.2">
      <c r="D153" s="186" t="str">
        <f>IF('[6]Prime Summary'!Q125="","",'[6]Prime Summary'!Q125)</f>
        <v/>
      </c>
      <c r="E153" s="186" t="str">
        <f>IF('[6]Prime Summary'!R125="","",'[6]Prime Summary'!R125)</f>
        <v/>
      </c>
      <c r="F153" s="186" t="str">
        <f>IF('[6]Prime Summary'!S125="","",'[6]Prime Summary'!S125)</f>
        <v/>
      </c>
    </row>
    <row r="154" spans="3:6" x14ac:dyDescent="0.2">
      <c r="D154" s="186" t="str">
        <f>IF('[6]Prime Summary'!Q126="","",'[6]Prime Summary'!Q126)</f>
        <v/>
      </c>
      <c r="E154" s="186" t="str">
        <f>IF('[6]Prime Summary'!R126="","",'[6]Prime Summary'!R126)</f>
        <v/>
      </c>
      <c r="F154" s="186" t="str">
        <f>IF('[6]Prime Summary'!S126="","",'[6]Prime Summary'!S126)</f>
        <v/>
      </c>
    </row>
    <row r="155" spans="3:6" x14ac:dyDescent="0.2">
      <c r="D155" s="186" t="str">
        <f>IF('[6]Prime Summary'!Q127="","",'[6]Prime Summary'!Q127)</f>
        <v/>
      </c>
      <c r="E155" s="186" t="str">
        <f>IF('[6]Prime Summary'!R127="","",'[6]Prime Summary'!R127)</f>
        <v/>
      </c>
      <c r="F155" s="186" t="str">
        <f>IF('[6]Prime Summary'!S127="","",'[6]Prime Summary'!S127)</f>
        <v/>
      </c>
    </row>
    <row r="156" spans="3:6" x14ac:dyDescent="0.2">
      <c r="D156" s="186" t="str">
        <f>IF('[6]Prime Summary'!Q128="","",'[6]Prime Summary'!Q128)</f>
        <v/>
      </c>
      <c r="E156" s="186" t="str">
        <f>IF('[6]Prime Summary'!R128="","",'[6]Prime Summary'!R128)</f>
        <v/>
      </c>
      <c r="F156" s="186" t="str">
        <f>IF('[6]Prime Summary'!S128="","",'[6]Prime Summary'!S128)</f>
        <v/>
      </c>
    </row>
    <row r="157" spans="3:6" x14ac:dyDescent="0.2">
      <c r="D157" s="186" t="str">
        <f>IF('[6]Prime Summary'!Q129="","",'[6]Prime Summary'!Q129)</f>
        <v/>
      </c>
      <c r="E157" s="186" t="str">
        <f>IF('[6]Prime Summary'!R129="","",'[6]Prime Summary'!R129)</f>
        <v/>
      </c>
      <c r="F157" s="186" t="str">
        <f>IF('[6]Prime Summary'!S129="","",'[6]Prime Summary'!S129)</f>
        <v/>
      </c>
    </row>
    <row r="158" spans="3:6" x14ac:dyDescent="0.2">
      <c r="D158" s="186" t="str">
        <f>IF('[6]Prime Summary'!Q130="","",'[6]Prime Summary'!Q130)</f>
        <v/>
      </c>
      <c r="E158" s="186" t="str">
        <f>IF('[6]Prime Summary'!R130="","",'[6]Prime Summary'!R130)</f>
        <v/>
      </c>
      <c r="F158" s="186" t="str">
        <f>IF('[6]Prime Summary'!S130="","",'[6]Prime Summary'!S130)</f>
        <v/>
      </c>
    </row>
    <row r="159" spans="3:6" x14ac:dyDescent="0.2">
      <c r="D159" s="186" t="str">
        <f>IF('[6]Prime Summary'!Q131="","",'[6]Prime Summary'!Q131)</f>
        <v/>
      </c>
      <c r="E159" s="186" t="str">
        <f>IF('[6]Prime Summary'!R131="","",'[6]Prime Summary'!R131)</f>
        <v/>
      </c>
      <c r="F159" s="186" t="str">
        <f>IF('[6]Prime Summary'!S131="","",'[6]Prime Summary'!S131)</f>
        <v/>
      </c>
    </row>
    <row r="160" spans="3:6" x14ac:dyDescent="0.2">
      <c r="D160" s="186" t="str">
        <f>IF('[6]Prime Summary'!Q132="","",'[6]Prime Summary'!Q132)</f>
        <v/>
      </c>
      <c r="E160" s="186" t="str">
        <f>IF('[6]Prime Summary'!R132="","",'[6]Prime Summary'!R132)</f>
        <v/>
      </c>
      <c r="F160" s="186" t="str">
        <f>IF('[6]Prime Summary'!S132="","",'[6]Prime Summary'!S132)</f>
        <v/>
      </c>
    </row>
    <row r="161" spans="3:6" x14ac:dyDescent="0.2">
      <c r="D161" s="186" t="str">
        <f>IF('[6]Prime Summary'!Q133="","",'[6]Prime Summary'!Q133)</f>
        <v/>
      </c>
      <c r="E161" s="186" t="str">
        <f>IF('[6]Prime Summary'!R133="","",'[6]Prime Summary'!R133)</f>
        <v/>
      </c>
      <c r="F161" s="186" t="str">
        <f>IF('[6]Prime Summary'!S133="","",'[6]Prime Summary'!S133)</f>
        <v/>
      </c>
    </row>
    <row r="162" spans="3:6" x14ac:dyDescent="0.2">
      <c r="D162" s="186" t="str">
        <f>IF('[6]Prime Summary'!Q134="","",'[6]Prime Summary'!Q134)</f>
        <v/>
      </c>
      <c r="E162" s="186" t="str">
        <f>IF('[6]Prime Summary'!R134="","",'[6]Prime Summary'!R134)</f>
        <v/>
      </c>
      <c r="F162" s="186" t="str">
        <f>IF('[6]Prime Summary'!S134="","",'[6]Prime Summary'!S134)</f>
        <v/>
      </c>
    </row>
    <row r="163" spans="3:6" x14ac:dyDescent="0.2">
      <c r="D163" s="186" t="str">
        <f>IF('[6]Prime Summary'!Q135="","",'[6]Prime Summary'!Q135)</f>
        <v/>
      </c>
      <c r="E163" s="186" t="str">
        <f>IF('[6]Prime Summary'!R135="","",'[6]Prime Summary'!R135)</f>
        <v/>
      </c>
      <c r="F163" s="186" t="str">
        <f>IF('[6]Prime Summary'!S135="","",'[6]Prime Summary'!S135)</f>
        <v/>
      </c>
    </row>
    <row r="164" spans="3:6" x14ac:dyDescent="0.2">
      <c r="D164" s="186" t="str">
        <f>IF('[6]Prime Summary'!Q136="","",'[6]Prime Summary'!Q136)</f>
        <v/>
      </c>
      <c r="E164" s="186" t="str">
        <f>IF('[6]Prime Summary'!R136="","",'[6]Prime Summary'!R136)</f>
        <v/>
      </c>
      <c r="F164" s="186" t="str">
        <f>IF('[6]Prime Summary'!S136="","",'[6]Prime Summary'!S136)</f>
        <v/>
      </c>
    </row>
    <row r="165" spans="3:6" x14ac:dyDescent="0.2">
      <c r="D165" s="186" t="str">
        <f>IF('[6]Prime Summary'!Q137="","",'[6]Prime Summary'!Q137)</f>
        <v/>
      </c>
      <c r="E165" s="186" t="str">
        <f>IF('[6]Prime Summary'!R137="","",'[6]Prime Summary'!R137)</f>
        <v/>
      </c>
      <c r="F165" s="186" t="str">
        <f>IF('[6]Prime Summary'!S137="","",'[6]Prime Summary'!S137)</f>
        <v/>
      </c>
    </row>
    <row r="166" spans="3:6" x14ac:dyDescent="0.2">
      <c r="D166" s="186" t="str">
        <f>IF('[6]Prime Summary'!Q138="","",'[6]Prime Summary'!Q138)</f>
        <v/>
      </c>
      <c r="E166" s="186" t="str">
        <f>IF('[6]Prime Summary'!R138="","",'[6]Prime Summary'!R138)</f>
        <v/>
      </c>
      <c r="F166" s="186" t="str">
        <f>IF('[6]Prime Summary'!S138="","",'[6]Prime Summary'!S138)</f>
        <v/>
      </c>
    </row>
    <row r="168" spans="3:6" x14ac:dyDescent="0.2">
      <c r="C168" s="185" t="s">
        <v>514</v>
      </c>
      <c r="D168" s="184" t="s">
        <v>507</v>
      </c>
      <c r="E168" s="184" t="s">
        <v>508</v>
      </c>
      <c r="F168" s="185" t="s">
        <v>509</v>
      </c>
    </row>
    <row r="169" spans="3:6" x14ac:dyDescent="0.2">
      <c r="D169" s="186" t="str">
        <f>IF('[6]Prime Summary'!Q141="","",'[6]Prime Summary'!Q141)</f>
        <v>AMFAM</v>
      </c>
      <c r="E169" s="186">
        <f>IF('[6]Prime Summary'!R141="","",'[6]Prime Summary'!R141)</f>
        <v>0.4926427802250804</v>
      </c>
      <c r="F169" s="186" t="str">
        <f>IF('[6]Prime Summary'!S141="","",'[6]Prime Summary'!S141)</f>
        <v xml:space="preserve">(d) Insurance companies </v>
      </c>
    </row>
    <row r="170" spans="3:6" x14ac:dyDescent="0.2">
      <c r="D170" s="186" t="str">
        <f>IF('[6]Prime Summary'!Q142="","",'[6]Prime Summary'!Q142)</f>
        <v>F&amp;G</v>
      </c>
      <c r="E170" s="186">
        <f>IF('[6]Prime Summary'!R142="","",'[6]Prime Summary'!R142)</f>
        <v>7.3309937533494116E-2</v>
      </c>
      <c r="F170" s="186" t="str">
        <f>IF('[6]Prime Summary'!S142="","",'[6]Prime Summary'!S142)</f>
        <v xml:space="preserve">(d) Insurance companies </v>
      </c>
    </row>
    <row r="171" spans="3:6" x14ac:dyDescent="0.2">
      <c r="D171" s="186" t="str">
        <f>IF('[6]Prime Summary'!Q143="","",'[6]Prime Summary'!Q143)</f>
        <v>Makena</v>
      </c>
      <c r="E171" s="186">
        <f>IF('[6]Prime Summary'!R143="","",'[6]Prime Summary'!R143)</f>
        <v>0.26868655721058271</v>
      </c>
      <c r="F171" s="186" t="str">
        <f>IF('[6]Prime Summary'!S143="","",'[6]Prime Summary'!S143)</f>
        <v xml:space="preserve">(f) Private funds </v>
      </c>
    </row>
    <row r="172" spans="3:6" x14ac:dyDescent="0.2">
      <c r="D172" s="186" t="str">
        <f>IF('[6]Prime Summary'!Q144="","",'[6]Prime Summary'!Q144)</f>
        <v>Southern Baptist Convention</v>
      </c>
      <c r="E172" s="186">
        <f>IF('[6]Prime Summary'!R144="","",'[6]Prime Summary'!R144)</f>
        <v>8.5115212212304267E-2</v>
      </c>
      <c r="F172" s="186" t="str">
        <f>IF('[6]Prime Summary'!S144="","",'[6]Prime Summary'!S144)</f>
        <v>(g) Non-profits</v>
      </c>
    </row>
    <row r="173" spans="3:6" x14ac:dyDescent="0.2">
      <c r="D173" s="186" t="str">
        <f>IF('[6]Prime Summary'!Q145="","",'[6]Prime Summary'!Q145)</f>
        <v/>
      </c>
      <c r="E173" s="186" t="str">
        <f>IF('[6]Prime Summary'!R145="","",'[6]Prime Summary'!R145)</f>
        <v/>
      </c>
      <c r="F173" s="186" t="str">
        <f>IF('[6]Prime Summary'!S145="","",'[6]Prime Summary'!S145)</f>
        <v/>
      </c>
    </row>
    <row r="174" spans="3:6" x14ac:dyDescent="0.2">
      <c r="D174" s="186" t="str">
        <f>IF('[6]Prime Summary'!Q146="","",'[6]Prime Summary'!Q146)</f>
        <v/>
      </c>
      <c r="E174" s="186" t="str">
        <f>IF('[6]Prime Summary'!R146="","",'[6]Prime Summary'!R146)</f>
        <v/>
      </c>
      <c r="F174" s="186" t="str">
        <f>IF('[6]Prime Summary'!S146="","",'[6]Prime Summary'!S146)</f>
        <v/>
      </c>
    </row>
    <row r="175" spans="3:6" x14ac:dyDescent="0.2">
      <c r="D175" s="186" t="str">
        <f>IF('[6]Prime Summary'!Q147="","",'[6]Prime Summary'!Q147)</f>
        <v/>
      </c>
      <c r="E175" s="186" t="str">
        <f>IF('[6]Prime Summary'!R147="","",'[6]Prime Summary'!R147)</f>
        <v/>
      </c>
      <c r="F175" s="186" t="str">
        <f>IF('[6]Prime Summary'!S147="","",'[6]Prime Summary'!S147)</f>
        <v/>
      </c>
    </row>
    <row r="176" spans="3:6" x14ac:dyDescent="0.2">
      <c r="D176" s="186" t="str">
        <f>IF('[6]Prime Summary'!Q148="","",'[6]Prime Summary'!Q148)</f>
        <v/>
      </c>
      <c r="E176" s="186" t="str">
        <f>IF('[6]Prime Summary'!R148="","",'[6]Prime Summary'!R148)</f>
        <v/>
      </c>
      <c r="F176" s="186" t="str">
        <f>IF('[6]Prime Summary'!S148="","",'[6]Prime Summary'!S148)</f>
        <v/>
      </c>
    </row>
    <row r="177" spans="3:6" x14ac:dyDescent="0.2">
      <c r="D177" s="186" t="str">
        <f>IF('[6]Prime Summary'!Q149="","",'[6]Prime Summary'!Q149)</f>
        <v/>
      </c>
      <c r="E177" s="186" t="str">
        <f>IF('[6]Prime Summary'!R149="","",'[6]Prime Summary'!R149)</f>
        <v/>
      </c>
      <c r="F177" s="186" t="str">
        <f>IF('[6]Prime Summary'!S149="","",'[6]Prime Summary'!S149)</f>
        <v/>
      </c>
    </row>
    <row r="178" spans="3:6" x14ac:dyDescent="0.2">
      <c r="D178" s="186" t="str">
        <f>IF('[6]Prime Summary'!Q150="","",'[6]Prime Summary'!Q150)</f>
        <v/>
      </c>
      <c r="E178" s="186" t="str">
        <f>IF('[6]Prime Summary'!R150="","",'[6]Prime Summary'!R150)</f>
        <v/>
      </c>
      <c r="F178" s="186" t="str">
        <f>IF('[6]Prime Summary'!S150="","",'[6]Prime Summary'!S150)</f>
        <v/>
      </c>
    </row>
    <row r="179" spans="3:6" x14ac:dyDescent="0.2">
      <c r="D179" s="186" t="str">
        <f>IF('[6]Prime Summary'!Q151="","",'[6]Prime Summary'!Q151)</f>
        <v/>
      </c>
      <c r="E179" s="186" t="str">
        <f>IF('[6]Prime Summary'!R151="","",'[6]Prime Summary'!R151)</f>
        <v/>
      </c>
      <c r="F179" s="186" t="str">
        <f>IF('[6]Prime Summary'!S151="","",'[6]Prime Summary'!S151)</f>
        <v/>
      </c>
    </row>
    <row r="180" spans="3:6" x14ac:dyDescent="0.2">
      <c r="D180" s="186" t="str">
        <f>IF('[6]Prime Summary'!Q152="","",'[6]Prime Summary'!Q152)</f>
        <v/>
      </c>
      <c r="E180" s="186" t="str">
        <f>IF('[6]Prime Summary'!R152="","",'[6]Prime Summary'!R152)</f>
        <v/>
      </c>
      <c r="F180" s="186" t="str">
        <f>IF('[6]Prime Summary'!S152="","",'[6]Prime Summary'!S152)</f>
        <v/>
      </c>
    </row>
    <row r="181" spans="3:6" x14ac:dyDescent="0.2">
      <c r="D181" s="186" t="str">
        <f>IF('[6]Prime Summary'!Q153="","",'[6]Prime Summary'!Q153)</f>
        <v/>
      </c>
      <c r="E181" s="186" t="str">
        <f>IF('[6]Prime Summary'!R153="","",'[6]Prime Summary'!R153)</f>
        <v/>
      </c>
      <c r="F181" s="186" t="str">
        <f>IF('[6]Prime Summary'!S153="","",'[6]Prime Summary'!S153)</f>
        <v/>
      </c>
    </row>
    <row r="182" spans="3:6" x14ac:dyDescent="0.2">
      <c r="D182" s="186" t="str">
        <f>IF('[6]Prime Summary'!Q154="","",'[6]Prime Summary'!Q154)</f>
        <v/>
      </c>
      <c r="E182" s="186" t="str">
        <f>IF('[6]Prime Summary'!R154="","",'[6]Prime Summary'!R154)</f>
        <v/>
      </c>
      <c r="F182" s="186" t="str">
        <f>IF('[6]Prime Summary'!S154="","",'[6]Prime Summary'!S154)</f>
        <v/>
      </c>
    </row>
    <row r="183" spans="3:6" x14ac:dyDescent="0.2">
      <c r="D183" s="186" t="str">
        <f>IF('[6]Prime Summary'!Q155="","",'[6]Prime Summary'!Q155)</f>
        <v/>
      </c>
      <c r="E183" s="186" t="str">
        <f>IF('[6]Prime Summary'!R155="","",'[6]Prime Summary'!R155)</f>
        <v/>
      </c>
      <c r="F183" s="186" t="str">
        <f>IF('[6]Prime Summary'!S155="","",'[6]Prime Summary'!S155)</f>
        <v/>
      </c>
    </row>
    <row r="184" spans="3:6" x14ac:dyDescent="0.2">
      <c r="D184" s="186" t="str">
        <f>IF('[6]Prime Summary'!Q156="","",'[6]Prime Summary'!Q156)</f>
        <v/>
      </c>
      <c r="E184" s="186" t="str">
        <f>IF('[6]Prime Summary'!R156="","",'[6]Prime Summary'!R156)</f>
        <v/>
      </c>
      <c r="F184" s="186" t="str">
        <f>IF('[6]Prime Summary'!S156="","",'[6]Prime Summary'!S156)</f>
        <v/>
      </c>
    </row>
    <row r="186" spans="3:6" x14ac:dyDescent="0.2">
      <c r="C186" s="185" t="s">
        <v>515</v>
      </c>
      <c r="D186" s="184" t="s">
        <v>507</v>
      </c>
      <c r="E186" s="184" t="s">
        <v>508</v>
      </c>
      <c r="F186" s="185" t="s">
        <v>509</v>
      </c>
    </row>
    <row r="187" spans="3:6" x14ac:dyDescent="0.2">
      <c r="D187" s="186" t="str">
        <f>IF('[6]Prime Summary'!Q159="","",'[6]Prime Summary'!Q159)</f>
        <v>American Heart Association, Inc.</v>
      </c>
      <c r="E187" s="186">
        <f>IF('[6]Prime Summary'!R159="","",'[6]Prime Summary'!R159)</f>
        <v>7.3905906536977831E-2</v>
      </c>
      <c r="F187" s="186" t="str">
        <f>IF('[6]Prime Summary'!S159="","",'[6]Prime Summary'!S159)</f>
        <v>(g) Non-profits</v>
      </c>
    </row>
    <row r="188" spans="3:6" x14ac:dyDescent="0.2">
      <c r="D188" s="186" t="str">
        <f>IF('[6]Prime Summary'!Q160="","",'[6]Prime Summary'!Q160)</f>
        <v>AMFAM</v>
      </c>
      <c r="E188" s="186">
        <f>IF('[6]Prime Summary'!R160="","",'[6]Prime Summary'!R160)</f>
        <v>0.28415992168252691</v>
      </c>
      <c r="F188" s="186" t="str">
        <f>IF('[6]Prime Summary'!S160="","",'[6]Prime Summary'!S160)</f>
        <v xml:space="preserve">(d) Insurance companies </v>
      </c>
    </row>
    <row r="189" spans="3:6" x14ac:dyDescent="0.2">
      <c r="D189" s="186" t="str">
        <f>IF('[6]Prime Summary'!Q161="","",'[6]Prime Summary'!Q161)</f>
        <v>Assurant</v>
      </c>
      <c r="E189" s="186">
        <f>IF('[6]Prime Summary'!R161="","",'[6]Prime Summary'!R161)</f>
        <v>7.1039980420631726E-2</v>
      </c>
      <c r="F189" s="186" t="str">
        <f>IF('[6]Prime Summary'!S161="","",'[6]Prime Summary'!S161)</f>
        <v xml:space="preserve">(d) Insurance companies </v>
      </c>
    </row>
    <row r="190" spans="3:6" x14ac:dyDescent="0.2">
      <c r="D190" s="186" t="str">
        <f>IF('[6]Prime Summary'!Q162="","",'[6]Prime Summary'!Q162)</f>
        <v>F&amp;G</v>
      </c>
      <c r="E190" s="186">
        <f>IF('[6]Prime Summary'!R162="","",'[6]Prime Summary'!R162)</f>
        <v>0.14207996084126345</v>
      </c>
      <c r="F190" s="186" t="str">
        <f>IF('[6]Prime Summary'!S162="","",'[6]Prime Summary'!S162)</f>
        <v xml:space="preserve">(d) Insurance companies </v>
      </c>
    </row>
    <row r="191" spans="3:6" x14ac:dyDescent="0.2">
      <c r="D191" s="186" t="str">
        <f>IF('[6]Prime Summary'!Q163="","",'[6]Prime Summary'!Q163)</f>
        <v>Omaha</v>
      </c>
      <c r="E191" s="186">
        <f>IF('[6]Prime Summary'!R163="","",'[6]Prime Summary'!R163)</f>
        <v>0.14207996084126345</v>
      </c>
      <c r="F191" s="186" t="str">
        <f>IF('[6]Prime Summary'!S163="","",'[6]Prime Summary'!S163)</f>
        <v xml:space="preserve">(d) Insurance companies </v>
      </c>
    </row>
    <row r="192" spans="3:6" x14ac:dyDescent="0.2">
      <c r="D192" s="186" t="str">
        <f>IF('[6]Prime Summary'!Q164="","",'[6]Prime Summary'!Q164)</f>
        <v>The Kresge Foundation</v>
      </c>
      <c r="E192" s="186">
        <f>IF('[6]Prime Summary'!R164="","",'[6]Prime Summary'!R164)</f>
        <v>6.3244165223817206E-2</v>
      </c>
      <c r="F192" s="186" t="str">
        <f>IF('[6]Prime Summary'!S164="","",'[6]Prime Summary'!S164)</f>
        <v>(g) Non-profits</v>
      </c>
    </row>
    <row r="193" spans="3:6" x14ac:dyDescent="0.2">
      <c r="D193" s="186" t="str">
        <f>IF('[6]Prime Summary'!Q165="","",'[6]Prime Summary'!Q165)</f>
        <v>The New York and Presbyterian Hospital</v>
      </c>
      <c r="E193" s="186">
        <f>IF('[6]Prime Summary'!R165="","",'[6]Prime Summary'!R165)</f>
        <v>0.19428223097693262</v>
      </c>
      <c r="F193" s="186" t="str">
        <f>IF('[6]Prime Summary'!S165="","",'[6]Prime Summary'!S165)</f>
        <v>(g) Non-profits</v>
      </c>
    </row>
    <row r="194" spans="3:6" x14ac:dyDescent="0.2">
      <c r="D194" s="186" t="str">
        <f>IF('[6]Prime Summary'!Q166="","",'[6]Prime Summary'!Q166)</f>
        <v/>
      </c>
      <c r="E194" s="186" t="str">
        <f>IF('[6]Prime Summary'!R166="","",'[6]Prime Summary'!R166)</f>
        <v/>
      </c>
      <c r="F194" s="186" t="str">
        <f>IF('[6]Prime Summary'!S166="","",'[6]Prime Summary'!S166)</f>
        <v/>
      </c>
    </row>
    <row r="195" spans="3:6" x14ac:dyDescent="0.2">
      <c r="D195" s="186" t="str">
        <f>IF('[6]Prime Summary'!Q167="","",'[6]Prime Summary'!Q167)</f>
        <v/>
      </c>
      <c r="E195" s="186" t="str">
        <f>IF('[6]Prime Summary'!R167="","",'[6]Prime Summary'!R167)</f>
        <v/>
      </c>
      <c r="F195" s="186" t="str">
        <f>IF('[6]Prime Summary'!S167="","",'[6]Prime Summary'!S167)</f>
        <v/>
      </c>
    </row>
    <row r="196" spans="3:6" x14ac:dyDescent="0.2">
      <c r="D196" s="186" t="str">
        <f>IF('[6]Prime Summary'!Q168="","",'[6]Prime Summary'!Q168)</f>
        <v/>
      </c>
      <c r="E196" s="186" t="str">
        <f>IF('[6]Prime Summary'!R168="","",'[6]Prime Summary'!R168)</f>
        <v/>
      </c>
      <c r="F196" s="186" t="str">
        <f>IF('[6]Prime Summary'!S168="","",'[6]Prime Summary'!S168)</f>
        <v/>
      </c>
    </row>
    <row r="197" spans="3:6" x14ac:dyDescent="0.2">
      <c r="D197" s="186" t="str">
        <f>IF('[6]Prime Summary'!Q169="","",'[6]Prime Summary'!Q169)</f>
        <v/>
      </c>
      <c r="E197" s="186" t="str">
        <f>IF('[6]Prime Summary'!R169="","",'[6]Prime Summary'!R169)</f>
        <v/>
      </c>
      <c r="F197" s="186" t="str">
        <f>IF('[6]Prime Summary'!S169="","",'[6]Prime Summary'!S169)</f>
        <v/>
      </c>
    </row>
    <row r="198" spans="3:6" x14ac:dyDescent="0.2">
      <c r="D198" s="186" t="str">
        <f>IF('[6]Prime Summary'!Q170="","",'[6]Prime Summary'!Q170)</f>
        <v/>
      </c>
      <c r="E198" s="186" t="str">
        <f>IF('[6]Prime Summary'!R170="","",'[6]Prime Summary'!R170)</f>
        <v/>
      </c>
      <c r="F198" s="186" t="str">
        <f>IF('[6]Prime Summary'!S170="","",'[6]Prime Summary'!S170)</f>
        <v/>
      </c>
    </row>
    <row r="199" spans="3:6" x14ac:dyDescent="0.2">
      <c r="D199" s="186" t="str">
        <f>IF('[6]Prime Summary'!Q171="","",'[6]Prime Summary'!Q171)</f>
        <v/>
      </c>
      <c r="E199" s="186" t="str">
        <f>IF('[6]Prime Summary'!R171="","",'[6]Prime Summary'!R171)</f>
        <v/>
      </c>
      <c r="F199" s="186" t="str">
        <f>IF('[6]Prime Summary'!S171="","",'[6]Prime Summary'!S171)</f>
        <v/>
      </c>
    </row>
    <row r="200" spans="3:6" x14ac:dyDescent="0.2">
      <c r="D200" s="186" t="str">
        <f>IF('[6]Prime Summary'!Q172="","",'[6]Prime Summary'!Q172)</f>
        <v/>
      </c>
      <c r="E200" s="186" t="str">
        <f>IF('[6]Prime Summary'!R172="","",'[6]Prime Summary'!R172)</f>
        <v/>
      </c>
      <c r="F200" s="186" t="str">
        <f>IF('[6]Prime Summary'!S172="","",'[6]Prime Summary'!S172)</f>
        <v/>
      </c>
    </row>
    <row r="201" spans="3:6" x14ac:dyDescent="0.2">
      <c r="D201" s="186" t="str">
        <f>IF('[6]Prime Summary'!Q173="","",'[6]Prime Summary'!Q173)</f>
        <v/>
      </c>
      <c r="E201" s="186" t="str">
        <f>IF('[6]Prime Summary'!R173="","",'[6]Prime Summary'!R173)</f>
        <v/>
      </c>
      <c r="F201" s="186" t="str">
        <f>IF('[6]Prime Summary'!S173="","",'[6]Prime Summary'!S173)</f>
        <v/>
      </c>
    </row>
    <row r="202" spans="3:6" x14ac:dyDescent="0.2">
      <c r="D202" s="186" t="str">
        <f>IF('[6]Prime Summary'!Q174="","",'[6]Prime Summary'!Q174)</f>
        <v/>
      </c>
      <c r="E202" s="186" t="str">
        <f>IF('[6]Prime Summary'!R174="","",'[6]Prime Summary'!R174)</f>
        <v/>
      </c>
      <c r="F202" s="186" t="str">
        <f>IF('[6]Prime Summary'!S174="","",'[6]Prime Summary'!S174)</f>
        <v/>
      </c>
    </row>
    <row r="204" spans="3:6" x14ac:dyDescent="0.2">
      <c r="C204" s="185" t="s">
        <v>516</v>
      </c>
      <c r="D204" s="184" t="s">
        <v>507</v>
      </c>
      <c r="E204" s="184" t="s">
        <v>508</v>
      </c>
      <c r="F204" s="185" t="s">
        <v>509</v>
      </c>
    </row>
    <row r="205" spans="3:6" x14ac:dyDescent="0.2">
      <c r="D205" s="186" t="str">
        <f>IF('[6]Prime Summary'!Q177="","",'[6]Prime Summary'!Q177)</f>
        <v>Alfred I. duPont Charitable Trust</v>
      </c>
      <c r="E205" s="186">
        <f>IF('[6]Prime Summary'!R177="","",'[6]Prime Summary'!R177)</f>
        <v>0.53399933309112546</v>
      </c>
      <c r="F205" s="186" t="str">
        <f>IF('[6]Prime Summary'!S177="","",'[6]Prime Summary'!S177)</f>
        <v>(g) Non-profits</v>
      </c>
    </row>
    <row r="206" spans="3:6" x14ac:dyDescent="0.2">
      <c r="D206" s="186" t="str">
        <f>IF('[6]Prime Summary'!Q178="","",'[6]Prime Summary'!Q178)</f>
        <v>Mercury</v>
      </c>
      <c r="E206" s="186">
        <f>IF('[6]Prime Summary'!R178="","",'[6]Prime Summary'!R178)</f>
        <v>0.157481535142451</v>
      </c>
      <c r="F206" s="186" t="str">
        <f>IF('[6]Prime Summary'!S178="","",'[6]Prime Summary'!S178)</f>
        <v xml:space="preserve">(d) Insurance companies </v>
      </c>
    </row>
    <row r="207" spans="3:6" x14ac:dyDescent="0.2">
      <c r="D207" s="186" t="str">
        <f>IF('[6]Prime Summary'!Q179="","",'[6]Prime Summary'!Q179)</f>
        <v>SWIB</v>
      </c>
      <c r="E207" s="186">
        <f>IF('[6]Prime Summary'!R179="","",'[6]Prime Summary'!R179)</f>
        <v>0.19709829179280475</v>
      </c>
      <c r="F207" s="186" t="str">
        <f>IF('[6]Prime Summary'!S179="","",'[6]Prime Summary'!S179)</f>
        <v xml:space="preserve">(k) State or municipal governmental pension plans </v>
      </c>
    </row>
    <row r="208" spans="3:6" x14ac:dyDescent="0.2">
      <c r="D208" s="186" t="str">
        <f>IF('[6]Prime Summary'!Q180="","",'[6]Prime Summary'!Q180)</f>
        <v>Word of God Fellowship, Inc.</v>
      </c>
      <c r="E208" s="186">
        <f>IF('[6]Prime Summary'!R180="","",'[6]Prime Summary'!R180)</f>
        <v>0.1081914614956062</v>
      </c>
      <c r="F208" s="186" t="str">
        <f>IF('[6]Prime Summary'!S180="","",'[6]Prime Summary'!S180)</f>
        <v>(g) Non-profits</v>
      </c>
    </row>
    <row r="209" spans="3:6" x14ac:dyDescent="0.2">
      <c r="D209" s="186" t="str">
        <f>IF('[6]Prime Summary'!Q181="","",'[6]Prime Summary'!Q181)</f>
        <v/>
      </c>
      <c r="E209" s="186" t="str">
        <f>IF('[6]Prime Summary'!R181="","",'[6]Prime Summary'!R181)</f>
        <v/>
      </c>
      <c r="F209" s="186" t="str">
        <f>IF('[6]Prime Summary'!S181="","",'[6]Prime Summary'!S181)</f>
        <v/>
      </c>
    </row>
    <row r="210" spans="3:6" x14ac:dyDescent="0.2">
      <c r="D210" s="186" t="str">
        <f>IF('[6]Prime Summary'!Q182="","",'[6]Prime Summary'!Q182)</f>
        <v/>
      </c>
      <c r="E210" s="186" t="str">
        <f>IF('[6]Prime Summary'!R182="","",'[6]Prime Summary'!R182)</f>
        <v/>
      </c>
      <c r="F210" s="186" t="str">
        <f>IF('[6]Prime Summary'!S182="","",'[6]Prime Summary'!S182)</f>
        <v/>
      </c>
    </row>
    <row r="211" spans="3:6" x14ac:dyDescent="0.2">
      <c r="D211" s="186" t="str">
        <f>IF('[6]Prime Summary'!Q183="","",'[6]Prime Summary'!Q183)</f>
        <v/>
      </c>
      <c r="E211" s="186" t="str">
        <f>IF('[6]Prime Summary'!R183="","",'[6]Prime Summary'!R183)</f>
        <v/>
      </c>
      <c r="F211" s="186" t="str">
        <f>IF('[6]Prime Summary'!S183="","",'[6]Prime Summary'!S183)</f>
        <v/>
      </c>
    </row>
    <row r="212" spans="3:6" x14ac:dyDescent="0.2">
      <c r="D212" s="186" t="str">
        <f>IF('[6]Prime Summary'!Q184="","",'[6]Prime Summary'!Q184)</f>
        <v/>
      </c>
      <c r="E212" s="186" t="str">
        <f>IF('[6]Prime Summary'!R184="","",'[6]Prime Summary'!R184)</f>
        <v/>
      </c>
      <c r="F212" s="186" t="str">
        <f>IF('[6]Prime Summary'!S184="","",'[6]Prime Summary'!S184)</f>
        <v/>
      </c>
    </row>
    <row r="213" spans="3:6" x14ac:dyDescent="0.2">
      <c r="D213" s="186" t="str">
        <f>IF('[6]Prime Summary'!Q185="","",'[6]Prime Summary'!Q185)</f>
        <v/>
      </c>
      <c r="E213" s="186" t="str">
        <f>IF('[6]Prime Summary'!R185="","",'[6]Prime Summary'!R185)</f>
        <v/>
      </c>
      <c r="F213" s="186" t="str">
        <f>IF('[6]Prime Summary'!S185="","",'[6]Prime Summary'!S185)</f>
        <v/>
      </c>
    </row>
    <row r="214" spans="3:6" x14ac:dyDescent="0.2">
      <c r="D214" s="186" t="str">
        <f>IF('[6]Prime Summary'!Q186="","",'[6]Prime Summary'!Q186)</f>
        <v/>
      </c>
      <c r="E214" s="186" t="str">
        <f>IF('[6]Prime Summary'!R186="","",'[6]Prime Summary'!R186)</f>
        <v/>
      </c>
      <c r="F214" s="186" t="str">
        <f>IF('[6]Prime Summary'!S186="","",'[6]Prime Summary'!S186)</f>
        <v/>
      </c>
    </row>
    <row r="215" spans="3:6" x14ac:dyDescent="0.2">
      <c r="D215" s="186" t="str">
        <f>IF('[6]Prime Summary'!Q187="","",'[6]Prime Summary'!Q187)</f>
        <v/>
      </c>
      <c r="E215" s="186" t="str">
        <f>IF('[6]Prime Summary'!R187="","",'[6]Prime Summary'!R187)</f>
        <v/>
      </c>
      <c r="F215" s="186" t="str">
        <f>IF('[6]Prime Summary'!S187="","",'[6]Prime Summary'!S187)</f>
        <v/>
      </c>
    </row>
    <row r="216" spans="3:6" x14ac:dyDescent="0.2">
      <c r="D216" s="186" t="str">
        <f>IF('[6]Prime Summary'!Q188="","",'[6]Prime Summary'!Q188)</f>
        <v/>
      </c>
      <c r="E216" s="186" t="str">
        <f>IF('[6]Prime Summary'!R188="","",'[6]Prime Summary'!R188)</f>
        <v/>
      </c>
      <c r="F216" s="186" t="str">
        <f>IF('[6]Prime Summary'!S188="","",'[6]Prime Summary'!S188)</f>
        <v/>
      </c>
    </row>
    <row r="217" spans="3:6" x14ac:dyDescent="0.2">
      <c r="D217" s="186" t="str">
        <f>IF('[6]Prime Summary'!Q189="","",'[6]Prime Summary'!Q189)</f>
        <v/>
      </c>
      <c r="E217" s="186" t="str">
        <f>IF('[6]Prime Summary'!R189="","",'[6]Prime Summary'!R189)</f>
        <v/>
      </c>
      <c r="F217" s="186" t="str">
        <f>IF('[6]Prime Summary'!S189="","",'[6]Prime Summary'!S189)</f>
        <v/>
      </c>
    </row>
    <row r="218" spans="3:6" x14ac:dyDescent="0.2">
      <c r="D218" s="186" t="str">
        <f>IF('[6]Prime Summary'!Q190="","",'[6]Prime Summary'!Q190)</f>
        <v/>
      </c>
      <c r="E218" s="186" t="str">
        <f>IF('[6]Prime Summary'!R190="","",'[6]Prime Summary'!R190)</f>
        <v/>
      </c>
      <c r="F218" s="186" t="str">
        <f>IF('[6]Prime Summary'!S190="","",'[6]Prime Summary'!S190)</f>
        <v/>
      </c>
    </row>
    <row r="219" spans="3:6" x14ac:dyDescent="0.2">
      <c r="D219" s="186" t="str">
        <f>IF('[6]Prime Summary'!Q191="","",'[6]Prime Summary'!Q191)</f>
        <v/>
      </c>
      <c r="E219" s="186" t="str">
        <f>IF('[6]Prime Summary'!R191="","",'[6]Prime Summary'!R191)</f>
        <v/>
      </c>
      <c r="F219" s="186" t="str">
        <f>IF('[6]Prime Summary'!S191="","",'[6]Prime Summary'!S191)</f>
        <v/>
      </c>
    </row>
    <row r="220" spans="3:6" x14ac:dyDescent="0.2">
      <c r="D220" s="186" t="str">
        <f>IF('[6]Prime Summary'!Q192="","",'[6]Prime Summary'!Q192)</f>
        <v/>
      </c>
      <c r="E220" s="186" t="str">
        <f>IF('[6]Prime Summary'!R192="","",'[6]Prime Summary'!R192)</f>
        <v/>
      </c>
      <c r="F220" s="186" t="str">
        <f>IF('[6]Prime Summary'!S192="","",'[6]Prime Summary'!S192)</f>
        <v/>
      </c>
    </row>
    <row r="222" spans="3:6" x14ac:dyDescent="0.2">
      <c r="C222" s="185" t="s">
        <v>517</v>
      </c>
      <c r="D222" s="184" t="s">
        <v>507</v>
      </c>
      <c r="E222" s="184" t="s">
        <v>508</v>
      </c>
      <c r="F222" s="185" t="s">
        <v>509</v>
      </c>
    </row>
    <row r="223" spans="3:6" x14ac:dyDescent="0.2">
      <c r="D223" s="186" t="str">
        <f>IF('[6]Prime Summary'!Q195="","",'[6]Prime Summary'!Q195)</f>
        <v>In Touch Ministries</v>
      </c>
      <c r="E223" s="186">
        <f>IF('[6]Prime Summary'!R195="","",'[6]Prime Summary'!R195)</f>
        <v>8.7614960327331792E-2</v>
      </c>
      <c r="F223" s="186" t="str">
        <f>IF('[6]Prime Summary'!S195="","",'[6]Prime Summary'!S195)</f>
        <v>(g) Non-profits</v>
      </c>
    </row>
    <row r="224" spans="3:6" x14ac:dyDescent="0.2">
      <c r="D224" s="186" t="str">
        <f>IF('[6]Prime Summary'!Q196="","",'[6]Prime Summary'!Q196)</f>
        <v>IRR K LLC</v>
      </c>
      <c r="E224" s="186">
        <f>IF('[6]Prime Summary'!R196="","",'[6]Prime Summary'!R196)</f>
        <v>0.1583550521853406</v>
      </c>
      <c r="F224" s="186" t="str">
        <f>IF('[6]Prime Summary'!S196="","",'[6]Prime Summary'!S196)</f>
        <v xml:space="preserve">(f) Private funds </v>
      </c>
    </row>
    <row r="225" spans="4:6" x14ac:dyDescent="0.2">
      <c r="D225" s="186" t="str">
        <f>IF('[6]Prime Summary'!Q197="","",'[6]Prime Summary'!Q197)</f>
        <v>Mercury</v>
      </c>
      <c r="E225" s="186">
        <f>IF('[6]Prime Summary'!R197="","",'[6]Prime Summary'!R197)</f>
        <v>0.15334584468366183</v>
      </c>
      <c r="F225" s="186" t="str">
        <f>IF('[6]Prime Summary'!S197="","",'[6]Prime Summary'!S197)</f>
        <v xml:space="preserve">(d) Insurance companies </v>
      </c>
    </row>
    <row r="226" spans="4:6" x14ac:dyDescent="0.2">
      <c r="D226" s="186" t="str">
        <f>IF('[6]Prime Summary'!Q198="","",'[6]Prime Summary'!Q198)</f>
        <v>Southern Baptist Convention</v>
      </c>
      <c r="E226" s="186">
        <f>IF('[6]Prime Summary'!R198="","",'[6]Prime Summary'!R198)</f>
        <v>0.14727370666316289</v>
      </c>
      <c r="F226" s="186" t="str">
        <f>IF('[6]Prime Summary'!S198="","",'[6]Prime Summary'!S198)</f>
        <v>(g) Non-profits</v>
      </c>
    </row>
    <row r="227" spans="4:6" x14ac:dyDescent="0.2">
      <c r="D227" s="186" t="str">
        <f>IF('[6]Prime Summary'!Q199="","",'[6]Prime Summary'!Q199)</f>
        <v>Word of God Fellowship, Inc.</v>
      </c>
      <c r="E227" s="186">
        <f>IF('[6]Prime Summary'!R199="","",'[6]Prime Summary'!R199)</f>
        <v>0.44602348605091152</v>
      </c>
      <c r="F227" s="186" t="str">
        <f>IF('[6]Prime Summary'!S199="","",'[6]Prime Summary'!S199)</f>
        <v>(g) Non-profits</v>
      </c>
    </row>
    <row r="228" spans="4:6" x14ac:dyDescent="0.2">
      <c r="D228" s="186" t="str">
        <f>IF('[6]Prime Summary'!Q200="","",'[6]Prime Summary'!Q200)</f>
        <v/>
      </c>
      <c r="E228" s="186" t="str">
        <f>IF('[6]Prime Summary'!R200="","",'[6]Prime Summary'!R200)</f>
        <v/>
      </c>
      <c r="F228" s="186" t="str">
        <f>IF('[6]Prime Summary'!S200="","",'[6]Prime Summary'!S200)</f>
        <v/>
      </c>
    </row>
    <row r="229" spans="4:6" x14ac:dyDescent="0.2">
      <c r="D229" s="186" t="str">
        <f>IF('[6]Prime Summary'!Q201="","",'[6]Prime Summary'!Q201)</f>
        <v/>
      </c>
      <c r="E229" s="186" t="str">
        <f>IF('[6]Prime Summary'!R201="","",'[6]Prime Summary'!R201)</f>
        <v/>
      </c>
      <c r="F229" s="186" t="str">
        <f>IF('[6]Prime Summary'!S201="","",'[6]Prime Summary'!S201)</f>
        <v/>
      </c>
    </row>
    <row r="230" spans="4:6" x14ac:dyDescent="0.2">
      <c r="D230" s="186" t="str">
        <f>IF('[6]Prime Summary'!Q202="","",'[6]Prime Summary'!Q202)</f>
        <v/>
      </c>
      <c r="E230" s="186" t="str">
        <f>IF('[6]Prime Summary'!R202="","",'[6]Prime Summary'!R202)</f>
        <v/>
      </c>
      <c r="F230" s="186" t="str">
        <f>IF('[6]Prime Summary'!S202="","",'[6]Prime Summary'!S202)</f>
        <v/>
      </c>
    </row>
    <row r="231" spans="4:6" x14ac:dyDescent="0.2">
      <c r="D231" s="186" t="str">
        <f>IF('[6]Prime Summary'!Q203="","",'[6]Prime Summary'!Q203)</f>
        <v/>
      </c>
      <c r="E231" s="186" t="str">
        <f>IF('[6]Prime Summary'!R203="","",'[6]Prime Summary'!R203)</f>
        <v/>
      </c>
      <c r="F231" s="186" t="str">
        <f>IF('[6]Prime Summary'!S203="","",'[6]Prime Summary'!S203)</f>
        <v/>
      </c>
    </row>
    <row r="232" spans="4:6" x14ac:dyDescent="0.2">
      <c r="D232" s="186" t="str">
        <f>IF('[6]Prime Summary'!Q204="","",'[6]Prime Summary'!Q204)</f>
        <v/>
      </c>
      <c r="E232" s="186" t="str">
        <f>IF('[6]Prime Summary'!R204="","",'[6]Prime Summary'!R204)</f>
        <v/>
      </c>
      <c r="F232" s="186" t="str">
        <f>IF('[6]Prime Summary'!S204="","",'[6]Prime Summary'!S204)</f>
        <v/>
      </c>
    </row>
    <row r="233" spans="4:6" x14ac:dyDescent="0.2">
      <c r="D233" s="186" t="str">
        <f>IF('[6]Prime Summary'!Q205="","",'[6]Prime Summary'!Q205)</f>
        <v/>
      </c>
      <c r="E233" s="186" t="str">
        <f>IF('[6]Prime Summary'!R205="","",'[6]Prime Summary'!R205)</f>
        <v/>
      </c>
      <c r="F233" s="186" t="str">
        <f>IF('[6]Prime Summary'!S205="","",'[6]Prime Summary'!S205)</f>
        <v/>
      </c>
    </row>
    <row r="234" spans="4:6" x14ac:dyDescent="0.2">
      <c r="D234" s="186" t="str">
        <f>IF('[6]Prime Summary'!Q206="","",'[6]Prime Summary'!Q206)</f>
        <v/>
      </c>
      <c r="E234" s="186" t="str">
        <f>IF('[6]Prime Summary'!R206="","",'[6]Prime Summary'!R206)</f>
        <v/>
      </c>
      <c r="F234" s="186" t="str">
        <f>IF('[6]Prime Summary'!S206="","",'[6]Prime Summary'!S206)</f>
        <v/>
      </c>
    </row>
    <row r="235" spans="4:6" x14ac:dyDescent="0.2">
      <c r="D235" s="186" t="str">
        <f>IF('[6]Prime Summary'!Q207="","",'[6]Prime Summary'!Q207)</f>
        <v/>
      </c>
      <c r="E235" s="186" t="str">
        <f>IF('[6]Prime Summary'!R207="","",'[6]Prime Summary'!R207)</f>
        <v/>
      </c>
      <c r="F235" s="186" t="str">
        <f>IF('[6]Prime Summary'!S207="","",'[6]Prime Summary'!S207)</f>
        <v/>
      </c>
    </row>
    <row r="236" spans="4:6" x14ac:dyDescent="0.2">
      <c r="D236" s="186" t="str">
        <f>IF('[6]Prime Summary'!Q208="","",'[6]Prime Summary'!Q208)</f>
        <v/>
      </c>
      <c r="E236" s="186" t="str">
        <f>IF('[6]Prime Summary'!R208="","",'[6]Prime Summary'!R208)</f>
        <v/>
      </c>
      <c r="F236" s="186" t="str">
        <f>IF('[6]Prime Summary'!S208="","",'[6]Prime Summary'!S208)</f>
        <v/>
      </c>
    </row>
    <row r="237" spans="4:6" x14ac:dyDescent="0.2">
      <c r="D237" s="186" t="str">
        <f>IF('[6]Prime Summary'!Q209="","",'[6]Prime Summary'!Q209)</f>
        <v/>
      </c>
      <c r="E237" s="186" t="str">
        <f>IF('[6]Prime Summary'!R209="","",'[6]Prime Summary'!R209)</f>
        <v/>
      </c>
      <c r="F237" s="186" t="str">
        <f>IF('[6]Prime Summary'!S209="","",'[6]Prime Summary'!S209)</f>
        <v/>
      </c>
    </row>
    <row r="238" spans="4:6" x14ac:dyDescent="0.2">
      <c r="D238" s="186" t="str">
        <f>IF('[6]Prime Summary'!Q210="","",'[6]Prime Summary'!Q210)</f>
        <v/>
      </c>
      <c r="E238" s="186" t="str">
        <f>IF('[6]Prime Summary'!R210="","",'[6]Prime Summary'!R210)</f>
        <v/>
      </c>
      <c r="F238" s="186" t="str">
        <f>IF('[6]Prime Summary'!S210="","",'[6]Prime Summary'!S210)</f>
        <v/>
      </c>
    </row>
  </sheetData>
  <mergeCells count="7">
    <mergeCell ref="C31:L31"/>
    <mergeCell ref="AQ6:AS6"/>
    <mergeCell ref="AN6:AP6"/>
    <mergeCell ref="AB6:AG6"/>
    <mergeCell ref="W6:AA6"/>
    <mergeCell ref="M6:N6"/>
    <mergeCell ref="O6:P6"/>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A294-CC51-405C-B441-5F5388D053D2}">
  <dimension ref="A1:D17"/>
  <sheetViews>
    <sheetView workbookViewId="0">
      <selection activeCell="N16" sqref="N16"/>
    </sheetView>
  </sheetViews>
  <sheetFormatPr baseColWidth="10" defaultColWidth="8.83203125" defaultRowHeight="15" x14ac:dyDescent="0.2"/>
  <cols>
    <col min="1" max="1" width="7.1640625" bestFit="1" customWidth="1"/>
    <col min="2" max="2" width="31.5" bestFit="1" customWidth="1"/>
    <col min="3" max="3" width="11" bestFit="1" customWidth="1"/>
    <col min="4" max="4" width="23.5" bestFit="1" customWidth="1"/>
  </cols>
  <sheetData>
    <row r="1" spans="1:4" x14ac:dyDescent="0.2">
      <c r="A1" s="184" t="s">
        <v>313</v>
      </c>
      <c r="B1" s="184" t="s">
        <v>507</v>
      </c>
      <c r="C1" s="184" t="s">
        <v>508</v>
      </c>
      <c r="D1" s="185" t="s">
        <v>509</v>
      </c>
    </row>
    <row r="2" spans="1:4" x14ac:dyDescent="0.2">
      <c r="B2" s="186" t="str">
        <f>IF('[5]USG Summary'!Q62="","",'[5]USG Summary'!Q62)</f>
        <v>ANICO</v>
      </c>
      <c r="C2" s="186">
        <f>IF('[5]USG Summary'!R62="","",'[5]USG Summary'!R62)</f>
        <v>0.1682467429208766</v>
      </c>
      <c r="D2" s="186" t="str">
        <f>IF('[5]USG Summary'!S62="","",'[5]USG Summary'!S62)</f>
        <v xml:space="preserve">(d) Insurance companies </v>
      </c>
    </row>
    <row r="3" spans="1:4" x14ac:dyDescent="0.2">
      <c r="B3" s="186" t="str">
        <f>IF('[5]USG Summary'!Q63="","",'[5]USG Summary'!Q63)</f>
        <v>Children's Health System of Texas</v>
      </c>
      <c r="C3" s="186">
        <f>IF('[5]USG Summary'!R63="","",'[5]USG Summary'!R63)</f>
        <v>0.22026612005192386</v>
      </c>
      <c r="D3" s="186" t="str">
        <f>IF('[5]USG Summary'!S63="","",'[5]USG Summary'!S63)</f>
        <v>(g) Non-profits</v>
      </c>
    </row>
    <row r="4" spans="1:4" x14ac:dyDescent="0.2">
      <c r="B4" s="186" t="str">
        <f>IF('[5]USG Summary'!Q64="","",'[5]USG Summary'!Q64)</f>
        <v>Nationwide</v>
      </c>
      <c r="C4" s="186">
        <f>IF('[5]USG Summary'!R64="","",'[5]USG Summary'!R64)</f>
        <v>0.40639309877270907</v>
      </c>
      <c r="D4" s="186" t="str">
        <f>IF('[5]USG Summary'!S64="","",'[5]USG Summary'!S64)</f>
        <v xml:space="preserve">(d) Insurance companies </v>
      </c>
    </row>
    <row r="5" spans="1:4" x14ac:dyDescent="0.2">
      <c r="B5" s="186" t="str">
        <f>IF('[5]USG Summary'!Q65="","",'[5]USG Summary'!Q65)</f>
        <v>The Kresge Foundation</v>
      </c>
      <c r="C5" s="186">
        <f>IF('[5]USG Summary'!R65="","",'[5]USG Summary'!R65)</f>
        <v>0.20420447245531534</v>
      </c>
      <c r="D5" s="186" t="str">
        <f>IF('[5]USG Summary'!S65="","",'[5]USG Summary'!S65)</f>
        <v>(g) Non-profits</v>
      </c>
    </row>
    <row r="6" spans="1:4" x14ac:dyDescent="0.2">
      <c r="B6" s="186" t="str">
        <f>IF('[5]USG Summary'!Q66="","",'[5]USG Summary'!Q66)</f>
        <v/>
      </c>
      <c r="C6" s="186" t="str">
        <f>IF('[5]USG Summary'!R66="","",'[5]USG Summary'!R66)</f>
        <v/>
      </c>
      <c r="D6" s="186" t="str">
        <f>IF('[5]USG Summary'!S66="","",'[5]USG Summary'!S66)</f>
        <v/>
      </c>
    </row>
    <row r="7" spans="1:4" x14ac:dyDescent="0.2">
      <c r="B7" s="186" t="str">
        <f>IF('[5]USG Summary'!Q67="","",'[5]USG Summary'!Q67)</f>
        <v/>
      </c>
      <c r="C7" s="186" t="str">
        <f>IF('[5]USG Summary'!R67="","",'[5]USG Summary'!R67)</f>
        <v/>
      </c>
      <c r="D7" s="186" t="str">
        <f>IF('[5]USG Summary'!S67="","",'[5]USG Summary'!S67)</f>
        <v/>
      </c>
    </row>
    <row r="8" spans="1:4" x14ac:dyDescent="0.2">
      <c r="B8" s="186" t="str">
        <f>IF('[5]USG Summary'!Q68="","",'[5]USG Summary'!Q68)</f>
        <v/>
      </c>
      <c r="C8" s="186" t="str">
        <f>IF('[5]USG Summary'!R68="","",'[5]USG Summary'!R68)</f>
        <v/>
      </c>
      <c r="D8" s="186" t="str">
        <f>IF('[5]USG Summary'!S68="","",'[5]USG Summary'!S68)</f>
        <v/>
      </c>
    </row>
    <row r="9" spans="1:4" x14ac:dyDescent="0.2">
      <c r="B9" s="186" t="str">
        <f>IF('[5]USG Summary'!Q69="","",'[5]USG Summary'!Q69)</f>
        <v/>
      </c>
      <c r="C9" s="186" t="str">
        <f>IF('[5]USG Summary'!R69="","",'[5]USG Summary'!R69)</f>
        <v/>
      </c>
      <c r="D9" s="186" t="str">
        <f>IF('[5]USG Summary'!S69="","",'[5]USG Summary'!S69)</f>
        <v/>
      </c>
    </row>
    <row r="10" spans="1:4" x14ac:dyDescent="0.2">
      <c r="B10" s="186" t="str">
        <f>IF('[5]USG Summary'!Q70="","",'[5]USG Summary'!Q70)</f>
        <v/>
      </c>
      <c r="C10" s="186" t="str">
        <f>IF('[5]USG Summary'!R70="","",'[5]USG Summary'!R70)</f>
        <v/>
      </c>
      <c r="D10" s="186" t="str">
        <f>IF('[5]USG Summary'!S70="","",'[5]USG Summary'!S70)</f>
        <v/>
      </c>
    </row>
    <row r="11" spans="1:4" x14ac:dyDescent="0.2">
      <c r="B11" s="186" t="str">
        <f>IF('[5]USG Summary'!Q71="","",'[5]USG Summary'!Q71)</f>
        <v/>
      </c>
      <c r="C11" s="186" t="str">
        <f>IF('[5]USG Summary'!R71="","",'[5]USG Summary'!R71)</f>
        <v/>
      </c>
      <c r="D11" s="186" t="str">
        <f>IF('[5]USG Summary'!S71="","",'[5]USG Summary'!S71)</f>
        <v/>
      </c>
    </row>
    <row r="12" spans="1:4" x14ac:dyDescent="0.2">
      <c r="B12" s="186" t="str">
        <f>IF('[5]USG Summary'!Q72="","",'[5]USG Summary'!Q72)</f>
        <v/>
      </c>
      <c r="C12" s="186" t="str">
        <f>IF('[5]USG Summary'!R72="","",'[5]USG Summary'!R72)</f>
        <v/>
      </c>
      <c r="D12" s="186" t="str">
        <f>IF('[5]USG Summary'!S72="","",'[5]USG Summary'!S72)</f>
        <v/>
      </c>
    </row>
    <row r="13" spans="1:4" x14ac:dyDescent="0.2">
      <c r="B13" s="186" t="str">
        <f>IF('[5]USG Summary'!Q73="","",'[5]USG Summary'!Q73)</f>
        <v/>
      </c>
      <c r="C13" s="186" t="str">
        <f>IF('[5]USG Summary'!R73="","",'[5]USG Summary'!R73)</f>
        <v/>
      </c>
      <c r="D13" s="186" t="str">
        <f>IF('[5]USG Summary'!S73="","",'[5]USG Summary'!S73)</f>
        <v/>
      </c>
    </row>
    <row r="14" spans="1:4" x14ac:dyDescent="0.2">
      <c r="B14" s="186" t="str">
        <f>IF('[5]USG Summary'!Q74="","",'[5]USG Summary'!Q74)</f>
        <v/>
      </c>
      <c r="C14" s="186" t="str">
        <f>IF('[5]USG Summary'!R74="","",'[5]USG Summary'!R74)</f>
        <v/>
      </c>
      <c r="D14" s="186" t="str">
        <f>IF('[5]USG Summary'!S74="","",'[5]USG Summary'!S74)</f>
        <v/>
      </c>
    </row>
    <row r="15" spans="1:4" x14ac:dyDescent="0.2">
      <c r="B15" s="186" t="str">
        <f>IF('[5]USG Summary'!Q75="","",'[5]USG Summary'!Q75)</f>
        <v/>
      </c>
      <c r="C15" s="186" t="str">
        <f>IF('[5]USG Summary'!R75="","",'[5]USG Summary'!R75)</f>
        <v/>
      </c>
      <c r="D15" s="186" t="str">
        <f>IF('[5]USG Summary'!S75="","",'[5]USG Summary'!S75)</f>
        <v/>
      </c>
    </row>
    <row r="16" spans="1:4" x14ac:dyDescent="0.2">
      <c r="B16" s="186" t="str">
        <f>IF('[5]USG Summary'!Q76="","",'[5]USG Summary'!Q76)</f>
        <v/>
      </c>
      <c r="C16" s="186" t="str">
        <f>IF('[5]USG Summary'!R76="","",'[5]USG Summary'!R76)</f>
        <v/>
      </c>
      <c r="D16" s="186" t="str">
        <f>IF('[5]USG Summary'!S76="","",'[5]USG Summary'!S76)</f>
        <v/>
      </c>
    </row>
    <row r="17" spans="2:4" x14ac:dyDescent="0.2">
      <c r="B17" s="186" t="str">
        <f>IF('[5]USG Summary'!Q77="","",'[5]USG Summary'!Q77)</f>
        <v/>
      </c>
      <c r="C17" s="186" t="str">
        <f>IF('[5]USG Summary'!R77="","",'[5]USG Summary'!R77)</f>
        <v/>
      </c>
      <c r="D17" s="186" t="str">
        <f>IF('[5]USG Summary'!S77="","",'[5]USG Summary'!S77)</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95DDE-6E26-4FEC-8347-975857C4FCC7}">
  <dimension ref="A1:D17"/>
  <sheetViews>
    <sheetView workbookViewId="0">
      <selection sqref="A1:XFD1048576"/>
    </sheetView>
  </sheetViews>
  <sheetFormatPr baseColWidth="10" defaultColWidth="8.83203125" defaultRowHeight="15" x14ac:dyDescent="0.2"/>
  <cols>
    <col min="1" max="1" width="22.1640625" bestFit="1" customWidth="1"/>
    <col min="2" max="2" width="21.6640625" bestFit="1" customWidth="1"/>
    <col min="3" max="3" width="11" bestFit="1" customWidth="1"/>
    <col min="4" max="4" width="47.1640625" bestFit="1" customWidth="1"/>
  </cols>
  <sheetData>
    <row r="1" spans="1:4" x14ac:dyDescent="0.2">
      <c r="A1" s="185" t="s">
        <v>510</v>
      </c>
      <c r="B1" s="184" t="s">
        <v>507</v>
      </c>
      <c r="C1" s="184" t="s">
        <v>508</v>
      </c>
      <c r="D1" s="185" t="s">
        <v>509</v>
      </c>
    </row>
    <row r="2" spans="1:4" x14ac:dyDescent="0.2">
      <c r="B2" s="186" t="str">
        <f>IF('[6]Prime Summary'!Q69="","",'[6]Prime Summary'!Q69)</f>
        <v>Assurant</v>
      </c>
      <c r="C2" s="186">
        <f>IF('[6]Prime Summary'!R69="","",'[6]Prime Summary'!R69)</f>
        <v>5.8571484161864425E-2</v>
      </c>
      <c r="D2" s="186" t="str">
        <f>IF('[6]Prime Summary'!S69="","",'[6]Prime Summary'!S69)</f>
        <v xml:space="preserve">(d) Insurance companies </v>
      </c>
    </row>
    <row r="3" spans="1:4" x14ac:dyDescent="0.2">
      <c r="B3" s="186" t="str">
        <f>IF('[6]Prime Summary'!Q70="","",'[6]Prime Summary'!Q70)</f>
        <v>F&amp;G</v>
      </c>
      <c r="C3" s="186">
        <f>IF('[6]Prime Summary'!R70="","",'[6]Prime Summary'!R70)</f>
        <v>6.507942684651602E-2</v>
      </c>
      <c r="D3" s="186" t="str">
        <f>IF('[6]Prime Summary'!S70="","",'[6]Prime Summary'!S70)</f>
        <v xml:space="preserve">(d) Insurance companies </v>
      </c>
    </row>
    <row r="4" spans="1:4" x14ac:dyDescent="0.2">
      <c r="B4" s="186" t="str">
        <f>IF('[6]Prime Summary'!Q71="","",'[6]Prime Summary'!Q71)</f>
        <v>IRR K LLC</v>
      </c>
      <c r="C4" s="186">
        <f>IF('[6]Prime Summary'!R71="","",'[6]Prime Summary'!R71)</f>
        <v>6.6306202381883561E-2</v>
      </c>
      <c r="D4" s="186" t="str">
        <f>IF('[6]Prime Summary'!S71="","",'[6]Prime Summary'!S71)</f>
        <v xml:space="preserve">(f) Private funds </v>
      </c>
    </row>
    <row r="5" spans="1:4" x14ac:dyDescent="0.2">
      <c r="B5" s="186" t="str">
        <f>IF('[6]Prime Summary'!Q72="","",'[6]Prime Summary'!Q72)</f>
        <v>Makena</v>
      </c>
      <c r="C5" s="186">
        <f>IF('[6]Prime Summary'!R72="","",'[6]Prime Summary'!R72)</f>
        <v>0.1729070390543106</v>
      </c>
      <c r="D5" s="186" t="str">
        <f>IF('[6]Prime Summary'!S72="","",'[6]Prime Summary'!S72)</f>
        <v xml:space="preserve">(f) Private funds </v>
      </c>
    </row>
    <row r="6" spans="1:4" x14ac:dyDescent="0.2">
      <c r="B6" s="186" t="str">
        <f>IF('[6]Prime Summary'!Q73="","",'[6]Prime Summary'!Q73)</f>
        <v>Stifel</v>
      </c>
      <c r="C6" s="186">
        <f>IF('[6]Prime Summary'!R73="","",'[6]Prime Summary'!R73)</f>
        <v>0.26031770738606408</v>
      </c>
      <c r="D6" s="186" t="str">
        <f>IF('[6]Prime Summary'!S73="","",'[6]Prime Summary'!S73)</f>
        <v xml:space="preserve">(k) State or municipal governmental pension plans </v>
      </c>
    </row>
    <row r="7" spans="1:4" x14ac:dyDescent="0.2">
      <c r="B7" s="186" t="str">
        <f>IF('[6]Prime Summary'!Q74="","",'[6]Prime Summary'!Q74)</f>
        <v>The Kresge Foundation</v>
      </c>
      <c r="C7" s="186">
        <f>IF('[6]Prime Summary'!R74="","",'[6]Prime Summary'!R74)</f>
        <v>0.1333826877686482</v>
      </c>
      <c r="D7" s="186" t="str">
        <f>IF('[6]Prime Summary'!S74="","",'[6]Prime Summary'!S74)</f>
        <v>(g) Non-profits</v>
      </c>
    </row>
    <row r="8" spans="1:4" x14ac:dyDescent="0.2">
      <c r="B8" s="186" t="str">
        <f>IF('[6]Prime Summary'!Q75="","",'[6]Prime Summary'!Q75)</f>
        <v>UVIMCO</v>
      </c>
      <c r="C8" s="186">
        <f>IF('[6]Prime Summary'!R75="","",'[6]Prime Summary'!R75)</f>
        <v>0.15068130192224327</v>
      </c>
      <c r="D8" s="186" t="str">
        <f>IF('[6]Prime Summary'!S75="","",'[6]Prime Summary'!S75)</f>
        <v>(g) Non-profits</v>
      </c>
    </row>
    <row r="9" spans="1:4" x14ac:dyDescent="0.2">
      <c r="B9" s="186" t="str">
        <f>IF('[6]Prime Summary'!Q76="","",'[6]Prime Summary'!Q76)</f>
        <v/>
      </c>
      <c r="C9" s="186" t="str">
        <f>IF('[6]Prime Summary'!R76="","",'[6]Prime Summary'!R76)</f>
        <v/>
      </c>
      <c r="D9" s="186" t="str">
        <f>IF('[6]Prime Summary'!S76="","",'[6]Prime Summary'!S76)</f>
        <v/>
      </c>
    </row>
    <row r="10" spans="1:4" x14ac:dyDescent="0.2">
      <c r="B10" s="186" t="str">
        <f>IF('[6]Prime Summary'!Q77="","",'[6]Prime Summary'!Q77)</f>
        <v/>
      </c>
      <c r="C10" s="186" t="str">
        <f>IF('[6]Prime Summary'!R77="","",'[6]Prime Summary'!R77)</f>
        <v/>
      </c>
      <c r="D10" s="186" t="str">
        <f>IF('[6]Prime Summary'!S77="","",'[6]Prime Summary'!S77)</f>
        <v/>
      </c>
    </row>
    <row r="11" spans="1:4" x14ac:dyDescent="0.2">
      <c r="B11" s="186" t="str">
        <f>IF('[6]Prime Summary'!Q78="","",'[6]Prime Summary'!Q78)</f>
        <v/>
      </c>
      <c r="C11" s="186" t="str">
        <f>IF('[6]Prime Summary'!R78="","",'[6]Prime Summary'!R78)</f>
        <v/>
      </c>
      <c r="D11" s="186" t="str">
        <f>IF('[6]Prime Summary'!S78="","",'[6]Prime Summary'!S78)</f>
        <v/>
      </c>
    </row>
    <row r="12" spans="1:4" x14ac:dyDescent="0.2">
      <c r="B12" s="186" t="str">
        <f>IF('[6]Prime Summary'!Q79="","",'[6]Prime Summary'!Q79)</f>
        <v/>
      </c>
      <c r="C12" s="186" t="str">
        <f>IF('[6]Prime Summary'!R79="","",'[6]Prime Summary'!R79)</f>
        <v/>
      </c>
      <c r="D12" s="186" t="str">
        <f>IF('[6]Prime Summary'!S79="","",'[6]Prime Summary'!S79)</f>
        <v/>
      </c>
    </row>
    <row r="13" spans="1:4" x14ac:dyDescent="0.2">
      <c r="B13" s="186" t="str">
        <f>IF('[6]Prime Summary'!Q80="","",'[6]Prime Summary'!Q80)</f>
        <v/>
      </c>
      <c r="C13" s="186" t="str">
        <f>IF('[6]Prime Summary'!R80="","",'[6]Prime Summary'!R80)</f>
        <v/>
      </c>
      <c r="D13" s="186" t="str">
        <f>IF('[6]Prime Summary'!S80="","",'[6]Prime Summary'!S80)</f>
        <v/>
      </c>
    </row>
    <row r="14" spans="1:4" x14ac:dyDescent="0.2">
      <c r="B14" s="186" t="str">
        <f>IF('[6]Prime Summary'!Q81="","",'[6]Prime Summary'!Q81)</f>
        <v/>
      </c>
      <c r="C14" s="186" t="str">
        <f>IF('[6]Prime Summary'!R81="","",'[6]Prime Summary'!R81)</f>
        <v/>
      </c>
      <c r="D14" s="186" t="str">
        <f>IF('[6]Prime Summary'!S81="","",'[6]Prime Summary'!S81)</f>
        <v/>
      </c>
    </row>
    <row r="15" spans="1:4" x14ac:dyDescent="0.2">
      <c r="B15" s="186" t="str">
        <f>IF('[6]Prime Summary'!Q82="","",'[6]Prime Summary'!Q82)</f>
        <v/>
      </c>
      <c r="C15" s="186" t="str">
        <f>IF('[6]Prime Summary'!R82="","",'[6]Prime Summary'!R82)</f>
        <v/>
      </c>
      <c r="D15" s="186" t="str">
        <f>IF('[6]Prime Summary'!S82="","",'[6]Prime Summary'!S82)</f>
        <v/>
      </c>
    </row>
    <row r="16" spans="1:4" x14ac:dyDescent="0.2">
      <c r="B16" s="186" t="str">
        <f>IF('[6]Prime Summary'!Q83="","",'[6]Prime Summary'!Q83)</f>
        <v/>
      </c>
      <c r="C16" s="186" t="str">
        <f>IF('[6]Prime Summary'!R83="","",'[6]Prime Summary'!R83)</f>
        <v/>
      </c>
      <c r="D16" s="186" t="str">
        <f>IF('[6]Prime Summary'!S83="","",'[6]Prime Summary'!S83)</f>
        <v/>
      </c>
    </row>
    <row r="17" spans="2:4" x14ac:dyDescent="0.2">
      <c r="B17" s="186" t="str">
        <f>IF('[6]Prime Summary'!Q84="","",'[6]Prime Summary'!Q84)</f>
        <v/>
      </c>
      <c r="C17" s="186" t="str">
        <f>IF('[6]Prime Summary'!R84="","",'[6]Prime Summary'!R84)</f>
        <v/>
      </c>
      <c r="D17" s="186" t="str">
        <f>IF('[6]Prime Summary'!S84="","",'[6]Prime Summary'!S84)</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6B884-0309-4487-880C-E92FC1365C77}">
  <dimension ref="A1:D17"/>
  <sheetViews>
    <sheetView workbookViewId="0">
      <selection sqref="A1:XFD1048576"/>
    </sheetView>
  </sheetViews>
  <sheetFormatPr baseColWidth="10" defaultColWidth="8.83203125" defaultRowHeight="15" x14ac:dyDescent="0.2"/>
  <cols>
    <col min="1" max="1" width="23" bestFit="1" customWidth="1"/>
    <col min="2" max="2" width="37.1640625" bestFit="1" customWidth="1"/>
    <col min="3" max="3" width="11" bestFit="1" customWidth="1"/>
    <col min="4" max="4" width="14.33203125" bestFit="1" customWidth="1"/>
  </cols>
  <sheetData>
    <row r="1" spans="1:4" x14ac:dyDescent="0.2">
      <c r="A1" s="185" t="s">
        <v>513</v>
      </c>
      <c r="B1" s="184" t="s">
        <v>507</v>
      </c>
      <c r="C1" s="184" t="s">
        <v>508</v>
      </c>
      <c r="D1" s="185" t="s">
        <v>509</v>
      </c>
    </row>
    <row r="2" spans="1:4" x14ac:dyDescent="0.2">
      <c r="B2" s="186" t="str">
        <f>IF('[6]Prime Summary'!Q123="","",'[6]Prime Summary'!Q123)</f>
        <v>The New York and Presbyterian Hospital</v>
      </c>
      <c r="C2" s="186">
        <f>IF('[6]Prime Summary'!R123="","",'[6]Prime Summary'!R123)</f>
        <v>1</v>
      </c>
      <c r="D2" s="186" t="str">
        <f>IF('[6]Prime Summary'!S123="","",'[6]Prime Summary'!S123)</f>
        <v>(g) Non-profits</v>
      </c>
    </row>
    <row r="3" spans="1:4" x14ac:dyDescent="0.2">
      <c r="B3" s="186" t="str">
        <f>IF('[6]Prime Summary'!Q124="","",'[6]Prime Summary'!Q124)</f>
        <v/>
      </c>
      <c r="C3" s="186" t="str">
        <f>IF('[6]Prime Summary'!R124="","",'[6]Prime Summary'!R124)</f>
        <v/>
      </c>
      <c r="D3" s="186" t="str">
        <f>IF('[6]Prime Summary'!S124="","",'[6]Prime Summary'!S124)</f>
        <v/>
      </c>
    </row>
    <row r="4" spans="1:4" x14ac:dyDescent="0.2">
      <c r="B4" s="186" t="str">
        <f>IF('[6]Prime Summary'!Q125="","",'[6]Prime Summary'!Q125)</f>
        <v/>
      </c>
      <c r="C4" s="186" t="str">
        <f>IF('[6]Prime Summary'!R125="","",'[6]Prime Summary'!R125)</f>
        <v/>
      </c>
      <c r="D4" s="186" t="str">
        <f>IF('[6]Prime Summary'!S125="","",'[6]Prime Summary'!S125)</f>
        <v/>
      </c>
    </row>
    <row r="5" spans="1:4" x14ac:dyDescent="0.2">
      <c r="B5" s="186" t="str">
        <f>IF('[6]Prime Summary'!Q126="","",'[6]Prime Summary'!Q126)</f>
        <v/>
      </c>
      <c r="C5" s="186" t="str">
        <f>IF('[6]Prime Summary'!R126="","",'[6]Prime Summary'!R126)</f>
        <v/>
      </c>
      <c r="D5" s="186" t="str">
        <f>IF('[6]Prime Summary'!S126="","",'[6]Prime Summary'!S126)</f>
        <v/>
      </c>
    </row>
    <row r="6" spans="1:4" x14ac:dyDescent="0.2">
      <c r="B6" s="186" t="str">
        <f>IF('[6]Prime Summary'!Q127="","",'[6]Prime Summary'!Q127)</f>
        <v/>
      </c>
      <c r="C6" s="186" t="str">
        <f>IF('[6]Prime Summary'!R127="","",'[6]Prime Summary'!R127)</f>
        <v/>
      </c>
      <c r="D6" s="186" t="str">
        <f>IF('[6]Prime Summary'!S127="","",'[6]Prime Summary'!S127)</f>
        <v/>
      </c>
    </row>
    <row r="7" spans="1:4" x14ac:dyDescent="0.2">
      <c r="B7" s="186" t="str">
        <f>IF('[6]Prime Summary'!Q128="","",'[6]Prime Summary'!Q128)</f>
        <v/>
      </c>
      <c r="C7" s="186" t="str">
        <f>IF('[6]Prime Summary'!R128="","",'[6]Prime Summary'!R128)</f>
        <v/>
      </c>
      <c r="D7" s="186" t="str">
        <f>IF('[6]Prime Summary'!S128="","",'[6]Prime Summary'!S128)</f>
        <v/>
      </c>
    </row>
    <row r="8" spans="1:4" x14ac:dyDescent="0.2">
      <c r="B8" s="186" t="str">
        <f>IF('[6]Prime Summary'!Q129="","",'[6]Prime Summary'!Q129)</f>
        <v/>
      </c>
      <c r="C8" s="186" t="str">
        <f>IF('[6]Prime Summary'!R129="","",'[6]Prime Summary'!R129)</f>
        <v/>
      </c>
      <c r="D8" s="186" t="str">
        <f>IF('[6]Prime Summary'!S129="","",'[6]Prime Summary'!S129)</f>
        <v/>
      </c>
    </row>
    <row r="9" spans="1:4" x14ac:dyDescent="0.2">
      <c r="B9" s="186" t="str">
        <f>IF('[6]Prime Summary'!Q130="","",'[6]Prime Summary'!Q130)</f>
        <v/>
      </c>
      <c r="C9" s="186" t="str">
        <f>IF('[6]Prime Summary'!R130="","",'[6]Prime Summary'!R130)</f>
        <v/>
      </c>
      <c r="D9" s="186" t="str">
        <f>IF('[6]Prime Summary'!S130="","",'[6]Prime Summary'!S130)</f>
        <v/>
      </c>
    </row>
    <row r="10" spans="1:4" x14ac:dyDescent="0.2">
      <c r="B10" s="186" t="str">
        <f>IF('[6]Prime Summary'!Q131="","",'[6]Prime Summary'!Q131)</f>
        <v/>
      </c>
      <c r="C10" s="186" t="str">
        <f>IF('[6]Prime Summary'!R131="","",'[6]Prime Summary'!R131)</f>
        <v/>
      </c>
      <c r="D10" s="186" t="str">
        <f>IF('[6]Prime Summary'!S131="","",'[6]Prime Summary'!S131)</f>
        <v/>
      </c>
    </row>
    <row r="11" spans="1:4" x14ac:dyDescent="0.2">
      <c r="B11" s="186" t="str">
        <f>IF('[6]Prime Summary'!Q132="","",'[6]Prime Summary'!Q132)</f>
        <v/>
      </c>
      <c r="C11" s="186" t="str">
        <f>IF('[6]Prime Summary'!R132="","",'[6]Prime Summary'!R132)</f>
        <v/>
      </c>
      <c r="D11" s="186" t="str">
        <f>IF('[6]Prime Summary'!S132="","",'[6]Prime Summary'!S132)</f>
        <v/>
      </c>
    </row>
    <row r="12" spans="1:4" x14ac:dyDescent="0.2">
      <c r="B12" s="186" t="str">
        <f>IF('[6]Prime Summary'!Q133="","",'[6]Prime Summary'!Q133)</f>
        <v/>
      </c>
      <c r="C12" s="186" t="str">
        <f>IF('[6]Prime Summary'!R133="","",'[6]Prime Summary'!R133)</f>
        <v/>
      </c>
      <c r="D12" s="186" t="str">
        <f>IF('[6]Prime Summary'!S133="","",'[6]Prime Summary'!S133)</f>
        <v/>
      </c>
    </row>
    <row r="13" spans="1:4" x14ac:dyDescent="0.2">
      <c r="B13" s="186" t="str">
        <f>IF('[6]Prime Summary'!Q134="","",'[6]Prime Summary'!Q134)</f>
        <v/>
      </c>
      <c r="C13" s="186" t="str">
        <f>IF('[6]Prime Summary'!R134="","",'[6]Prime Summary'!R134)</f>
        <v/>
      </c>
      <c r="D13" s="186" t="str">
        <f>IF('[6]Prime Summary'!S134="","",'[6]Prime Summary'!S134)</f>
        <v/>
      </c>
    </row>
    <row r="14" spans="1:4" x14ac:dyDescent="0.2">
      <c r="B14" s="186" t="str">
        <f>IF('[6]Prime Summary'!Q135="","",'[6]Prime Summary'!Q135)</f>
        <v/>
      </c>
      <c r="C14" s="186" t="str">
        <f>IF('[6]Prime Summary'!R135="","",'[6]Prime Summary'!R135)</f>
        <v/>
      </c>
      <c r="D14" s="186" t="str">
        <f>IF('[6]Prime Summary'!S135="","",'[6]Prime Summary'!S135)</f>
        <v/>
      </c>
    </row>
    <row r="15" spans="1:4" x14ac:dyDescent="0.2">
      <c r="B15" s="186" t="str">
        <f>IF('[6]Prime Summary'!Q136="","",'[6]Prime Summary'!Q136)</f>
        <v/>
      </c>
      <c r="C15" s="186" t="str">
        <f>IF('[6]Prime Summary'!R136="","",'[6]Prime Summary'!R136)</f>
        <v/>
      </c>
      <c r="D15" s="186" t="str">
        <f>IF('[6]Prime Summary'!S136="","",'[6]Prime Summary'!S136)</f>
        <v/>
      </c>
    </row>
    <row r="16" spans="1:4" x14ac:dyDescent="0.2">
      <c r="B16" s="186" t="str">
        <f>IF('[6]Prime Summary'!Q137="","",'[6]Prime Summary'!Q137)</f>
        <v/>
      </c>
      <c r="C16" s="186" t="str">
        <f>IF('[6]Prime Summary'!R137="","",'[6]Prime Summary'!R137)</f>
        <v/>
      </c>
      <c r="D16" s="186" t="str">
        <f>IF('[6]Prime Summary'!S137="","",'[6]Prime Summary'!S137)</f>
        <v/>
      </c>
    </row>
    <row r="17" spans="2:4" x14ac:dyDescent="0.2">
      <c r="B17" s="186" t="str">
        <f>IF('[6]Prime Summary'!Q138="","",'[6]Prime Summary'!Q138)</f>
        <v/>
      </c>
      <c r="C17" s="186" t="str">
        <f>IF('[6]Prime Summary'!R138="","",'[6]Prime Summary'!R138)</f>
        <v/>
      </c>
      <c r="D17" s="186" t="str">
        <f>IF('[6]Prime Summary'!S138="","",'[6]Prime Summary'!S138)</f>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EB4E0-5651-4C85-ABD0-498D98C3870C}">
  <dimension ref="A1:D17"/>
  <sheetViews>
    <sheetView workbookViewId="0">
      <selection sqref="A1:XFD1048576"/>
    </sheetView>
  </sheetViews>
  <sheetFormatPr baseColWidth="10" defaultColWidth="8.83203125" defaultRowHeight="15" x14ac:dyDescent="0.2"/>
  <cols>
    <col min="1" max="1" width="24.6640625" bestFit="1" customWidth="1"/>
    <col min="2" max="2" width="27" bestFit="1" customWidth="1"/>
    <col min="3" max="3" width="11" bestFit="1" customWidth="1"/>
    <col min="4" max="4" width="23.5" bestFit="1" customWidth="1"/>
  </cols>
  <sheetData>
    <row r="1" spans="1:4" x14ac:dyDescent="0.2">
      <c r="A1" s="185" t="s">
        <v>514</v>
      </c>
      <c r="B1" s="184" t="s">
        <v>507</v>
      </c>
      <c r="C1" s="184" t="s">
        <v>508</v>
      </c>
      <c r="D1" s="185" t="s">
        <v>509</v>
      </c>
    </row>
    <row r="2" spans="1:4" x14ac:dyDescent="0.2">
      <c r="B2" s="186" t="str">
        <f>IF('[6]Prime Summary'!Q141="","",'[6]Prime Summary'!Q141)</f>
        <v>AMFAM</v>
      </c>
      <c r="C2" s="186">
        <f>IF('[6]Prime Summary'!R141="","",'[6]Prime Summary'!R141)</f>
        <v>0.4926427802250804</v>
      </c>
      <c r="D2" s="186" t="str">
        <f>IF('[6]Prime Summary'!S141="","",'[6]Prime Summary'!S141)</f>
        <v xml:space="preserve">(d) Insurance companies </v>
      </c>
    </row>
    <row r="3" spans="1:4" x14ac:dyDescent="0.2">
      <c r="B3" s="186" t="str">
        <f>IF('[6]Prime Summary'!Q142="","",'[6]Prime Summary'!Q142)</f>
        <v>F&amp;G</v>
      </c>
      <c r="C3" s="186">
        <f>IF('[6]Prime Summary'!R142="","",'[6]Prime Summary'!R142)</f>
        <v>7.3309937533494116E-2</v>
      </c>
      <c r="D3" s="186" t="str">
        <f>IF('[6]Prime Summary'!S142="","",'[6]Prime Summary'!S142)</f>
        <v xml:space="preserve">(d) Insurance companies </v>
      </c>
    </row>
    <row r="4" spans="1:4" x14ac:dyDescent="0.2">
      <c r="B4" s="186" t="str">
        <f>IF('[6]Prime Summary'!Q143="","",'[6]Prime Summary'!Q143)</f>
        <v>Makena</v>
      </c>
      <c r="C4" s="186">
        <f>IF('[6]Prime Summary'!R143="","",'[6]Prime Summary'!R143)</f>
        <v>0.26868655721058271</v>
      </c>
      <c r="D4" s="186" t="str">
        <f>IF('[6]Prime Summary'!S143="","",'[6]Prime Summary'!S143)</f>
        <v xml:space="preserve">(f) Private funds </v>
      </c>
    </row>
    <row r="5" spans="1:4" x14ac:dyDescent="0.2">
      <c r="B5" s="186" t="str">
        <f>IF('[6]Prime Summary'!Q144="","",'[6]Prime Summary'!Q144)</f>
        <v>Southern Baptist Convention</v>
      </c>
      <c r="C5" s="186">
        <f>IF('[6]Prime Summary'!R144="","",'[6]Prime Summary'!R144)</f>
        <v>8.5115212212304267E-2</v>
      </c>
      <c r="D5" s="186" t="str">
        <f>IF('[6]Prime Summary'!S144="","",'[6]Prime Summary'!S144)</f>
        <v>(g) Non-profits</v>
      </c>
    </row>
    <row r="6" spans="1:4" x14ac:dyDescent="0.2">
      <c r="B6" s="186" t="str">
        <f>IF('[6]Prime Summary'!Q145="","",'[6]Prime Summary'!Q145)</f>
        <v/>
      </c>
      <c r="C6" s="186" t="str">
        <f>IF('[6]Prime Summary'!R145="","",'[6]Prime Summary'!R145)</f>
        <v/>
      </c>
      <c r="D6" s="186" t="str">
        <f>IF('[6]Prime Summary'!S145="","",'[6]Prime Summary'!S145)</f>
        <v/>
      </c>
    </row>
    <row r="7" spans="1:4" x14ac:dyDescent="0.2">
      <c r="B7" s="186" t="str">
        <f>IF('[6]Prime Summary'!Q146="","",'[6]Prime Summary'!Q146)</f>
        <v/>
      </c>
      <c r="C7" s="186" t="str">
        <f>IF('[6]Prime Summary'!R146="","",'[6]Prime Summary'!R146)</f>
        <v/>
      </c>
      <c r="D7" s="186" t="str">
        <f>IF('[6]Prime Summary'!S146="","",'[6]Prime Summary'!S146)</f>
        <v/>
      </c>
    </row>
    <row r="8" spans="1:4" x14ac:dyDescent="0.2">
      <c r="B8" s="186" t="str">
        <f>IF('[6]Prime Summary'!Q147="","",'[6]Prime Summary'!Q147)</f>
        <v/>
      </c>
      <c r="C8" s="186" t="str">
        <f>IF('[6]Prime Summary'!R147="","",'[6]Prime Summary'!R147)</f>
        <v/>
      </c>
      <c r="D8" s="186" t="str">
        <f>IF('[6]Prime Summary'!S147="","",'[6]Prime Summary'!S147)</f>
        <v/>
      </c>
    </row>
    <row r="9" spans="1:4" x14ac:dyDescent="0.2">
      <c r="B9" s="186" t="str">
        <f>IF('[6]Prime Summary'!Q148="","",'[6]Prime Summary'!Q148)</f>
        <v/>
      </c>
      <c r="C9" s="186" t="str">
        <f>IF('[6]Prime Summary'!R148="","",'[6]Prime Summary'!R148)</f>
        <v/>
      </c>
      <c r="D9" s="186" t="str">
        <f>IF('[6]Prime Summary'!S148="","",'[6]Prime Summary'!S148)</f>
        <v/>
      </c>
    </row>
    <row r="10" spans="1:4" x14ac:dyDescent="0.2">
      <c r="B10" s="186" t="str">
        <f>IF('[6]Prime Summary'!Q149="","",'[6]Prime Summary'!Q149)</f>
        <v/>
      </c>
      <c r="C10" s="186" t="str">
        <f>IF('[6]Prime Summary'!R149="","",'[6]Prime Summary'!R149)</f>
        <v/>
      </c>
      <c r="D10" s="186" t="str">
        <f>IF('[6]Prime Summary'!S149="","",'[6]Prime Summary'!S149)</f>
        <v/>
      </c>
    </row>
    <row r="11" spans="1:4" x14ac:dyDescent="0.2">
      <c r="B11" s="186" t="str">
        <f>IF('[6]Prime Summary'!Q150="","",'[6]Prime Summary'!Q150)</f>
        <v/>
      </c>
      <c r="C11" s="186" t="str">
        <f>IF('[6]Prime Summary'!R150="","",'[6]Prime Summary'!R150)</f>
        <v/>
      </c>
      <c r="D11" s="186" t="str">
        <f>IF('[6]Prime Summary'!S150="","",'[6]Prime Summary'!S150)</f>
        <v/>
      </c>
    </row>
    <row r="12" spans="1:4" x14ac:dyDescent="0.2">
      <c r="B12" s="186" t="str">
        <f>IF('[6]Prime Summary'!Q151="","",'[6]Prime Summary'!Q151)</f>
        <v/>
      </c>
      <c r="C12" s="186" t="str">
        <f>IF('[6]Prime Summary'!R151="","",'[6]Prime Summary'!R151)</f>
        <v/>
      </c>
      <c r="D12" s="186" t="str">
        <f>IF('[6]Prime Summary'!S151="","",'[6]Prime Summary'!S151)</f>
        <v/>
      </c>
    </row>
    <row r="13" spans="1:4" x14ac:dyDescent="0.2">
      <c r="B13" s="186" t="str">
        <f>IF('[6]Prime Summary'!Q152="","",'[6]Prime Summary'!Q152)</f>
        <v/>
      </c>
      <c r="C13" s="186" t="str">
        <f>IF('[6]Prime Summary'!R152="","",'[6]Prime Summary'!R152)</f>
        <v/>
      </c>
      <c r="D13" s="186" t="str">
        <f>IF('[6]Prime Summary'!S152="","",'[6]Prime Summary'!S152)</f>
        <v/>
      </c>
    </row>
    <row r="14" spans="1:4" x14ac:dyDescent="0.2">
      <c r="B14" s="186" t="str">
        <f>IF('[6]Prime Summary'!Q153="","",'[6]Prime Summary'!Q153)</f>
        <v/>
      </c>
      <c r="C14" s="186" t="str">
        <f>IF('[6]Prime Summary'!R153="","",'[6]Prime Summary'!R153)</f>
        <v/>
      </c>
      <c r="D14" s="186" t="str">
        <f>IF('[6]Prime Summary'!S153="","",'[6]Prime Summary'!S153)</f>
        <v/>
      </c>
    </row>
    <row r="15" spans="1:4" x14ac:dyDescent="0.2">
      <c r="B15" s="186" t="str">
        <f>IF('[6]Prime Summary'!Q154="","",'[6]Prime Summary'!Q154)</f>
        <v/>
      </c>
      <c r="C15" s="186" t="str">
        <f>IF('[6]Prime Summary'!R154="","",'[6]Prime Summary'!R154)</f>
        <v/>
      </c>
      <c r="D15" s="186" t="str">
        <f>IF('[6]Prime Summary'!S154="","",'[6]Prime Summary'!S154)</f>
        <v/>
      </c>
    </row>
    <row r="16" spans="1:4" x14ac:dyDescent="0.2">
      <c r="B16" s="186" t="str">
        <f>IF('[6]Prime Summary'!Q155="","",'[6]Prime Summary'!Q155)</f>
        <v/>
      </c>
      <c r="C16" s="186" t="str">
        <f>IF('[6]Prime Summary'!R155="","",'[6]Prime Summary'!R155)</f>
        <v/>
      </c>
      <c r="D16" s="186" t="str">
        <f>IF('[6]Prime Summary'!S155="","",'[6]Prime Summary'!S155)</f>
        <v/>
      </c>
    </row>
    <row r="17" spans="2:4" x14ac:dyDescent="0.2">
      <c r="B17" s="186" t="str">
        <f>IF('[6]Prime Summary'!Q156="","",'[6]Prime Summary'!Q156)</f>
        <v/>
      </c>
      <c r="C17" s="186" t="str">
        <f>IF('[6]Prime Summary'!R156="","",'[6]Prime Summary'!R156)</f>
        <v/>
      </c>
      <c r="D17" s="186" t="str">
        <f>IF('[6]Prime Summary'!S156="","",'[6]Prime Summary'!S156)</f>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ABCC-68F2-46FC-BE25-C5996F42EB5A}">
  <dimension ref="A1:D17"/>
  <sheetViews>
    <sheetView workbookViewId="0">
      <selection sqref="A1:XFD1048576"/>
    </sheetView>
  </sheetViews>
  <sheetFormatPr baseColWidth="10" defaultColWidth="8.83203125" defaultRowHeight="15" x14ac:dyDescent="0.2"/>
  <cols>
    <col min="1" max="1" width="23.33203125" bestFit="1" customWidth="1"/>
    <col min="2" max="2" width="37.1640625" bestFit="1" customWidth="1"/>
    <col min="3" max="3" width="11" bestFit="1" customWidth="1"/>
    <col min="4" max="4" width="23.5" bestFit="1" customWidth="1"/>
  </cols>
  <sheetData>
    <row r="1" spans="1:4" x14ac:dyDescent="0.2">
      <c r="A1" s="185" t="s">
        <v>515</v>
      </c>
      <c r="B1" s="184" t="s">
        <v>507</v>
      </c>
      <c r="C1" s="184" t="s">
        <v>508</v>
      </c>
      <c r="D1" s="185" t="s">
        <v>509</v>
      </c>
    </row>
    <row r="2" spans="1:4" x14ac:dyDescent="0.2">
      <c r="B2" s="186" t="str">
        <f>IF('[6]Prime Summary'!Q159="","",'[6]Prime Summary'!Q159)</f>
        <v>American Heart Association, Inc.</v>
      </c>
      <c r="C2" s="186">
        <f>IF('[6]Prime Summary'!R159="","",'[6]Prime Summary'!R159)</f>
        <v>7.3905906536977831E-2</v>
      </c>
      <c r="D2" s="186" t="str">
        <f>IF('[6]Prime Summary'!S159="","",'[6]Prime Summary'!S159)</f>
        <v>(g) Non-profits</v>
      </c>
    </row>
    <row r="3" spans="1:4" x14ac:dyDescent="0.2">
      <c r="B3" s="186" t="str">
        <f>IF('[6]Prime Summary'!Q160="","",'[6]Prime Summary'!Q160)</f>
        <v>AMFAM</v>
      </c>
      <c r="C3" s="186">
        <f>IF('[6]Prime Summary'!R160="","",'[6]Prime Summary'!R160)</f>
        <v>0.28415992168252691</v>
      </c>
      <c r="D3" s="186" t="str">
        <f>IF('[6]Prime Summary'!S160="","",'[6]Prime Summary'!S160)</f>
        <v xml:space="preserve">(d) Insurance companies </v>
      </c>
    </row>
    <row r="4" spans="1:4" x14ac:dyDescent="0.2">
      <c r="B4" s="186" t="str">
        <f>IF('[6]Prime Summary'!Q161="","",'[6]Prime Summary'!Q161)</f>
        <v>Assurant</v>
      </c>
      <c r="C4" s="186">
        <f>IF('[6]Prime Summary'!R161="","",'[6]Prime Summary'!R161)</f>
        <v>7.1039980420631726E-2</v>
      </c>
      <c r="D4" s="186" t="str">
        <f>IF('[6]Prime Summary'!S161="","",'[6]Prime Summary'!S161)</f>
        <v xml:space="preserve">(d) Insurance companies </v>
      </c>
    </row>
    <row r="5" spans="1:4" x14ac:dyDescent="0.2">
      <c r="B5" s="186" t="str">
        <f>IF('[6]Prime Summary'!Q162="","",'[6]Prime Summary'!Q162)</f>
        <v>F&amp;G</v>
      </c>
      <c r="C5" s="186">
        <f>IF('[6]Prime Summary'!R162="","",'[6]Prime Summary'!R162)</f>
        <v>0.14207996084126345</v>
      </c>
      <c r="D5" s="186" t="str">
        <f>IF('[6]Prime Summary'!S162="","",'[6]Prime Summary'!S162)</f>
        <v xml:space="preserve">(d) Insurance companies </v>
      </c>
    </row>
    <row r="6" spans="1:4" x14ac:dyDescent="0.2">
      <c r="B6" s="186" t="str">
        <f>IF('[6]Prime Summary'!Q163="","",'[6]Prime Summary'!Q163)</f>
        <v>Omaha</v>
      </c>
      <c r="C6" s="186">
        <f>IF('[6]Prime Summary'!R163="","",'[6]Prime Summary'!R163)</f>
        <v>0.14207996084126345</v>
      </c>
      <c r="D6" s="186" t="str">
        <f>IF('[6]Prime Summary'!S163="","",'[6]Prime Summary'!S163)</f>
        <v xml:space="preserve">(d) Insurance companies </v>
      </c>
    </row>
    <row r="7" spans="1:4" x14ac:dyDescent="0.2">
      <c r="B7" s="186" t="str">
        <f>IF('[6]Prime Summary'!Q164="","",'[6]Prime Summary'!Q164)</f>
        <v>The Kresge Foundation</v>
      </c>
      <c r="C7" s="186">
        <f>IF('[6]Prime Summary'!R164="","",'[6]Prime Summary'!R164)</f>
        <v>6.3244165223817206E-2</v>
      </c>
      <c r="D7" s="186" t="str">
        <f>IF('[6]Prime Summary'!S164="","",'[6]Prime Summary'!S164)</f>
        <v>(g) Non-profits</v>
      </c>
    </row>
    <row r="8" spans="1:4" x14ac:dyDescent="0.2">
      <c r="B8" s="186" t="str">
        <f>IF('[6]Prime Summary'!Q165="","",'[6]Prime Summary'!Q165)</f>
        <v>The New York and Presbyterian Hospital</v>
      </c>
      <c r="C8" s="186">
        <f>IF('[6]Prime Summary'!R165="","",'[6]Prime Summary'!R165)</f>
        <v>0.19428223097693262</v>
      </c>
      <c r="D8" s="186" t="str">
        <f>IF('[6]Prime Summary'!S165="","",'[6]Prime Summary'!S165)</f>
        <v>(g) Non-profits</v>
      </c>
    </row>
    <row r="9" spans="1:4" x14ac:dyDescent="0.2">
      <c r="B9" s="186" t="str">
        <f>IF('[6]Prime Summary'!Q166="","",'[6]Prime Summary'!Q166)</f>
        <v/>
      </c>
      <c r="C9" s="186" t="str">
        <f>IF('[6]Prime Summary'!R166="","",'[6]Prime Summary'!R166)</f>
        <v/>
      </c>
      <c r="D9" s="186" t="str">
        <f>IF('[6]Prime Summary'!S166="","",'[6]Prime Summary'!S166)</f>
        <v/>
      </c>
    </row>
    <row r="10" spans="1:4" x14ac:dyDescent="0.2">
      <c r="B10" s="186" t="str">
        <f>IF('[6]Prime Summary'!Q167="","",'[6]Prime Summary'!Q167)</f>
        <v/>
      </c>
      <c r="C10" s="186" t="str">
        <f>IF('[6]Prime Summary'!R167="","",'[6]Prime Summary'!R167)</f>
        <v/>
      </c>
      <c r="D10" s="186" t="str">
        <f>IF('[6]Prime Summary'!S167="","",'[6]Prime Summary'!S167)</f>
        <v/>
      </c>
    </row>
    <row r="11" spans="1:4" x14ac:dyDescent="0.2">
      <c r="B11" s="186" t="str">
        <f>IF('[6]Prime Summary'!Q168="","",'[6]Prime Summary'!Q168)</f>
        <v/>
      </c>
      <c r="C11" s="186" t="str">
        <f>IF('[6]Prime Summary'!R168="","",'[6]Prime Summary'!R168)</f>
        <v/>
      </c>
      <c r="D11" s="186" t="str">
        <f>IF('[6]Prime Summary'!S168="","",'[6]Prime Summary'!S168)</f>
        <v/>
      </c>
    </row>
    <row r="12" spans="1:4" x14ac:dyDescent="0.2">
      <c r="B12" s="186" t="str">
        <f>IF('[6]Prime Summary'!Q169="","",'[6]Prime Summary'!Q169)</f>
        <v/>
      </c>
      <c r="C12" s="186" t="str">
        <f>IF('[6]Prime Summary'!R169="","",'[6]Prime Summary'!R169)</f>
        <v/>
      </c>
      <c r="D12" s="186" t="str">
        <f>IF('[6]Prime Summary'!S169="","",'[6]Prime Summary'!S169)</f>
        <v/>
      </c>
    </row>
    <row r="13" spans="1:4" x14ac:dyDescent="0.2">
      <c r="B13" s="186" t="str">
        <f>IF('[6]Prime Summary'!Q170="","",'[6]Prime Summary'!Q170)</f>
        <v/>
      </c>
      <c r="C13" s="186" t="str">
        <f>IF('[6]Prime Summary'!R170="","",'[6]Prime Summary'!R170)</f>
        <v/>
      </c>
      <c r="D13" s="186" t="str">
        <f>IF('[6]Prime Summary'!S170="","",'[6]Prime Summary'!S170)</f>
        <v/>
      </c>
    </row>
    <row r="14" spans="1:4" x14ac:dyDescent="0.2">
      <c r="B14" s="186" t="str">
        <f>IF('[6]Prime Summary'!Q171="","",'[6]Prime Summary'!Q171)</f>
        <v/>
      </c>
      <c r="C14" s="186" t="str">
        <f>IF('[6]Prime Summary'!R171="","",'[6]Prime Summary'!R171)</f>
        <v/>
      </c>
      <c r="D14" s="186" t="str">
        <f>IF('[6]Prime Summary'!S171="","",'[6]Prime Summary'!S171)</f>
        <v/>
      </c>
    </row>
    <row r="15" spans="1:4" x14ac:dyDescent="0.2">
      <c r="B15" s="186" t="str">
        <f>IF('[6]Prime Summary'!Q172="","",'[6]Prime Summary'!Q172)</f>
        <v/>
      </c>
      <c r="C15" s="186" t="str">
        <f>IF('[6]Prime Summary'!R172="","",'[6]Prime Summary'!R172)</f>
        <v/>
      </c>
      <c r="D15" s="186" t="str">
        <f>IF('[6]Prime Summary'!S172="","",'[6]Prime Summary'!S172)</f>
        <v/>
      </c>
    </row>
    <row r="16" spans="1:4" x14ac:dyDescent="0.2">
      <c r="B16" s="186" t="str">
        <f>IF('[6]Prime Summary'!Q173="","",'[6]Prime Summary'!Q173)</f>
        <v/>
      </c>
      <c r="C16" s="186" t="str">
        <f>IF('[6]Prime Summary'!R173="","",'[6]Prime Summary'!R173)</f>
        <v/>
      </c>
      <c r="D16" s="186" t="str">
        <f>IF('[6]Prime Summary'!S173="","",'[6]Prime Summary'!S173)</f>
        <v/>
      </c>
    </row>
    <row r="17" spans="2:4" x14ac:dyDescent="0.2">
      <c r="B17" s="186" t="str">
        <f>IF('[6]Prime Summary'!Q174="","",'[6]Prime Summary'!Q174)</f>
        <v/>
      </c>
      <c r="C17" s="186" t="str">
        <f>IF('[6]Prime Summary'!R174="","",'[6]Prime Summary'!R174)</f>
        <v/>
      </c>
      <c r="D17" s="186" t="str">
        <f>IF('[6]Prime Summary'!S174="","",'[6]Prime Summary'!S174)</f>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10d1a64-26e4-4181-ad31-d1cc2f94780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86A0D29A2ADE44B35E6637EEDE9202" ma:contentTypeVersion="14" ma:contentTypeDescription="Create a new document." ma:contentTypeScope="" ma:versionID="fba5d6ed1ba1aca0d94587d4c8348023">
  <xsd:schema xmlns:xsd="http://www.w3.org/2001/XMLSchema" xmlns:xs="http://www.w3.org/2001/XMLSchema" xmlns:p="http://schemas.microsoft.com/office/2006/metadata/properties" xmlns:ns3="210d1a64-26e4-4181-ad31-d1cc2f947808" xmlns:ns4="94291a90-6562-49d0-8f70-4ee0994e1599" targetNamespace="http://schemas.microsoft.com/office/2006/metadata/properties" ma:root="true" ma:fieldsID="8632b6aa9fcabd70353a03f0e36a03fa" ns3:_="" ns4:_="">
    <xsd:import namespace="210d1a64-26e4-4181-ad31-d1cc2f947808"/>
    <xsd:import namespace="94291a90-6562-49d0-8f70-4ee0994e1599"/>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3:_activity"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0d1a64-26e4-4181-ad31-d1cc2f9478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291a90-6562-49d0-8f70-4ee0994e1599"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E05FEB-0EE0-4EE3-8BD4-CBB6E5093499}">
  <ds:schemaRefs>
    <ds:schemaRef ds:uri="http://purl.org/dc/elements/1.1/"/>
    <ds:schemaRef ds:uri="http://purl.org/dc/terms/"/>
    <ds:schemaRef ds:uri="http://schemas.microsoft.com/office/2006/metadata/properties"/>
    <ds:schemaRef ds:uri="http://purl.org/dc/dcmitype/"/>
    <ds:schemaRef ds:uri="210d1a64-26e4-4181-ad31-d1cc2f947808"/>
    <ds:schemaRef ds:uri="http://schemas.microsoft.com/office/infopath/2007/PartnerControls"/>
    <ds:schemaRef ds:uri="http://schemas.microsoft.com/office/2006/documentManagement/types"/>
    <ds:schemaRef ds:uri="http://schemas.openxmlformats.org/package/2006/metadata/core-properties"/>
    <ds:schemaRef ds:uri="94291a90-6562-49d0-8f70-4ee0994e1599"/>
    <ds:schemaRef ds:uri="http://www.w3.org/XML/1998/namespace"/>
  </ds:schemaRefs>
</ds:datastoreItem>
</file>

<file path=customXml/itemProps2.xml><?xml version="1.0" encoding="utf-8"?>
<ds:datastoreItem xmlns:ds="http://schemas.openxmlformats.org/officeDocument/2006/customXml" ds:itemID="{DEEEF2B7-5493-4F1C-8BBC-6CAABC72F4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0d1a64-26e4-4181-ad31-d1cc2f947808"/>
    <ds:schemaRef ds:uri="94291a90-6562-49d0-8f70-4ee0994e15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972AED-CD70-4843-9BF2-7CA2C9368F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35</vt:i4>
      </vt:variant>
    </vt:vector>
  </HeadingPairs>
  <TitlesOfParts>
    <vt:vector size="35" baseType="lpstr">
      <vt:lpstr>Questions for Matt Shepherd</vt:lpstr>
      <vt:lpstr>Tables and Fund info</vt:lpstr>
      <vt:lpstr>Item A</vt:lpstr>
      <vt:lpstr>Items B &amp; C</vt:lpstr>
      <vt:lpstr>Q58-USG M</vt:lpstr>
      <vt:lpstr>Q58-Prime M</vt:lpstr>
      <vt:lpstr>Q58-Prime C1</vt:lpstr>
      <vt:lpstr>Q58-Prime MIG</vt:lpstr>
      <vt:lpstr>Q58-Prime Q1</vt:lpstr>
      <vt:lpstr>Q58-Prime QX</vt:lpstr>
      <vt:lpstr>Q58-Prime Q364</vt:lpstr>
      <vt:lpstr>Q58-Prime A1</vt:lpstr>
      <vt:lpstr>Q58-Prime 2YIG</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Tony Hoang</cp:lastModifiedBy>
  <dcterms:created xsi:type="dcterms:W3CDTF">2020-03-05T14:24:41Z</dcterms:created>
  <dcterms:modified xsi:type="dcterms:W3CDTF">2024-06-21T17:42:20Z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0x010100D286A0D29A2ADE44B35E6637EEDE9202</vt:lpwstr>
  </property>
</Properties>
</file>