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nascriptco.sharepoint.com/sites/system_integration/Bibliothque/SI.6 - SPLITANDPOOL/Programme Python/SplitAndPool_v1/"/>
    </mc:Choice>
  </mc:AlternateContent>
  <xr:revisionPtr revIDLastSave="266" documentId="8_{2AB7872C-BE03-4DD1-8286-2526635AF58C}" xr6:coauthVersionLast="47" xr6:coauthVersionMax="47" xr10:uidLastSave="{02024C07-89CB-426B-89CF-DA808A9E26F9}"/>
  <bookViews>
    <workbookView xWindow="-110" yWindow="-110" windowWidth="19420" windowHeight="10420" xr2:uid="{06C0942E-0F6C-4F79-B67B-9313CB0BA46B}"/>
  </bookViews>
  <sheets>
    <sheet name="Controler" sheetId="1" r:id="rId1"/>
    <sheet name="OT2 Deck" sheetId="3" r:id="rId2"/>
    <sheet name="PSP" sheetId="4" r:id="rId3"/>
    <sheet name="Add end seq" sheetId="5" r:id="rId4"/>
    <sheet name="Referenc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1" i="4" l="1"/>
  <c r="G51" i="4"/>
  <c r="J50" i="4"/>
  <c r="D50" i="4"/>
  <c r="D51" i="4" s="1"/>
  <c r="J14" i="1" a="1"/>
  <c r="J14" i="1" s="1"/>
  <c r="J13" i="1" a="1"/>
  <c r="J13" i="1" s="1"/>
  <c r="D13" i="1" a="1"/>
  <c r="D13" i="1" s="1"/>
  <c r="D14" i="1" a="1"/>
  <c r="D14" i="1" s="1"/>
  <c r="D12" i="1" a="1"/>
  <c r="D12" i="1" s="1"/>
  <c r="J7" i="1" l="1"/>
  <c r="D9" i="1"/>
  <c r="C33" i="4" l="1"/>
  <c r="C37" i="4"/>
  <c r="C35" i="4"/>
  <c r="C31" i="4"/>
  <c r="Y37" i="4" a="1"/>
  <c r="Y37" i="4" s="1"/>
  <c r="Y35" i="4" a="1"/>
  <c r="Y35" i="4" s="1"/>
  <c r="U37" i="4"/>
  <c r="W35" i="4"/>
  <c r="W33" i="4"/>
  <c r="W31" i="4"/>
  <c r="J8" i="1"/>
  <c r="Y33" i="4" a="1"/>
  <c r="Y33" i="4" s="1"/>
  <c r="S37" i="4"/>
  <c r="U35" i="4"/>
  <c r="U33" i="4"/>
  <c r="U31" i="4"/>
  <c r="Y31" i="4" a="1"/>
  <c r="Y31" i="4" s="1"/>
  <c r="K37" i="4"/>
  <c r="S35" i="4"/>
  <c r="S33" i="4"/>
  <c r="S31" i="4"/>
  <c r="K31" i="4"/>
  <c r="Y41" i="4" a="1"/>
  <c r="Y41" i="4" s="1"/>
  <c r="G37" i="4"/>
  <c r="I35" i="4"/>
  <c r="I33" i="4"/>
  <c r="I31" i="4"/>
  <c r="Y39" i="4" a="1"/>
  <c r="Y39" i="4" s="1"/>
  <c r="E37" i="4"/>
  <c r="G35" i="4"/>
  <c r="G33" i="4"/>
  <c r="G31" i="4"/>
  <c r="E35" i="4"/>
  <c r="E33" i="4"/>
  <c r="E31" i="4"/>
  <c r="W37" i="4"/>
  <c r="I37" i="4"/>
  <c r="K35" i="4"/>
  <c r="K33" i="4"/>
  <c r="Y40" i="3" a="1"/>
  <c r="Y40" i="3" s="1"/>
  <c r="Y38" i="3" a="1"/>
  <c r="Y38" i="3" s="1"/>
  <c r="Y34" i="3" a="1"/>
  <c r="Y34" i="3" s="1"/>
  <c r="Y36" i="3" a="1"/>
  <c r="Y36" i="3" s="1"/>
  <c r="Y32" i="3" a="1"/>
  <c r="Y32" i="3" s="1"/>
  <c r="Y30" i="3" a="1"/>
  <c r="Y30" i="3" s="1"/>
  <c r="J9" i="1"/>
  <c r="S30" i="3"/>
  <c r="K32" i="3"/>
  <c r="I34" i="3"/>
  <c r="G36" i="3"/>
  <c r="W30" i="3"/>
  <c r="U32" i="3"/>
  <c r="S34" i="3"/>
  <c r="K36" i="3"/>
  <c r="C30" i="3"/>
  <c r="W32" i="3"/>
  <c r="U34" i="3"/>
  <c r="S36" i="3"/>
  <c r="K34" i="3"/>
  <c r="C32" i="3"/>
  <c r="W34" i="3"/>
  <c r="U36" i="3"/>
  <c r="I36" i="3"/>
  <c r="G30" i="3"/>
  <c r="E32" i="3"/>
  <c r="C34" i="3"/>
  <c r="W36" i="3"/>
  <c r="U30" i="3"/>
  <c r="I30" i="3"/>
  <c r="G32" i="3"/>
  <c r="E34" i="3"/>
  <c r="C36" i="3"/>
  <c r="S32" i="3"/>
  <c r="E30" i="3"/>
  <c r="K30" i="3"/>
  <c r="I32" i="3"/>
  <c r="G34" i="3"/>
  <c r="E3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<sst xmlns="http://schemas.openxmlformats.org/spreadsheetml/2006/main" count="450" uniqueCount="135">
  <si>
    <t>Split And Pool protocol generator</t>
  </si>
  <si>
    <t>Choose operating parameters</t>
  </si>
  <si>
    <t>Choice of labware and location on deck</t>
  </si>
  <si>
    <t>Tiprack</t>
  </si>
  <si>
    <t>ReagentReservoir</t>
  </si>
  <si>
    <t>FilterPlate</t>
  </si>
  <si>
    <t>Opentrons 96 Tip Rack 300 µL</t>
  </si>
  <si>
    <t>Liste of available labware</t>
  </si>
  <si>
    <t>Name</t>
  </si>
  <si>
    <t>API name</t>
  </si>
  <si>
    <t>opentrons_96_tiprack_300ul</t>
  </si>
  <si>
    <t>Axygen 96 Reservoir 2000 µL</t>
  </si>
  <si>
    <t>axygen_96_reservoir_2000ul</t>
  </si>
  <si>
    <t>NEST 96 Deepwell Plate 2mL</t>
  </si>
  <si>
    <t>nest_96_wellplate_2ml_deep</t>
  </si>
  <si>
    <t>USA Scientific 96 Deep Well Plate 2.4 mL</t>
  </si>
  <si>
    <t>usascientific_96_wellplate_2.4ml_deep</t>
  </si>
  <si>
    <t>Pall 96 Well Plate 350 µL Test</t>
  </si>
  <si>
    <t>pall_96_wellplate_350ul_manifold</t>
  </si>
  <si>
    <t>Pall 96 Well Plate 350 µL on Manifold</t>
  </si>
  <si>
    <t>pall_96_wellplate_350ul_test</t>
  </si>
  <si>
    <t>Greiner 96 Well Plate 350 µL</t>
  </si>
  <si>
    <t>greiner_96_wellplate_350ul</t>
  </si>
  <si>
    <t>corning_96_wellplate_360ul_flat</t>
  </si>
  <si>
    <t>Corning 96 Well Plate 360 µL Flat</t>
  </si>
  <si>
    <t>Labware</t>
  </si>
  <si>
    <t>Location</t>
  </si>
  <si>
    <t>Location on deck</t>
  </si>
  <si>
    <t>Choice of pipets and placement</t>
  </si>
  <si>
    <t>Liste of avaible pipettes</t>
  </si>
  <si>
    <t>P300 Single GEN2</t>
  </si>
  <si>
    <t>P300 Single GEN1</t>
  </si>
  <si>
    <t>P1000 Single GEN2</t>
  </si>
  <si>
    <t>P1000 Single GEN1</t>
  </si>
  <si>
    <t>p300_single_gen2</t>
  </si>
  <si>
    <t>p300_single_gen1</t>
  </si>
  <si>
    <t>p1000_single_gen2</t>
  </si>
  <si>
    <t>p1000_single_gen1</t>
  </si>
  <si>
    <t>P300 Multi GEN2</t>
  </si>
  <si>
    <t>P300 Multi GEN1</t>
  </si>
  <si>
    <t>p300_multi_gen2</t>
  </si>
  <si>
    <t>p300_multi_gen1</t>
  </si>
  <si>
    <t>Multi pipettes</t>
  </si>
  <si>
    <t>Single pipettes</t>
  </si>
  <si>
    <t>Placement</t>
  </si>
  <si>
    <t>Type</t>
  </si>
  <si>
    <t>Concentration of the resin in beads</t>
  </si>
  <si>
    <t>beads/mL</t>
  </si>
  <si>
    <t>Desired number of beads</t>
  </si>
  <si>
    <t>Initial volume of resin to introduce in well 0 of the FilterPlate</t>
  </si>
  <si>
    <t>Number of cycles</t>
  </si>
  <si>
    <t>Estimated duration</t>
  </si>
  <si>
    <t>Estimated losses</t>
  </si>
  <si>
    <t>beads</t>
  </si>
  <si>
    <t>mL</t>
  </si>
  <si>
    <t>cycles</t>
  </si>
  <si>
    <t>Single channel pipette</t>
  </si>
  <si>
    <t>Multi channel pipette</t>
  </si>
  <si>
    <t>References</t>
  </si>
  <si>
    <t>P1</t>
  </si>
  <si>
    <t>P5</t>
  </si>
  <si>
    <t>P9</t>
  </si>
  <si>
    <t>P13</t>
  </si>
  <si>
    <t>P17</t>
  </si>
  <si>
    <t>P2</t>
  </si>
  <si>
    <t>P6</t>
  </si>
  <si>
    <t>P10</t>
  </si>
  <si>
    <t>P14</t>
  </si>
  <si>
    <t>P18</t>
  </si>
  <si>
    <t>Ps</t>
  </si>
  <si>
    <t>A</t>
  </si>
  <si>
    <t>E</t>
  </si>
  <si>
    <t>W1</t>
  </si>
  <si>
    <t>D</t>
  </si>
  <si>
    <t>W2</t>
  </si>
  <si>
    <t>P3</t>
  </si>
  <si>
    <t>P7</t>
  </si>
  <si>
    <t>P11</t>
  </si>
  <si>
    <t>P15</t>
  </si>
  <si>
    <t>P19</t>
  </si>
  <si>
    <t>C</t>
  </si>
  <si>
    <t>G</t>
  </si>
  <si>
    <t>P4</t>
  </si>
  <si>
    <t>P8</t>
  </si>
  <si>
    <t>P12</t>
  </si>
  <si>
    <t>P16</t>
  </si>
  <si>
    <t>T</t>
  </si>
  <si>
    <t>Trans 1</t>
  </si>
  <si>
    <t>Trans 2</t>
  </si>
  <si>
    <t>Trans 3</t>
  </si>
  <si>
    <t>Split 1</t>
  </si>
  <si>
    <t>Well 1</t>
  </si>
  <si>
    <t>1_6</t>
  </si>
  <si>
    <t>Split 2</t>
  </si>
  <si>
    <t>Well 2</t>
  </si>
  <si>
    <t>Well 3</t>
  </si>
  <si>
    <t>7_12</t>
  </si>
  <si>
    <t>Well 4</t>
  </si>
  <si>
    <t>13_19</t>
  </si>
  <si>
    <t>B</t>
  </si>
  <si>
    <t>F</t>
  </si>
  <si>
    <t>H</t>
  </si>
  <si>
    <t>OT2 Deck</t>
  </si>
  <si>
    <t>Right</t>
  </si>
  <si>
    <t>Left</t>
  </si>
  <si>
    <t>Duration of 1 cycle</t>
  </si>
  <si>
    <t>P0</t>
  </si>
  <si>
    <t>DesaltingPlate</t>
  </si>
  <si>
    <t>H2O</t>
  </si>
  <si>
    <t>0.3ml</t>
  </si>
  <si>
    <t>TSTPK</t>
  </si>
  <si>
    <t>TH1X</t>
  </si>
  <si>
    <t>Lb</t>
  </si>
  <si>
    <t>Isop</t>
  </si>
  <si>
    <t>Eth</t>
  </si>
  <si>
    <t>0.4ml</t>
  </si>
  <si>
    <t>0.7ml</t>
  </si>
  <si>
    <t>Liberation Buffer</t>
  </si>
  <si>
    <t>Enzyme Buffer</t>
  </si>
  <si>
    <t>Total</t>
  </si>
  <si>
    <t>µl</t>
  </si>
  <si>
    <t>TST</t>
  </si>
  <si>
    <t>S1 (EB)</t>
  </si>
  <si>
    <t>PK</t>
  </si>
  <si>
    <t>EndoV</t>
  </si>
  <si>
    <t>M119</t>
  </si>
  <si>
    <t>Trans</t>
  </si>
  <si>
    <t>Synthsis</t>
  </si>
  <si>
    <t>Control</t>
  </si>
  <si>
    <t>Disp</t>
  </si>
  <si>
    <t>Advance set up</t>
  </si>
  <si>
    <t>1.8ml</t>
  </si>
  <si>
    <t>1ml</t>
  </si>
  <si>
    <t>Empty plate</t>
  </si>
  <si>
    <t>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</si>
</sst>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&quot; ml&quot;"/>
    <numFmt numFmtId="165" formatCode="[$-F400]h:mm:ss\ AM/PM"/>
    <numFmt numFmtId="166" formatCode="0.0"/>
  </numFmts>
  <fonts count="32" x14ac:knownFonts="1">
    <font>
      <sz val="11"/>
      <color theme="1"/>
      <name val="Calibri"/>
      <family val="2"/>
      <scheme val="minor"/>
    </font>
    <font>
      <b/>
      <sz val="16"/>
      <color theme="0"/>
      <name val="DIN Next LT Pro"/>
      <family val="2"/>
    </font>
    <font>
      <b/>
      <sz val="12"/>
      <color theme="0"/>
      <name val="DIN Next LT Pro"/>
      <family val="2"/>
    </font>
    <font>
      <sz val="11"/>
      <color theme="1"/>
      <name val="DIN Next LT Pro"/>
      <family val="2"/>
    </font>
    <font>
      <b/>
      <sz val="11"/>
      <color theme="1"/>
      <name val="DIN Next LT Pro"/>
      <family val="2"/>
    </font>
    <font>
      <b/>
      <sz val="11"/>
      <color theme="0"/>
      <name val="DIN Next LT Pro"/>
      <family val="2"/>
    </font>
    <font>
      <sz val="11"/>
      <color theme="0"/>
      <name val="DIN Next LT Pro"/>
      <family val="2"/>
    </font>
    <font>
      <b/>
      <sz val="11"/>
      <name val="DIN Next LT Pro"/>
      <family val="2"/>
    </font>
    <font>
      <sz val="11"/>
      <name val="DIN Next LT Pro"/>
      <family val="2"/>
    </font>
    <font>
      <b/>
      <sz val="14"/>
      <color theme="0"/>
      <name val="DIN Next LT Pro"/>
      <family val="2"/>
    </font>
    <font>
      <b/>
      <sz val="18"/>
      <color theme="0"/>
      <name val="DIN Next LT Pro"/>
      <family val="2"/>
    </font>
    <font>
      <sz val="14"/>
      <color theme="1"/>
      <name val="DIN Next LT Pro"/>
      <family val="2"/>
    </font>
    <font>
      <b/>
      <sz val="18"/>
      <color theme="1"/>
      <name val="DIN Next LT Pro"/>
      <family val="2"/>
    </font>
    <font>
      <sz val="14"/>
      <color rgb="FF000000"/>
      <name val="DIN Next LT Pro"/>
      <family val="2"/>
    </font>
    <font>
      <sz val="18"/>
      <name val="DIN Next LT Pro"/>
      <family val="2"/>
    </font>
    <font>
      <b/>
      <sz val="14"/>
      <color rgb="FF000000"/>
      <name val="DIN Next LT Pro"/>
      <family val="2"/>
    </font>
    <font>
      <sz val="14"/>
      <name val="DIN Next LT Pro"/>
      <family val="2"/>
    </font>
    <font>
      <b/>
      <sz val="14"/>
      <name val="DIN Next LT Pro"/>
      <family val="2"/>
    </font>
    <font>
      <sz val="12"/>
      <name val="DIN Next LT Pro"/>
      <family val="2"/>
    </font>
    <font>
      <b/>
      <sz val="12"/>
      <color rgb="FF000000"/>
      <name val="DIN Next LT Pro"/>
      <family val="2"/>
    </font>
    <font>
      <b/>
      <sz val="24"/>
      <color theme="0"/>
      <name val="DIN Next LT Pro"/>
      <family val="2"/>
    </font>
    <font>
      <sz val="14"/>
      <color rgb="FF000000"/>
      <name val="Calibri"/>
      <family val="2"/>
    </font>
    <font>
      <sz val="18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8"/>
      <name val="Arial"/>
      <family val="2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C5DA"/>
        <bgColor indexed="64"/>
      </patternFill>
    </fill>
    <fill>
      <patternFill patternType="solid">
        <fgColor rgb="FFEBE7F2"/>
        <bgColor indexed="64"/>
      </patternFill>
    </fill>
    <fill>
      <patternFill patternType="solid">
        <fgColor rgb="FFE3BECA"/>
        <bgColor indexed="64"/>
      </patternFill>
    </fill>
    <fill>
      <patternFill patternType="solid">
        <fgColor rgb="FFF1D77F"/>
        <bgColor indexed="64"/>
      </patternFill>
    </fill>
    <fill>
      <patternFill patternType="solid">
        <fgColor rgb="FFC9D3BE"/>
        <bgColor indexed="64"/>
      </patternFill>
    </fill>
    <fill>
      <patternFill patternType="solid">
        <fgColor rgb="FFF8C891"/>
        <bgColor indexed="64"/>
      </patternFill>
    </fill>
    <fill>
      <patternFill patternType="solid">
        <fgColor rgb="FFD7CEE6"/>
        <bgColor indexed="64"/>
      </patternFill>
    </fill>
    <fill>
      <patternFill patternType="solid">
        <fgColor rgb="FFC4B6D9"/>
        <bgColor indexed="64"/>
      </patternFill>
    </fill>
    <fill>
      <patternFill patternType="solid">
        <fgColor rgb="FF9C85C0"/>
        <bgColor indexed="64"/>
      </patternFill>
    </fill>
    <fill>
      <patternFill patternType="solid">
        <fgColor rgb="FFE6ECF3"/>
        <bgColor indexed="64"/>
      </patternFill>
    </fill>
    <fill>
      <patternFill patternType="solid">
        <fgColor rgb="FFCCD8E7"/>
        <bgColor indexed="64"/>
      </patternFill>
    </fill>
    <fill>
      <patternFill patternType="solid">
        <fgColor rgb="FF809EC2"/>
        <bgColor indexed="64"/>
      </patternFill>
    </fill>
    <fill>
      <patternFill patternType="solid">
        <fgColor rgb="FFF6E9ED"/>
        <bgColor indexed="64"/>
      </patternFill>
    </fill>
    <fill>
      <patternFill patternType="solid">
        <fgColor rgb="FFECD3DC"/>
        <bgColor indexed="64"/>
      </patternFill>
    </fill>
    <fill>
      <patternFill patternType="solid">
        <fgColor rgb="FFD092A7"/>
        <bgColor indexed="64"/>
      </patternFill>
    </fill>
    <fill>
      <patternFill patternType="solid">
        <fgColor rgb="FFFAF2D4"/>
        <bgColor indexed="64"/>
      </patternFill>
    </fill>
    <fill>
      <patternFill patternType="solid">
        <fgColor rgb="FFF5E4A9"/>
        <bgColor indexed="64"/>
      </patternFill>
    </fill>
    <fill>
      <patternFill patternType="solid">
        <fgColor rgb="FFE7BC29"/>
        <bgColor indexed="64"/>
      </patternFill>
    </fill>
    <fill>
      <patternFill patternType="solid">
        <fgColor rgb="FFFDEDDA"/>
        <bgColor indexed="64"/>
      </patternFill>
    </fill>
    <fill>
      <patternFill patternType="solid">
        <fgColor rgb="FFFADBB5"/>
        <bgColor indexed="64"/>
      </patternFill>
    </fill>
    <fill>
      <patternFill patternType="solid">
        <fgColor rgb="FFF3A447"/>
        <bgColor indexed="64"/>
      </patternFill>
    </fill>
    <fill>
      <patternFill patternType="solid">
        <fgColor rgb="FFFF9B8E"/>
        <bgColor indexed="64"/>
      </patternFill>
    </fill>
    <fill>
      <patternFill patternType="solid">
        <fgColor rgb="FF42AAF9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indexed="64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indexed="64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thick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7" fillId="6" borderId="0" xfId="0" applyNumberFormat="1" applyFon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10" fontId="7" fillId="5" borderId="0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1" fontId="7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3" fillId="0" borderId="0" xfId="0" applyFont="1"/>
    <xf numFmtId="0" fontId="13" fillId="6" borderId="15" xfId="0" applyFont="1" applyFill="1" applyBorder="1" applyAlignment="1">
      <alignment horizontal="center" vertical="center" wrapText="1" readingOrder="1"/>
    </xf>
    <xf numFmtId="0" fontId="14" fillId="6" borderId="16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 readingOrder="1"/>
    </xf>
    <xf numFmtId="0" fontId="16" fillId="6" borderId="17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 readingOrder="1"/>
    </xf>
    <xf numFmtId="0" fontId="14" fillId="10" borderId="16" xfId="0" applyFont="1" applyFill="1" applyBorder="1" applyAlignment="1">
      <alignment horizontal="center" vertical="center" wrapText="1"/>
    </xf>
    <xf numFmtId="0" fontId="14" fillId="10" borderId="17" xfId="0" applyFont="1" applyFill="1" applyBorder="1" applyAlignment="1">
      <alignment horizontal="center" vertical="center" wrapText="1"/>
    </xf>
    <xf numFmtId="0" fontId="14" fillId="10" borderId="18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 wrapText="1" readingOrder="1"/>
    </xf>
    <xf numFmtId="0" fontId="14" fillId="11" borderId="16" xfId="0" applyFont="1" applyFill="1" applyBorder="1" applyAlignment="1">
      <alignment horizontal="center" vertical="center" wrapText="1"/>
    </xf>
    <xf numFmtId="0" fontId="13" fillId="12" borderId="15" xfId="0" applyFont="1" applyFill="1" applyBorder="1" applyAlignment="1">
      <alignment horizontal="center" vertical="center" wrapText="1" readingOrder="1"/>
    </xf>
    <xf numFmtId="0" fontId="14" fillId="12" borderId="16" xfId="0" applyFont="1" applyFill="1" applyBorder="1" applyAlignment="1">
      <alignment horizontal="center" vertical="center" wrapText="1"/>
    </xf>
    <xf numFmtId="0" fontId="13" fillId="13" borderId="15" xfId="0" applyFont="1" applyFill="1" applyBorder="1" applyAlignment="1">
      <alignment horizontal="center" vertical="center" wrapText="1" readingOrder="1"/>
    </xf>
    <xf numFmtId="0" fontId="14" fillId="13" borderId="16" xfId="0" applyFont="1" applyFill="1" applyBorder="1" applyAlignment="1">
      <alignment horizontal="center" vertical="center" wrapText="1"/>
    </xf>
    <xf numFmtId="0" fontId="13" fillId="14" borderId="15" xfId="0" applyFont="1" applyFill="1" applyBorder="1" applyAlignment="1">
      <alignment horizontal="center" vertical="center" wrapText="1" readingOrder="1"/>
    </xf>
    <xf numFmtId="0" fontId="14" fillId="14" borderId="16" xfId="0" applyFont="1" applyFill="1" applyBorder="1" applyAlignment="1">
      <alignment horizontal="center" vertical="center" wrapText="1"/>
    </xf>
    <xf numFmtId="0" fontId="13" fillId="15" borderId="15" xfId="0" applyFont="1" applyFill="1" applyBorder="1" applyAlignment="1">
      <alignment horizontal="center" vertical="center" wrapText="1" readingOrder="1"/>
    </xf>
    <xf numFmtId="0" fontId="14" fillId="15" borderId="16" xfId="0" applyFont="1" applyFill="1" applyBorder="1" applyAlignment="1">
      <alignment horizontal="center" vertical="center" wrapText="1"/>
    </xf>
    <xf numFmtId="0" fontId="13" fillId="16" borderId="15" xfId="0" applyFont="1" applyFill="1" applyBorder="1" applyAlignment="1">
      <alignment horizontal="center" vertical="center" wrapText="1" readingOrder="1"/>
    </xf>
    <xf numFmtId="0" fontId="14" fillId="16" borderId="16" xfId="0" applyFont="1" applyFill="1" applyBorder="1" applyAlignment="1">
      <alignment horizontal="center" vertical="center" wrapText="1"/>
    </xf>
    <xf numFmtId="0" fontId="14" fillId="11" borderId="17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 readingOrder="1"/>
    </xf>
    <xf numFmtId="0" fontId="14" fillId="12" borderId="17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 readingOrder="1"/>
    </xf>
    <xf numFmtId="0" fontId="14" fillId="13" borderId="17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 readingOrder="1"/>
    </xf>
    <xf numFmtId="0" fontId="14" fillId="14" borderId="17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 readingOrder="1"/>
    </xf>
    <xf numFmtId="0" fontId="14" fillId="15" borderId="17" xfId="0" applyFont="1" applyFill="1" applyBorder="1" applyAlignment="1">
      <alignment horizontal="center" vertical="center" wrapText="1"/>
    </xf>
    <xf numFmtId="0" fontId="15" fillId="15" borderId="18" xfId="0" applyFont="1" applyFill="1" applyBorder="1" applyAlignment="1">
      <alignment horizontal="center" vertical="center" wrapText="1" readingOrder="1"/>
    </xf>
    <xf numFmtId="0" fontId="14" fillId="16" borderId="17" xfId="0" applyFont="1" applyFill="1" applyBorder="1" applyAlignment="1">
      <alignment horizontal="center" vertical="center" wrapText="1"/>
    </xf>
    <xf numFmtId="0" fontId="15" fillId="16" borderId="18" xfId="0" applyFont="1" applyFill="1" applyBorder="1" applyAlignment="1">
      <alignment horizontal="center" vertical="center" wrapText="1" readingOrder="1"/>
    </xf>
    <xf numFmtId="0" fontId="13" fillId="17" borderId="15" xfId="0" applyFont="1" applyFill="1" applyBorder="1" applyAlignment="1">
      <alignment horizontal="center" vertical="center" wrapText="1" readingOrder="1"/>
    </xf>
    <xf numFmtId="0" fontId="14" fillId="17" borderId="16" xfId="0" applyFont="1" applyFill="1" applyBorder="1" applyAlignment="1">
      <alignment horizontal="center" vertical="center" wrapText="1"/>
    </xf>
    <xf numFmtId="0" fontId="14" fillId="17" borderId="17" xfId="0" applyFont="1" applyFill="1" applyBorder="1" applyAlignment="1">
      <alignment horizontal="center" vertical="center" wrapText="1"/>
    </xf>
    <xf numFmtId="0" fontId="15" fillId="17" borderId="18" xfId="0" applyFont="1" applyFill="1" applyBorder="1" applyAlignment="1">
      <alignment horizontal="center" vertical="center" wrapText="1" readingOrder="1"/>
    </xf>
    <xf numFmtId="0" fontId="13" fillId="18" borderId="15" xfId="0" applyFont="1" applyFill="1" applyBorder="1" applyAlignment="1">
      <alignment horizontal="center" vertical="center" wrapText="1" readingOrder="1"/>
    </xf>
    <xf numFmtId="0" fontId="14" fillId="18" borderId="16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0" fontId="15" fillId="18" borderId="18" xfId="0" applyFont="1" applyFill="1" applyBorder="1" applyAlignment="1">
      <alignment horizontal="center" vertical="center" wrapText="1" readingOrder="1"/>
    </xf>
    <xf numFmtId="0" fontId="13" fillId="19" borderId="15" xfId="0" applyFont="1" applyFill="1" applyBorder="1" applyAlignment="1">
      <alignment horizontal="center" vertical="center" wrapText="1" readingOrder="1"/>
    </xf>
    <xf numFmtId="0" fontId="14" fillId="19" borderId="16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8" xfId="0" applyFont="1" applyFill="1" applyBorder="1" applyAlignment="1">
      <alignment horizontal="center" vertical="center" wrapText="1" readingOrder="1"/>
    </xf>
    <xf numFmtId="0" fontId="13" fillId="0" borderId="15" xfId="0" applyFont="1" applyBorder="1" applyAlignment="1">
      <alignment horizontal="center" vertical="center" wrapText="1" readingOrder="1"/>
    </xf>
    <xf numFmtId="0" fontId="14" fillId="0" borderId="16" xfId="0" applyFont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 readingOrder="1"/>
    </xf>
    <xf numFmtId="164" fontId="17" fillId="12" borderId="17" xfId="0" applyNumberFormat="1" applyFont="1" applyFill="1" applyBorder="1" applyAlignment="1">
      <alignment horizontal="center" vertical="center" wrapText="1"/>
    </xf>
    <xf numFmtId="164" fontId="17" fillId="13" borderId="17" xfId="0" applyNumberFormat="1" applyFont="1" applyFill="1" applyBorder="1" applyAlignment="1">
      <alignment horizontal="center" vertical="center" wrapText="1"/>
    </xf>
    <xf numFmtId="164" fontId="17" fillId="14" borderId="17" xfId="0" applyNumberFormat="1" applyFont="1" applyFill="1" applyBorder="1" applyAlignment="1">
      <alignment horizontal="center" vertical="center" wrapText="1"/>
    </xf>
    <xf numFmtId="164" fontId="17" fillId="15" borderId="17" xfId="0" applyNumberFormat="1" applyFont="1" applyFill="1" applyBorder="1" applyAlignment="1">
      <alignment horizontal="center" vertical="center" wrapText="1"/>
    </xf>
    <xf numFmtId="164" fontId="17" fillId="16" borderId="17" xfId="0" applyNumberFormat="1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164" fontId="15" fillId="11" borderId="17" xfId="0" applyNumberFormat="1" applyFont="1" applyFill="1" applyBorder="1" applyAlignment="1">
      <alignment horizontal="center" vertical="center" wrapText="1" readingOrder="1"/>
    </xf>
    <xf numFmtId="49" fontId="15" fillId="11" borderId="18" xfId="0" applyNumberFormat="1" applyFont="1" applyFill="1" applyBorder="1" applyAlignment="1">
      <alignment horizontal="center" vertical="center" wrapText="1" readingOrder="1"/>
    </xf>
    <xf numFmtId="164" fontId="17" fillId="17" borderId="17" xfId="0" applyNumberFormat="1" applyFont="1" applyFill="1" applyBorder="1" applyAlignment="1">
      <alignment horizontal="center" vertical="center" wrapText="1"/>
    </xf>
    <xf numFmtId="164" fontId="17" fillId="18" borderId="17" xfId="0" applyNumberFormat="1" applyFont="1" applyFill="1" applyBorder="1" applyAlignment="1">
      <alignment horizontal="center" vertical="center" wrapText="1"/>
    </xf>
    <xf numFmtId="164" fontId="17" fillId="19" borderId="17" xfId="0" applyNumberFormat="1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 readingOrder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3" fillId="20" borderId="15" xfId="0" applyFont="1" applyFill="1" applyBorder="1" applyAlignment="1">
      <alignment horizontal="center" vertical="center" wrapText="1" readingOrder="1"/>
    </xf>
    <xf numFmtId="0" fontId="14" fillId="20" borderId="16" xfId="0" applyFont="1" applyFill="1" applyBorder="1" applyAlignment="1">
      <alignment horizontal="center" vertical="center" wrapText="1"/>
    </xf>
    <xf numFmtId="0" fontId="13" fillId="21" borderId="15" xfId="0" applyFont="1" applyFill="1" applyBorder="1" applyAlignment="1">
      <alignment horizontal="center" vertical="center" wrapText="1" readingOrder="1"/>
    </xf>
    <xf numFmtId="0" fontId="14" fillId="21" borderId="16" xfId="0" applyFont="1" applyFill="1" applyBorder="1" applyAlignment="1">
      <alignment horizontal="center" vertical="center" wrapText="1"/>
    </xf>
    <xf numFmtId="0" fontId="13" fillId="22" borderId="15" xfId="0" applyFont="1" applyFill="1" applyBorder="1" applyAlignment="1">
      <alignment horizontal="center" vertical="center" wrapText="1" readingOrder="1"/>
    </xf>
    <xf numFmtId="0" fontId="14" fillId="22" borderId="16" xfId="0" applyFont="1" applyFill="1" applyBorder="1" applyAlignment="1">
      <alignment horizontal="center" vertical="center" wrapText="1"/>
    </xf>
    <xf numFmtId="0" fontId="13" fillId="23" borderId="15" xfId="0" applyFont="1" applyFill="1" applyBorder="1" applyAlignment="1">
      <alignment horizontal="center" vertical="center" wrapText="1" readingOrder="1"/>
    </xf>
    <xf numFmtId="0" fontId="14" fillId="23" borderId="16" xfId="0" applyFont="1" applyFill="1" applyBorder="1" applyAlignment="1">
      <alignment horizontal="center" vertical="center" wrapText="1"/>
    </xf>
    <xf numFmtId="0" fontId="14" fillId="20" borderId="17" xfId="0" applyFont="1" applyFill="1" applyBorder="1" applyAlignment="1">
      <alignment horizontal="center" vertical="center" wrapText="1"/>
    </xf>
    <xf numFmtId="0" fontId="15" fillId="20" borderId="18" xfId="0" applyFont="1" applyFill="1" applyBorder="1" applyAlignment="1">
      <alignment horizontal="center" vertical="center" wrapText="1" readingOrder="1"/>
    </xf>
    <xf numFmtId="0" fontId="14" fillId="21" borderId="17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 readingOrder="1"/>
    </xf>
    <xf numFmtId="0" fontId="14" fillId="22" borderId="17" xfId="0" applyFont="1" applyFill="1" applyBorder="1" applyAlignment="1">
      <alignment horizontal="center" vertical="center" wrapText="1"/>
    </xf>
    <xf numFmtId="0" fontId="15" fillId="22" borderId="18" xfId="0" applyFont="1" applyFill="1" applyBorder="1" applyAlignment="1">
      <alignment horizontal="center" vertical="center" wrapText="1" readingOrder="1"/>
    </xf>
    <xf numFmtId="0" fontId="14" fillId="23" borderId="17" xfId="0" applyFont="1" applyFill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 wrapText="1" readingOrder="1"/>
    </xf>
    <xf numFmtId="0" fontId="13" fillId="24" borderId="15" xfId="0" applyFont="1" applyFill="1" applyBorder="1" applyAlignment="1">
      <alignment horizontal="center" vertical="center" wrapText="1" readingOrder="1"/>
    </xf>
    <xf numFmtId="0" fontId="14" fillId="24" borderId="16" xfId="0" applyFont="1" applyFill="1" applyBorder="1" applyAlignment="1">
      <alignment horizontal="center" vertical="center" wrapText="1"/>
    </xf>
    <xf numFmtId="0" fontId="14" fillId="24" borderId="17" xfId="0" applyFont="1" applyFill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 readingOrder="1"/>
    </xf>
    <xf numFmtId="0" fontId="13" fillId="25" borderId="15" xfId="0" applyFont="1" applyFill="1" applyBorder="1" applyAlignment="1">
      <alignment horizontal="center" vertical="center" wrapText="1" readingOrder="1"/>
    </xf>
    <xf numFmtId="0" fontId="14" fillId="25" borderId="16" xfId="0" applyFont="1" applyFill="1" applyBorder="1" applyAlignment="1">
      <alignment horizontal="center" vertical="center" wrapText="1"/>
    </xf>
    <xf numFmtId="0" fontId="14" fillId="25" borderId="17" xfId="0" applyFont="1" applyFill="1" applyBorder="1" applyAlignment="1">
      <alignment horizontal="center" vertical="center" wrapText="1"/>
    </xf>
    <xf numFmtId="0" fontId="15" fillId="25" borderId="18" xfId="0" applyFont="1" applyFill="1" applyBorder="1" applyAlignment="1">
      <alignment horizontal="center" vertical="center" wrapText="1" readingOrder="1"/>
    </xf>
    <xf numFmtId="0" fontId="13" fillId="26" borderId="15" xfId="0" applyFont="1" applyFill="1" applyBorder="1" applyAlignment="1">
      <alignment horizontal="center" vertical="center" wrapText="1" readingOrder="1"/>
    </xf>
    <xf numFmtId="0" fontId="14" fillId="26" borderId="16" xfId="0" applyFont="1" applyFill="1" applyBorder="1" applyAlignment="1">
      <alignment horizontal="center" vertical="center" wrapText="1"/>
    </xf>
    <xf numFmtId="0" fontId="13" fillId="27" borderId="15" xfId="0" applyFont="1" applyFill="1" applyBorder="1" applyAlignment="1">
      <alignment horizontal="center" vertical="center" wrapText="1" readingOrder="1"/>
    </xf>
    <xf numFmtId="0" fontId="14" fillId="27" borderId="16" xfId="0" applyFont="1" applyFill="1" applyBorder="1" applyAlignment="1">
      <alignment horizontal="center" vertical="center" wrapText="1"/>
    </xf>
    <xf numFmtId="0" fontId="13" fillId="28" borderId="15" xfId="0" applyFont="1" applyFill="1" applyBorder="1" applyAlignment="1">
      <alignment horizontal="center" vertical="center" wrapText="1" readingOrder="1"/>
    </xf>
    <xf numFmtId="0" fontId="14" fillId="28" borderId="16" xfId="0" applyFont="1" applyFill="1" applyBorder="1" applyAlignment="1">
      <alignment horizontal="center" vertical="center" wrapText="1"/>
    </xf>
    <xf numFmtId="0" fontId="13" fillId="29" borderId="15" xfId="0" applyFont="1" applyFill="1" applyBorder="1" applyAlignment="1">
      <alignment horizontal="center" vertical="center" wrapText="1" readingOrder="1"/>
    </xf>
    <xf numFmtId="0" fontId="14" fillId="29" borderId="16" xfId="0" applyFont="1" applyFill="1" applyBorder="1" applyAlignment="1">
      <alignment horizontal="center" vertical="center" wrapText="1"/>
    </xf>
    <xf numFmtId="0" fontId="13" fillId="30" borderId="15" xfId="0" applyFont="1" applyFill="1" applyBorder="1" applyAlignment="1">
      <alignment horizontal="center" vertical="center" wrapText="1" readingOrder="1"/>
    </xf>
    <xf numFmtId="0" fontId="14" fillId="30" borderId="16" xfId="0" applyFont="1" applyFill="1" applyBorder="1" applyAlignment="1">
      <alignment horizontal="center" vertical="center" wrapText="1"/>
    </xf>
    <xf numFmtId="0" fontId="14" fillId="26" borderId="17" xfId="0" applyFont="1" applyFill="1" applyBorder="1" applyAlignment="1">
      <alignment horizontal="center" vertical="center" wrapText="1"/>
    </xf>
    <xf numFmtId="0" fontId="15" fillId="26" borderId="18" xfId="0" applyFont="1" applyFill="1" applyBorder="1" applyAlignment="1">
      <alignment horizontal="center" vertical="center" wrapText="1" readingOrder="1"/>
    </xf>
    <xf numFmtId="0" fontId="14" fillId="27" borderId="17" xfId="0" applyFont="1" applyFill="1" applyBorder="1" applyAlignment="1">
      <alignment horizontal="center" vertical="center" wrapText="1"/>
    </xf>
    <xf numFmtId="0" fontId="15" fillId="27" borderId="18" xfId="0" applyFont="1" applyFill="1" applyBorder="1" applyAlignment="1">
      <alignment horizontal="center" vertical="center" wrapText="1" readingOrder="1"/>
    </xf>
    <xf numFmtId="0" fontId="14" fillId="28" borderId="17" xfId="0" applyFont="1" applyFill="1" applyBorder="1" applyAlignment="1">
      <alignment horizontal="center" vertical="center" wrapText="1"/>
    </xf>
    <xf numFmtId="0" fontId="15" fillId="28" borderId="18" xfId="0" applyFont="1" applyFill="1" applyBorder="1" applyAlignment="1">
      <alignment horizontal="center" vertical="center" wrapText="1" readingOrder="1"/>
    </xf>
    <xf numFmtId="0" fontId="14" fillId="29" borderId="17" xfId="0" applyFont="1" applyFill="1" applyBorder="1" applyAlignment="1">
      <alignment horizontal="center" vertical="center" wrapText="1"/>
    </xf>
    <xf numFmtId="0" fontId="15" fillId="29" borderId="18" xfId="0" applyFont="1" applyFill="1" applyBorder="1" applyAlignment="1">
      <alignment horizontal="center" vertical="center" wrapText="1" readingOrder="1"/>
    </xf>
    <xf numFmtId="0" fontId="14" fillId="30" borderId="17" xfId="0" applyFont="1" applyFill="1" applyBorder="1" applyAlignment="1">
      <alignment horizontal="center" vertical="center" wrapText="1"/>
    </xf>
    <xf numFmtId="0" fontId="15" fillId="30" borderId="18" xfId="0" applyFont="1" applyFill="1" applyBorder="1" applyAlignment="1">
      <alignment horizontal="center" vertical="center" wrapText="1" readingOrder="1"/>
    </xf>
    <xf numFmtId="0" fontId="13" fillId="31" borderId="15" xfId="0" applyFont="1" applyFill="1" applyBorder="1" applyAlignment="1">
      <alignment horizontal="center" vertical="center" wrapText="1" readingOrder="1"/>
    </xf>
    <xf numFmtId="0" fontId="14" fillId="31" borderId="16" xfId="0" applyFont="1" applyFill="1" applyBorder="1" applyAlignment="1">
      <alignment horizontal="center" vertical="center" wrapText="1"/>
    </xf>
    <xf numFmtId="0" fontId="14" fillId="31" borderId="17" xfId="0" applyFont="1" applyFill="1" applyBorder="1" applyAlignment="1">
      <alignment horizontal="center" vertical="center" wrapText="1"/>
    </xf>
    <xf numFmtId="0" fontId="15" fillId="31" borderId="18" xfId="0" applyFont="1" applyFill="1" applyBorder="1" applyAlignment="1">
      <alignment horizontal="center" vertical="center" wrapText="1" readingOrder="1"/>
    </xf>
    <xf numFmtId="0" fontId="14" fillId="6" borderId="21" xfId="0" applyFont="1" applyFill="1" applyBorder="1" applyAlignment="1">
      <alignment horizontal="center" vertical="center" wrapText="1"/>
    </xf>
    <xf numFmtId="0" fontId="15" fillId="6" borderId="22" xfId="0" applyFont="1" applyFill="1" applyBorder="1" applyAlignment="1">
      <alignment horizontal="center" vertical="center" wrapText="1" readingOrder="1"/>
    </xf>
    <xf numFmtId="0" fontId="14" fillId="10" borderId="21" xfId="0" applyFont="1" applyFill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 wrapText="1"/>
    </xf>
    <xf numFmtId="0" fontId="14" fillId="16" borderId="21" xfId="0" applyFont="1" applyFill="1" applyBorder="1" applyAlignment="1">
      <alignment horizontal="center" vertical="center" wrapText="1"/>
    </xf>
    <xf numFmtId="0" fontId="15" fillId="16" borderId="22" xfId="0" applyFont="1" applyFill="1" applyBorder="1" applyAlignment="1">
      <alignment horizontal="center" vertical="center" wrapText="1" readingOrder="1"/>
    </xf>
    <xf numFmtId="0" fontId="14" fillId="10" borderId="24" xfId="0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4" fillId="11" borderId="24" xfId="0" applyFont="1" applyFill="1" applyBorder="1" applyAlignment="1">
      <alignment horizontal="center" vertical="center" wrapText="1"/>
    </xf>
    <xf numFmtId="0" fontId="15" fillId="11" borderId="25" xfId="0" applyFont="1" applyFill="1" applyBorder="1" applyAlignment="1">
      <alignment horizontal="center" vertical="center" wrapText="1" readingOrder="1"/>
    </xf>
    <xf numFmtId="0" fontId="14" fillId="19" borderId="24" xfId="0" applyFont="1" applyFill="1" applyBorder="1" applyAlignment="1">
      <alignment horizontal="center" vertical="center" wrapText="1"/>
    </xf>
    <xf numFmtId="0" fontId="15" fillId="19" borderId="25" xfId="0" applyFont="1" applyFill="1" applyBorder="1" applyAlignment="1">
      <alignment horizontal="center" vertical="center" wrapText="1" readingOrder="1"/>
    </xf>
    <xf numFmtId="0" fontId="14" fillId="13" borderId="24" xfId="0" applyFont="1" applyFill="1" applyBorder="1" applyAlignment="1">
      <alignment horizontal="center" vertical="center" wrapText="1"/>
    </xf>
    <xf numFmtId="0" fontId="15" fillId="13" borderId="25" xfId="0" applyFont="1" applyFill="1" applyBorder="1" applyAlignment="1">
      <alignment horizontal="center" vertical="center" wrapText="1" readingOrder="1"/>
    </xf>
    <xf numFmtId="0" fontId="14" fillId="14" borderId="24" xfId="0" applyFont="1" applyFill="1" applyBorder="1" applyAlignment="1">
      <alignment horizontal="center" vertical="center" wrapText="1"/>
    </xf>
    <xf numFmtId="0" fontId="15" fillId="14" borderId="25" xfId="0" applyFont="1" applyFill="1" applyBorder="1" applyAlignment="1">
      <alignment horizontal="center" vertical="center" wrapText="1" readingOrder="1"/>
    </xf>
    <xf numFmtId="0" fontId="14" fillId="15" borderId="24" xfId="0" applyFont="1" applyFill="1" applyBorder="1" applyAlignment="1">
      <alignment horizontal="center" vertical="center" wrapText="1"/>
    </xf>
    <xf numFmtId="0" fontId="15" fillId="15" borderId="25" xfId="0" applyFont="1" applyFill="1" applyBorder="1" applyAlignment="1">
      <alignment horizontal="center" vertical="center" wrapText="1" readingOrder="1"/>
    </xf>
    <xf numFmtId="0" fontId="14" fillId="16" borderId="24" xfId="0" applyFont="1" applyFill="1" applyBorder="1" applyAlignment="1">
      <alignment horizontal="center" vertical="center" wrapText="1"/>
    </xf>
    <xf numFmtId="0" fontId="15" fillId="16" borderId="26" xfId="0" applyFont="1" applyFill="1" applyBorder="1" applyAlignment="1">
      <alignment horizontal="center" vertical="center" wrapText="1" readingOrder="1"/>
    </xf>
    <xf numFmtId="0" fontId="3" fillId="5" borderId="5" xfId="0" applyFont="1" applyFill="1" applyBorder="1"/>
    <xf numFmtId="0" fontId="19" fillId="11" borderId="16" xfId="0" applyFont="1" applyFill="1" applyBorder="1" applyAlignment="1">
      <alignment horizontal="center" vertical="center" wrapText="1" readingOrder="1"/>
    </xf>
    <xf numFmtId="0" fontId="19" fillId="11" borderId="18" xfId="0" applyFont="1" applyFill="1" applyBorder="1" applyAlignment="1">
      <alignment horizontal="center" vertical="center" wrapText="1" readingOrder="1"/>
    </xf>
    <xf numFmtId="11" fontId="7" fillId="5" borderId="0" xfId="0" applyNumberFormat="1" applyFont="1" applyFill="1" applyBorder="1" applyAlignment="1">
      <alignment horizontal="center" vertical="center"/>
    </xf>
    <xf numFmtId="11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65" fontId="7" fillId="5" borderId="0" xfId="0" applyNumberFormat="1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 wrapText="1" readingOrder="1"/>
    </xf>
    <xf numFmtId="0" fontId="22" fillId="8" borderId="16" xfId="0" applyFont="1" applyFill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 readingOrder="1"/>
    </xf>
    <xf numFmtId="0" fontId="22" fillId="9" borderId="16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23" fillId="8" borderId="18" xfId="0" applyFont="1" applyFill="1" applyBorder="1" applyAlignment="1">
      <alignment horizontal="center" vertical="center" wrapText="1" readingOrder="1"/>
    </xf>
    <xf numFmtId="0" fontId="22" fillId="9" borderId="17" xfId="0" applyFont="1" applyFill="1" applyBorder="1" applyAlignment="1">
      <alignment horizontal="center" vertical="center" wrapText="1"/>
    </xf>
    <xf numFmtId="0" fontId="23" fillId="9" borderId="18" xfId="0" applyFont="1" applyFill="1" applyBorder="1" applyAlignment="1">
      <alignment horizontal="center" vertical="center" wrapText="1" readingOrder="1"/>
    </xf>
    <xf numFmtId="0" fontId="21" fillId="6" borderId="15" xfId="0" applyFont="1" applyFill="1" applyBorder="1" applyAlignment="1">
      <alignment horizontal="center" vertical="center" wrapText="1" readingOrder="1"/>
    </xf>
    <xf numFmtId="0" fontId="22" fillId="6" borderId="16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23" fillId="6" borderId="18" xfId="0" applyFont="1" applyFill="1" applyBorder="1" applyAlignment="1">
      <alignment horizontal="center" vertical="center" wrapText="1" readingOrder="1"/>
    </xf>
    <xf numFmtId="0" fontId="13" fillId="0" borderId="15" xfId="0" applyFont="1" applyFill="1" applyBorder="1" applyAlignment="1">
      <alignment horizontal="center" vertical="center" wrapText="1" readingOrder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 readingOrder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 readingOrder="1"/>
    </xf>
    <xf numFmtId="0" fontId="14" fillId="0" borderId="25" xfId="0" applyFont="1" applyFill="1" applyBorder="1" applyAlignment="1">
      <alignment horizontal="center" vertical="center" wrapText="1"/>
    </xf>
    <xf numFmtId="0" fontId="21" fillId="10" borderId="15" xfId="0" applyFont="1" applyFill="1" applyBorder="1" applyAlignment="1">
      <alignment horizontal="center" vertical="center" wrapText="1" readingOrder="1"/>
    </xf>
    <xf numFmtId="0" fontId="22" fillId="10" borderId="16" xfId="0" applyFont="1" applyFill="1" applyBorder="1" applyAlignment="1">
      <alignment horizontal="center" vertical="center" wrapText="1"/>
    </xf>
    <xf numFmtId="0" fontId="22" fillId="10" borderId="17" xfId="0" applyFont="1" applyFill="1" applyBorder="1" applyAlignment="1">
      <alignment horizontal="center" vertical="center" wrapText="1"/>
    </xf>
    <xf numFmtId="0" fontId="22" fillId="10" borderId="18" xfId="0" applyFont="1" applyFill="1" applyBorder="1" applyAlignment="1">
      <alignment horizontal="center" vertical="center" wrapText="1"/>
    </xf>
    <xf numFmtId="0" fontId="24" fillId="32" borderId="15" xfId="0" applyFont="1" applyFill="1" applyBorder="1" applyAlignment="1">
      <alignment horizontal="center" vertical="center" wrapText="1" readingOrder="1"/>
    </xf>
    <xf numFmtId="0" fontId="25" fillId="32" borderId="16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 readingOrder="1"/>
    </xf>
    <xf numFmtId="0" fontId="25" fillId="33" borderId="16" xfId="0" applyFont="1" applyFill="1" applyBorder="1" applyAlignment="1">
      <alignment horizontal="center" vertical="center" wrapText="1"/>
    </xf>
    <xf numFmtId="0" fontId="23" fillId="32" borderId="17" xfId="0" applyFont="1" applyFill="1" applyBorder="1" applyAlignment="1">
      <alignment horizontal="center" vertical="center" wrapText="1" readingOrder="1"/>
    </xf>
    <xf numFmtId="0" fontId="23" fillId="32" borderId="18" xfId="0" applyFont="1" applyFill="1" applyBorder="1" applyAlignment="1">
      <alignment horizontal="center" vertical="center" wrapText="1" readingOrder="1"/>
    </xf>
    <xf numFmtId="0" fontId="23" fillId="33" borderId="17" xfId="0" applyFont="1" applyFill="1" applyBorder="1" applyAlignment="1">
      <alignment horizontal="center" vertical="center" wrapText="1" readingOrder="1"/>
    </xf>
    <xf numFmtId="0" fontId="23" fillId="33" borderId="18" xfId="0" applyFont="1" applyFill="1" applyBorder="1" applyAlignment="1">
      <alignment horizontal="center" vertical="center" wrapText="1" readingOrder="1"/>
    </xf>
    <xf numFmtId="0" fontId="27" fillId="36" borderId="0" xfId="0" applyFont="1" applyFill="1" applyAlignment="1">
      <alignment horizontal="center" vertical="center"/>
    </xf>
    <xf numFmtId="0" fontId="27" fillId="37" borderId="0" xfId="0" applyFont="1" applyFill="1" applyAlignment="1">
      <alignment horizontal="center" vertical="center"/>
    </xf>
    <xf numFmtId="0" fontId="28" fillId="36" borderId="0" xfId="0" applyFont="1" applyFill="1" applyAlignment="1">
      <alignment horizontal="center" vertical="center"/>
    </xf>
    <xf numFmtId="0" fontId="28" fillId="37" borderId="0" xfId="0" applyFont="1" applyFill="1" applyAlignment="1">
      <alignment horizontal="center" vertical="center"/>
    </xf>
    <xf numFmtId="166" fontId="28" fillId="36" borderId="0" xfId="0" applyNumberFormat="1" applyFont="1" applyFill="1" applyAlignment="1">
      <alignment horizontal="center" vertical="center"/>
    </xf>
    <xf numFmtId="0" fontId="21" fillId="32" borderId="27" xfId="0" applyFont="1" applyFill="1" applyBorder="1" applyAlignment="1">
      <alignment horizontal="center" vertical="center" wrapText="1" readingOrder="1"/>
    </xf>
    <xf numFmtId="0" fontId="22" fillId="32" borderId="28" xfId="0" applyFont="1" applyFill="1" applyBorder="1" applyAlignment="1">
      <alignment horizontal="center" vertical="center" wrapText="1"/>
    </xf>
    <xf numFmtId="0" fontId="21" fillId="32" borderId="29" xfId="0" applyFont="1" applyFill="1" applyBorder="1" applyAlignment="1">
      <alignment horizontal="center" vertical="center" wrapText="1" readingOrder="1"/>
    </xf>
    <xf numFmtId="0" fontId="22" fillId="32" borderId="30" xfId="0" applyFont="1" applyFill="1" applyBorder="1" applyAlignment="1">
      <alignment horizontal="center" vertical="center" wrapText="1"/>
    </xf>
    <xf numFmtId="0" fontId="21" fillId="33" borderId="27" xfId="0" applyFont="1" applyFill="1" applyBorder="1" applyAlignment="1">
      <alignment horizontal="center" vertical="center" wrapText="1" readingOrder="1"/>
    </xf>
    <xf numFmtId="0" fontId="22" fillId="33" borderId="30" xfId="0" applyFont="1" applyFill="1" applyBorder="1" applyAlignment="1">
      <alignment horizontal="center" vertical="center" wrapText="1"/>
    </xf>
    <xf numFmtId="0" fontId="22" fillId="32" borderId="32" xfId="0" applyFont="1" applyFill="1" applyBorder="1" applyAlignment="1">
      <alignment horizontal="center" vertical="center" wrapText="1"/>
    </xf>
    <xf numFmtId="0" fontId="23" fillId="32" borderId="25" xfId="0" applyFont="1" applyFill="1" applyBorder="1" applyAlignment="1">
      <alignment horizontal="center" vertical="center" wrapText="1" readingOrder="1"/>
    </xf>
    <xf numFmtId="0" fontId="29" fillId="32" borderId="24" xfId="0" applyFont="1" applyFill="1" applyBorder="1" applyAlignment="1">
      <alignment horizontal="center" vertical="center" wrapText="1"/>
    </xf>
    <xf numFmtId="0" fontId="23" fillId="32" borderId="26" xfId="0" applyFont="1" applyFill="1" applyBorder="1" applyAlignment="1">
      <alignment horizontal="center" vertical="center" wrapText="1" readingOrder="1"/>
    </xf>
    <xf numFmtId="0" fontId="30" fillId="33" borderId="33" xfId="0" applyFont="1" applyFill="1" applyBorder="1" applyAlignment="1">
      <alignment horizontal="center" vertical="center" wrapText="1"/>
    </xf>
    <xf numFmtId="0" fontId="23" fillId="33" borderId="34" xfId="0" applyFont="1" applyFill="1" applyBorder="1" applyAlignment="1">
      <alignment horizontal="center" vertical="center" wrapText="1" readingOrder="1"/>
    </xf>
    <xf numFmtId="0" fontId="29" fillId="33" borderId="32" xfId="0" applyFont="1" applyFill="1" applyBorder="1" applyAlignment="1">
      <alignment horizontal="center" vertical="center" wrapText="1"/>
    </xf>
    <xf numFmtId="0" fontId="23" fillId="33" borderId="26" xfId="0" applyFont="1" applyFill="1" applyBorder="1" applyAlignment="1">
      <alignment horizontal="center" vertical="center" wrapText="1" readingOrder="1"/>
    </xf>
    <xf numFmtId="0" fontId="31" fillId="33" borderId="16" xfId="0" applyFont="1" applyFill="1" applyBorder="1" applyAlignment="1">
      <alignment horizontal="center" vertical="center" wrapText="1"/>
    </xf>
    <xf numFmtId="0" fontId="31" fillId="33" borderId="31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 readingOrder="1"/>
    </xf>
    <xf numFmtId="0" fontId="22" fillId="33" borderId="16" xfId="0" applyFont="1" applyFill="1" applyBorder="1" applyAlignment="1">
      <alignment horizontal="center" vertical="center" wrapText="1"/>
    </xf>
    <xf numFmtId="0" fontId="21" fillId="39" borderId="15" xfId="0" applyFont="1" applyFill="1" applyBorder="1" applyAlignment="1">
      <alignment horizontal="center" vertical="center" wrapText="1" readingOrder="1"/>
    </xf>
    <xf numFmtId="0" fontId="22" fillId="39" borderId="16" xfId="0" applyFont="1" applyFill="1" applyBorder="1" applyAlignment="1">
      <alignment horizontal="center" vertical="center" wrapText="1"/>
    </xf>
    <xf numFmtId="0" fontId="22" fillId="39" borderId="17" xfId="0" applyFont="1" applyFill="1" applyBorder="1" applyAlignment="1">
      <alignment horizontal="center" vertical="center" wrapText="1"/>
    </xf>
    <xf numFmtId="0" fontId="22" fillId="39" borderId="18" xfId="0" applyFont="1" applyFill="1" applyBorder="1" applyAlignment="1">
      <alignment horizontal="center" vertical="center" wrapText="1"/>
    </xf>
    <xf numFmtId="0" fontId="9" fillId="39" borderId="18" xfId="0" applyFont="1" applyFill="1" applyBorder="1" applyAlignment="1">
      <alignment horizontal="center" vertical="center" wrapText="1"/>
    </xf>
    <xf numFmtId="165" fontId="3" fillId="0" borderId="36" xfId="0" applyNumberFormat="1" applyFont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21" fillId="40" borderId="15" xfId="0" applyFont="1" applyFill="1" applyBorder="1" applyAlignment="1">
      <alignment horizontal="center" vertical="center" wrapText="1" readingOrder="1"/>
    </xf>
    <xf numFmtId="0" fontId="22" fillId="40" borderId="16" xfId="0" applyFont="1" applyFill="1" applyBorder="1" applyAlignment="1">
      <alignment horizontal="center" vertical="center" wrapText="1"/>
    </xf>
    <xf numFmtId="0" fontId="22" fillId="40" borderId="17" xfId="0" applyFont="1" applyFill="1" applyBorder="1" applyAlignment="1">
      <alignment horizontal="center" vertical="center" wrapText="1"/>
    </xf>
    <xf numFmtId="0" fontId="9" fillId="40" borderId="18" xfId="0" applyFont="1" applyFill="1" applyBorder="1" applyAlignment="1">
      <alignment horizontal="center" vertical="center" wrapText="1"/>
    </xf>
    <xf numFmtId="0" fontId="22" fillId="40" borderId="18" xfId="0" applyFont="1" applyFill="1" applyBorder="1" applyAlignment="1">
      <alignment horizontal="center" vertical="center" wrapText="1"/>
    </xf>
    <xf numFmtId="0" fontId="22" fillId="6" borderId="18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21" fillId="17" borderId="15" xfId="0" applyFont="1" applyFill="1" applyBorder="1" applyAlignment="1">
      <alignment horizontal="center" vertical="center" wrapText="1" readingOrder="1"/>
    </xf>
    <xf numFmtId="0" fontId="22" fillId="17" borderId="17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 readingOrder="1"/>
    </xf>
    <xf numFmtId="0" fontId="22" fillId="18" borderId="17" xfId="0" applyFont="1" applyFill="1" applyBorder="1" applyAlignment="1">
      <alignment horizontal="center" vertical="center" wrapText="1"/>
    </xf>
    <xf numFmtId="0" fontId="21" fillId="19" borderId="15" xfId="0" applyFont="1" applyFill="1" applyBorder="1" applyAlignment="1">
      <alignment horizontal="center" vertical="center" wrapText="1" readingOrder="1"/>
    </xf>
    <xf numFmtId="0" fontId="22" fillId="19" borderId="17" xfId="0" applyFont="1" applyFill="1" applyBorder="1" applyAlignment="1">
      <alignment horizontal="center" vertical="center" wrapText="1"/>
    </xf>
    <xf numFmtId="0" fontId="21" fillId="13" borderId="15" xfId="0" applyFont="1" applyFill="1" applyBorder="1" applyAlignment="1">
      <alignment horizontal="center" vertical="center" wrapText="1" readingOrder="1"/>
    </xf>
    <xf numFmtId="0" fontId="22" fillId="13" borderId="17" xfId="0" applyFont="1" applyFill="1" applyBorder="1" applyAlignment="1">
      <alignment horizontal="center" vertical="center" wrapText="1"/>
    </xf>
    <xf numFmtId="0" fontId="21" fillId="16" borderId="15" xfId="0" applyFont="1" applyFill="1" applyBorder="1" applyAlignment="1">
      <alignment horizontal="center" vertical="center" wrapText="1" readingOrder="1"/>
    </xf>
    <xf numFmtId="0" fontId="22" fillId="16" borderId="17" xfId="0" applyFont="1" applyFill="1" applyBorder="1" applyAlignment="1">
      <alignment horizontal="center" vertical="center" wrapText="1"/>
    </xf>
    <xf numFmtId="0" fontId="21" fillId="15" borderId="15" xfId="0" applyFont="1" applyFill="1" applyBorder="1" applyAlignment="1">
      <alignment horizontal="center" vertical="center" wrapText="1" readingOrder="1"/>
    </xf>
    <xf numFmtId="0" fontId="22" fillId="15" borderId="17" xfId="0" applyFont="1" applyFill="1" applyBorder="1" applyAlignment="1">
      <alignment horizontal="center" vertical="center" wrapText="1"/>
    </xf>
    <xf numFmtId="0" fontId="21" fillId="14" borderId="15" xfId="0" applyFont="1" applyFill="1" applyBorder="1" applyAlignment="1">
      <alignment horizontal="center" vertical="center" wrapText="1" readingOrder="1"/>
    </xf>
    <xf numFmtId="0" fontId="22" fillId="14" borderId="1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26" fillId="38" borderId="0" xfId="0" applyFont="1" applyFill="1" applyAlignment="1">
      <alignment horizontal="center" vertical="center"/>
    </xf>
    <xf numFmtId="0" fontId="26" fillId="34" borderId="0" xfId="0" applyFont="1" applyFill="1" applyAlignment="1">
      <alignment horizontal="center" vertical="center"/>
    </xf>
    <xf numFmtId="0" fontId="26" fillId="35" borderId="0" xfId="0" applyFont="1" applyFill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DIN Next LT Pro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DIN Next LT Pro"/>
        <family val="2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1D77F"/>
      <color rgb="FFC9D3BE"/>
      <color rgb="FFF8C891"/>
      <color rgb="FFE3BECA"/>
      <color rgb="FF9C85C0"/>
      <color rgb="FFD7CEE6"/>
      <color rgb="FFC4B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311B2-BFFA-4A83-A0E0-AE68EC9D950D}" name="Tableau1" displayName="Tableau1" ref="B7:B8" totalsRowShown="0" headerRowDxfId="20" dataDxfId="19">
  <autoFilter ref="B7:B8" xr:uid="{065311B2-BFFA-4A83-A0E0-AE68EC9D950D}"/>
  <tableColumns count="1">
    <tableColumn id="1" xr3:uid="{2AAF6FDD-18F3-43FC-9616-E8AAE4BC97EE}" name="Nam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576211-D4D3-439B-AEEB-2E383E739E7A}" name="Tableau5" displayName="Tableau5" ref="D7:D10" totalsRowShown="0" headerRowDxfId="17" dataDxfId="16">
  <autoFilter ref="D7:D10" xr:uid="{06576211-D4D3-439B-AEEB-2E383E739E7A}"/>
  <tableColumns count="1">
    <tableColumn id="1" xr3:uid="{196F4F17-F17B-4FC0-BB5F-B1B81561EF46}" name="Nam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F574B0-E032-4C35-9D79-D1859FA90ACD}" name="Tableau6" displayName="Tableau6" ref="F7:F11" totalsRowShown="0" headerRowDxfId="14" dataDxfId="13">
  <autoFilter ref="F7:F11" xr:uid="{BAF574B0-E032-4C35-9D79-D1859FA90ACD}"/>
  <tableColumns count="1">
    <tableColumn id="1" xr3:uid="{3674BB55-5789-451F-9516-6CEF528A315B}" name="Nam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541F7B-DC8F-4E26-84B6-83A408318EBD}" name="Tableau8" displayName="Tableau8" ref="H6:H17" totalsRowShown="0" headerRowDxfId="11" dataDxfId="10">
  <autoFilter ref="H6:H17" xr:uid="{F5541F7B-DC8F-4E26-84B6-83A408318EBD}"/>
  <tableColumns count="1">
    <tableColumn id="1" xr3:uid="{BE607FF3-61DB-41E2-B9E4-6C17A53D6B6A}" name="Location on deck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B61C34-365D-468C-B7B6-E0985FE63025}" name="Tableau9" displayName="Tableau9" ref="B21:B25" totalsRowShown="0" headerRowDxfId="8" dataDxfId="7">
  <autoFilter ref="B21:B25" xr:uid="{82B61C34-365D-468C-B7B6-E0985FE63025}"/>
  <tableColumns count="1">
    <tableColumn id="1" xr3:uid="{4D4C7B23-B4CC-49A4-A78A-0143C5A2AE68}" name="Name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F4EA08-9A20-4A6B-942D-7D34C981B30B}" name="Tableau10" displayName="Tableau10" ref="D21:D23" totalsRowShown="0" headerRowDxfId="5" dataDxfId="4">
  <autoFilter ref="D21:D23" xr:uid="{31F4EA08-9A20-4A6B-942D-7D34C981B30B}"/>
  <tableColumns count="1">
    <tableColumn id="1" xr3:uid="{50B8FDD3-B471-4FBC-AAC0-2AD4C3B18785}" name="Name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41A919-387F-4766-981F-E39C7284F54F}" name="Tableau11" displayName="Tableau11" ref="F20:F22" totalsRowShown="0" headerRowDxfId="2" dataDxfId="1">
  <autoFilter ref="F20:F22" xr:uid="{BF41A919-387F-4766-981F-E39C7284F54F}"/>
  <tableColumns count="1">
    <tableColumn id="1" xr3:uid="{72EF67B0-E555-476D-9A18-CF9879485FB5}" name="Plac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DNA Script">
      <a:dk1>
        <a:sysClr val="windowText" lastClr="000000"/>
      </a:dk1>
      <a:lt1>
        <a:sysClr val="window" lastClr="FFFFFF"/>
      </a:lt1>
      <a:dk2>
        <a:srgbClr val="050935"/>
      </a:dk2>
      <a:lt2>
        <a:srgbClr val="E7E6E6"/>
      </a:lt2>
      <a:accent1>
        <a:srgbClr val="050935"/>
      </a:accent1>
      <a:accent2>
        <a:srgbClr val="FF5843"/>
      </a:accent2>
      <a:accent3>
        <a:srgbClr val="888B8D"/>
      </a:accent3>
      <a:accent4>
        <a:srgbClr val="0668B2"/>
      </a:accent4>
      <a:accent5>
        <a:srgbClr val="D0D0CE"/>
      </a:accent5>
      <a:accent6>
        <a:srgbClr val="4BBA7C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6007-6D67-46AA-B743-C3C53DE129E3}">
  <dimension ref="B1:K20"/>
  <sheetViews>
    <sheetView tabSelected="1" zoomScale="80" zoomScaleNormal="80" zoomScaleSheetLayoutView="50" workbookViewId="0">
      <selection activeCell="E18" sqref="E18"/>
    </sheetView>
  </sheetViews>
  <sheetFormatPr baseColWidth="10" defaultRowHeight="14.5" x14ac:dyDescent="0.35"/>
  <cols>
    <col min="1" max="1" width="3" style="1" customWidth="1"/>
    <col min="2" max="2" width="20" style="1" customWidth="1"/>
    <col min="3" max="4" width="41.1796875" style="1" customWidth="1"/>
    <col min="5" max="5" width="10.90625" style="1"/>
    <col min="6" max="6" width="3.54296875" style="1" customWidth="1"/>
    <col min="7" max="7" width="13.7265625" style="1" customWidth="1"/>
    <col min="8" max="8" width="11.54296875" style="1" customWidth="1"/>
    <col min="9" max="10" width="17.453125" style="1" customWidth="1"/>
    <col min="11" max="11" width="12.7265625" style="1" customWidth="1"/>
    <col min="12" max="16384" width="10.90625" style="1"/>
  </cols>
  <sheetData>
    <row r="1" spans="2:11" ht="15" thickBot="1" x14ac:dyDescent="0.4"/>
    <row r="2" spans="2:11" ht="14.5" customHeight="1" thickTop="1" x14ac:dyDescent="0.35">
      <c r="B2" s="272" t="s">
        <v>0</v>
      </c>
      <c r="C2" s="273"/>
      <c r="D2" s="273"/>
      <c r="E2" s="273"/>
      <c r="F2" s="273"/>
      <c r="G2" s="273"/>
      <c r="H2" s="273"/>
      <c r="I2" s="273"/>
      <c r="J2" s="273"/>
      <c r="K2" s="274"/>
    </row>
    <row r="3" spans="2:11" ht="14.5" customHeight="1" x14ac:dyDescent="0.35">
      <c r="B3" s="275"/>
      <c r="C3" s="276"/>
      <c r="D3" s="276"/>
      <c r="E3" s="276"/>
      <c r="F3" s="276"/>
      <c r="G3" s="276"/>
      <c r="H3" s="276"/>
      <c r="I3" s="276"/>
      <c r="J3" s="276"/>
      <c r="K3" s="277"/>
    </row>
    <row r="4" spans="2:11" ht="14.5" customHeight="1" x14ac:dyDescent="0.35">
      <c r="B4" s="275"/>
      <c r="C4" s="276"/>
      <c r="D4" s="276"/>
      <c r="E4" s="276"/>
      <c r="F4" s="276"/>
      <c r="G4" s="276"/>
      <c r="H4" s="276"/>
      <c r="I4" s="276"/>
      <c r="J4" s="276"/>
      <c r="K4" s="277"/>
    </row>
    <row r="5" spans="2:11" ht="14.5" customHeight="1" x14ac:dyDescent="0.35">
      <c r="B5" s="278" t="s">
        <v>1</v>
      </c>
      <c r="C5" s="279"/>
      <c r="D5" s="279"/>
      <c r="E5" s="279"/>
      <c r="F5" s="279"/>
      <c r="G5" s="279"/>
      <c r="H5" s="279"/>
      <c r="I5" s="279"/>
      <c r="J5" s="279"/>
      <c r="K5" s="280"/>
    </row>
    <row r="6" spans="2:11" ht="14.5" customHeight="1" x14ac:dyDescent="0.35">
      <c r="B6" s="278"/>
      <c r="C6" s="279"/>
      <c r="D6" s="279"/>
      <c r="E6" s="279"/>
      <c r="F6" s="279"/>
      <c r="G6" s="279"/>
      <c r="H6" s="279"/>
      <c r="I6" s="279"/>
      <c r="J6" s="279"/>
      <c r="K6" s="280"/>
    </row>
    <row r="7" spans="2:11" ht="20" customHeight="1" x14ac:dyDescent="0.35">
      <c r="B7" s="282" t="s">
        <v>46</v>
      </c>
      <c r="C7" s="267"/>
      <c r="D7" s="3">
        <v>100000000</v>
      </c>
      <c r="E7" s="281" t="s">
        <v>47</v>
      </c>
      <c r="F7" s="281"/>
      <c r="G7" s="267" t="s">
        <v>50</v>
      </c>
      <c r="H7" s="267"/>
      <c r="I7" s="267"/>
      <c r="J7" s="4">
        <f xml:space="preserve"> TRUNC(LOG(D8)/LOG(4),0)+1</f>
        <v>13</v>
      </c>
      <c r="K7" s="5" t="s">
        <v>55</v>
      </c>
    </row>
    <row r="8" spans="2:11" ht="20" customHeight="1" x14ac:dyDescent="0.35">
      <c r="B8" s="282" t="s">
        <v>48</v>
      </c>
      <c r="C8" s="267"/>
      <c r="D8" s="3">
        <v>20000000</v>
      </c>
      <c r="E8" s="281" t="s">
        <v>53</v>
      </c>
      <c r="F8" s="281"/>
      <c r="G8" s="267" t="s">
        <v>51</v>
      </c>
      <c r="H8" s="267"/>
      <c r="I8" s="267"/>
      <c r="J8" s="182">
        <f>References!C28*J7</f>
        <v>0.13917824074074073</v>
      </c>
      <c r="K8" s="5"/>
    </row>
    <row r="9" spans="2:11" ht="20" customHeight="1" x14ac:dyDescent="0.35">
      <c r="B9" s="282" t="s">
        <v>49</v>
      </c>
      <c r="C9" s="267"/>
      <c r="D9" s="6">
        <f xml:space="preserve"> D8/D7</f>
        <v>0.2</v>
      </c>
      <c r="E9" s="281" t="s">
        <v>54</v>
      </c>
      <c r="F9" s="281"/>
      <c r="G9" s="267" t="s">
        <v>52</v>
      </c>
      <c r="H9" s="267"/>
      <c r="I9" s="267"/>
      <c r="J9" s="7">
        <f>1-(1-(10/270)^2-((6.7/(270/4))^3)*4)^J7</f>
        <v>6.6549853846609164E-2</v>
      </c>
      <c r="K9" s="5"/>
    </row>
    <row r="10" spans="2:11" ht="20" customHeight="1" x14ac:dyDescent="0.35">
      <c r="B10" s="271" t="s">
        <v>2</v>
      </c>
      <c r="C10" s="269"/>
      <c r="D10" s="269"/>
      <c r="E10" s="269"/>
      <c r="F10" s="8"/>
      <c r="G10" s="269" t="s">
        <v>28</v>
      </c>
      <c r="H10" s="269"/>
      <c r="I10" s="269"/>
      <c r="J10" s="269"/>
      <c r="K10" s="270"/>
    </row>
    <row r="11" spans="2:11" ht="20" customHeight="1" x14ac:dyDescent="0.35">
      <c r="B11" s="9" t="s">
        <v>25</v>
      </c>
      <c r="C11" s="10" t="s">
        <v>8</v>
      </c>
      <c r="D11" s="10" t="s">
        <v>9</v>
      </c>
      <c r="E11" s="10" t="s">
        <v>26</v>
      </c>
      <c r="F11" s="8"/>
      <c r="G11" s="269"/>
      <c r="H11" s="269"/>
      <c r="I11" s="269"/>
      <c r="J11" s="269"/>
      <c r="K11" s="270"/>
    </row>
    <row r="12" spans="2:11" ht="20" customHeight="1" x14ac:dyDescent="0.35">
      <c r="B12" s="11" t="s">
        <v>3</v>
      </c>
      <c r="C12" s="3" t="s">
        <v>6</v>
      </c>
      <c r="D12" s="179" t="str" cm="1">
        <f t="array" ref="D12">_xlfn.IFS(C12=Tableau1[Name],References!C8)</f>
        <v>opentrons_96_tiprack_300ul</v>
      </c>
      <c r="E12" s="12">
        <v>7</v>
      </c>
      <c r="F12" s="8"/>
      <c r="G12" s="266" t="s">
        <v>45</v>
      </c>
      <c r="H12" s="266"/>
      <c r="I12" s="10" t="s">
        <v>8</v>
      </c>
      <c r="J12" s="10" t="s">
        <v>9</v>
      </c>
      <c r="K12" s="13" t="s">
        <v>44</v>
      </c>
    </row>
    <row r="13" spans="2:11" ht="20" customHeight="1" x14ac:dyDescent="0.35">
      <c r="B13" s="11" t="s">
        <v>4</v>
      </c>
      <c r="C13" s="3" t="s">
        <v>15</v>
      </c>
      <c r="D13" s="179" t="str" cm="1">
        <f t="array" ref="D13">_xlfn.IFS(C13=References!D8,References!E8,C13=References!D9,References!E9,C13=References!D10,References!E10)</f>
        <v>usascientific_96_wellplate_2.4ml_deep</v>
      </c>
      <c r="E13" s="12">
        <v>4</v>
      </c>
      <c r="F13" s="8"/>
      <c r="G13" s="267" t="s">
        <v>56</v>
      </c>
      <c r="H13" s="267"/>
      <c r="I13" s="14" t="s">
        <v>30</v>
      </c>
      <c r="J13" s="6" t="str" cm="1">
        <f t="array" ref="J13">_xlfn.IFS(I13=References!B22,References!C22,I13=References!B23,References!C23,I13=References!B24,References!C24,I13=References!B25,References!C25)</f>
        <v>p300_single_gen2</v>
      </c>
      <c r="K13" s="15" t="s">
        <v>103</v>
      </c>
    </row>
    <row r="14" spans="2:11" ht="20" customHeight="1" thickBot="1" x14ac:dyDescent="0.4">
      <c r="B14" s="16" t="s">
        <v>5</v>
      </c>
      <c r="C14" s="17" t="s">
        <v>19</v>
      </c>
      <c r="D14" s="180" t="str" cm="1">
        <f t="array" ref="D14">_xlfn.IFS(Controler!C14=References!F8,References!G8,Controler!C14=References!F9,References!G9,C14=References!F10,References!G10,C14=References!F11,References!G11)</f>
        <v>pall_96_wellplate_350ul_manifold</v>
      </c>
      <c r="E14" s="18">
        <v>6</v>
      </c>
      <c r="F14" s="19"/>
      <c r="G14" s="268" t="s">
        <v>57</v>
      </c>
      <c r="H14" s="268"/>
      <c r="I14" s="20" t="s">
        <v>38</v>
      </c>
      <c r="J14" s="181" t="str" cm="1">
        <f t="array" ref="J14">_xlfn.IFS(Controler!I14=References!D22,References!E22,I14=References!D23,References!E23)</f>
        <v>p300_multi_gen2</v>
      </c>
      <c r="K14" s="21" t="s">
        <v>104</v>
      </c>
    </row>
    <row r="15" spans="2:11" ht="15" thickTop="1" x14ac:dyDescent="0.35"/>
    <row r="20" spans="2:8" ht="15.5" x14ac:dyDescent="0.35">
      <c r="B20" s="2"/>
      <c r="C20" s="2"/>
      <c r="D20" s="2"/>
      <c r="E20" s="2"/>
      <c r="F20" s="2"/>
      <c r="G20" s="2"/>
      <c r="H20" s="2"/>
    </row>
  </sheetData>
  <mergeCells count="16">
    <mergeCell ref="B2:K4"/>
    <mergeCell ref="B5:K6"/>
    <mergeCell ref="E9:F9"/>
    <mergeCell ref="G7:I7"/>
    <mergeCell ref="G8:I8"/>
    <mergeCell ref="G9:I9"/>
    <mergeCell ref="B7:C7"/>
    <mergeCell ref="B8:C8"/>
    <mergeCell ref="B9:C9"/>
    <mergeCell ref="E7:F7"/>
    <mergeCell ref="E8:F8"/>
    <mergeCell ref="G12:H12"/>
    <mergeCell ref="G13:H13"/>
    <mergeCell ref="G14:H14"/>
    <mergeCell ref="G10:K11"/>
    <mergeCell ref="B10:E1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A513AB3-488F-4327-B07F-4F20FAA4E6DA}">
          <x14:formula1>
            <xm:f>References!$B$8</xm:f>
          </x14:formula1>
          <xm:sqref>C12</xm:sqref>
        </x14:dataValidation>
        <x14:dataValidation type="list" allowBlank="1" showInputMessage="1" showErrorMessage="1" xr:uid="{5BC6790A-69E4-464F-8279-2AF775BF24B7}">
          <x14:formula1>
            <xm:f>References!$D$8:$D$10</xm:f>
          </x14:formula1>
          <xm:sqref>C13</xm:sqref>
        </x14:dataValidation>
        <x14:dataValidation type="list" allowBlank="1" showInputMessage="1" showErrorMessage="1" xr:uid="{E0570267-03A9-49B2-821A-88D90878B2B8}">
          <x14:formula1>
            <xm:f>References!$F$8:$F$11</xm:f>
          </x14:formula1>
          <xm:sqref>C14</xm:sqref>
        </x14:dataValidation>
        <x14:dataValidation type="list" allowBlank="1" showInputMessage="1" showErrorMessage="1" xr:uid="{C0986DE3-DE2E-42D1-B59C-FBD8D28CCD7F}">
          <x14:formula1>
            <xm:f>References!$H$7:$H$17</xm:f>
          </x14:formula1>
          <xm:sqref>E12:E14</xm:sqref>
        </x14:dataValidation>
        <x14:dataValidation type="list" allowBlank="1" showInputMessage="1" showErrorMessage="1" xr:uid="{43146FE2-0153-4220-BE8A-22AF74FF4F7C}">
          <x14:formula1>
            <xm:f>References!$B$22:$B$25</xm:f>
          </x14:formula1>
          <xm:sqref>I13</xm:sqref>
        </x14:dataValidation>
        <x14:dataValidation type="list" allowBlank="1" showInputMessage="1" showErrorMessage="1" xr:uid="{6E94CEDC-D0F5-44CB-9006-4BD40D032B27}">
          <x14:formula1>
            <xm:f>References!$D$22:$D$23</xm:f>
          </x14:formula1>
          <xm:sqref>I14</xm:sqref>
        </x14:dataValidation>
        <x14:dataValidation type="list" allowBlank="1" showInputMessage="1" showErrorMessage="1" xr:uid="{1F90946D-7133-4C38-B49E-53A00DE2893E}">
          <x14:formula1>
            <xm:f>References!$F$21:$F$22</xm:f>
          </x14:formula1>
          <xm:sqref>K13:K14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9B0B-031D-499F-A139-83899D704C44}">
  <sheetPr>
    <pageSetUpPr fitToPage="1"/>
  </sheetPr>
  <dimension ref="B1:Z66"/>
  <sheetViews>
    <sheetView topLeftCell="A31" zoomScale="40" zoomScaleNormal="40" workbookViewId="0">
      <selection activeCell="Z16" sqref="Z16:Z23"/>
    </sheetView>
  </sheetViews>
  <sheetFormatPr baseColWidth="10" defaultRowHeight="15.5" x14ac:dyDescent="0.45"/>
  <cols>
    <col min="1" max="2" width="10.90625" style="40"/>
    <col min="3" max="3" width="11.1796875" style="40" bestFit="1" customWidth="1"/>
    <col min="4" max="4" width="11" style="40" bestFit="1" customWidth="1"/>
    <col min="5" max="5" width="11.1796875" style="40" bestFit="1" customWidth="1"/>
    <col min="6" max="18" width="11" style="40" bestFit="1" customWidth="1"/>
    <col min="19" max="19" width="12.6328125" style="40" bestFit="1" customWidth="1"/>
    <col min="20" max="20" width="11" style="40" bestFit="1" customWidth="1"/>
    <col min="21" max="21" width="12.6328125" style="40" bestFit="1" customWidth="1"/>
    <col min="22" max="22" width="11" style="40" bestFit="1" customWidth="1"/>
    <col min="23" max="23" width="12.6328125" style="40" bestFit="1" customWidth="1"/>
    <col min="24" max="26" width="11" style="40" bestFit="1" customWidth="1"/>
    <col min="27" max="16384" width="10.90625" style="40"/>
  </cols>
  <sheetData>
    <row r="1" spans="2:26" x14ac:dyDescent="0.45">
      <c r="B1" s="285" t="s">
        <v>102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</row>
    <row r="2" spans="2:26" ht="41" customHeight="1" x14ac:dyDescent="0.45"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</row>
    <row r="4" spans="2:26" ht="16" thickBot="1" x14ac:dyDescent="0.5"/>
    <row r="5" spans="2:26" ht="15.5" customHeight="1" thickTop="1" x14ac:dyDescent="0.45">
      <c r="B5" s="288" t="s">
        <v>3</v>
      </c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  <c r="U5" s="289"/>
      <c r="V5" s="289"/>
      <c r="W5" s="289"/>
      <c r="X5" s="289"/>
      <c r="Y5" s="289"/>
      <c r="Z5" s="290"/>
    </row>
    <row r="6" spans="2:26" ht="16" customHeight="1" x14ac:dyDescent="0.45">
      <c r="B6" s="291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3"/>
    </row>
    <row r="7" spans="2:26" ht="25.5" thickBot="1" x14ac:dyDescent="0.5">
      <c r="B7" s="176"/>
      <c r="C7" s="286">
        <v>1</v>
      </c>
      <c r="D7" s="286"/>
      <c r="E7" s="286">
        <v>2</v>
      </c>
      <c r="F7" s="286"/>
      <c r="G7" s="286">
        <v>3</v>
      </c>
      <c r="H7" s="286"/>
      <c r="I7" s="286">
        <v>4</v>
      </c>
      <c r="J7" s="286"/>
      <c r="K7" s="286">
        <v>5</v>
      </c>
      <c r="L7" s="286"/>
      <c r="M7" s="286">
        <v>6</v>
      </c>
      <c r="N7" s="286"/>
      <c r="O7" s="286">
        <v>7</v>
      </c>
      <c r="P7" s="286"/>
      <c r="Q7" s="286">
        <v>8</v>
      </c>
      <c r="R7" s="286"/>
      <c r="S7" s="286">
        <v>9</v>
      </c>
      <c r="T7" s="286"/>
      <c r="U7" s="286">
        <v>10</v>
      </c>
      <c r="V7" s="286"/>
      <c r="W7" s="286">
        <v>11</v>
      </c>
      <c r="X7" s="286"/>
      <c r="Y7" s="286">
        <v>12</v>
      </c>
      <c r="Z7" s="287"/>
    </row>
    <row r="8" spans="2:26" ht="26" thickTop="1" thickBot="1" x14ac:dyDescent="0.5">
      <c r="B8" s="283" t="s">
        <v>70</v>
      </c>
      <c r="C8" s="183">
        <v>0</v>
      </c>
      <c r="D8" s="184"/>
      <c r="E8" s="185">
        <v>8</v>
      </c>
      <c r="F8" s="186"/>
      <c r="G8" s="183">
        <v>16</v>
      </c>
      <c r="H8" s="184"/>
      <c r="I8" s="195">
        <v>24</v>
      </c>
      <c r="J8" s="196"/>
      <c r="K8" s="195">
        <v>32</v>
      </c>
      <c r="L8" s="196"/>
      <c r="M8" s="41">
        <v>40</v>
      </c>
      <c r="N8" s="42"/>
      <c r="O8" s="41">
        <v>48</v>
      </c>
      <c r="P8" s="42"/>
      <c r="Q8" s="41">
        <v>56</v>
      </c>
      <c r="R8" s="42"/>
      <c r="S8" s="41">
        <v>64</v>
      </c>
      <c r="T8" s="42"/>
      <c r="U8" s="41">
        <v>72</v>
      </c>
      <c r="V8" s="42"/>
      <c r="W8" s="41">
        <v>80</v>
      </c>
      <c r="X8" s="42"/>
      <c r="Y8" s="41">
        <v>88</v>
      </c>
      <c r="Z8" s="156"/>
    </row>
    <row r="9" spans="2:26" ht="25.5" thickBot="1" x14ac:dyDescent="0.5">
      <c r="B9" s="283"/>
      <c r="C9" s="187"/>
      <c r="D9" s="188" t="s">
        <v>106</v>
      </c>
      <c r="E9" s="189"/>
      <c r="F9" s="190" t="s">
        <v>83</v>
      </c>
      <c r="G9" s="187"/>
      <c r="H9" s="188" t="s">
        <v>85</v>
      </c>
      <c r="I9" s="197"/>
      <c r="J9" s="198"/>
      <c r="K9" s="197"/>
      <c r="L9" s="198"/>
      <c r="M9" s="43"/>
      <c r="N9" s="44"/>
      <c r="O9" s="45"/>
      <c r="P9" s="44"/>
      <c r="Q9" s="45"/>
      <c r="R9" s="44"/>
      <c r="S9" s="45"/>
      <c r="T9" s="44"/>
      <c r="U9" s="45"/>
      <c r="V9" s="44"/>
      <c r="W9" s="45"/>
      <c r="X9" s="44"/>
      <c r="Y9" s="45"/>
      <c r="Z9" s="157"/>
    </row>
    <row r="10" spans="2:26" ht="26" thickTop="1" thickBot="1" x14ac:dyDescent="0.5">
      <c r="B10" s="283" t="s">
        <v>99</v>
      </c>
      <c r="C10" s="183">
        <v>1</v>
      </c>
      <c r="D10" s="184"/>
      <c r="E10" s="185">
        <v>9</v>
      </c>
      <c r="F10" s="186"/>
      <c r="G10" s="183">
        <v>17</v>
      </c>
      <c r="H10" s="184"/>
      <c r="I10" s="195">
        <v>25</v>
      </c>
      <c r="J10" s="196"/>
      <c r="K10" s="195">
        <v>33</v>
      </c>
      <c r="L10" s="196"/>
      <c r="M10" s="46">
        <v>41</v>
      </c>
      <c r="N10" s="47"/>
      <c r="O10" s="46">
        <v>49</v>
      </c>
      <c r="P10" s="47"/>
      <c r="Q10" s="46">
        <v>57</v>
      </c>
      <c r="R10" s="47"/>
      <c r="S10" s="46">
        <v>65</v>
      </c>
      <c r="T10" s="47"/>
      <c r="U10" s="46">
        <v>73</v>
      </c>
      <c r="V10" s="47"/>
      <c r="W10" s="46">
        <v>81</v>
      </c>
      <c r="X10" s="47"/>
      <c r="Y10" s="46">
        <v>89</v>
      </c>
      <c r="Z10" s="158"/>
    </row>
    <row r="11" spans="2:26" ht="25.5" thickBot="1" x14ac:dyDescent="0.5">
      <c r="B11" s="283"/>
      <c r="C11" s="187"/>
      <c r="D11" s="188" t="s">
        <v>59</v>
      </c>
      <c r="E11" s="189"/>
      <c r="F11" s="190" t="s">
        <v>61</v>
      </c>
      <c r="G11" s="187"/>
      <c r="H11" s="188" t="s">
        <v>63</v>
      </c>
      <c r="I11" s="197"/>
      <c r="J11" s="198"/>
      <c r="K11" s="197"/>
      <c r="L11" s="198"/>
      <c r="M11" s="48"/>
      <c r="N11" s="49"/>
      <c r="O11" s="48"/>
      <c r="P11" s="49"/>
      <c r="Q11" s="48"/>
      <c r="R11" s="49"/>
      <c r="S11" s="48"/>
      <c r="T11" s="49"/>
      <c r="U11" s="48"/>
      <c r="V11" s="49"/>
      <c r="W11" s="48"/>
      <c r="X11" s="49"/>
      <c r="Y11" s="48"/>
      <c r="Z11" s="159"/>
    </row>
    <row r="12" spans="2:26" ht="26" thickTop="1" thickBot="1" x14ac:dyDescent="0.5">
      <c r="B12" s="283" t="s">
        <v>80</v>
      </c>
      <c r="C12" s="185">
        <v>2</v>
      </c>
      <c r="D12" s="186"/>
      <c r="E12" s="183">
        <v>10</v>
      </c>
      <c r="F12" s="184"/>
      <c r="G12" s="185">
        <v>18</v>
      </c>
      <c r="H12" s="186"/>
      <c r="I12" s="195">
        <v>26</v>
      </c>
      <c r="J12" s="196"/>
      <c r="K12" s="195">
        <v>34</v>
      </c>
      <c r="L12" s="196"/>
      <c r="M12" s="46">
        <v>42</v>
      </c>
      <c r="N12" s="47"/>
      <c r="O12" s="46">
        <v>50</v>
      </c>
      <c r="P12" s="47"/>
      <c r="Q12" s="46">
        <v>58</v>
      </c>
      <c r="R12" s="47"/>
      <c r="S12" s="46">
        <v>66</v>
      </c>
      <c r="T12" s="47"/>
      <c r="U12" s="46">
        <v>74</v>
      </c>
      <c r="V12" s="47"/>
      <c r="W12" s="46">
        <v>82</v>
      </c>
      <c r="X12" s="47"/>
      <c r="Y12" s="46">
        <v>90</v>
      </c>
      <c r="Z12" s="158"/>
    </row>
    <row r="13" spans="2:26" ht="25.5" thickBot="1" x14ac:dyDescent="0.5">
      <c r="B13" s="283"/>
      <c r="C13" s="189"/>
      <c r="D13" s="190" t="s">
        <v>64</v>
      </c>
      <c r="E13" s="187"/>
      <c r="F13" s="188" t="s">
        <v>66</v>
      </c>
      <c r="G13" s="189"/>
      <c r="H13" s="190" t="s">
        <v>68</v>
      </c>
      <c r="I13" s="197"/>
      <c r="J13" s="198"/>
      <c r="K13" s="197"/>
      <c r="L13" s="198"/>
      <c r="M13" s="48"/>
      <c r="N13" s="49"/>
      <c r="O13" s="48"/>
      <c r="P13" s="49"/>
      <c r="Q13" s="48"/>
      <c r="R13" s="49"/>
      <c r="S13" s="48"/>
      <c r="T13" s="49"/>
      <c r="U13" s="48"/>
      <c r="V13" s="49"/>
      <c r="W13" s="48"/>
      <c r="X13" s="49"/>
      <c r="Y13" s="48"/>
      <c r="Z13" s="159"/>
    </row>
    <row r="14" spans="2:26" ht="26" thickTop="1" thickBot="1" x14ac:dyDescent="0.5">
      <c r="B14" s="283" t="s">
        <v>73</v>
      </c>
      <c r="C14" s="185">
        <v>3</v>
      </c>
      <c r="D14" s="186"/>
      <c r="E14" s="183">
        <v>11</v>
      </c>
      <c r="F14" s="184"/>
      <c r="G14" s="185">
        <v>19</v>
      </c>
      <c r="H14" s="186"/>
      <c r="I14" s="195">
        <v>27</v>
      </c>
      <c r="J14" s="196"/>
      <c r="K14" s="195">
        <v>35</v>
      </c>
      <c r="L14" s="196"/>
      <c r="M14" s="46">
        <v>43</v>
      </c>
      <c r="N14" s="47"/>
      <c r="O14" s="46">
        <v>51</v>
      </c>
      <c r="P14" s="47"/>
      <c r="Q14" s="46">
        <v>59</v>
      </c>
      <c r="R14" s="47"/>
      <c r="S14" s="46">
        <v>67</v>
      </c>
      <c r="T14" s="47"/>
      <c r="U14" s="46">
        <v>75</v>
      </c>
      <c r="V14" s="47"/>
      <c r="W14" s="46">
        <v>83</v>
      </c>
      <c r="X14" s="47"/>
      <c r="Y14" s="46">
        <v>91</v>
      </c>
      <c r="Z14" s="158"/>
    </row>
    <row r="15" spans="2:26" ht="25.5" thickBot="1" x14ac:dyDescent="0.5">
      <c r="B15" s="283"/>
      <c r="C15" s="189"/>
      <c r="D15" s="190" t="s">
        <v>75</v>
      </c>
      <c r="E15" s="187"/>
      <c r="F15" s="188" t="s">
        <v>77</v>
      </c>
      <c r="G15" s="189"/>
      <c r="H15" s="190" t="s">
        <v>79</v>
      </c>
      <c r="I15" s="197"/>
      <c r="J15" s="198"/>
      <c r="K15" s="197"/>
      <c r="L15" s="198"/>
      <c r="M15" s="48"/>
      <c r="N15" s="49"/>
      <c r="O15" s="48"/>
      <c r="P15" s="49"/>
      <c r="Q15" s="48"/>
      <c r="R15" s="49"/>
      <c r="S15" s="48"/>
      <c r="T15" s="49"/>
      <c r="U15" s="48"/>
      <c r="V15" s="49"/>
      <c r="W15" s="48"/>
      <c r="X15" s="49"/>
      <c r="Y15" s="48"/>
      <c r="Z15" s="159"/>
    </row>
    <row r="16" spans="2:26" ht="26" thickTop="1" thickBot="1" x14ac:dyDescent="0.5">
      <c r="B16" s="283" t="s">
        <v>71</v>
      </c>
      <c r="C16" s="183">
        <v>4</v>
      </c>
      <c r="D16" s="184"/>
      <c r="E16" s="185">
        <v>12</v>
      </c>
      <c r="F16" s="186"/>
      <c r="G16" s="191">
        <v>20</v>
      </c>
      <c r="H16" s="192"/>
      <c r="I16" s="195">
        <v>28</v>
      </c>
      <c r="J16" s="196"/>
      <c r="K16" s="195">
        <v>36</v>
      </c>
      <c r="L16" s="196"/>
      <c r="M16" s="46">
        <v>44</v>
      </c>
      <c r="N16" s="47"/>
      <c r="O16" s="50">
        <v>52</v>
      </c>
      <c r="P16" s="51"/>
      <c r="Q16" s="52">
        <v>60</v>
      </c>
      <c r="R16" s="53"/>
      <c r="S16" s="54">
        <v>68</v>
      </c>
      <c r="T16" s="55"/>
      <c r="U16" s="56">
        <v>76</v>
      </c>
      <c r="V16" s="57"/>
      <c r="W16" s="58">
        <v>84</v>
      </c>
      <c r="X16" s="59"/>
      <c r="Y16" s="60">
        <v>92</v>
      </c>
      <c r="Z16" s="160" t="s">
        <v>134</v>
      </c>
    </row>
    <row r="17" spans="2:26" ht="25.5" thickBot="1" x14ac:dyDescent="0.5">
      <c r="B17" s="283"/>
      <c r="C17" s="187"/>
      <c r="D17" s="188" t="s">
        <v>82</v>
      </c>
      <c r="E17" s="189"/>
      <c r="F17" s="190" t="s">
        <v>84</v>
      </c>
      <c r="G17" s="193"/>
      <c r="H17" s="194"/>
      <c r="I17" s="197"/>
      <c r="J17" s="198"/>
      <c r="K17" s="197"/>
      <c r="L17" s="198"/>
      <c r="M17" s="48"/>
      <c r="N17" s="49"/>
      <c r="O17" s="62"/>
      <c r="P17" s="63" t="s">
        <v>69</v>
      </c>
      <c r="Q17" s="64"/>
      <c r="R17" s="65" t="s">
        <v>70</v>
      </c>
      <c r="S17" s="66"/>
      <c r="T17" s="67" t="s">
        <v>71</v>
      </c>
      <c r="U17" s="68"/>
      <c r="V17" s="69" t="s">
        <v>72</v>
      </c>
      <c r="W17" s="70"/>
      <c r="X17" s="71" t="s">
        <v>73</v>
      </c>
      <c r="Y17" s="72"/>
      <c r="Z17" s="161" t="s">
        <v>74</v>
      </c>
    </row>
    <row r="18" spans="2:26" ht="26" thickTop="1" thickBot="1" x14ac:dyDescent="0.5">
      <c r="B18" s="283" t="s">
        <v>100</v>
      </c>
      <c r="C18" s="183">
        <v>5</v>
      </c>
      <c r="D18" s="184"/>
      <c r="E18" s="185">
        <v>13</v>
      </c>
      <c r="F18" s="186"/>
      <c r="G18" s="191">
        <v>21</v>
      </c>
      <c r="H18" s="192"/>
      <c r="I18" s="195">
        <v>29</v>
      </c>
      <c r="J18" s="196"/>
      <c r="K18" s="195">
        <v>37</v>
      </c>
      <c r="L18" s="196"/>
      <c r="M18" s="46">
        <v>45</v>
      </c>
      <c r="N18" s="47"/>
      <c r="O18" s="50">
        <v>53</v>
      </c>
      <c r="P18" s="51"/>
      <c r="Q18" s="74">
        <v>61</v>
      </c>
      <c r="R18" s="75"/>
      <c r="S18" s="54">
        <v>69</v>
      </c>
      <c r="T18" s="55"/>
      <c r="U18" s="56">
        <v>77</v>
      </c>
      <c r="V18" s="57"/>
      <c r="W18" s="58">
        <v>85</v>
      </c>
      <c r="X18" s="59"/>
      <c r="Y18" s="60">
        <v>93</v>
      </c>
      <c r="Z18" s="160"/>
    </row>
    <row r="19" spans="2:26" ht="25.5" thickBot="1" x14ac:dyDescent="0.5">
      <c r="B19" s="283"/>
      <c r="C19" s="187"/>
      <c r="D19" s="188" t="s">
        <v>60</v>
      </c>
      <c r="E19" s="189"/>
      <c r="F19" s="190" t="s">
        <v>62</v>
      </c>
      <c r="G19" s="193"/>
      <c r="H19" s="194"/>
      <c r="I19" s="197"/>
      <c r="J19" s="198"/>
      <c r="K19" s="197"/>
      <c r="L19" s="198"/>
      <c r="M19" s="48"/>
      <c r="N19" s="49"/>
      <c r="O19" s="62"/>
      <c r="P19" s="63" t="s">
        <v>69</v>
      </c>
      <c r="Q19" s="76"/>
      <c r="R19" s="77" t="s">
        <v>80</v>
      </c>
      <c r="S19" s="66"/>
      <c r="T19" s="67" t="s">
        <v>71</v>
      </c>
      <c r="U19" s="68"/>
      <c r="V19" s="69" t="s">
        <v>72</v>
      </c>
      <c r="W19" s="70"/>
      <c r="X19" s="71" t="s">
        <v>73</v>
      </c>
      <c r="Y19" s="72"/>
      <c r="Z19" s="161" t="s">
        <v>74</v>
      </c>
    </row>
    <row r="20" spans="2:26" ht="26" thickTop="1" thickBot="1" x14ac:dyDescent="0.5">
      <c r="B20" s="283" t="s">
        <v>81</v>
      </c>
      <c r="C20" s="185">
        <v>6</v>
      </c>
      <c r="D20" s="186"/>
      <c r="E20" s="183">
        <v>14</v>
      </c>
      <c r="F20" s="184"/>
      <c r="G20" s="191">
        <v>22</v>
      </c>
      <c r="H20" s="192"/>
      <c r="I20" s="195">
        <v>30</v>
      </c>
      <c r="J20" s="196"/>
      <c r="K20" s="195">
        <v>38</v>
      </c>
      <c r="L20" s="196"/>
      <c r="M20" s="46">
        <v>46</v>
      </c>
      <c r="N20" s="47"/>
      <c r="O20" s="50">
        <v>54</v>
      </c>
      <c r="P20" s="51"/>
      <c r="Q20" s="78">
        <v>62</v>
      </c>
      <c r="R20" s="79"/>
      <c r="S20" s="54">
        <v>70</v>
      </c>
      <c r="T20" s="55"/>
      <c r="U20" s="56">
        <v>78</v>
      </c>
      <c r="V20" s="57"/>
      <c r="W20" s="58">
        <v>86</v>
      </c>
      <c r="X20" s="59"/>
      <c r="Y20" s="60">
        <v>94</v>
      </c>
      <c r="Z20" s="160"/>
    </row>
    <row r="21" spans="2:26" ht="25.5" thickBot="1" x14ac:dyDescent="0.5">
      <c r="B21" s="283"/>
      <c r="C21" s="189"/>
      <c r="D21" s="190" t="s">
        <v>65</v>
      </c>
      <c r="E21" s="187"/>
      <c r="F21" s="188" t="s">
        <v>67</v>
      </c>
      <c r="G21" s="193"/>
      <c r="H21" s="194"/>
      <c r="I21" s="197"/>
      <c r="J21" s="198"/>
      <c r="K21" s="197"/>
      <c r="L21" s="199"/>
      <c r="M21" s="48"/>
      <c r="N21" s="49"/>
      <c r="O21" s="62"/>
      <c r="P21" s="63" t="s">
        <v>69</v>
      </c>
      <c r="Q21" s="80"/>
      <c r="R21" s="81" t="s">
        <v>81</v>
      </c>
      <c r="S21" s="66"/>
      <c r="T21" s="67" t="s">
        <v>71</v>
      </c>
      <c r="U21" s="68"/>
      <c r="V21" s="69" t="s">
        <v>72</v>
      </c>
      <c r="W21" s="70"/>
      <c r="X21" s="71" t="s">
        <v>73</v>
      </c>
      <c r="Y21" s="72"/>
      <c r="Z21" s="161" t="s">
        <v>74</v>
      </c>
    </row>
    <row r="22" spans="2:26" ht="26" thickTop="1" thickBot="1" x14ac:dyDescent="0.5">
      <c r="B22" s="283" t="s">
        <v>101</v>
      </c>
      <c r="C22" s="185">
        <v>7</v>
      </c>
      <c r="D22" s="186"/>
      <c r="E22" s="183">
        <v>15</v>
      </c>
      <c r="F22" s="184"/>
      <c r="G22" s="191">
        <v>23</v>
      </c>
      <c r="H22" s="192"/>
      <c r="I22" s="195">
        <v>31</v>
      </c>
      <c r="J22" s="196"/>
      <c r="K22" s="195">
        <v>39</v>
      </c>
      <c r="L22" s="196"/>
      <c r="M22" s="46">
        <v>47</v>
      </c>
      <c r="N22" s="47"/>
      <c r="O22" s="50">
        <v>55</v>
      </c>
      <c r="P22" s="51"/>
      <c r="Q22" s="82">
        <v>63</v>
      </c>
      <c r="R22" s="83"/>
      <c r="S22" s="54">
        <v>71</v>
      </c>
      <c r="T22" s="55"/>
      <c r="U22" s="56">
        <v>79</v>
      </c>
      <c r="V22" s="57"/>
      <c r="W22" s="58">
        <v>87</v>
      </c>
      <c r="X22" s="59"/>
      <c r="Y22" s="60">
        <v>95</v>
      </c>
      <c r="Z22" s="160"/>
    </row>
    <row r="23" spans="2:26" ht="25.5" thickBot="1" x14ac:dyDescent="0.5">
      <c r="B23" s="284"/>
      <c r="C23" s="189"/>
      <c r="D23" s="190" t="s">
        <v>76</v>
      </c>
      <c r="E23" s="187"/>
      <c r="F23" s="188" t="s">
        <v>78</v>
      </c>
      <c r="G23" s="193"/>
      <c r="H23" s="194"/>
      <c r="I23" s="200"/>
      <c r="J23" s="201"/>
      <c r="K23" s="200"/>
      <c r="L23" s="202"/>
      <c r="M23" s="162"/>
      <c r="N23" s="163"/>
      <c r="O23" s="164"/>
      <c r="P23" s="165" t="s">
        <v>69</v>
      </c>
      <c r="Q23" s="166"/>
      <c r="R23" s="167" t="s">
        <v>86</v>
      </c>
      <c r="S23" s="168"/>
      <c r="T23" s="169" t="s">
        <v>71</v>
      </c>
      <c r="U23" s="170"/>
      <c r="V23" s="171" t="s">
        <v>72</v>
      </c>
      <c r="W23" s="172"/>
      <c r="X23" s="173" t="s">
        <v>73</v>
      </c>
      <c r="Y23" s="174"/>
      <c r="Z23" s="175" t="s">
        <v>74</v>
      </c>
    </row>
    <row r="24" spans="2:26" ht="16" thickTop="1" x14ac:dyDescent="0.45"/>
    <row r="25" spans="2:26" ht="16" thickBot="1" x14ac:dyDescent="0.5"/>
    <row r="26" spans="2:26" ht="14.5" customHeight="1" thickTop="1" x14ac:dyDescent="0.45">
      <c r="B26" s="288" t="s">
        <v>4</v>
      </c>
      <c r="C26" s="289"/>
      <c r="D26" s="289"/>
      <c r="E26" s="289"/>
      <c r="F26" s="289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90"/>
    </row>
    <row r="27" spans="2:26" ht="15" customHeight="1" x14ac:dyDescent="0.45">
      <c r="B27" s="291"/>
      <c r="C27" s="292"/>
      <c r="D27" s="292"/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3"/>
    </row>
    <row r="28" spans="2:26" ht="25.5" thickBot="1" x14ac:dyDescent="0.5">
      <c r="B28" s="176"/>
      <c r="C28" s="286">
        <v>1</v>
      </c>
      <c r="D28" s="286"/>
      <c r="E28" s="286">
        <v>2</v>
      </c>
      <c r="F28" s="286"/>
      <c r="G28" s="286">
        <v>3</v>
      </c>
      <c r="H28" s="286"/>
      <c r="I28" s="286">
        <v>4</v>
      </c>
      <c r="J28" s="286"/>
      <c r="K28" s="286">
        <v>5</v>
      </c>
      <c r="L28" s="286"/>
      <c r="M28" s="286">
        <v>6</v>
      </c>
      <c r="N28" s="286"/>
      <c r="O28" s="286">
        <v>7</v>
      </c>
      <c r="P28" s="286"/>
      <c r="Q28" s="286">
        <v>8</v>
      </c>
      <c r="R28" s="286"/>
      <c r="S28" s="286">
        <v>9</v>
      </c>
      <c r="T28" s="286"/>
      <c r="U28" s="286">
        <v>10</v>
      </c>
      <c r="V28" s="286"/>
      <c r="W28" s="286">
        <v>11</v>
      </c>
      <c r="X28" s="286"/>
      <c r="Y28" s="286">
        <v>12</v>
      </c>
      <c r="Z28" s="287"/>
    </row>
    <row r="29" spans="2:26" ht="26" thickTop="1" thickBot="1" x14ac:dyDescent="0.5">
      <c r="B29" s="283" t="s">
        <v>70</v>
      </c>
      <c r="C29" s="52">
        <v>0</v>
      </c>
      <c r="D29" s="53"/>
      <c r="E29" s="54">
        <v>8</v>
      </c>
      <c r="F29" s="55"/>
      <c r="G29" s="56">
        <v>16</v>
      </c>
      <c r="H29" s="57"/>
      <c r="I29" s="58">
        <v>24</v>
      </c>
      <c r="J29" s="59"/>
      <c r="K29" s="60">
        <v>32</v>
      </c>
      <c r="L29" s="61"/>
      <c r="M29" s="86">
        <v>40</v>
      </c>
      <c r="N29" s="87"/>
      <c r="O29" s="46">
        <v>48</v>
      </c>
      <c r="P29" s="47"/>
      <c r="Q29" s="46">
        <v>56</v>
      </c>
      <c r="R29" s="47"/>
      <c r="S29" s="50">
        <v>64</v>
      </c>
      <c r="T29" s="177" t="s">
        <v>87</v>
      </c>
      <c r="U29" s="50">
        <v>72</v>
      </c>
      <c r="V29" s="177" t="s">
        <v>88</v>
      </c>
      <c r="W29" s="50">
        <v>80</v>
      </c>
      <c r="X29" s="177" t="s">
        <v>89</v>
      </c>
      <c r="Y29" s="50">
        <v>88</v>
      </c>
      <c r="Z29" s="88" t="s">
        <v>90</v>
      </c>
    </row>
    <row r="30" spans="2:26" ht="25.5" thickBot="1" x14ac:dyDescent="0.5">
      <c r="B30" s="283"/>
      <c r="C30" s="89">
        <f xml:space="preserve"> 0.025*Controler!$J$7+0.1</f>
        <v>0.42500000000000004</v>
      </c>
      <c r="D30" s="65" t="s">
        <v>70</v>
      </c>
      <c r="E30" s="90">
        <f xml:space="preserve"> 0.025*Controler!$J$7+0.1</f>
        <v>0.42500000000000004</v>
      </c>
      <c r="F30" s="67" t="s">
        <v>71</v>
      </c>
      <c r="G30" s="91">
        <f xml:space="preserve"> 0.05*Controler!$J$7+0.1</f>
        <v>0.75</v>
      </c>
      <c r="H30" s="69" t="s">
        <v>72</v>
      </c>
      <c r="I30" s="92">
        <f xml:space="preserve"> 0.1*Controler!$J$7+0.1</f>
        <v>1.4000000000000001</v>
      </c>
      <c r="J30" s="71" t="s">
        <v>73</v>
      </c>
      <c r="K30" s="93">
        <f xml:space="preserve"> 0.05*Controler!$J$7+0.1</f>
        <v>0.75</v>
      </c>
      <c r="L30" s="73" t="s">
        <v>74</v>
      </c>
      <c r="M30" s="94"/>
      <c r="N30" s="95"/>
      <c r="O30" s="48"/>
      <c r="P30" s="49"/>
      <c r="Q30" s="48"/>
      <c r="R30" s="49"/>
      <c r="S30" s="96">
        <f xml:space="preserve"> 270/1000/4*Controler!$J$7+0.1</f>
        <v>0.97750000000000004</v>
      </c>
      <c r="T30" s="178" t="s">
        <v>91</v>
      </c>
      <c r="U30" s="96">
        <f xml:space="preserve"> 270/1000/4*Controler!$J$7+0.1</f>
        <v>0.97750000000000004</v>
      </c>
      <c r="V30" s="178" t="s">
        <v>91</v>
      </c>
      <c r="W30" s="96">
        <f xml:space="preserve"> 270/1000/4*Controler!$J$7+0.1</f>
        <v>0.97750000000000004</v>
      </c>
      <c r="X30" s="178" t="s">
        <v>91</v>
      </c>
      <c r="Y30" s="96" cm="1">
        <f t="array" ref="Y30" xml:space="preserve"> _xlfn.IFS(Controler!$J$7&lt;7,270/1000*Controler!$J$7+0.1,Controler!$J$7&lt;20,270/1000*6+0.1)</f>
        <v>1.7200000000000002</v>
      </c>
      <c r="Z30" s="97" t="s">
        <v>92</v>
      </c>
    </row>
    <row r="31" spans="2:26" ht="26" thickTop="1" thickBot="1" x14ac:dyDescent="0.5">
      <c r="B31" s="283" t="s">
        <v>99</v>
      </c>
      <c r="C31" s="74">
        <v>1</v>
      </c>
      <c r="D31" s="75"/>
      <c r="E31" s="54">
        <v>9</v>
      </c>
      <c r="F31" s="55"/>
      <c r="G31" s="56">
        <v>17</v>
      </c>
      <c r="H31" s="57"/>
      <c r="I31" s="58">
        <v>25</v>
      </c>
      <c r="J31" s="59"/>
      <c r="K31" s="60">
        <v>33</v>
      </c>
      <c r="L31" s="61"/>
      <c r="M31" s="86">
        <v>41</v>
      </c>
      <c r="N31" s="87"/>
      <c r="O31" s="46">
        <v>49</v>
      </c>
      <c r="P31" s="47"/>
      <c r="Q31" s="46">
        <v>57</v>
      </c>
      <c r="R31" s="47"/>
      <c r="S31" s="50">
        <v>65</v>
      </c>
      <c r="T31" s="177" t="s">
        <v>87</v>
      </c>
      <c r="U31" s="50">
        <v>73</v>
      </c>
      <c r="V31" s="177" t="s">
        <v>88</v>
      </c>
      <c r="W31" s="50">
        <v>81</v>
      </c>
      <c r="X31" s="177" t="s">
        <v>89</v>
      </c>
      <c r="Y31" s="50">
        <v>89</v>
      </c>
      <c r="Z31" s="88" t="s">
        <v>93</v>
      </c>
    </row>
    <row r="32" spans="2:26" ht="25.5" thickBot="1" x14ac:dyDescent="0.5">
      <c r="B32" s="283"/>
      <c r="C32" s="98">
        <f xml:space="preserve"> 0.025*Controler!$J$7+0.1</f>
        <v>0.42500000000000004</v>
      </c>
      <c r="D32" s="77" t="s">
        <v>80</v>
      </c>
      <c r="E32" s="90">
        <f xml:space="preserve"> 0.025*Controler!$J$7+0.1</f>
        <v>0.42500000000000004</v>
      </c>
      <c r="F32" s="67" t="s">
        <v>71</v>
      </c>
      <c r="G32" s="91">
        <f xml:space="preserve"> 0.05*Controler!$J$7+0.1</f>
        <v>0.75</v>
      </c>
      <c r="H32" s="69" t="s">
        <v>72</v>
      </c>
      <c r="I32" s="92">
        <f xml:space="preserve"> 0.1*Controler!$J$7+0.1</f>
        <v>1.4000000000000001</v>
      </c>
      <c r="J32" s="71" t="s">
        <v>73</v>
      </c>
      <c r="K32" s="93">
        <f xml:space="preserve"> 0.05*Controler!$J$7+0.1</f>
        <v>0.75</v>
      </c>
      <c r="L32" s="73" t="s">
        <v>74</v>
      </c>
      <c r="M32" s="94"/>
      <c r="N32" s="95"/>
      <c r="O32" s="48"/>
      <c r="P32" s="49"/>
      <c r="Q32" s="48"/>
      <c r="R32" s="49"/>
      <c r="S32" s="96">
        <f xml:space="preserve"> 270/1000/4*Controler!$J$7+0.1</f>
        <v>0.97750000000000004</v>
      </c>
      <c r="T32" s="178" t="s">
        <v>94</v>
      </c>
      <c r="U32" s="96">
        <f xml:space="preserve"> 270/1000/4*Controler!$J$7+0.1</f>
        <v>0.97750000000000004</v>
      </c>
      <c r="V32" s="178" t="s">
        <v>94</v>
      </c>
      <c r="W32" s="96">
        <f xml:space="preserve"> 270/1000/4*Controler!$J$7+0.1</f>
        <v>0.97750000000000004</v>
      </c>
      <c r="X32" s="178" t="s">
        <v>94</v>
      </c>
      <c r="Y32" s="96" cm="1">
        <f t="array" ref="Y32" xml:space="preserve"> _xlfn.IFS(Controler!$J$7&lt;7,270/1000*Controler!$J$7+0.1,Controler!$J$7&lt;20,270/1000*6+0.1)</f>
        <v>1.7200000000000002</v>
      </c>
      <c r="Z32" s="97" t="s">
        <v>92</v>
      </c>
    </row>
    <row r="33" spans="2:26" ht="26" thickTop="1" thickBot="1" x14ac:dyDescent="0.5">
      <c r="B33" s="283" t="s">
        <v>80</v>
      </c>
      <c r="C33" s="78">
        <v>2</v>
      </c>
      <c r="D33" s="79"/>
      <c r="E33" s="54">
        <v>10</v>
      </c>
      <c r="F33" s="55"/>
      <c r="G33" s="56">
        <v>18</v>
      </c>
      <c r="H33" s="57"/>
      <c r="I33" s="58">
        <v>26</v>
      </c>
      <c r="J33" s="59"/>
      <c r="K33" s="60">
        <v>34</v>
      </c>
      <c r="L33" s="61"/>
      <c r="M33" s="86">
        <v>42</v>
      </c>
      <c r="N33" s="87"/>
      <c r="O33" s="46">
        <v>50</v>
      </c>
      <c r="P33" s="47"/>
      <c r="Q33" s="46">
        <v>58</v>
      </c>
      <c r="R33" s="47"/>
      <c r="S33" s="50">
        <v>66</v>
      </c>
      <c r="T33" s="177" t="s">
        <v>87</v>
      </c>
      <c r="U33" s="50">
        <v>74</v>
      </c>
      <c r="V33" s="177" t="s">
        <v>88</v>
      </c>
      <c r="W33" s="50">
        <v>82</v>
      </c>
      <c r="X33" s="177" t="s">
        <v>89</v>
      </c>
      <c r="Y33" s="50">
        <v>90</v>
      </c>
      <c r="Z33" s="88" t="s">
        <v>90</v>
      </c>
    </row>
    <row r="34" spans="2:26" ht="25.5" thickBot="1" x14ac:dyDescent="0.5">
      <c r="B34" s="283"/>
      <c r="C34" s="99">
        <f xml:space="preserve"> 0.025*Controler!$J$7+0.1</f>
        <v>0.42500000000000004</v>
      </c>
      <c r="D34" s="81" t="s">
        <v>81</v>
      </c>
      <c r="E34" s="90">
        <f xml:space="preserve"> 0.025*Controler!$J$7+0.1</f>
        <v>0.42500000000000004</v>
      </c>
      <c r="F34" s="67" t="s">
        <v>71</v>
      </c>
      <c r="G34" s="91">
        <f xml:space="preserve"> 0.05*Controler!$J$7+0.1</f>
        <v>0.75</v>
      </c>
      <c r="H34" s="69" t="s">
        <v>72</v>
      </c>
      <c r="I34" s="92">
        <f xml:space="preserve"> 0.1*Controler!$J$7+0.1</f>
        <v>1.4000000000000001</v>
      </c>
      <c r="J34" s="71" t="s">
        <v>73</v>
      </c>
      <c r="K34" s="93">
        <f xml:space="preserve"> 0.05*Controler!$J$7+0.1</f>
        <v>0.75</v>
      </c>
      <c r="L34" s="73" t="s">
        <v>74</v>
      </c>
      <c r="M34" s="94"/>
      <c r="N34" s="95"/>
      <c r="O34" s="48"/>
      <c r="P34" s="49"/>
      <c r="Q34" s="48"/>
      <c r="R34" s="49"/>
      <c r="S34" s="96">
        <f xml:space="preserve"> 270/1000/4*Controler!$J$7+0.1</f>
        <v>0.97750000000000004</v>
      </c>
      <c r="T34" s="178" t="s">
        <v>95</v>
      </c>
      <c r="U34" s="96">
        <f xml:space="preserve"> 270/1000/4*Controler!$J$7+0.1</f>
        <v>0.97750000000000004</v>
      </c>
      <c r="V34" s="178" t="s">
        <v>95</v>
      </c>
      <c r="W34" s="96">
        <f xml:space="preserve"> 270/1000/4*Controler!$J$7+0.1</f>
        <v>0.97750000000000004</v>
      </c>
      <c r="X34" s="178" t="s">
        <v>95</v>
      </c>
      <c r="Y34" s="96" cm="1">
        <f t="array" ref="Y34" xml:space="preserve"> _xlfn.IFS(Controler!$J$7&lt;7,0,Controler!$J$7&lt;13,270/1000*(Controler!$J$7-6)+0.1,Controler!$J$7&lt;20,270/1000*6+0.1)</f>
        <v>1.7200000000000002</v>
      </c>
      <c r="Z34" s="97" t="s">
        <v>96</v>
      </c>
    </row>
    <row r="35" spans="2:26" ht="26" thickTop="1" thickBot="1" x14ac:dyDescent="0.5">
      <c r="B35" s="283" t="s">
        <v>73</v>
      </c>
      <c r="C35" s="82">
        <v>3</v>
      </c>
      <c r="D35" s="83"/>
      <c r="E35" s="54">
        <v>11</v>
      </c>
      <c r="F35" s="55"/>
      <c r="G35" s="56">
        <v>19</v>
      </c>
      <c r="H35" s="57"/>
      <c r="I35" s="58">
        <v>27</v>
      </c>
      <c r="J35" s="59"/>
      <c r="K35" s="60">
        <v>35</v>
      </c>
      <c r="L35" s="61"/>
      <c r="M35" s="86">
        <v>43</v>
      </c>
      <c r="N35" s="87"/>
      <c r="O35" s="46">
        <v>51</v>
      </c>
      <c r="P35" s="47"/>
      <c r="Q35" s="46">
        <v>59</v>
      </c>
      <c r="R35" s="47"/>
      <c r="S35" s="50">
        <v>67</v>
      </c>
      <c r="T35" s="177" t="s">
        <v>87</v>
      </c>
      <c r="U35" s="50">
        <v>75</v>
      </c>
      <c r="V35" s="177" t="s">
        <v>88</v>
      </c>
      <c r="W35" s="50">
        <v>83</v>
      </c>
      <c r="X35" s="177" t="s">
        <v>89</v>
      </c>
      <c r="Y35" s="50">
        <v>91</v>
      </c>
      <c r="Z35" s="88" t="s">
        <v>93</v>
      </c>
    </row>
    <row r="36" spans="2:26" ht="25.5" thickBot="1" x14ac:dyDescent="0.5">
      <c r="B36" s="283"/>
      <c r="C36" s="100">
        <f xml:space="preserve"> 0.025*Controler!$J$7+0.1</f>
        <v>0.42500000000000004</v>
      </c>
      <c r="D36" s="85" t="s">
        <v>86</v>
      </c>
      <c r="E36" s="90">
        <f xml:space="preserve"> 0.025*Controler!$J$7+0.1</f>
        <v>0.42500000000000004</v>
      </c>
      <c r="F36" s="67" t="s">
        <v>71</v>
      </c>
      <c r="G36" s="91">
        <f xml:space="preserve"> 0.05*Controler!$J$7+0.1</f>
        <v>0.75</v>
      </c>
      <c r="H36" s="69" t="s">
        <v>72</v>
      </c>
      <c r="I36" s="92">
        <f xml:space="preserve"> 0.1*Controler!$J$7+0.1</f>
        <v>1.4000000000000001</v>
      </c>
      <c r="J36" s="71" t="s">
        <v>73</v>
      </c>
      <c r="K36" s="93">
        <f xml:space="preserve"> 0.05*Controler!$J$7+0.1</f>
        <v>0.75</v>
      </c>
      <c r="L36" s="73" t="s">
        <v>74</v>
      </c>
      <c r="M36" s="94"/>
      <c r="N36" s="95"/>
      <c r="O36" s="48"/>
      <c r="P36" s="49"/>
      <c r="Q36" s="48"/>
      <c r="R36" s="49"/>
      <c r="S36" s="96">
        <f xml:space="preserve"> 270/1000/4*Controler!$J$7+0.1</f>
        <v>0.97750000000000004</v>
      </c>
      <c r="T36" s="178" t="s">
        <v>97</v>
      </c>
      <c r="U36" s="96">
        <f xml:space="preserve"> 270/1000/4*Controler!$J$7+0.1</f>
        <v>0.97750000000000004</v>
      </c>
      <c r="V36" s="178" t="s">
        <v>97</v>
      </c>
      <c r="W36" s="96">
        <f xml:space="preserve"> 270/1000/4*Controler!$J$7+0.1</f>
        <v>0.97750000000000004</v>
      </c>
      <c r="X36" s="178" t="s">
        <v>97</v>
      </c>
      <c r="Y36" s="96" cm="1">
        <f t="array" ref="Y36" xml:space="preserve"> _xlfn.IFS(Controler!$J$7&lt;7,0,Controler!$J$7&lt;13,270/1000*(Controler!$J$7-6)+0.1,Controler!$J$7&lt;20,270/1000*6+0.1)</f>
        <v>1.7200000000000002</v>
      </c>
      <c r="Z36" s="97" t="s">
        <v>96</v>
      </c>
    </row>
    <row r="37" spans="2:26" ht="26" thickTop="1" thickBot="1" x14ac:dyDescent="0.5">
      <c r="B37" s="283" t="s">
        <v>71</v>
      </c>
      <c r="C37" s="46">
        <v>4</v>
      </c>
      <c r="D37" s="47"/>
      <c r="E37" s="46">
        <v>12</v>
      </c>
      <c r="F37" s="47"/>
      <c r="G37" s="46">
        <v>20</v>
      </c>
      <c r="H37" s="47"/>
      <c r="I37" s="46">
        <v>28</v>
      </c>
      <c r="J37" s="47"/>
      <c r="K37" s="46">
        <v>36</v>
      </c>
      <c r="L37" s="47"/>
      <c r="M37" s="46">
        <v>44</v>
      </c>
      <c r="N37" s="47"/>
      <c r="O37" s="46">
        <v>52</v>
      </c>
      <c r="P37" s="47"/>
      <c r="Q37" s="46">
        <v>60</v>
      </c>
      <c r="R37" s="47"/>
      <c r="S37" s="86">
        <v>68</v>
      </c>
      <c r="T37" s="101"/>
      <c r="U37" s="86">
        <v>76</v>
      </c>
      <c r="V37" s="87"/>
      <c r="W37" s="86">
        <v>84</v>
      </c>
      <c r="X37" s="87"/>
      <c r="Y37" s="50">
        <v>92</v>
      </c>
      <c r="Z37" s="88" t="s">
        <v>90</v>
      </c>
    </row>
    <row r="38" spans="2:26" ht="25.5" thickBot="1" x14ac:dyDescent="0.5">
      <c r="B38" s="283"/>
      <c r="C38" s="48"/>
      <c r="D38" s="49"/>
      <c r="E38" s="48"/>
      <c r="F38" s="49"/>
      <c r="G38" s="48"/>
      <c r="H38" s="49"/>
      <c r="I38" s="48"/>
      <c r="J38" s="49"/>
      <c r="K38" s="48"/>
      <c r="L38" s="49"/>
      <c r="M38" s="48"/>
      <c r="N38" s="49"/>
      <c r="O38" s="48"/>
      <c r="P38" s="49"/>
      <c r="Q38" s="48"/>
      <c r="R38" s="49"/>
      <c r="S38" s="94"/>
      <c r="T38" s="102"/>
      <c r="U38" s="94"/>
      <c r="V38" s="95"/>
      <c r="W38" s="94"/>
      <c r="X38" s="95"/>
      <c r="Y38" s="96" cm="1">
        <f t="array" ref="Y38" xml:space="preserve"> _xlfn.IFS(Controler!$J$7&lt;7,0,Controler!$J$7&lt;13,0,Controler!$J$7&lt;20,270/1000*(Controler!$J$7-6*2)+0.1)</f>
        <v>0.37</v>
      </c>
      <c r="Z38" s="63" t="s">
        <v>98</v>
      </c>
    </row>
    <row r="39" spans="2:26" ht="26" thickTop="1" thickBot="1" x14ac:dyDescent="0.5">
      <c r="B39" s="283" t="s">
        <v>100</v>
      </c>
      <c r="C39" s="46">
        <v>5</v>
      </c>
      <c r="D39" s="47"/>
      <c r="E39" s="46">
        <v>13</v>
      </c>
      <c r="F39" s="47"/>
      <c r="G39" s="46">
        <v>21</v>
      </c>
      <c r="H39" s="47"/>
      <c r="I39" s="46">
        <v>29</v>
      </c>
      <c r="J39" s="47"/>
      <c r="K39" s="46">
        <v>37</v>
      </c>
      <c r="L39" s="47"/>
      <c r="M39" s="46">
        <v>45</v>
      </c>
      <c r="N39" s="47"/>
      <c r="O39" s="46">
        <v>53</v>
      </c>
      <c r="P39" s="47"/>
      <c r="Q39" s="46">
        <v>61</v>
      </c>
      <c r="R39" s="47"/>
      <c r="S39" s="86">
        <v>69</v>
      </c>
      <c r="T39" s="101"/>
      <c r="U39" s="86">
        <v>77</v>
      </c>
      <c r="V39" s="87"/>
      <c r="W39" s="86">
        <v>85</v>
      </c>
      <c r="X39" s="87"/>
      <c r="Y39" s="50">
        <v>93</v>
      </c>
      <c r="Z39" s="88" t="s">
        <v>93</v>
      </c>
    </row>
    <row r="40" spans="2:26" ht="25.5" thickBot="1" x14ac:dyDescent="0.5">
      <c r="B40" s="283"/>
      <c r="C40" s="48"/>
      <c r="D40" s="49"/>
      <c r="E40" s="48"/>
      <c r="F40" s="49"/>
      <c r="G40" s="48"/>
      <c r="H40" s="49"/>
      <c r="I40" s="48"/>
      <c r="J40" s="49"/>
      <c r="K40" s="48"/>
      <c r="L40" s="49"/>
      <c r="M40" s="48"/>
      <c r="N40" s="49"/>
      <c r="O40" s="48"/>
      <c r="P40" s="49"/>
      <c r="Q40" s="48"/>
      <c r="R40" s="49"/>
      <c r="S40" s="94"/>
      <c r="T40" s="102"/>
      <c r="U40" s="94"/>
      <c r="V40" s="95"/>
      <c r="W40" s="94"/>
      <c r="X40" s="95"/>
      <c r="Y40" s="96" cm="1">
        <f t="array" ref="Y40" xml:space="preserve"> _xlfn.IFS(Controler!$J$7&lt;7,0,Controler!$J$7&lt;13,0,Controler!$J$7&lt;20,270/1000*(Controler!$J$7-6*2)+0.1)</f>
        <v>0.37</v>
      </c>
      <c r="Z40" s="63" t="s">
        <v>98</v>
      </c>
    </row>
    <row r="41" spans="2:26" ht="26" thickTop="1" thickBot="1" x14ac:dyDescent="0.5">
      <c r="B41" s="283" t="s">
        <v>81</v>
      </c>
      <c r="C41" s="46">
        <v>6</v>
      </c>
      <c r="D41" s="47"/>
      <c r="E41" s="46">
        <v>14</v>
      </c>
      <c r="F41" s="47"/>
      <c r="G41" s="46">
        <v>22</v>
      </c>
      <c r="H41" s="47"/>
      <c r="I41" s="46">
        <v>30</v>
      </c>
      <c r="J41" s="47"/>
      <c r="K41" s="46">
        <v>38</v>
      </c>
      <c r="L41" s="47"/>
      <c r="M41" s="46">
        <v>46</v>
      </c>
      <c r="N41" s="47"/>
      <c r="O41" s="46">
        <v>54</v>
      </c>
      <c r="P41" s="47"/>
      <c r="Q41" s="46">
        <v>62</v>
      </c>
      <c r="R41" s="47"/>
      <c r="S41" s="86">
        <v>70</v>
      </c>
      <c r="T41" s="101"/>
      <c r="U41" s="86">
        <v>78</v>
      </c>
      <c r="V41" s="87"/>
      <c r="W41" s="86">
        <v>86</v>
      </c>
      <c r="X41" s="87"/>
      <c r="Y41" s="86">
        <v>94</v>
      </c>
      <c r="Z41" s="87"/>
    </row>
    <row r="42" spans="2:26" ht="25.5" thickBot="1" x14ac:dyDescent="0.5">
      <c r="B42" s="283"/>
      <c r="C42" s="48"/>
      <c r="D42" s="49"/>
      <c r="E42" s="48"/>
      <c r="F42" s="49"/>
      <c r="G42" s="48"/>
      <c r="H42" s="49"/>
      <c r="I42" s="48"/>
      <c r="J42" s="49"/>
      <c r="K42" s="48"/>
      <c r="L42" s="49"/>
      <c r="M42" s="48"/>
      <c r="N42" s="49"/>
      <c r="O42" s="48"/>
      <c r="P42" s="49"/>
      <c r="Q42" s="48"/>
      <c r="R42" s="49"/>
      <c r="S42" s="94"/>
      <c r="T42" s="102"/>
      <c r="U42" s="94"/>
      <c r="V42" s="95"/>
      <c r="W42" s="94"/>
      <c r="X42" s="95"/>
      <c r="Y42" s="94"/>
      <c r="Z42" s="95"/>
    </row>
    <row r="43" spans="2:26" ht="26" thickTop="1" thickBot="1" x14ac:dyDescent="0.5">
      <c r="B43" s="283" t="s">
        <v>101</v>
      </c>
      <c r="C43" s="41">
        <v>7</v>
      </c>
      <c r="D43" s="42"/>
      <c r="E43" s="41">
        <v>15</v>
      </c>
      <c r="F43" s="42"/>
      <c r="G43" s="41">
        <v>23</v>
      </c>
      <c r="H43" s="42"/>
      <c r="I43" s="41">
        <v>31</v>
      </c>
      <c r="J43" s="42"/>
      <c r="K43" s="41">
        <v>39</v>
      </c>
      <c r="L43" s="42"/>
      <c r="M43" s="41">
        <v>47</v>
      </c>
      <c r="N43" s="42"/>
      <c r="O43" s="41">
        <v>55</v>
      </c>
      <c r="P43" s="42"/>
      <c r="Q43" s="46">
        <v>63</v>
      </c>
      <c r="R43" s="47"/>
      <c r="S43" s="86">
        <v>71</v>
      </c>
      <c r="T43" s="101"/>
      <c r="U43" s="86">
        <v>79</v>
      </c>
      <c r="V43" s="87"/>
      <c r="W43" s="86">
        <v>87</v>
      </c>
      <c r="X43" s="87"/>
      <c r="Y43" s="86">
        <v>95</v>
      </c>
      <c r="Z43" s="87"/>
    </row>
    <row r="44" spans="2:26" ht="25.5" thickBot="1" x14ac:dyDescent="0.5">
      <c r="B44" s="284"/>
      <c r="C44" s="103"/>
      <c r="D44" s="44"/>
      <c r="E44" s="103"/>
      <c r="F44" s="44"/>
      <c r="G44" s="103"/>
      <c r="H44" s="44"/>
      <c r="I44" s="103"/>
      <c r="J44" s="44"/>
      <c r="K44" s="103"/>
      <c r="L44" s="44"/>
      <c r="M44" s="103"/>
      <c r="N44" s="44"/>
      <c r="O44" s="103"/>
      <c r="P44" s="44"/>
      <c r="Q44" s="104"/>
      <c r="R44" s="105"/>
      <c r="S44" s="106"/>
      <c r="T44" s="102"/>
      <c r="U44" s="106"/>
      <c r="V44" s="107"/>
      <c r="W44" s="106"/>
      <c r="X44" s="107"/>
      <c r="Y44" s="106"/>
      <c r="Z44" s="95"/>
    </row>
    <row r="45" spans="2:26" ht="16" thickTop="1" x14ac:dyDescent="0.45"/>
    <row r="46" spans="2:26" ht="16" thickBot="1" x14ac:dyDescent="0.5"/>
    <row r="47" spans="2:26" ht="15.5" customHeight="1" thickTop="1" x14ac:dyDescent="0.45">
      <c r="B47" s="288" t="s">
        <v>5</v>
      </c>
      <c r="C47" s="289"/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90"/>
    </row>
    <row r="48" spans="2:26" ht="16" customHeight="1" x14ac:dyDescent="0.45">
      <c r="B48" s="291"/>
      <c r="C48" s="292"/>
      <c r="D48" s="292"/>
      <c r="E48" s="292"/>
      <c r="F48" s="292"/>
      <c r="G48" s="292"/>
      <c r="H48" s="292"/>
      <c r="I48" s="292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3"/>
    </row>
    <row r="49" spans="2:26" ht="25.5" thickBot="1" x14ac:dyDescent="0.5">
      <c r="B49" s="176"/>
      <c r="C49" s="286">
        <v>1</v>
      </c>
      <c r="D49" s="286"/>
      <c r="E49" s="286">
        <v>2</v>
      </c>
      <c r="F49" s="286"/>
      <c r="G49" s="286">
        <v>3</v>
      </c>
      <c r="H49" s="286"/>
      <c r="I49" s="286">
        <v>4</v>
      </c>
      <c r="J49" s="286"/>
      <c r="K49" s="286">
        <v>5</v>
      </c>
      <c r="L49" s="286"/>
      <c r="M49" s="286">
        <v>6</v>
      </c>
      <c r="N49" s="286"/>
      <c r="O49" s="286">
        <v>7</v>
      </c>
      <c r="P49" s="286"/>
      <c r="Q49" s="286">
        <v>8</v>
      </c>
      <c r="R49" s="286"/>
      <c r="S49" s="286">
        <v>9</v>
      </c>
      <c r="T49" s="286"/>
      <c r="U49" s="286">
        <v>10</v>
      </c>
      <c r="V49" s="286"/>
      <c r="W49" s="286">
        <v>11</v>
      </c>
      <c r="X49" s="286"/>
      <c r="Y49" s="286">
        <v>12</v>
      </c>
      <c r="Z49" s="287"/>
    </row>
    <row r="50" spans="2:26" ht="26" thickTop="1" thickBot="1" x14ac:dyDescent="0.5">
      <c r="B50" s="283" t="s">
        <v>70</v>
      </c>
      <c r="C50" s="108">
        <v>0</v>
      </c>
      <c r="D50" s="109"/>
      <c r="E50" s="108">
        <v>8</v>
      </c>
      <c r="F50" s="109"/>
      <c r="G50" s="110">
        <v>16</v>
      </c>
      <c r="H50" s="111"/>
      <c r="I50" s="50">
        <v>24</v>
      </c>
      <c r="J50" s="51"/>
      <c r="K50" s="112">
        <v>32</v>
      </c>
      <c r="L50" s="113"/>
      <c r="M50" s="52">
        <v>40</v>
      </c>
      <c r="N50" s="53"/>
      <c r="O50" s="52">
        <v>48</v>
      </c>
      <c r="P50" s="53"/>
      <c r="Q50" s="74">
        <v>56</v>
      </c>
      <c r="R50" s="75"/>
      <c r="S50" s="78">
        <v>64</v>
      </c>
      <c r="T50" s="79"/>
      <c r="U50" s="82">
        <v>72</v>
      </c>
      <c r="V50" s="83"/>
      <c r="W50" s="114">
        <v>80</v>
      </c>
      <c r="X50" s="115"/>
      <c r="Y50" s="114">
        <v>88</v>
      </c>
      <c r="Z50" s="115"/>
    </row>
    <row r="51" spans="2:26" ht="25.5" thickBot="1" x14ac:dyDescent="0.5">
      <c r="B51" s="283"/>
      <c r="C51" s="116"/>
      <c r="D51" s="117">
        <v>1</v>
      </c>
      <c r="E51" s="116"/>
      <c r="F51" s="117">
        <v>1</v>
      </c>
      <c r="G51" s="118"/>
      <c r="H51" s="119">
        <v>2</v>
      </c>
      <c r="I51" s="62"/>
      <c r="J51" s="63">
        <v>3</v>
      </c>
      <c r="K51" s="120"/>
      <c r="L51" s="121">
        <v>4</v>
      </c>
      <c r="M51" s="64"/>
      <c r="N51" s="65">
        <v>5</v>
      </c>
      <c r="O51" s="64"/>
      <c r="P51" s="65">
        <v>5</v>
      </c>
      <c r="Q51" s="76"/>
      <c r="R51" s="77">
        <v>6</v>
      </c>
      <c r="S51" s="80"/>
      <c r="T51" s="81">
        <v>7</v>
      </c>
      <c r="U51" s="84"/>
      <c r="V51" s="85">
        <v>8</v>
      </c>
      <c r="W51" s="122"/>
      <c r="X51" s="123">
        <v>9</v>
      </c>
      <c r="Y51" s="122"/>
      <c r="Z51" s="123">
        <v>9</v>
      </c>
    </row>
    <row r="52" spans="2:26" ht="26" thickTop="1" thickBot="1" x14ac:dyDescent="0.5">
      <c r="B52" s="283" t="s">
        <v>99</v>
      </c>
      <c r="C52" s="110">
        <v>1</v>
      </c>
      <c r="D52" s="111"/>
      <c r="E52" s="108">
        <v>9</v>
      </c>
      <c r="F52" s="109"/>
      <c r="G52" s="110">
        <v>17</v>
      </c>
      <c r="H52" s="111"/>
      <c r="I52" s="50">
        <v>25</v>
      </c>
      <c r="J52" s="51"/>
      <c r="K52" s="112">
        <v>33</v>
      </c>
      <c r="L52" s="113"/>
      <c r="M52" s="74">
        <v>41</v>
      </c>
      <c r="N52" s="75"/>
      <c r="O52" s="52">
        <v>49</v>
      </c>
      <c r="P52" s="53"/>
      <c r="Q52" s="74">
        <v>57</v>
      </c>
      <c r="R52" s="75"/>
      <c r="S52" s="78">
        <v>65</v>
      </c>
      <c r="T52" s="79"/>
      <c r="U52" s="82">
        <v>73</v>
      </c>
      <c r="V52" s="83"/>
      <c r="W52" s="124">
        <v>81</v>
      </c>
      <c r="X52" s="125"/>
      <c r="Y52" s="114">
        <v>89</v>
      </c>
      <c r="Z52" s="115"/>
    </row>
    <row r="53" spans="2:26" ht="25.5" thickBot="1" x14ac:dyDescent="0.5">
      <c r="B53" s="283"/>
      <c r="C53" s="118"/>
      <c r="D53" s="119">
        <v>2</v>
      </c>
      <c r="E53" s="116"/>
      <c r="F53" s="117">
        <v>1</v>
      </c>
      <c r="G53" s="118"/>
      <c r="H53" s="119">
        <v>2</v>
      </c>
      <c r="I53" s="62"/>
      <c r="J53" s="63">
        <v>3</v>
      </c>
      <c r="K53" s="120"/>
      <c r="L53" s="121">
        <v>4</v>
      </c>
      <c r="M53" s="76"/>
      <c r="N53" s="77">
        <v>6</v>
      </c>
      <c r="O53" s="64"/>
      <c r="P53" s="65">
        <v>5</v>
      </c>
      <c r="Q53" s="76"/>
      <c r="R53" s="77">
        <v>6</v>
      </c>
      <c r="S53" s="80"/>
      <c r="T53" s="81">
        <v>7</v>
      </c>
      <c r="U53" s="84"/>
      <c r="V53" s="85">
        <v>8</v>
      </c>
      <c r="W53" s="126"/>
      <c r="X53" s="127">
        <v>10</v>
      </c>
      <c r="Y53" s="122"/>
      <c r="Z53" s="123">
        <v>9</v>
      </c>
    </row>
    <row r="54" spans="2:26" ht="26" thickTop="1" thickBot="1" x14ac:dyDescent="0.5">
      <c r="B54" s="283" t="s">
        <v>80</v>
      </c>
      <c r="C54" s="50">
        <v>2</v>
      </c>
      <c r="D54" s="51"/>
      <c r="E54" s="108">
        <v>10</v>
      </c>
      <c r="F54" s="109"/>
      <c r="G54" s="110">
        <v>18</v>
      </c>
      <c r="H54" s="111"/>
      <c r="I54" s="50">
        <v>26</v>
      </c>
      <c r="J54" s="51"/>
      <c r="K54" s="112">
        <v>34</v>
      </c>
      <c r="L54" s="113"/>
      <c r="M54" s="78">
        <v>42</v>
      </c>
      <c r="N54" s="79"/>
      <c r="O54" s="52">
        <v>50</v>
      </c>
      <c r="P54" s="53"/>
      <c r="Q54" s="74">
        <v>58</v>
      </c>
      <c r="R54" s="75"/>
      <c r="S54" s="78">
        <v>66</v>
      </c>
      <c r="T54" s="79"/>
      <c r="U54" s="82">
        <v>74</v>
      </c>
      <c r="V54" s="83"/>
      <c r="W54" s="54">
        <v>82</v>
      </c>
      <c r="X54" s="55"/>
      <c r="Y54" s="114">
        <v>90</v>
      </c>
      <c r="Z54" s="115"/>
    </row>
    <row r="55" spans="2:26" ht="25.5" thickBot="1" x14ac:dyDescent="0.5">
      <c r="B55" s="283"/>
      <c r="C55" s="62"/>
      <c r="D55" s="63">
        <v>3</v>
      </c>
      <c r="E55" s="116"/>
      <c r="F55" s="117">
        <v>1</v>
      </c>
      <c r="G55" s="118"/>
      <c r="H55" s="119">
        <v>2</v>
      </c>
      <c r="I55" s="62"/>
      <c r="J55" s="63">
        <v>3</v>
      </c>
      <c r="K55" s="120"/>
      <c r="L55" s="121">
        <v>4</v>
      </c>
      <c r="M55" s="80"/>
      <c r="N55" s="81">
        <v>7</v>
      </c>
      <c r="O55" s="64"/>
      <c r="P55" s="65">
        <v>5</v>
      </c>
      <c r="Q55" s="76"/>
      <c r="R55" s="77">
        <v>6</v>
      </c>
      <c r="S55" s="80"/>
      <c r="T55" s="81">
        <v>7</v>
      </c>
      <c r="U55" s="84"/>
      <c r="V55" s="85">
        <v>8</v>
      </c>
      <c r="W55" s="66"/>
      <c r="X55" s="67">
        <v>11</v>
      </c>
      <c r="Y55" s="122"/>
      <c r="Z55" s="123">
        <v>9</v>
      </c>
    </row>
    <row r="56" spans="2:26" ht="26" thickTop="1" thickBot="1" x14ac:dyDescent="0.5">
      <c r="B56" s="283" t="s">
        <v>73</v>
      </c>
      <c r="C56" s="112">
        <v>3</v>
      </c>
      <c r="D56" s="113"/>
      <c r="E56" s="108">
        <v>11</v>
      </c>
      <c r="F56" s="109"/>
      <c r="G56" s="110">
        <v>19</v>
      </c>
      <c r="H56" s="111"/>
      <c r="I56" s="50">
        <v>27</v>
      </c>
      <c r="J56" s="51"/>
      <c r="K56" s="112">
        <v>35</v>
      </c>
      <c r="L56" s="113"/>
      <c r="M56" s="82">
        <v>43</v>
      </c>
      <c r="N56" s="83"/>
      <c r="O56" s="52">
        <v>51</v>
      </c>
      <c r="P56" s="53"/>
      <c r="Q56" s="74">
        <v>59</v>
      </c>
      <c r="R56" s="75"/>
      <c r="S56" s="78">
        <v>67</v>
      </c>
      <c r="T56" s="79"/>
      <c r="U56" s="82">
        <v>75</v>
      </c>
      <c r="V56" s="83"/>
      <c r="W56" s="128">
        <v>83</v>
      </c>
      <c r="X56" s="129"/>
      <c r="Y56" s="114">
        <v>91</v>
      </c>
      <c r="Z56" s="115"/>
    </row>
    <row r="57" spans="2:26" ht="25.5" thickBot="1" x14ac:dyDescent="0.5">
      <c r="B57" s="283"/>
      <c r="C57" s="120"/>
      <c r="D57" s="121">
        <v>4</v>
      </c>
      <c r="E57" s="116"/>
      <c r="F57" s="117">
        <v>1</v>
      </c>
      <c r="G57" s="118"/>
      <c r="H57" s="119">
        <v>2</v>
      </c>
      <c r="I57" s="62"/>
      <c r="J57" s="63">
        <v>3</v>
      </c>
      <c r="K57" s="120"/>
      <c r="L57" s="121">
        <v>4</v>
      </c>
      <c r="M57" s="84"/>
      <c r="N57" s="85">
        <v>8</v>
      </c>
      <c r="O57" s="64"/>
      <c r="P57" s="65">
        <v>5</v>
      </c>
      <c r="Q57" s="76"/>
      <c r="R57" s="77">
        <v>6</v>
      </c>
      <c r="S57" s="80"/>
      <c r="T57" s="81">
        <v>7</v>
      </c>
      <c r="U57" s="84"/>
      <c r="V57" s="85">
        <v>8</v>
      </c>
      <c r="W57" s="130"/>
      <c r="X57" s="131">
        <v>12</v>
      </c>
      <c r="Y57" s="122"/>
      <c r="Z57" s="123">
        <v>9</v>
      </c>
    </row>
    <row r="58" spans="2:26" ht="26" thickTop="1" thickBot="1" x14ac:dyDescent="0.5">
      <c r="B58" s="283" t="s">
        <v>71</v>
      </c>
      <c r="C58" s="124">
        <v>4</v>
      </c>
      <c r="D58" s="125"/>
      <c r="E58" s="54">
        <v>12</v>
      </c>
      <c r="F58" s="55"/>
      <c r="G58" s="128">
        <v>20</v>
      </c>
      <c r="H58" s="129"/>
      <c r="I58" s="132">
        <v>28</v>
      </c>
      <c r="J58" s="133"/>
      <c r="K58" s="132">
        <v>36</v>
      </c>
      <c r="L58" s="133"/>
      <c r="M58" s="134">
        <v>44</v>
      </c>
      <c r="N58" s="135"/>
      <c r="O58" s="56">
        <v>52</v>
      </c>
      <c r="P58" s="57"/>
      <c r="Q58" s="136">
        <v>60</v>
      </c>
      <c r="R58" s="137"/>
      <c r="S58" s="138">
        <v>68</v>
      </c>
      <c r="T58" s="139"/>
      <c r="U58" s="138">
        <v>76</v>
      </c>
      <c r="V58" s="139"/>
      <c r="W58" s="140">
        <v>84</v>
      </c>
      <c r="X58" s="141"/>
      <c r="Y58" s="60">
        <v>92</v>
      </c>
      <c r="Z58" s="61"/>
    </row>
    <row r="59" spans="2:26" ht="25.5" thickBot="1" x14ac:dyDescent="0.5">
      <c r="B59" s="283"/>
      <c r="C59" s="126"/>
      <c r="D59" s="127">
        <v>10</v>
      </c>
      <c r="E59" s="66"/>
      <c r="F59" s="67">
        <v>11</v>
      </c>
      <c r="G59" s="130"/>
      <c r="H59" s="131">
        <v>12</v>
      </c>
      <c r="I59" s="142"/>
      <c r="J59" s="143">
        <v>13</v>
      </c>
      <c r="K59" s="142"/>
      <c r="L59" s="143">
        <v>13</v>
      </c>
      <c r="M59" s="144"/>
      <c r="N59" s="145">
        <v>14</v>
      </c>
      <c r="O59" s="68"/>
      <c r="P59" s="69">
        <v>15</v>
      </c>
      <c r="Q59" s="146"/>
      <c r="R59" s="147">
        <v>16</v>
      </c>
      <c r="S59" s="148"/>
      <c r="T59" s="149">
        <v>17</v>
      </c>
      <c r="U59" s="148"/>
      <c r="V59" s="149">
        <v>17</v>
      </c>
      <c r="W59" s="150"/>
      <c r="X59" s="151">
        <v>18</v>
      </c>
      <c r="Y59" s="72"/>
      <c r="Z59" s="73">
        <v>19</v>
      </c>
    </row>
    <row r="60" spans="2:26" ht="26" thickTop="1" thickBot="1" x14ac:dyDescent="0.5">
      <c r="B60" s="283" t="s">
        <v>100</v>
      </c>
      <c r="C60" s="124">
        <v>5</v>
      </c>
      <c r="D60" s="125"/>
      <c r="E60" s="54">
        <v>13</v>
      </c>
      <c r="F60" s="55"/>
      <c r="G60" s="128">
        <v>21</v>
      </c>
      <c r="H60" s="129"/>
      <c r="I60" s="134">
        <v>29</v>
      </c>
      <c r="J60" s="135"/>
      <c r="K60" s="132">
        <v>37</v>
      </c>
      <c r="L60" s="133"/>
      <c r="M60" s="134">
        <v>45</v>
      </c>
      <c r="N60" s="135"/>
      <c r="O60" s="56">
        <v>53</v>
      </c>
      <c r="P60" s="57"/>
      <c r="Q60" s="136">
        <v>61</v>
      </c>
      <c r="R60" s="137"/>
      <c r="S60" s="140">
        <v>69</v>
      </c>
      <c r="T60" s="141"/>
      <c r="U60" s="138">
        <v>77</v>
      </c>
      <c r="V60" s="139"/>
      <c r="W60" s="140">
        <v>85</v>
      </c>
      <c r="X60" s="141"/>
      <c r="Y60" s="60">
        <v>93</v>
      </c>
      <c r="Z60" s="61"/>
    </row>
    <row r="61" spans="2:26" ht="25.5" thickBot="1" x14ac:dyDescent="0.5">
      <c r="B61" s="283"/>
      <c r="C61" s="126"/>
      <c r="D61" s="127">
        <v>10</v>
      </c>
      <c r="E61" s="66"/>
      <c r="F61" s="67">
        <v>11</v>
      </c>
      <c r="G61" s="130"/>
      <c r="H61" s="131">
        <v>12</v>
      </c>
      <c r="I61" s="144"/>
      <c r="J61" s="145">
        <v>14</v>
      </c>
      <c r="K61" s="142"/>
      <c r="L61" s="143">
        <v>13</v>
      </c>
      <c r="M61" s="144"/>
      <c r="N61" s="145">
        <v>14</v>
      </c>
      <c r="O61" s="68"/>
      <c r="P61" s="69">
        <v>15</v>
      </c>
      <c r="Q61" s="146"/>
      <c r="R61" s="147">
        <v>16</v>
      </c>
      <c r="S61" s="150"/>
      <c r="T61" s="151">
        <v>18</v>
      </c>
      <c r="U61" s="148"/>
      <c r="V61" s="149">
        <v>17</v>
      </c>
      <c r="W61" s="150"/>
      <c r="X61" s="151">
        <v>18</v>
      </c>
      <c r="Y61" s="72"/>
      <c r="Z61" s="73">
        <v>19</v>
      </c>
    </row>
    <row r="62" spans="2:26" ht="26" thickTop="1" thickBot="1" x14ac:dyDescent="0.5">
      <c r="B62" s="283" t="s">
        <v>81</v>
      </c>
      <c r="C62" s="124">
        <v>6</v>
      </c>
      <c r="D62" s="125"/>
      <c r="E62" s="54">
        <v>14</v>
      </c>
      <c r="F62" s="55"/>
      <c r="G62" s="128">
        <v>22</v>
      </c>
      <c r="H62" s="129"/>
      <c r="I62" s="56">
        <v>30</v>
      </c>
      <c r="J62" s="57"/>
      <c r="K62" s="132">
        <v>38</v>
      </c>
      <c r="L62" s="133"/>
      <c r="M62" s="134">
        <v>46</v>
      </c>
      <c r="N62" s="135"/>
      <c r="O62" s="56">
        <v>54</v>
      </c>
      <c r="P62" s="57"/>
      <c r="Q62" s="136">
        <v>62</v>
      </c>
      <c r="R62" s="137"/>
      <c r="S62" s="60">
        <v>70</v>
      </c>
      <c r="T62" s="61"/>
      <c r="U62" s="138">
        <v>78</v>
      </c>
      <c r="V62" s="139"/>
      <c r="W62" s="140">
        <v>86</v>
      </c>
      <c r="X62" s="141"/>
      <c r="Y62" s="60">
        <v>94</v>
      </c>
      <c r="Z62" s="61"/>
    </row>
    <row r="63" spans="2:26" ht="25.5" thickBot="1" x14ac:dyDescent="0.5">
      <c r="B63" s="283"/>
      <c r="C63" s="126"/>
      <c r="D63" s="127">
        <v>10</v>
      </c>
      <c r="E63" s="66"/>
      <c r="F63" s="67">
        <v>11</v>
      </c>
      <c r="G63" s="130"/>
      <c r="H63" s="131">
        <v>12</v>
      </c>
      <c r="I63" s="68"/>
      <c r="J63" s="69">
        <v>15</v>
      </c>
      <c r="K63" s="142"/>
      <c r="L63" s="143">
        <v>13</v>
      </c>
      <c r="M63" s="144"/>
      <c r="N63" s="145">
        <v>14</v>
      </c>
      <c r="O63" s="68"/>
      <c r="P63" s="69">
        <v>15</v>
      </c>
      <c r="Q63" s="146"/>
      <c r="R63" s="147">
        <v>16</v>
      </c>
      <c r="S63" s="72"/>
      <c r="T63" s="73">
        <v>19</v>
      </c>
      <c r="U63" s="148"/>
      <c r="V63" s="149">
        <v>17</v>
      </c>
      <c r="W63" s="150"/>
      <c r="X63" s="151">
        <v>18</v>
      </c>
      <c r="Y63" s="72"/>
      <c r="Z63" s="73">
        <v>19</v>
      </c>
    </row>
    <row r="64" spans="2:26" ht="26" thickTop="1" thickBot="1" x14ac:dyDescent="0.5">
      <c r="B64" s="283" t="s">
        <v>101</v>
      </c>
      <c r="C64" s="124">
        <v>7</v>
      </c>
      <c r="D64" s="125"/>
      <c r="E64" s="54">
        <v>15</v>
      </c>
      <c r="F64" s="55"/>
      <c r="G64" s="128">
        <v>23</v>
      </c>
      <c r="H64" s="129"/>
      <c r="I64" s="136">
        <v>31</v>
      </c>
      <c r="J64" s="137"/>
      <c r="K64" s="132">
        <v>39</v>
      </c>
      <c r="L64" s="133"/>
      <c r="M64" s="134">
        <v>47</v>
      </c>
      <c r="N64" s="135"/>
      <c r="O64" s="56">
        <v>55</v>
      </c>
      <c r="P64" s="57"/>
      <c r="Q64" s="136">
        <v>63</v>
      </c>
      <c r="R64" s="137"/>
      <c r="S64" s="152">
        <v>71</v>
      </c>
      <c r="T64" s="153"/>
      <c r="U64" s="138">
        <v>79</v>
      </c>
      <c r="V64" s="139"/>
      <c r="W64" s="140">
        <v>87</v>
      </c>
      <c r="X64" s="141"/>
      <c r="Y64" s="60">
        <v>95</v>
      </c>
      <c r="Z64" s="61"/>
    </row>
    <row r="65" spans="2:26" ht="25.5" thickBot="1" x14ac:dyDescent="0.5">
      <c r="B65" s="284"/>
      <c r="C65" s="126"/>
      <c r="D65" s="127">
        <v>10</v>
      </c>
      <c r="E65" s="66"/>
      <c r="F65" s="67">
        <v>11</v>
      </c>
      <c r="G65" s="130"/>
      <c r="H65" s="131">
        <v>12</v>
      </c>
      <c r="I65" s="146"/>
      <c r="J65" s="147">
        <v>16</v>
      </c>
      <c r="K65" s="142"/>
      <c r="L65" s="143">
        <v>13</v>
      </c>
      <c r="M65" s="144"/>
      <c r="N65" s="145">
        <v>14</v>
      </c>
      <c r="O65" s="68"/>
      <c r="P65" s="69">
        <v>15</v>
      </c>
      <c r="Q65" s="146"/>
      <c r="R65" s="147">
        <v>16</v>
      </c>
      <c r="S65" s="154"/>
      <c r="T65" s="155">
        <v>20</v>
      </c>
      <c r="U65" s="148"/>
      <c r="V65" s="149">
        <v>17</v>
      </c>
      <c r="W65" s="150"/>
      <c r="X65" s="151">
        <v>18</v>
      </c>
      <c r="Y65" s="72"/>
      <c r="Z65" s="73">
        <v>19</v>
      </c>
    </row>
    <row r="66" spans="2:26" ht="16" thickTop="1" x14ac:dyDescent="0.45"/>
  </sheetData>
  <mergeCells count="64">
    <mergeCell ref="U7:V7"/>
    <mergeCell ref="C7:D7"/>
    <mergeCell ref="E7:F7"/>
    <mergeCell ref="G7:H7"/>
    <mergeCell ref="I7:J7"/>
    <mergeCell ref="B26:Z27"/>
    <mergeCell ref="C28:D28"/>
    <mergeCell ref="E28:F28"/>
    <mergeCell ref="G28:H28"/>
    <mergeCell ref="I28:J28"/>
    <mergeCell ref="W28:X28"/>
    <mergeCell ref="Y28:Z28"/>
    <mergeCell ref="S28:T28"/>
    <mergeCell ref="U28:V28"/>
    <mergeCell ref="B16:B17"/>
    <mergeCell ref="B18:B19"/>
    <mergeCell ref="B20:B21"/>
    <mergeCell ref="B22:B23"/>
    <mergeCell ref="B5:Z6"/>
    <mergeCell ref="W7:X7"/>
    <mergeCell ref="Y7:Z7"/>
    <mergeCell ref="B8:B9"/>
    <mergeCell ref="B10:B11"/>
    <mergeCell ref="B12:B13"/>
    <mergeCell ref="B14:B15"/>
    <mergeCell ref="K7:L7"/>
    <mergeCell ref="M7:N7"/>
    <mergeCell ref="O7:P7"/>
    <mergeCell ref="Q7:R7"/>
    <mergeCell ref="S7:T7"/>
    <mergeCell ref="B35:B36"/>
    <mergeCell ref="K28:L28"/>
    <mergeCell ref="M28:N28"/>
    <mergeCell ref="O28:P28"/>
    <mergeCell ref="Q28:R28"/>
    <mergeCell ref="B29:B30"/>
    <mergeCell ref="B31:B32"/>
    <mergeCell ref="B33:B34"/>
    <mergeCell ref="C49:D49"/>
    <mergeCell ref="E49:F49"/>
    <mergeCell ref="G49:H49"/>
    <mergeCell ref="I49:J49"/>
    <mergeCell ref="K49:L49"/>
    <mergeCell ref="B37:B38"/>
    <mergeCell ref="B39:B40"/>
    <mergeCell ref="B41:B42"/>
    <mergeCell ref="B43:B44"/>
    <mergeCell ref="B47:Z48"/>
    <mergeCell ref="B60:B61"/>
    <mergeCell ref="B62:B63"/>
    <mergeCell ref="B64:B65"/>
    <mergeCell ref="B1:Z2"/>
    <mergeCell ref="Y49:Z49"/>
    <mergeCell ref="B50:B51"/>
    <mergeCell ref="B52:B53"/>
    <mergeCell ref="B54:B55"/>
    <mergeCell ref="B56:B57"/>
    <mergeCell ref="B58:B59"/>
    <mergeCell ref="M49:N49"/>
    <mergeCell ref="O49:P49"/>
    <mergeCell ref="Q49:R49"/>
    <mergeCell ref="S49:T49"/>
    <mergeCell ref="U49:V49"/>
    <mergeCell ref="W49:X49"/>
  </mergeCells>
  <pageMargins left="0.7" right="0.7" top="0.75" bottom="0.75" header="0.3" footer="0.3"/>
  <pageSetup paperSize="9"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8A12-FC48-413B-82DD-19BDD2AB2FF7}">
  <sheetPr>
    <pageSetUpPr fitToPage="1"/>
  </sheetPr>
  <dimension ref="B2:AZ76"/>
  <sheetViews>
    <sheetView topLeftCell="A10" zoomScale="30" zoomScaleNormal="30" workbookViewId="0">
      <selection activeCell="AN31" sqref="AN31"/>
    </sheetView>
  </sheetViews>
  <sheetFormatPr baseColWidth="10" defaultRowHeight="14.5" x14ac:dyDescent="0.35"/>
  <sheetData>
    <row r="2" spans="2:52" ht="14.5" customHeight="1" x14ac:dyDescent="0.35">
      <c r="B2" s="285" t="s">
        <v>102</v>
      </c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</row>
    <row r="3" spans="2:52" ht="14.5" customHeight="1" x14ac:dyDescent="0.35"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</row>
    <row r="4" spans="2:52" ht="15.5" x14ac:dyDescent="0.45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2:52" ht="16" thickBot="1" x14ac:dyDescent="0.5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2:52" ht="15" thickTop="1" x14ac:dyDescent="0.35">
      <c r="B6" s="288" t="s">
        <v>3</v>
      </c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90"/>
      <c r="AB6" s="288" t="s">
        <v>5</v>
      </c>
      <c r="AC6" s="289"/>
      <c r="AD6" s="289"/>
      <c r="AE6" s="289"/>
      <c r="AF6" s="289"/>
      <c r="AG6" s="289"/>
      <c r="AH6" s="289"/>
      <c r="AI6" s="289"/>
      <c r="AJ6" s="289"/>
      <c r="AK6" s="289"/>
      <c r="AL6" s="289"/>
      <c r="AM6" s="289"/>
      <c r="AN6" s="289"/>
      <c r="AO6" s="289"/>
      <c r="AP6" s="289"/>
      <c r="AQ6" s="289"/>
      <c r="AR6" s="289"/>
      <c r="AS6" s="289"/>
      <c r="AT6" s="289"/>
      <c r="AU6" s="289"/>
      <c r="AV6" s="289"/>
      <c r="AW6" s="289"/>
      <c r="AX6" s="289"/>
      <c r="AY6" s="289"/>
      <c r="AZ6" s="290"/>
    </row>
    <row r="7" spans="2:52" x14ac:dyDescent="0.35">
      <c r="B7" s="291"/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3"/>
      <c r="AB7" s="291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2"/>
      <c r="AS7" s="292"/>
      <c r="AT7" s="292"/>
      <c r="AU7" s="292"/>
      <c r="AV7" s="292"/>
      <c r="AW7" s="292"/>
      <c r="AX7" s="292"/>
      <c r="AY7" s="292"/>
      <c r="AZ7" s="293"/>
    </row>
    <row r="8" spans="2:52" ht="25.5" thickBot="1" x14ac:dyDescent="0.5">
      <c r="B8" s="176"/>
      <c r="C8" s="286">
        <v>1</v>
      </c>
      <c r="D8" s="286"/>
      <c r="E8" s="286">
        <v>2</v>
      </c>
      <c r="F8" s="286"/>
      <c r="G8" s="286">
        <v>3</v>
      </c>
      <c r="H8" s="286"/>
      <c r="I8" s="286">
        <v>4</v>
      </c>
      <c r="J8" s="286"/>
      <c r="K8" s="286">
        <v>5</v>
      </c>
      <c r="L8" s="286"/>
      <c r="M8" s="286">
        <v>6</v>
      </c>
      <c r="N8" s="286"/>
      <c r="O8" s="286">
        <v>7</v>
      </c>
      <c r="P8" s="286"/>
      <c r="Q8" s="286">
        <v>8</v>
      </c>
      <c r="R8" s="286"/>
      <c r="S8" s="286">
        <v>9</v>
      </c>
      <c r="T8" s="286"/>
      <c r="U8" s="286">
        <v>10</v>
      </c>
      <c r="V8" s="286"/>
      <c r="W8" s="286">
        <v>11</v>
      </c>
      <c r="X8" s="286"/>
      <c r="Y8" s="286">
        <v>12</v>
      </c>
      <c r="Z8" s="287"/>
      <c r="AB8" s="176"/>
      <c r="AC8" s="286">
        <v>1</v>
      </c>
      <c r="AD8" s="286"/>
      <c r="AE8" s="286">
        <v>2</v>
      </c>
      <c r="AF8" s="286"/>
      <c r="AG8" s="286">
        <v>3</v>
      </c>
      <c r="AH8" s="286"/>
      <c r="AI8" s="286">
        <v>4</v>
      </c>
      <c r="AJ8" s="286"/>
      <c r="AK8" s="286">
        <v>5</v>
      </c>
      <c r="AL8" s="286"/>
      <c r="AM8" s="286">
        <v>6</v>
      </c>
      <c r="AN8" s="286"/>
      <c r="AO8" s="286">
        <v>7</v>
      </c>
      <c r="AP8" s="286"/>
      <c r="AQ8" s="286">
        <v>8</v>
      </c>
      <c r="AR8" s="286"/>
      <c r="AS8" s="286">
        <v>9</v>
      </c>
      <c r="AT8" s="286"/>
      <c r="AU8" s="286">
        <v>10</v>
      </c>
      <c r="AV8" s="286"/>
      <c r="AW8" s="286">
        <v>11</v>
      </c>
      <c r="AX8" s="286"/>
      <c r="AY8" s="286">
        <v>12</v>
      </c>
      <c r="AZ8" s="287"/>
    </row>
    <row r="9" spans="2:52" ht="26" thickTop="1" thickBot="1" x14ac:dyDescent="0.4">
      <c r="B9" s="283" t="s">
        <v>70</v>
      </c>
      <c r="C9" s="183">
        <v>0</v>
      </c>
      <c r="D9" s="184"/>
      <c r="E9" s="185">
        <v>8</v>
      </c>
      <c r="F9" s="186"/>
      <c r="G9" s="183">
        <v>16</v>
      </c>
      <c r="H9" s="184"/>
      <c r="I9" s="195">
        <v>24</v>
      </c>
      <c r="J9" s="196"/>
      <c r="K9" s="195">
        <v>32</v>
      </c>
      <c r="L9" s="196"/>
      <c r="M9" s="220">
        <v>40</v>
      </c>
      <c r="N9" s="221"/>
      <c r="O9" s="222">
        <v>48</v>
      </c>
      <c r="P9" s="221"/>
      <c r="Q9" s="222">
        <v>56</v>
      </c>
      <c r="R9" s="221"/>
      <c r="S9" s="222">
        <v>64</v>
      </c>
      <c r="T9" s="223"/>
      <c r="U9" s="224">
        <v>72</v>
      </c>
      <c r="V9" s="234" t="s">
        <v>127</v>
      </c>
      <c r="W9" s="224">
        <v>80</v>
      </c>
      <c r="X9" s="235" t="s">
        <v>128</v>
      </c>
      <c r="Y9" s="224">
        <v>88</v>
      </c>
      <c r="Z9" s="225"/>
      <c r="AB9" s="283" t="s">
        <v>70</v>
      </c>
      <c r="AC9" s="108">
        <v>0</v>
      </c>
      <c r="AD9" s="109"/>
      <c r="AE9" s="108">
        <v>8</v>
      </c>
      <c r="AF9" s="109"/>
      <c r="AG9" s="110">
        <v>16</v>
      </c>
      <c r="AH9" s="111"/>
      <c r="AI9" s="50">
        <v>24</v>
      </c>
      <c r="AJ9" s="51"/>
      <c r="AK9" s="112">
        <v>32</v>
      </c>
      <c r="AL9" s="113"/>
      <c r="AM9" s="52">
        <v>40</v>
      </c>
      <c r="AN9" s="53"/>
      <c r="AO9" s="52">
        <v>48</v>
      </c>
      <c r="AP9" s="53"/>
      <c r="AQ9" s="74">
        <v>56</v>
      </c>
      <c r="AR9" s="75"/>
      <c r="AS9" s="78">
        <v>64</v>
      </c>
      <c r="AT9" s="79"/>
      <c r="AU9" s="82">
        <v>72</v>
      </c>
      <c r="AV9" s="83"/>
      <c r="AW9" s="114">
        <v>80</v>
      </c>
      <c r="AX9" s="115"/>
      <c r="AY9" s="114">
        <v>88</v>
      </c>
      <c r="AZ9" s="115"/>
    </row>
    <row r="10" spans="2:52" ht="25.5" thickBot="1" x14ac:dyDescent="0.4">
      <c r="B10" s="283"/>
      <c r="C10" s="187"/>
      <c r="D10" s="188" t="s">
        <v>106</v>
      </c>
      <c r="E10" s="189"/>
      <c r="F10" s="190" t="s">
        <v>83</v>
      </c>
      <c r="G10" s="187"/>
      <c r="H10" s="188" t="s">
        <v>85</v>
      </c>
      <c r="I10" s="197"/>
      <c r="J10" s="198"/>
      <c r="K10" s="197"/>
      <c r="L10" s="198"/>
      <c r="M10" s="226"/>
      <c r="N10" s="227" t="s">
        <v>108</v>
      </c>
      <c r="O10" s="228"/>
      <c r="P10" s="227" t="s">
        <v>110</v>
      </c>
      <c r="Q10" s="228"/>
      <c r="R10" s="227" t="s">
        <v>111</v>
      </c>
      <c r="S10" s="228"/>
      <c r="T10" s="229" t="s">
        <v>112</v>
      </c>
      <c r="U10" s="230" t="s">
        <v>126</v>
      </c>
      <c r="V10" s="214" t="s">
        <v>113</v>
      </c>
      <c r="W10" s="230" t="s">
        <v>126</v>
      </c>
      <c r="X10" s="231" t="s">
        <v>113</v>
      </c>
      <c r="Y10" s="232"/>
      <c r="Z10" s="233" t="s">
        <v>114</v>
      </c>
      <c r="AB10" s="283"/>
      <c r="AC10" s="116"/>
      <c r="AD10" s="117">
        <v>1</v>
      </c>
      <c r="AE10" s="116"/>
      <c r="AF10" s="117">
        <v>1</v>
      </c>
      <c r="AG10" s="118"/>
      <c r="AH10" s="119">
        <v>2</v>
      </c>
      <c r="AI10" s="62"/>
      <c r="AJ10" s="63">
        <v>3</v>
      </c>
      <c r="AK10" s="120"/>
      <c r="AL10" s="121">
        <v>4</v>
      </c>
      <c r="AM10" s="64"/>
      <c r="AN10" s="65">
        <v>5</v>
      </c>
      <c r="AO10" s="64"/>
      <c r="AP10" s="65">
        <v>5</v>
      </c>
      <c r="AQ10" s="76"/>
      <c r="AR10" s="77">
        <v>6</v>
      </c>
      <c r="AS10" s="80"/>
      <c r="AT10" s="81">
        <v>7</v>
      </c>
      <c r="AU10" s="84"/>
      <c r="AV10" s="85">
        <v>8</v>
      </c>
      <c r="AW10" s="122"/>
      <c r="AX10" s="123">
        <v>9</v>
      </c>
      <c r="AY10" s="122"/>
      <c r="AZ10" s="123">
        <v>9</v>
      </c>
    </row>
    <row r="11" spans="2:52" ht="26" thickTop="1" thickBot="1" x14ac:dyDescent="0.4">
      <c r="B11" s="283" t="s">
        <v>99</v>
      </c>
      <c r="C11" s="183">
        <v>1</v>
      </c>
      <c r="D11" s="184"/>
      <c r="E11" s="185">
        <v>9</v>
      </c>
      <c r="F11" s="186"/>
      <c r="G11" s="183">
        <v>17</v>
      </c>
      <c r="H11" s="184"/>
      <c r="I11" s="195">
        <v>25</v>
      </c>
      <c r="J11" s="196"/>
      <c r="K11" s="195">
        <v>33</v>
      </c>
      <c r="L11" s="196"/>
      <c r="M11" s="46">
        <v>41</v>
      </c>
      <c r="N11" s="47"/>
      <c r="O11" s="46">
        <v>49</v>
      </c>
      <c r="P11" s="47"/>
      <c r="Q11" s="46">
        <v>57</v>
      </c>
      <c r="R11" s="47"/>
      <c r="S11" s="46">
        <v>65</v>
      </c>
      <c r="T11" s="47"/>
      <c r="U11" s="46">
        <v>73</v>
      </c>
      <c r="V11" s="47"/>
      <c r="W11" s="46">
        <v>81</v>
      </c>
      <c r="X11" s="47"/>
      <c r="Y11" s="46">
        <v>89</v>
      </c>
      <c r="Z11" s="158"/>
      <c r="AB11" s="283" t="s">
        <v>99</v>
      </c>
      <c r="AC11" s="110">
        <v>1</v>
      </c>
      <c r="AD11" s="111"/>
      <c r="AE11" s="108">
        <v>9</v>
      </c>
      <c r="AF11" s="109"/>
      <c r="AG11" s="110">
        <v>17</v>
      </c>
      <c r="AH11" s="111"/>
      <c r="AI11" s="50">
        <v>25</v>
      </c>
      <c r="AJ11" s="51"/>
      <c r="AK11" s="112">
        <v>33</v>
      </c>
      <c r="AL11" s="113"/>
      <c r="AM11" s="74">
        <v>41</v>
      </c>
      <c r="AN11" s="75"/>
      <c r="AO11" s="52">
        <v>49</v>
      </c>
      <c r="AP11" s="53"/>
      <c r="AQ11" s="74">
        <v>57</v>
      </c>
      <c r="AR11" s="75"/>
      <c r="AS11" s="78">
        <v>65</v>
      </c>
      <c r="AT11" s="79"/>
      <c r="AU11" s="82">
        <v>73</v>
      </c>
      <c r="AV11" s="83"/>
      <c r="AW11" s="124">
        <v>81</v>
      </c>
      <c r="AX11" s="125"/>
      <c r="AY11" s="114">
        <v>89</v>
      </c>
      <c r="AZ11" s="115"/>
    </row>
    <row r="12" spans="2:52" ht="25.5" thickBot="1" x14ac:dyDescent="0.4">
      <c r="B12" s="283"/>
      <c r="C12" s="187"/>
      <c r="D12" s="188" t="s">
        <v>59</v>
      </c>
      <c r="E12" s="189"/>
      <c r="F12" s="190" t="s">
        <v>61</v>
      </c>
      <c r="G12" s="187"/>
      <c r="H12" s="188" t="s">
        <v>63</v>
      </c>
      <c r="I12" s="197"/>
      <c r="J12" s="198"/>
      <c r="K12" s="197"/>
      <c r="L12" s="198"/>
      <c r="M12" s="48"/>
      <c r="N12" s="49"/>
      <c r="O12" s="48"/>
      <c r="P12" s="49"/>
      <c r="Q12" s="48"/>
      <c r="R12" s="49"/>
      <c r="S12" s="48"/>
      <c r="T12" s="49"/>
      <c r="U12" s="48"/>
      <c r="V12" s="49"/>
      <c r="W12" s="48"/>
      <c r="X12" s="49"/>
      <c r="Y12" s="48"/>
      <c r="Z12" s="159"/>
      <c r="AB12" s="283"/>
      <c r="AC12" s="118"/>
      <c r="AD12" s="119">
        <v>2</v>
      </c>
      <c r="AE12" s="116"/>
      <c r="AF12" s="117">
        <v>1</v>
      </c>
      <c r="AG12" s="118"/>
      <c r="AH12" s="119">
        <v>2</v>
      </c>
      <c r="AI12" s="62"/>
      <c r="AJ12" s="63">
        <v>3</v>
      </c>
      <c r="AK12" s="120"/>
      <c r="AL12" s="121">
        <v>4</v>
      </c>
      <c r="AM12" s="76"/>
      <c r="AN12" s="77">
        <v>6</v>
      </c>
      <c r="AO12" s="64"/>
      <c r="AP12" s="65">
        <v>5</v>
      </c>
      <c r="AQ12" s="76"/>
      <c r="AR12" s="77">
        <v>6</v>
      </c>
      <c r="AS12" s="80"/>
      <c r="AT12" s="81">
        <v>7</v>
      </c>
      <c r="AU12" s="84"/>
      <c r="AV12" s="85">
        <v>8</v>
      </c>
      <c r="AW12" s="126"/>
      <c r="AX12" s="127">
        <v>10</v>
      </c>
      <c r="AY12" s="122"/>
      <c r="AZ12" s="123">
        <v>9</v>
      </c>
    </row>
    <row r="13" spans="2:52" ht="26" thickTop="1" thickBot="1" x14ac:dyDescent="0.4">
      <c r="B13" s="283" t="s">
        <v>80</v>
      </c>
      <c r="C13" s="185">
        <v>2</v>
      </c>
      <c r="D13" s="186"/>
      <c r="E13" s="183">
        <v>10</v>
      </c>
      <c r="F13" s="184"/>
      <c r="G13" s="185">
        <v>18</v>
      </c>
      <c r="H13" s="186"/>
      <c r="I13" s="195">
        <v>26</v>
      </c>
      <c r="J13" s="196"/>
      <c r="K13" s="195">
        <v>34</v>
      </c>
      <c r="L13" s="196"/>
      <c r="M13" s="46">
        <v>42</v>
      </c>
      <c r="N13" s="47"/>
      <c r="O13" s="46">
        <v>50</v>
      </c>
      <c r="P13" s="47"/>
      <c r="Q13" s="46">
        <v>58</v>
      </c>
      <c r="R13" s="47"/>
      <c r="S13" s="46">
        <v>66</v>
      </c>
      <c r="T13" s="47"/>
      <c r="U13" s="46">
        <v>74</v>
      </c>
      <c r="V13" s="47"/>
      <c r="W13" s="46">
        <v>82</v>
      </c>
      <c r="X13" s="47"/>
      <c r="Y13" s="46">
        <v>90</v>
      </c>
      <c r="Z13" s="158"/>
      <c r="AB13" s="283" t="s">
        <v>80</v>
      </c>
      <c r="AC13" s="50">
        <v>2</v>
      </c>
      <c r="AD13" s="51"/>
      <c r="AE13" s="108">
        <v>10</v>
      </c>
      <c r="AF13" s="109"/>
      <c r="AG13" s="110">
        <v>18</v>
      </c>
      <c r="AH13" s="111"/>
      <c r="AI13" s="50">
        <v>26</v>
      </c>
      <c r="AJ13" s="51"/>
      <c r="AK13" s="112">
        <v>34</v>
      </c>
      <c r="AL13" s="113"/>
      <c r="AM13" s="78">
        <v>42</v>
      </c>
      <c r="AN13" s="79"/>
      <c r="AO13" s="52">
        <v>50</v>
      </c>
      <c r="AP13" s="53"/>
      <c r="AQ13" s="74">
        <v>58</v>
      </c>
      <c r="AR13" s="75"/>
      <c r="AS13" s="78">
        <v>66</v>
      </c>
      <c r="AT13" s="79"/>
      <c r="AU13" s="82">
        <v>74</v>
      </c>
      <c r="AV13" s="83"/>
      <c r="AW13" s="54">
        <v>82</v>
      </c>
      <c r="AX13" s="55"/>
      <c r="AY13" s="114">
        <v>90</v>
      </c>
      <c r="AZ13" s="115"/>
    </row>
    <row r="14" spans="2:52" ht="25.5" thickBot="1" x14ac:dyDescent="0.4">
      <c r="B14" s="283"/>
      <c r="C14" s="189"/>
      <c r="D14" s="190" t="s">
        <v>64</v>
      </c>
      <c r="E14" s="187"/>
      <c r="F14" s="188" t="s">
        <v>66</v>
      </c>
      <c r="G14" s="189"/>
      <c r="H14" s="190" t="s">
        <v>68</v>
      </c>
      <c r="I14" s="197"/>
      <c r="J14" s="198"/>
      <c r="K14" s="197"/>
      <c r="L14" s="198"/>
      <c r="M14" s="48"/>
      <c r="N14" s="49"/>
      <c r="O14" s="48"/>
      <c r="P14" s="49"/>
      <c r="Q14" s="48"/>
      <c r="R14" s="49"/>
      <c r="S14" s="48"/>
      <c r="T14" s="49"/>
      <c r="U14" s="48"/>
      <c r="V14" s="49"/>
      <c r="W14" s="48"/>
      <c r="X14" s="49"/>
      <c r="Y14" s="48"/>
      <c r="Z14" s="159"/>
      <c r="AB14" s="283"/>
      <c r="AC14" s="62"/>
      <c r="AD14" s="63">
        <v>3</v>
      </c>
      <c r="AE14" s="116"/>
      <c r="AF14" s="117">
        <v>1</v>
      </c>
      <c r="AG14" s="118"/>
      <c r="AH14" s="119">
        <v>2</v>
      </c>
      <c r="AI14" s="62"/>
      <c r="AJ14" s="63">
        <v>3</v>
      </c>
      <c r="AK14" s="120"/>
      <c r="AL14" s="121">
        <v>4</v>
      </c>
      <c r="AM14" s="80"/>
      <c r="AN14" s="81">
        <v>7</v>
      </c>
      <c r="AO14" s="64"/>
      <c r="AP14" s="65">
        <v>5</v>
      </c>
      <c r="AQ14" s="76"/>
      <c r="AR14" s="77">
        <v>6</v>
      </c>
      <c r="AS14" s="80"/>
      <c r="AT14" s="81">
        <v>7</v>
      </c>
      <c r="AU14" s="84"/>
      <c r="AV14" s="85">
        <v>8</v>
      </c>
      <c r="AW14" s="66"/>
      <c r="AX14" s="67">
        <v>11</v>
      </c>
      <c r="AY14" s="122"/>
      <c r="AZ14" s="123">
        <v>9</v>
      </c>
    </row>
    <row r="15" spans="2:52" ht="26" thickTop="1" thickBot="1" x14ac:dyDescent="0.4">
      <c r="B15" s="283" t="s">
        <v>73</v>
      </c>
      <c r="C15" s="185">
        <v>3</v>
      </c>
      <c r="D15" s="186"/>
      <c r="E15" s="183">
        <v>11</v>
      </c>
      <c r="F15" s="184"/>
      <c r="G15" s="185">
        <v>19</v>
      </c>
      <c r="H15" s="186"/>
      <c r="I15" s="195">
        <v>27</v>
      </c>
      <c r="J15" s="196"/>
      <c r="K15" s="195">
        <v>35</v>
      </c>
      <c r="L15" s="196"/>
      <c r="M15" s="46">
        <v>43</v>
      </c>
      <c r="N15" s="47"/>
      <c r="O15" s="46">
        <v>51</v>
      </c>
      <c r="P15" s="47"/>
      <c r="Q15" s="46">
        <v>59</v>
      </c>
      <c r="R15" s="47"/>
      <c r="S15" s="46">
        <v>67</v>
      </c>
      <c r="T15" s="47"/>
      <c r="U15" s="46">
        <v>75</v>
      </c>
      <c r="V15" s="47"/>
      <c r="W15" s="46">
        <v>83</v>
      </c>
      <c r="X15" s="47"/>
      <c r="Y15" s="46">
        <v>91</v>
      </c>
      <c r="Z15" s="158"/>
      <c r="AB15" s="283" t="s">
        <v>73</v>
      </c>
      <c r="AC15" s="112">
        <v>3</v>
      </c>
      <c r="AD15" s="113"/>
      <c r="AE15" s="108">
        <v>11</v>
      </c>
      <c r="AF15" s="109"/>
      <c r="AG15" s="110">
        <v>19</v>
      </c>
      <c r="AH15" s="111"/>
      <c r="AI15" s="50">
        <v>27</v>
      </c>
      <c r="AJ15" s="51"/>
      <c r="AK15" s="112">
        <v>35</v>
      </c>
      <c r="AL15" s="113"/>
      <c r="AM15" s="82">
        <v>43</v>
      </c>
      <c r="AN15" s="83"/>
      <c r="AO15" s="52">
        <v>51</v>
      </c>
      <c r="AP15" s="53"/>
      <c r="AQ15" s="74">
        <v>59</v>
      </c>
      <c r="AR15" s="75"/>
      <c r="AS15" s="78">
        <v>67</v>
      </c>
      <c r="AT15" s="79"/>
      <c r="AU15" s="82">
        <v>75</v>
      </c>
      <c r="AV15" s="83"/>
      <c r="AW15" s="128">
        <v>83</v>
      </c>
      <c r="AX15" s="129"/>
      <c r="AY15" s="114">
        <v>91</v>
      </c>
      <c r="AZ15" s="115"/>
    </row>
    <row r="16" spans="2:52" ht="25.5" thickBot="1" x14ac:dyDescent="0.4">
      <c r="B16" s="283"/>
      <c r="C16" s="189"/>
      <c r="D16" s="190" t="s">
        <v>75</v>
      </c>
      <c r="E16" s="187"/>
      <c r="F16" s="188" t="s">
        <v>77</v>
      </c>
      <c r="G16" s="189"/>
      <c r="H16" s="190" t="s">
        <v>79</v>
      </c>
      <c r="I16" s="197"/>
      <c r="J16" s="198"/>
      <c r="K16" s="197"/>
      <c r="L16" s="198"/>
      <c r="M16" s="48"/>
      <c r="N16" s="49"/>
      <c r="O16" s="48"/>
      <c r="P16" s="49"/>
      <c r="Q16" s="48"/>
      <c r="R16" s="49"/>
      <c r="S16" s="48"/>
      <c r="T16" s="49"/>
      <c r="U16" s="48"/>
      <c r="V16" s="49"/>
      <c r="W16" s="48"/>
      <c r="X16" s="49"/>
      <c r="Y16" s="48"/>
      <c r="Z16" s="159"/>
      <c r="AB16" s="283"/>
      <c r="AC16" s="120"/>
      <c r="AD16" s="121">
        <v>4</v>
      </c>
      <c r="AE16" s="116"/>
      <c r="AF16" s="117">
        <v>1</v>
      </c>
      <c r="AG16" s="118"/>
      <c r="AH16" s="119">
        <v>2</v>
      </c>
      <c r="AI16" s="62"/>
      <c r="AJ16" s="63">
        <v>3</v>
      </c>
      <c r="AK16" s="120"/>
      <c r="AL16" s="121">
        <v>4</v>
      </c>
      <c r="AM16" s="84"/>
      <c r="AN16" s="85">
        <v>8</v>
      </c>
      <c r="AO16" s="64"/>
      <c r="AP16" s="65">
        <v>5</v>
      </c>
      <c r="AQ16" s="76"/>
      <c r="AR16" s="77">
        <v>6</v>
      </c>
      <c r="AS16" s="80"/>
      <c r="AT16" s="81">
        <v>7</v>
      </c>
      <c r="AU16" s="84"/>
      <c r="AV16" s="85">
        <v>8</v>
      </c>
      <c r="AW16" s="130"/>
      <c r="AX16" s="131">
        <v>12</v>
      </c>
      <c r="AY16" s="122"/>
      <c r="AZ16" s="123">
        <v>9</v>
      </c>
    </row>
    <row r="17" spans="2:52" ht="26" thickTop="1" thickBot="1" x14ac:dyDescent="0.4">
      <c r="B17" s="283" t="s">
        <v>71</v>
      </c>
      <c r="C17" s="183">
        <v>4</v>
      </c>
      <c r="D17" s="184"/>
      <c r="E17" s="185">
        <v>12</v>
      </c>
      <c r="F17" s="186"/>
      <c r="G17" s="191">
        <v>20</v>
      </c>
      <c r="H17" s="192"/>
      <c r="I17" s="195">
        <v>28</v>
      </c>
      <c r="J17" s="196"/>
      <c r="K17" s="195">
        <v>36</v>
      </c>
      <c r="L17" s="196"/>
      <c r="M17" s="46">
        <v>44</v>
      </c>
      <c r="N17" s="47"/>
      <c r="O17" s="50">
        <v>52</v>
      </c>
      <c r="P17" s="51"/>
      <c r="Q17" s="52">
        <v>60</v>
      </c>
      <c r="R17" s="53"/>
      <c r="S17" s="54">
        <v>68</v>
      </c>
      <c r="T17" s="55"/>
      <c r="U17" s="56">
        <v>76</v>
      </c>
      <c r="V17" s="57"/>
      <c r="W17" s="58">
        <v>84</v>
      </c>
      <c r="X17" s="59"/>
      <c r="Y17" s="60">
        <v>92</v>
      </c>
      <c r="Z17" s="160"/>
      <c r="AB17" s="283" t="s">
        <v>71</v>
      </c>
      <c r="AC17" s="124">
        <v>4</v>
      </c>
      <c r="AD17" s="125"/>
      <c r="AE17" s="54">
        <v>12</v>
      </c>
      <c r="AF17" s="55"/>
      <c r="AG17" s="128">
        <v>20</v>
      </c>
      <c r="AH17" s="129"/>
      <c r="AI17" s="132">
        <v>28</v>
      </c>
      <c r="AJ17" s="133"/>
      <c r="AK17" s="132">
        <v>36</v>
      </c>
      <c r="AL17" s="133"/>
      <c r="AM17" s="134">
        <v>44</v>
      </c>
      <c r="AN17" s="135"/>
      <c r="AO17" s="56">
        <v>52</v>
      </c>
      <c r="AP17" s="57"/>
      <c r="AQ17" s="136">
        <v>60</v>
      </c>
      <c r="AR17" s="137"/>
      <c r="AS17" s="138">
        <v>68</v>
      </c>
      <c r="AT17" s="139"/>
      <c r="AU17" s="138">
        <v>76</v>
      </c>
      <c r="AV17" s="139"/>
      <c r="AW17" s="140">
        <v>84</v>
      </c>
      <c r="AX17" s="141"/>
      <c r="AY17" s="60">
        <v>92</v>
      </c>
      <c r="AZ17" s="61"/>
    </row>
    <row r="18" spans="2:52" ht="25.5" thickBot="1" x14ac:dyDescent="0.4">
      <c r="B18" s="283"/>
      <c r="C18" s="187"/>
      <c r="D18" s="188" t="s">
        <v>82</v>
      </c>
      <c r="E18" s="189"/>
      <c r="F18" s="190" t="s">
        <v>84</v>
      </c>
      <c r="G18" s="193"/>
      <c r="H18" s="194"/>
      <c r="I18" s="197"/>
      <c r="J18" s="198"/>
      <c r="K18" s="197"/>
      <c r="L18" s="198"/>
      <c r="M18" s="48"/>
      <c r="N18" s="49"/>
      <c r="O18" s="62"/>
      <c r="P18" s="63" t="s">
        <v>69</v>
      </c>
      <c r="Q18" s="64"/>
      <c r="R18" s="65" t="s">
        <v>70</v>
      </c>
      <c r="S18" s="66"/>
      <c r="T18" s="67" t="s">
        <v>71</v>
      </c>
      <c r="U18" s="68"/>
      <c r="V18" s="69" t="s">
        <v>72</v>
      </c>
      <c r="W18" s="70"/>
      <c r="X18" s="71" t="s">
        <v>73</v>
      </c>
      <c r="Y18" s="72"/>
      <c r="Z18" s="161" t="s">
        <v>74</v>
      </c>
      <c r="AB18" s="283"/>
      <c r="AC18" s="126"/>
      <c r="AD18" s="127">
        <v>10</v>
      </c>
      <c r="AE18" s="66"/>
      <c r="AF18" s="67">
        <v>11</v>
      </c>
      <c r="AG18" s="130"/>
      <c r="AH18" s="131">
        <v>12</v>
      </c>
      <c r="AI18" s="142"/>
      <c r="AJ18" s="143">
        <v>13</v>
      </c>
      <c r="AK18" s="142"/>
      <c r="AL18" s="143">
        <v>13</v>
      </c>
      <c r="AM18" s="144"/>
      <c r="AN18" s="145">
        <v>14</v>
      </c>
      <c r="AO18" s="68"/>
      <c r="AP18" s="69">
        <v>15</v>
      </c>
      <c r="AQ18" s="146"/>
      <c r="AR18" s="147">
        <v>16</v>
      </c>
      <c r="AS18" s="148"/>
      <c r="AT18" s="149">
        <v>17</v>
      </c>
      <c r="AU18" s="148"/>
      <c r="AV18" s="149">
        <v>17</v>
      </c>
      <c r="AW18" s="150"/>
      <c r="AX18" s="151">
        <v>18</v>
      </c>
      <c r="AY18" s="72"/>
      <c r="AZ18" s="73">
        <v>19</v>
      </c>
    </row>
    <row r="19" spans="2:52" ht="26" thickTop="1" thickBot="1" x14ac:dyDescent="0.4">
      <c r="B19" s="283" t="s">
        <v>100</v>
      </c>
      <c r="C19" s="183">
        <v>5</v>
      </c>
      <c r="D19" s="184"/>
      <c r="E19" s="185">
        <v>13</v>
      </c>
      <c r="F19" s="186"/>
      <c r="G19" s="191">
        <v>21</v>
      </c>
      <c r="H19" s="192"/>
      <c r="I19" s="195">
        <v>29</v>
      </c>
      <c r="J19" s="196"/>
      <c r="K19" s="195">
        <v>37</v>
      </c>
      <c r="L19" s="196"/>
      <c r="M19" s="46">
        <v>45</v>
      </c>
      <c r="N19" s="47"/>
      <c r="O19" s="50">
        <v>53</v>
      </c>
      <c r="P19" s="51"/>
      <c r="Q19" s="74">
        <v>61</v>
      </c>
      <c r="R19" s="75"/>
      <c r="S19" s="54">
        <v>69</v>
      </c>
      <c r="T19" s="55"/>
      <c r="U19" s="56">
        <v>77</v>
      </c>
      <c r="V19" s="57"/>
      <c r="W19" s="58">
        <v>85</v>
      </c>
      <c r="X19" s="59"/>
      <c r="Y19" s="60">
        <v>93</v>
      </c>
      <c r="Z19" s="160"/>
      <c r="AB19" s="283" t="s">
        <v>100</v>
      </c>
      <c r="AC19" s="124">
        <v>5</v>
      </c>
      <c r="AD19" s="125"/>
      <c r="AE19" s="54">
        <v>13</v>
      </c>
      <c r="AF19" s="55"/>
      <c r="AG19" s="128">
        <v>21</v>
      </c>
      <c r="AH19" s="129"/>
      <c r="AI19" s="134">
        <v>29</v>
      </c>
      <c r="AJ19" s="135"/>
      <c r="AK19" s="132">
        <v>37</v>
      </c>
      <c r="AL19" s="133"/>
      <c r="AM19" s="134">
        <v>45</v>
      </c>
      <c r="AN19" s="135"/>
      <c r="AO19" s="56">
        <v>53</v>
      </c>
      <c r="AP19" s="57"/>
      <c r="AQ19" s="136">
        <v>61</v>
      </c>
      <c r="AR19" s="137"/>
      <c r="AS19" s="140">
        <v>69</v>
      </c>
      <c r="AT19" s="141"/>
      <c r="AU19" s="138">
        <v>77</v>
      </c>
      <c r="AV19" s="139"/>
      <c r="AW19" s="140">
        <v>85</v>
      </c>
      <c r="AX19" s="141"/>
      <c r="AY19" s="60">
        <v>93</v>
      </c>
      <c r="AZ19" s="61"/>
    </row>
    <row r="20" spans="2:52" ht="25.5" thickBot="1" x14ac:dyDescent="0.4">
      <c r="B20" s="283"/>
      <c r="C20" s="187"/>
      <c r="D20" s="188" t="s">
        <v>60</v>
      </c>
      <c r="E20" s="189"/>
      <c r="F20" s="190" t="s">
        <v>62</v>
      </c>
      <c r="G20" s="193"/>
      <c r="H20" s="194"/>
      <c r="I20" s="197"/>
      <c r="J20" s="198"/>
      <c r="K20" s="197"/>
      <c r="L20" s="198"/>
      <c r="M20" s="48"/>
      <c r="N20" s="49"/>
      <c r="O20" s="62"/>
      <c r="P20" s="63" t="s">
        <v>69</v>
      </c>
      <c r="Q20" s="76"/>
      <c r="R20" s="77" t="s">
        <v>80</v>
      </c>
      <c r="S20" s="66"/>
      <c r="T20" s="67" t="s">
        <v>71</v>
      </c>
      <c r="U20" s="68"/>
      <c r="V20" s="69" t="s">
        <v>72</v>
      </c>
      <c r="W20" s="70"/>
      <c r="X20" s="71" t="s">
        <v>73</v>
      </c>
      <c r="Y20" s="72"/>
      <c r="Z20" s="161" t="s">
        <v>74</v>
      </c>
      <c r="AB20" s="283"/>
      <c r="AC20" s="126"/>
      <c r="AD20" s="127">
        <v>10</v>
      </c>
      <c r="AE20" s="66"/>
      <c r="AF20" s="67">
        <v>11</v>
      </c>
      <c r="AG20" s="130"/>
      <c r="AH20" s="131">
        <v>12</v>
      </c>
      <c r="AI20" s="144"/>
      <c r="AJ20" s="145">
        <v>14</v>
      </c>
      <c r="AK20" s="142"/>
      <c r="AL20" s="143">
        <v>13</v>
      </c>
      <c r="AM20" s="144"/>
      <c r="AN20" s="145">
        <v>14</v>
      </c>
      <c r="AO20" s="68"/>
      <c r="AP20" s="69">
        <v>15</v>
      </c>
      <c r="AQ20" s="146"/>
      <c r="AR20" s="147">
        <v>16</v>
      </c>
      <c r="AS20" s="150"/>
      <c r="AT20" s="151">
        <v>18</v>
      </c>
      <c r="AU20" s="148"/>
      <c r="AV20" s="149">
        <v>17</v>
      </c>
      <c r="AW20" s="150"/>
      <c r="AX20" s="151">
        <v>18</v>
      </c>
      <c r="AY20" s="72"/>
      <c r="AZ20" s="73">
        <v>19</v>
      </c>
    </row>
    <row r="21" spans="2:52" ht="26" thickTop="1" thickBot="1" x14ac:dyDescent="0.4">
      <c r="B21" s="283" t="s">
        <v>81</v>
      </c>
      <c r="C21" s="185">
        <v>6</v>
      </c>
      <c r="D21" s="186"/>
      <c r="E21" s="183">
        <v>14</v>
      </c>
      <c r="F21" s="184"/>
      <c r="G21" s="191">
        <v>22</v>
      </c>
      <c r="H21" s="192"/>
      <c r="I21" s="195">
        <v>30</v>
      </c>
      <c r="J21" s="196"/>
      <c r="K21" s="195">
        <v>38</v>
      </c>
      <c r="L21" s="196"/>
      <c r="M21" s="46">
        <v>46</v>
      </c>
      <c r="N21" s="47"/>
      <c r="O21" s="50">
        <v>54</v>
      </c>
      <c r="P21" s="51"/>
      <c r="Q21" s="78">
        <v>62</v>
      </c>
      <c r="R21" s="79"/>
      <c r="S21" s="54">
        <v>70</v>
      </c>
      <c r="T21" s="55"/>
      <c r="U21" s="56">
        <v>78</v>
      </c>
      <c r="V21" s="57"/>
      <c r="W21" s="58">
        <v>86</v>
      </c>
      <c r="X21" s="59"/>
      <c r="Y21" s="60">
        <v>94</v>
      </c>
      <c r="Z21" s="160"/>
      <c r="AB21" s="283" t="s">
        <v>81</v>
      </c>
      <c r="AC21" s="124">
        <v>6</v>
      </c>
      <c r="AD21" s="125"/>
      <c r="AE21" s="54">
        <v>14</v>
      </c>
      <c r="AF21" s="55"/>
      <c r="AG21" s="128">
        <v>22</v>
      </c>
      <c r="AH21" s="129"/>
      <c r="AI21" s="56">
        <v>30</v>
      </c>
      <c r="AJ21" s="57"/>
      <c r="AK21" s="132">
        <v>38</v>
      </c>
      <c r="AL21" s="133"/>
      <c r="AM21" s="134">
        <v>46</v>
      </c>
      <c r="AN21" s="135"/>
      <c r="AO21" s="56">
        <v>54</v>
      </c>
      <c r="AP21" s="57"/>
      <c r="AQ21" s="136">
        <v>62</v>
      </c>
      <c r="AR21" s="137"/>
      <c r="AS21" s="60">
        <v>70</v>
      </c>
      <c r="AT21" s="61"/>
      <c r="AU21" s="138">
        <v>78</v>
      </c>
      <c r="AV21" s="139"/>
      <c r="AW21" s="140">
        <v>86</v>
      </c>
      <c r="AX21" s="141"/>
      <c r="AY21" s="60">
        <v>94</v>
      </c>
      <c r="AZ21" s="61"/>
    </row>
    <row r="22" spans="2:52" ht="25.5" thickBot="1" x14ac:dyDescent="0.4">
      <c r="B22" s="283"/>
      <c r="C22" s="189"/>
      <c r="D22" s="190" t="s">
        <v>65</v>
      </c>
      <c r="E22" s="187"/>
      <c r="F22" s="188" t="s">
        <v>67</v>
      </c>
      <c r="G22" s="193"/>
      <c r="H22" s="194"/>
      <c r="I22" s="197"/>
      <c r="J22" s="198"/>
      <c r="K22" s="197"/>
      <c r="L22" s="199"/>
      <c r="M22" s="48"/>
      <c r="N22" s="49"/>
      <c r="O22" s="62"/>
      <c r="P22" s="63" t="s">
        <v>69</v>
      </c>
      <c r="Q22" s="80"/>
      <c r="R22" s="81" t="s">
        <v>81</v>
      </c>
      <c r="S22" s="66"/>
      <c r="T22" s="67" t="s">
        <v>71</v>
      </c>
      <c r="U22" s="68"/>
      <c r="V22" s="69" t="s">
        <v>72</v>
      </c>
      <c r="W22" s="70"/>
      <c r="X22" s="71" t="s">
        <v>73</v>
      </c>
      <c r="Y22" s="72"/>
      <c r="Z22" s="161" t="s">
        <v>74</v>
      </c>
      <c r="AB22" s="283"/>
      <c r="AC22" s="126"/>
      <c r="AD22" s="127">
        <v>10</v>
      </c>
      <c r="AE22" s="66"/>
      <c r="AF22" s="67">
        <v>11</v>
      </c>
      <c r="AG22" s="130"/>
      <c r="AH22" s="131">
        <v>12</v>
      </c>
      <c r="AI22" s="68"/>
      <c r="AJ22" s="69">
        <v>15</v>
      </c>
      <c r="AK22" s="142"/>
      <c r="AL22" s="143">
        <v>13</v>
      </c>
      <c r="AM22" s="144"/>
      <c r="AN22" s="145">
        <v>14</v>
      </c>
      <c r="AO22" s="68"/>
      <c r="AP22" s="69">
        <v>15</v>
      </c>
      <c r="AQ22" s="146"/>
      <c r="AR22" s="147">
        <v>16</v>
      </c>
      <c r="AS22" s="72"/>
      <c r="AT22" s="73">
        <v>19</v>
      </c>
      <c r="AU22" s="148"/>
      <c r="AV22" s="149">
        <v>17</v>
      </c>
      <c r="AW22" s="150"/>
      <c r="AX22" s="151">
        <v>18</v>
      </c>
      <c r="AY22" s="72"/>
      <c r="AZ22" s="73">
        <v>19</v>
      </c>
    </row>
    <row r="23" spans="2:52" ht="26" thickTop="1" thickBot="1" x14ac:dyDescent="0.4">
      <c r="B23" s="283" t="s">
        <v>101</v>
      </c>
      <c r="C23" s="185">
        <v>7</v>
      </c>
      <c r="D23" s="186"/>
      <c r="E23" s="183">
        <v>15</v>
      </c>
      <c r="F23" s="184"/>
      <c r="G23" s="236">
        <v>23</v>
      </c>
      <c r="H23" s="237"/>
      <c r="I23" s="195">
        <v>31</v>
      </c>
      <c r="J23" s="196"/>
      <c r="K23" s="195">
        <v>39</v>
      </c>
      <c r="L23" s="196"/>
      <c r="M23" s="46">
        <v>47</v>
      </c>
      <c r="N23" s="47"/>
      <c r="O23" s="50">
        <v>55</v>
      </c>
      <c r="P23" s="51"/>
      <c r="Q23" s="82">
        <v>63</v>
      </c>
      <c r="R23" s="83"/>
      <c r="S23" s="54">
        <v>71</v>
      </c>
      <c r="T23" s="55"/>
      <c r="U23" s="56">
        <v>79</v>
      </c>
      <c r="V23" s="57"/>
      <c r="W23" s="58">
        <v>87</v>
      </c>
      <c r="X23" s="59"/>
      <c r="Y23" s="60">
        <v>95</v>
      </c>
      <c r="Z23" s="160"/>
      <c r="AB23" s="283" t="s">
        <v>101</v>
      </c>
      <c r="AC23" s="124">
        <v>7</v>
      </c>
      <c r="AD23" s="125"/>
      <c r="AE23" s="54">
        <v>15</v>
      </c>
      <c r="AF23" s="55"/>
      <c r="AG23" s="128">
        <v>23</v>
      </c>
      <c r="AH23" s="129"/>
      <c r="AI23" s="136">
        <v>31</v>
      </c>
      <c r="AJ23" s="137"/>
      <c r="AK23" s="132">
        <v>39</v>
      </c>
      <c r="AL23" s="133"/>
      <c r="AM23" s="134">
        <v>47</v>
      </c>
      <c r="AN23" s="135"/>
      <c r="AO23" s="56">
        <v>55</v>
      </c>
      <c r="AP23" s="57"/>
      <c r="AQ23" s="136">
        <v>63</v>
      </c>
      <c r="AR23" s="137"/>
      <c r="AS23" s="152">
        <v>71</v>
      </c>
      <c r="AT23" s="153"/>
      <c r="AU23" s="138">
        <v>79</v>
      </c>
      <c r="AV23" s="139"/>
      <c r="AW23" s="140">
        <v>87</v>
      </c>
      <c r="AX23" s="141"/>
      <c r="AY23" s="60">
        <v>95</v>
      </c>
      <c r="AZ23" s="61"/>
    </row>
    <row r="24" spans="2:52" ht="25.5" thickBot="1" x14ac:dyDescent="0.4">
      <c r="B24" s="284"/>
      <c r="C24" s="189"/>
      <c r="D24" s="190" t="s">
        <v>76</v>
      </c>
      <c r="E24" s="187"/>
      <c r="F24" s="188" t="s">
        <v>78</v>
      </c>
      <c r="G24" s="230" t="s">
        <v>129</v>
      </c>
      <c r="H24" s="214" t="s">
        <v>113</v>
      </c>
      <c r="I24" s="200"/>
      <c r="J24" s="201"/>
      <c r="K24" s="200"/>
      <c r="L24" s="202"/>
      <c r="M24" s="162"/>
      <c r="N24" s="163"/>
      <c r="O24" s="164"/>
      <c r="P24" s="165" t="s">
        <v>69</v>
      </c>
      <c r="Q24" s="166"/>
      <c r="R24" s="167" t="s">
        <v>86</v>
      </c>
      <c r="S24" s="168"/>
      <c r="T24" s="169" t="s">
        <v>71</v>
      </c>
      <c r="U24" s="170"/>
      <c r="V24" s="171" t="s">
        <v>72</v>
      </c>
      <c r="W24" s="172"/>
      <c r="X24" s="173" t="s">
        <v>73</v>
      </c>
      <c r="Y24" s="174"/>
      <c r="Z24" s="175" t="s">
        <v>74</v>
      </c>
      <c r="AB24" s="284"/>
      <c r="AC24" s="126"/>
      <c r="AD24" s="127">
        <v>10</v>
      </c>
      <c r="AE24" s="66"/>
      <c r="AF24" s="67">
        <v>11</v>
      </c>
      <c r="AG24" s="130"/>
      <c r="AH24" s="131">
        <v>12</v>
      </c>
      <c r="AI24" s="146"/>
      <c r="AJ24" s="147">
        <v>16</v>
      </c>
      <c r="AK24" s="142"/>
      <c r="AL24" s="143">
        <v>13</v>
      </c>
      <c r="AM24" s="144"/>
      <c r="AN24" s="145">
        <v>14</v>
      </c>
      <c r="AO24" s="68"/>
      <c r="AP24" s="69">
        <v>15</v>
      </c>
      <c r="AQ24" s="146"/>
      <c r="AR24" s="147">
        <v>16</v>
      </c>
      <c r="AS24" s="154"/>
      <c r="AT24" s="155">
        <v>20</v>
      </c>
      <c r="AU24" s="148"/>
      <c r="AV24" s="149">
        <v>17</v>
      </c>
      <c r="AW24" s="150"/>
      <c r="AX24" s="151">
        <v>18</v>
      </c>
      <c r="AY24" s="72"/>
      <c r="AZ24" s="73">
        <v>19</v>
      </c>
    </row>
    <row r="25" spans="2:52" ht="16" thickTop="1" x14ac:dyDescent="0.4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2:52" ht="16" thickBot="1" x14ac:dyDescent="0.5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2:52" ht="15" thickTop="1" x14ac:dyDescent="0.35">
      <c r="B27" s="288" t="s">
        <v>4</v>
      </c>
      <c r="C27" s="289"/>
      <c r="D27" s="289"/>
      <c r="E27" s="289"/>
      <c r="F27" s="289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90"/>
      <c r="AB27" s="288" t="s">
        <v>107</v>
      </c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89"/>
      <c r="AT27" s="289"/>
      <c r="AU27" s="289"/>
      <c r="AV27" s="289"/>
      <c r="AW27" s="289"/>
      <c r="AX27" s="289"/>
      <c r="AY27" s="289"/>
      <c r="AZ27" s="290"/>
    </row>
    <row r="28" spans="2:52" x14ac:dyDescent="0.35">
      <c r="B28" s="291"/>
      <c r="C28" s="292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3"/>
      <c r="AB28" s="291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  <c r="AM28" s="292"/>
      <c r="AN28" s="292"/>
      <c r="AO28" s="292"/>
      <c r="AP28" s="292"/>
      <c r="AQ28" s="292"/>
      <c r="AR28" s="292"/>
      <c r="AS28" s="292"/>
      <c r="AT28" s="292"/>
      <c r="AU28" s="292"/>
      <c r="AV28" s="292"/>
      <c r="AW28" s="292"/>
      <c r="AX28" s="292"/>
      <c r="AY28" s="292"/>
      <c r="AZ28" s="293"/>
    </row>
    <row r="29" spans="2:52" ht="25.5" thickBot="1" x14ac:dyDescent="0.5">
      <c r="B29" s="176"/>
      <c r="C29" s="286">
        <v>1</v>
      </c>
      <c r="D29" s="286"/>
      <c r="E29" s="286">
        <v>2</v>
      </c>
      <c r="F29" s="286"/>
      <c r="G29" s="286">
        <v>3</v>
      </c>
      <c r="H29" s="286"/>
      <c r="I29" s="286">
        <v>4</v>
      </c>
      <c r="J29" s="286"/>
      <c r="K29" s="286">
        <v>5</v>
      </c>
      <c r="L29" s="286"/>
      <c r="M29" s="286">
        <v>6</v>
      </c>
      <c r="N29" s="286"/>
      <c r="O29" s="286">
        <v>7</v>
      </c>
      <c r="P29" s="286"/>
      <c r="Q29" s="286">
        <v>8</v>
      </c>
      <c r="R29" s="286"/>
      <c r="S29" s="286">
        <v>9</v>
      </c>
      <c r="T29" s="286"/>
      <c r="U29" s="286">
        <v>10</v>
      </c>
      <c r="V29" s="286"/>
      <c r="W29" s="286">
        <v>11</v>
      </c>
      <c r="X29" s="286"/>
      <c r="Y29" s="286">
        <v>12</v>
      </c>
      <c r="Z29" s="287"/>
      <c r="AB29" s="176"/>
      <c r="AC29" s="286">
        <v>1</v>
      </c>
      <c r="AD29" s="286"/>
      <c r="AE29" s="286">
        <v>2</v>
      </c>
      <c r="AF29" s="286"/>
      <c r="AG29" s="286">
        <v>3</v>
      </c>
      <c r="AH29" s="286"/>
      <c r="AI29" s="286">
        <v>4</v>
      </c>
      <c r="AJ29" s="286"/>
      <c r="AK29" s="286">
        <v>5</v>
      </c>
      <c r="AL29" s="286"/>
      <c r="AM29" s="286">
        <v>6</v>
      </c>
      <c r="AN29" s="286"/>
      <c r="AO29" s="286">
        <v>7</v>
      </c>
      <c r="AP29" s="286"/>
      <c r="AQ29" s="286">
        <v>8</v>
      </c>
      <c r="AR29" s="286"/>
      <c r="AS29" s="286">
        <v>9</v>
      </c>
      <c r="AT29" s="286"/>
      <c r="AU29" s="286">
        <v>10</v>
      </c>
      <c r="AV29" s="286"/>
      <c r="AW29" s="286">
        <v>11</v>
      </c>
      <c r="AX29" s="286"/>
      <c r="AY29" s="286">
        <v>12</v>
      </c>
      <c r="AZ29" s="287"/>
    </row>
    <row r="30" spans="2:52" ht="26" thickTop="1" thickBot="1" x14ac:dyDescent="0.4">
      <c r="B30" s="283" t="s">
        <v>70</v>
      </c>
      <c r="C30" s="52">
        <v>0</v>
      </c>
      <c r="D30" s="53"/>
      <c r="E30" s="54">
        <v>8</v>
      </c>
      <c r="F30" s="55"/>
      <c r="G30" s="56">
        <v>16</v>
      </c>
      <c r="H30" s="57"/>
      <c r="I30" s="58">
        <v>24</v>
      </c>
      <c r="J30" s="59"/>
      <c r="K30" s="60">
        <v>32</v>
      </c>
      <c r="L30" s="61"/>
      <c r="M30" s="86">
        <v>40</v>
      </c>
      <c r="N30" s="87"/>
      <c r="O30" s="46">
        <v>48</v>
      </c>
      <c r="P30" s="47"/>
      <c r="Q30" s="46">
        <v>56</v>
      </c>
      <c r="R30" s="47"/>
      <c r="S30" s="50">
        <v>64</v>
      </c>
      <c r="T30" s="177" t="s">
        <v>87</v>
      </c>
      <c r="U30" s="50">
        <v>72</v>
      </c>
      <c r="V30" s="177" t="s">
        <v>88</v>
      </c>
      <c r="W30" s="50">
        <v>80</v>
      </c>
      <c r="X30" s="177" t="s">
        <v>89</v>
      </c>
      <c r="Y30" s="50">
        <v>88</v>
      </c>
      <c r="Z30" s="88" t="s">
        <v>90</v>
      </c>
      <c r="AB30" s="283" t="s">
        <v>70</v>
      </c>
      <c r="AC30" s="238">
        <v>0</v>
      </c>
      <c r="AD30" s="239"/>
      <c r="AE30" s="238">
        <v>8</v>
      </c>
      <c r="AF30" s="239"/>
      <c r="AG30" s="238">
        <v>16</v>
      </c>
      <c r="AH30" s="239"/>
      <c r="AI30" s="203">
        <v>24</v>
      </c>
      <c r="AJ30" s="204"/>
      <c r="AK30" s="203">
        <v>32</v>
      </c>
      <c r="AL30" s="204"/>
      <c r="AM30" s="203">
        <v>40</v>
      </c>
      <c r="AN30" s="204"/>
      <c r="AO30" s="203">
        <v>48</v>
      </c>
      <c r="AP30" s="204"/>
      <c r="AQ30" s="203">
        <v>56</v>
      </c>
      <c r="AR30" s="204"/>
      <c r="AS30" s="203">
        <v>64</v>
      </c>
      <c r="AT30" s="204"/>
      <c r="AU30" s="203">
        <v>72</v>
      </c>
      <c r="AV30" s="204"/>
      <c r="AW30" s="203">
        <v>80</v>
      </c>
      <c r="AX30" s="204"/>
      <c r="AY30" s="203">
        <v>88</v>
      </c>
      <c r="AZ30" s="204"/>
    </row>
    <row r="31" spans="2:52" ht="25.5" thickBot="1" x14ac:dyDescent="0.4">
      <c r="B31" s="283"/>
      <c r="C31" s="89">
        <f xml:space="preserve"> 0.025*Controler!$J$7+0.1</f>
        <v>0.42500000000000004</v>
      </c>
      <c r="D31" s="65" t="s">
        <v>70</v>
      </c>
      <c r="E31" s="90">
        <f xml:space="preserve"> 0.025*Controler!$J$7+0.1</f>
        <v>0.42500000000000004</v>
      </c>
      <c r="F31" s="67" t="s">
        <v>71</v>
      </c>
      <c r="G31" s="91">
        <f xml:space="preserve"> 0.05*Controler!$J$7+0.1</f>
        <v>0.75</v>
      </c>
      <c r="H31" s="69" t="s">
        <v>72</v>
      </c>
      <c r="I31" s="92">
        <f xml:space="preserve"> 0.1*Controler!$J$7+0.1</f>
        <v>1.4000000000000001</v>
      </c>
      <c r="J31" s="71" t="s">
        <v>73</v>
      </c>
      <c r="K31" s="93">
        <f xml:space="preserve"> 0.05*Controler!$J$7+0.1</f>
        <v>0.75</v>
      </c>
      <c r="L31" s="73" t="s">
        <v>74</v>
      </c>
      <c r="M31" s="94"/>
      <c r="N31" s="95"/>
      <c r="O31" s="48"/>
      <c r="P31" s="49"/>
      <c r="Q31" s="48"/>
      <c r="R31" s="49"/>
      <c r="S31" s="96">
        <f xml:space="preserve"> 270/1000/4*Controler!$J$7+0.1</f>
        <v>0.97750000000000004</v>
      </c>
      <c r="T31" s="178" t="s">
        <v>91</v>
      </c>
      <c r="U31" s="96">
        <f xml:space="preserve"> 270/1000/4*Controler!$J$7+0.1</f>
        <v>0.97750000000000004</v>
      </c>
      <c r="V31" s="178" t="s">
        <v>91</v>
      </c>
      <c r="W31" s="96">
        <f xml:space="preserve"> 270/1000/4*Controler!$J$7+0.1</f>
        <v>0.97750000000000004</v>
      </c>
      <c r="X31" s="178" t="s">
        <v>91</v>
      </c>
      <c r="Y31" s="96" cm="1">
        <f t="array" ref="Y31" xml:space="preserve"> _xlfn.IFS(Controler!$J$7&lt;7,270/1000*(Controler!$J$7+1)+0.1,Controler!$J$7&lt;20,270/1000*7+0.1)</f>
        <v>1.9900000000000002</v>
      </c>
      <c r="Z31" s="97" t="s">
        <v>92</v>
      </c>
      <c r="AB31" s="283"/>
      <c r="AC31" s="240"/>
      <c r="AD31" s="241"/>
      <c r="AE31" s="240"/>
      <c r="AF31" s="241"/>
      <c r="AG31" s="240"/>
      <c r="AH31" s="241"/>
      <c r="AI31" s="205"/>
      <c r="AJ31" s="206"/>
      <c r="AK31" s="205"/>
      <c r="AL31" s="206"/>
      <c r="AM31" s="205"/>
      <c r="AN31" s="206"/>
      <c r="AO31" s="205"/>
      <c r="AP31" s="206"/>
      <c r="AQ31" s="205"/>
      <c r="AR31" s="206"/>
      <c r="AS31" s="205"/>
      <c r="AT31" s="206"/>
      <c r="AU31" s="205"/>
      <c r="AV31" s="206"/>
      <c r="AW31" s="205"/>
      <c r="AX31" s="206"/>
      <c r="AY31" s="205"/>
      <c r="AZ31" s="206"/>
    </row>
    <row r="32" spans="2:52" ht="26" thickTop="1" thickBot="1" x14ac:dyDescent="0.4">
      <c r="B32" s="283" t="s">
        <v>99</v>
      </c>
      <c r="C32" s="74">
        <v>1</v>
      </c>
      <c r="D32" s="75"/>
      <c r="E32" s="54">
        <v>9</v>
      </c>
      <c r="F32" s="55"/>
      <c r="G32" s="56">
        <v>17</v>
      </c>
      <c r="H32" s="57"/>
      <c r="I32" s="58">
        <v>25</v>
      </c>
      <c r="J32" s="59"/>
      <c r="K32" s="60">
        <v>33</v>
      </c>
      <c r="L32" s="61"/>
      <c r="M32" s="86">
        <v>41</v>
      </c>
      <c r="N32" s="87"/>
      <c r="O32" s="46">
        <v>49</v>
      </c>
      <c r="P32" s="47"/>
      <c r="Q32" s="46">
        <v>57</v>
      </c>
      <c r="R32" s="47"/>
      <c r="S32" s="50">
        <v>65</v>
      </c>
      <c r="T32" s="177" t="s">
        <v>87</v>
      </c>
      <c r="U32" s="50">
        <v>73</v>
      </c>
      <c r="V32" s="177" t="s">
        <v>88</v>
      </c>
      <c r="W32" s="50">
        <v>81</v>
      </c>
      <c r="X32" s="177" t="s">
        <v>89</v>
      </c>
      <c r="Y32" s="50">
        <v>89</v>
      </c>
      <c r="Z32" s="88" t="s">
        <v>93</v>
      </c>
      <c r="AB32" s="283" t="s">
        <v>99</v>
      </c>
      <c r="AC32" s="238">
        <v>1</v>
      </c>
      <c r="AD32" s="239"/>
      <c r="AE32" s="238">
        <v>9</v>
      </c>
      <c r="AF32" s="239"/>
      <c r="AG32" s="238">
        <v>17</v>
      </c>
      <c r="AH32" s="239"/>
      <c r="AI32" s="203">
        <v>25</v>
      </c>
      <c r="AJ32" s="204"/>
      <c r="AK32" s="203">
        <v>33</v>
      </c>
      <c r="AL32" s="204"/>
      <c r="AM32" s="203">
        <v>41</v>
      </c>
      <c r="AN32" s="204"/>
      <c r="AO32" s="203">
        <v>49</v>
      </c>
      <c r="AP32" s="204"/>
      <c r="AQ32" s="203">
        <v>57</v>
      </c>
      <c r="AR32" s="204"/>
      <c r="AS32" s="203">
        <v>65</v>
      </c>
      <c r="AT32" s="204"/>
      <c r="AU32" s="203">
        <v>73</v>
      </c>
      <c r="AV32" s="204"/>
      <c r="AW32" s="203">
        <v>81</v>
      </c>
      <c r="AX32" s="204"/>
      <c r="AY32" s="203">
        <v>89</v>
      </c>
      <c r="AZ32" s="204"/>
    </row>
    <row r="33" spans="2:52" ht="25.5" thickBot="1" x14ac:dyDescent="0.4">
      <c r="B33" s="283"/>
      <c r="C33" s="98">
        <f xml:space="preserve"> 0.025*Controler!$J$7+0.1</f>
        <v>0.42500000000000004</v>
      </c>
      <c r="D33" s="77" t="s">
        <v>80</v>
      </c>
      <c r="E33" s="90">
        <f xml:space="preserve"> 0.025*Controler!$J$7+0.1</f>
        <v>0.42500000000000004</v>
      </c>
      <c r="F33" s="67" t="s">
        <v>71</v>
      </c>
      <c r="G33" s="91">
        <f xml:space="preserve"> 0.05*Controler!$J$7+0.1</f>
        <v>0.75</v>
      </c>
      <c r="H33" s="69" t="s">
        <v>72</v>
      </c>
      <c r="I33" s="92">
        <f xml:space="preserve"> 0.1*Controler!$J$7+0.1</f>
        <v>1.4000000000000001</v>
      </c>
      <c r="J33" s="71" t="s">
        <v>73</v>
      </c>
      <c r="K33" s="93">
        <f xml:space="preserve"> 0.05*Controler!$J$7+0.1</f>
        <v>0.75</v>
      </c>
      <c r="L33" s="73" t="s">
        <v>74</v>
      </c>
      <c r="M33" s="94"/>
      <c r="N33" s="95"/>
      <c r="O33" s="48"/>
      <c r="P33" s="49"/>
      <c r="Q33" s="48"/>
      <c r="R33" s="49"/>
      <c r="S33" s="96">
        <f xml:space="preserve"> 270/1000/4*Controler!$J$7+0.1</f>
        <v>0.97750000000000004</v>
      </c>
      <c r="T33" s="178" t="s">
        <v>94</v>
      </c>
      <c r="U33" s="96">
        <f xml:space="preserve"> 270/1000/4*Controler!$J$7+0.1</f>
        <v>0.97750000000000004</v>
      </c>
      <c r="V33" s="178" t="s">
        <v>94</v>
      </c>
      <c r="W33" s="96">
        <f xml:space="preserve"> 270/1000/4*Controler!$J$7+0.1</f>
        <v>0.97750000000000004</v>
      </c>
      <c r="X33" s="178" t="s">
        <v>94</v>
      </c>
      <c r="Y33" s="96" cm="1">
        <f t="array" ref="Y33" xml:space="preserve"> _xlfn.IFS(Controler!$J$7&lt;7,270/1000*(Controler!$J$7+1)+0.1,Controler!$J$7&lt;20,270/1000*7+0.1)</f>
        <v>1.9900000000000002</v>
      </c>
      <c r="Z33" s="97" t="s">
        <v>92</v>
      </c>
      <c r="AB33" s="283"/>
      <c r="AC33" s="240"/>
      <c r="AD33" s="241"/>
      <c r="AE33" s="240"/>
      <c r="AF33" s="241"/>
      <c r="AG33" s="240"/>
      <c r="AH33" s="241"/>
      <c r="AI33" s="205"/>
      <c r="AJ33" s="206"/>
      <c r="AK33" s="205"/>
      <c r="AL33" s="206"/>
      <c r="AM33" s="205"/>
      <c r="AN33" s="206"/>
      <c r="AO33" s="205"/>
      <c r="AP33" s="206"/>
      <c r="AQ33" s="205"/>
      <c r="AR33" s="206"/>
      <c r="AS33" s="205"/>
      <c r="AT33" s="206"/>
      <c r="AU33" s="205"/>
      <c r="AV33" s="206"/>
      <c r="AW33" s="205"/>
      <c r="AX33" s="206"/>
      <c r="AY33" s="205"/>
      <c r="AZ33" s="206"/>
    </row>
    <row r="34" spans="2:52" ht="26" thickTop="1" thickBot="1" x14ac:dyDescent="0.4">
      <c r="B34" s="283" t="s">
        <v>80</v>
      </c>
      <c r="C34" s="78">
        <v>2</v>
      </c>
      <c r="D34" s="79"/>
      <c r="E34" s="54">
        <v>10</v>
      </c>
      <c r="F34" s="55"/>
      <c r="G34" s="56">
        <v>18</v>
      </c>
      <c r="H34" s="57"/>
      <c r="I34" s="58">
        <v>26</v>
      </c>
      <c r="J34" s="59"/>
      <c r="K34" s="60">
        <v>34</v>
      </c>
      <c r="L34" s="61"/>
      <c r="M34" s="86">
        <v>42</v>
      </c>
      <c r="N34" s="87"/>
      <c r="O34" s="46">
        <v>50</v>
      </c>
      <c r="P34" s="47"/>
      <c r="Q34" s="46">
        <v>58</v>
      </c>
      <c r="R34" s="47"/>
      <c r="S34" s="50">
        <v>66</v>
      </c>
      <c r="T34" s="177" t="s">
        <v>87</v>
      </c>
      <c r="U34" s="50">
        <v>74</v>
      </c>
      <c r="V34" s="177" t="s">
        <v>88</v>
      </c>
      <c r="W34" s="50">
        <v>82</v>
      </c>
      <c r="X34" s="177" t="s">
        <v>89</v>
      </c>
      <c r="Y34" s="50">
        <v>90</v>
      </c>
      <c r="Z34" s="88" t="s">
        <v>90</v>
      </c>
      <c r="AB34" s="283" t="s">
        <v>80</v>
      </c>
      <c r="AC34" s="238">
        <v>2</v>
      </c>
      <c r="AD34" s="239"/>
      <c r="AE34" s="238">
        <v>10</v>
      </c>
      <c r="AF34" s="239"/>
      <c r="AG34" s="238">
        <v>18</v>
      </c>
      <c r="AH34" s="239"/>
      <c r="AI34" s="203">
        <v>26</v>
      </c>
      <c r="AJ34" s="204"/>
      <c r="AK34" s="203">
        <v>34</v>
      </c>
      <c r="AL34" s="204"/>
      <c r="AM34" s="203">
        <v>42</v>
      </c>
      <c r="AN34" s="204"/>
      <c r="AO34" s="203">
        <v>50</v>
      </c>
      <c r="AP34" s="204"/>
      <c r="AQ34" s="203">
        <v>58</v>
      </c>
      <c r="AR34" s="204"/>
      <c r="AS34" s="203">
        <v>66</v>
      </c>
      <c r="AT34" s="204"/>
      <c r="AU34" s="203">
        <v>74</v>
      </c>
      <c r="AV34" s="204"/>
      <c r="AW34" s="203">
        <v>82</v>
      </c>
      <c r="AX34" s="204"/>
      <c r="AY34" s="203">
        <v>90</v>
      </c>
      <c r="AZ34" s="204"/>
    </row>
    <row r="35" spans="2:52" ht="25.5" thickBot="1" x14ac:dyDescent="0.4">
      <c r="B35" s="283"/>
      <c r="C35" s="99">
        <f xml:space="preserve"> 0.025*Controler!$J$7+0.1</f>
        <v>0.42500000000000004</v>
      </c>
      <c r="D35" s="81" t="s">
        <v>81</v>
      </c>
      <c r="E35" s="90">
        <f xml:space="preserve"> 0.025*Controler!$J$7+0.1</f>
        <v>0.42500000000000004</v>
      </c>
      <c r="F35" s="67" t="s">
        <v>71</v>
      </c>
      <c r="G35" s="91">
        <f xml:space="preserve"> 0.05*Controler!$J$7+0.1</f>
        <v>0.75</v>
      </c>
      <c r="H35" s="69" t="s">
        <v>72</v>
      </c>
      <c r="I35" s="92">
        <f xml:space="preserve"> 0.1*Controler!$J$7+0.1</f>
        <v>1.4000000000000001</v>
      </c>
      <c r="J35" s="71" t="s">
        <v>73</v>
      </c>
      <c r="K35" s="93">
        <f xml:space="preserve"> 0.05*Controler!$J$7+0.1</f>
        <v>0.75</v>
      </c>
      <c r="L35" s="73" t="s">
        <v>74</v>
      </c>
      <c r="M35" s="94"/>
      <c r="N35" s="95"/>
      <c r="O35" s="48"/>
      <c r="P35" s="49"/>
      <c r="Q35" s="48"/>
      <c r="R35" s="49"/>
      <c r="S35" s="96">
        <f xml:space="preserve"> 270/1000/4*Controler!$J$7+0.1</f>
        <v>0.97750000000000004</v>
      </c>
      <c r="T35" s="178" t="s">
        <v>95</v>
      </c>
      <c r="U35" s="96">
        <f xml:space="preserve"> 270/1000/4*Controler!$J$7+0.1</f>
        <v>0.97750000000000004</v>
      </c>
      <c r="V35" s="178" t="s">
        <v>95</v>
      </c>
      <c r="W35" s="96">
        <f xml:space="preserve"> 270/1000/4*Controler!$J$7+0.1</f>
        <v>0.97750000000000004</v>
      </c>
      <c r="X35" s="178" t="s">
        <v>95</v>
      </c>
      <c r="Y35" s="96" cm="1">
        <f t="array" ref="Y35" xml:space="preserve"> _xlfn.IFS(Controler!$J$7&lt;7,0,Controler!$J$7&lt;13,270/1000*(Controler!$J$7-5)+0.1,Controler!$J$7&lt;20,270/1000*6+0.1)</f>
        <v>1.7200000000000002</v>
      </c>
      <c r="Z35" s="97" t="s">
        <v>96</v>
      </c>
      <c r="AB35" s="283"/>
      <c r="AC35" s="240"/>
      <c r="AD35" s="241"/>
      <c r="AE35" s="240"/>
      <c r="AF35" s="241"/>
      <c r="AG35" s="240"/>
      <c r="AH35" s="241"/>
      <c r="AI35" s="205"/>
      <c r="AJ35" s="206"/>
      <c r="AK35" s="205"/>
      <c r="AL35" s="206"/>
      <c r="AM35" s="205"/>
      <c r="AN35" s="206"/>
      <c r="AO35" s="205"/>
      <c r="AP35" s="206"/>
      <c r="AQ35" s="205"/>
      <c r="AR35" s="206"/>
      <c r="AS35" s="205"/>
      <c r="AT35" s="206"/>
      <c r="AU35" s="205"/>
      <c r="AV35" s="206"/>
      <c r="AW35" s="205"/>
      <c r="AX35" s="206"/>
      <c r="AY35" s="205"/>
      <c r="AZ35" s="206"/>
    </row>
    <row r="36" spans="2:52" ht="26" thickTop="1" thickBot="1" x14ac:dyDescent="0.4">
      <c r="B36" s="283" t="s">
        <v>73</v>
      </c>
      <c r="C36" s="82">
        <v>3</v>
      </c>
      <c r="D36" s="83"/>
      <c r="E36" s="54">
        <v>11</v>
      </c>
      <c r="F36" s="55"/>
      <c r="G36" s="56">
        <v>19</v>
      </c>
      <c r="H36" s="57"/>
      <c r="I36" s="58">
        <v>27</v>
      </c>
      <c r="J36" s="59"/>
      <c r="K36" s="60">
        <v>35</v>
      </c>
      <c r="L36" s="61"/>
      <c r="M36" s="86">
        <v>43</v>
      </c>
      <c r="N36" s="87"/>
      <c r="O36" s="46">
        <v>51</v>
      </c>
      <c r="P36" s="47"/>
      <c r="Q36" s="46">
        <v>59</v>
      </c>
      <c r="R36" s="47"/>
      <c r="S36" s="50">
        <v>67</v>
      </c>
      <c r="T36" s="177" t="s">
        <v>87</v>
      </c>
      <c r="U36" s="50">
        <v>75</v>
      </c>
      <c r="V36" s="177" t="s">
        <v>88</v>
      </c>
      <c r="W36" s="50">
        <v>83</v>
      </c>
      <c r="X36" s="177" t="s">
        <v>89</v>
      </c>
      <c r="Y36" s="50">
        <v>91</v>
      </c>
      <c r="Z36" s="88" t="s">
        <v>93</v>
      </c>
      <c r="AB36" s="283" t="s">
        <v>73</v>
      </c>
      <c r="AC36" s="238">
        <v>3</v>
      </c>
      <c r="AD36" s="239"/>
      <c r="AE36" s="238">
        <v>11</v>
      </c>
      <c r="AF36" s="239"/>
      <c r="AG36" s="238">
        <v>19</v>
      </c>
      <c r="AH36" s="239"/>
      <c r="AI36" s="203">
        <v>27</v>
      </c>
      <c r="AJ36" s="204"/>
      <c r="AK36" s="203">
        <v>35</v>
      </c>
      <c r="AL36" s="204"/>
      <c r="AM36" s="203">
        <v>43</v>
      </c>
      <c r="AN36" s="204"/>
      <c r="AO36" s="203">
        <v>51</v>
      </c>
      <c r="AP36" s="204"/>
      <c r="AQ36" s="203">
        <v>59</v>
      </c>
      <c r="AR36" s="204"/>
      <c r="AS36" s="203">
        <v>67</v>
      </c>
      <c r="AT36" s="204"/>
      <c r="AU36" s="203">
        <v>75</v>
      </c>
      <c r="AV36" s="204"/>
      <c r="AW36" s="203">
        <v>83</v>
      </c>
      <c r="AX36" s="204"/>
      <c r="AY36" s="203">
        <v>91</v>
      </c>
      <c r="AZ36" s="204"/>
    </row>
    <row r="37" spans="2:52" ht="25.5" thickBot="1" x14ac:dyDescent="0.4">
      <c r="B37" s="283"/>
      <c r="C37" s="100">
        <f xml:space="preserve"> 0.025*Controler!$J$7+0.1</f>
        <v>0.42500000000000004</v>
      </c>
      <c r="D37" s="85" t="s">
        <v>86</v>
      </c>
      <c r="E37" s="90">
        <f xml:space="preserve"> 0.025*Controler!$J$7+0.1</f>
        <v>0.42500000000000004</v>
      </c>
      <c r="F37" s="67" t="s">
        <v>71</v>
      </c>
      <c r="G37" s="91">
        <f xml:space="preserve"> 0.05*Controler!$J$7+0.1</f>
        <v>0.75</v>
      </c>
      <c r="H37" s="69" t="s">
        <v>72</v>
      </c>
      <c r="I37" s="92">
        <f xml:space="preserve"> 0.1*Controler!$J$7+0.1</f>
        <v>1.4000000000000001</v>
      </c>
      <c r="J37" s="71" t="s">
        <v>73</v>
      </c>
      <c r="K37" s="93">
        <f xml:space="preserve"> 0.05*Controler!$J$7+0.1</f>
        <v>0.75</v>
      </c>
      <c r="L37" s="73" t="s">
        <v>74</v>
      </c>
      <c r="M37" s="94"/>
      <c r="N37" s="95"/>
      <c r="O37" s="48"/>
      <c r="P37" s="49"/>
      <c r="Q37" s="48"/>
      <c r="R37" s="49"/>
      <c r="S37" s="96">
        <f xml:space="preserve"> 270/1000/4*Controler!$J$7+0.1</f>
        <v>0.97750000000000004</v>
      </c>
      <c r="T37" s="178" t="s">
        <v>97</v>
      </c>
      <c r="U37" s="96">
        <f xml:space="preserve"> 270/1000/4*Controler!$J$7+0.1</f>
        <v>0.97750000000000004</v>
      </c>
      <c r="V37" s="178" t="s">
        <v>97</v>
      </c>
      <c r="W37" s="96">
        <f xml:space="preserve"> 270/1000/4*Controler!$J$7+0.1</f>
        <v>0.97750000000000004</v>
      </c>
      <c r="X37" s="178" t="s">
        <v>97</v>
      </c>
      <c r="Y37" s="96" cm="1">
        <f t="array" ref="Y37" xml:space="preserve"> _xlfn.IFS(Controler!$J$7&lt;7,0,Controler!$J$7&lt;13,270/1000*(Controler!$J$7-5)+0.1,Controler!$J$7&lt;20,270/1000*6+0.1)</f>
        <v>1.7200000000000002</v>
      </c>
      <c r="Z37" s="97" t="s">
        <v>96</v>
      </c>
      <c r="AB37" s="283"/>
      <c r="AC37" s="240"/>
      <c r="AD37" s="241"/>
      <c r="AE37" s="240"/>
      <c r="AF37" s="241"/>
      <c r="AG37" s="240"/>
      <c r="AH37" s="241"/>
      <c r="AI37" s="205"/>
      <c r="AJ37" s="206"/>
      <c r="AK37" s="205"/>
      <c r="AL37" s="206"/>
      <c r="AM37" s="205"/>
      <c r="AN37" s="206"/>
      <c r="AO37" s="205"/>
      <c r="AP37" s="206"/>
      <c r="AQ37" s="205"/>
      <c r="AR37" s="206"/>
      <c r="AS37" s="205"/>
      <c r="AT37" s="206"/>
      <c r="AU37" s="205"/>
      <c r="AV37" s="206"/>
      <c r="AW37" s="205"/>
      <c r="AX37" s="206"/>
      <c r="AY37" s="205"/>
      <c r="AZ37" s="206"/>
    </row>
    <row r="38" spans="2:52" ht="26" thickTop="1" thickBot="1" x14ac:dyDescent="0.4">
      <c r="B38" s="283" t="s">
        <v>71</v>
      </c>
      <c r="C38" s="46">
        <v>4</v>
      </c>
      <c r="D38" s="47"/>
      <c r="E38" s="46">
        <v>12</v>
      </c>
      <c r="F38" s="47"/>
      <c r="G38" s="46">
        <v>20</v>
      </c>
      <c r="H38" s="47"/>
      <c r="I38" s="46">
        <v>28</v>
      </c>
      <c r="J38" s="47"/>
      <c r="K38" s="46">
        <v>36</v>
      </c>
      <c r="L38" s="47"/>
      <c r="M38" s="46">
        <v>44</v>
      </c>
      <c r="N38" s="47"/>
      <c r="O38" s="46">
        <v>52</v>
      </c>
      <c r="P38" s="47"/>
      <c r="Q38" s="46">
        <v>60</v>
      </c>
      <c r="R38" s="47"/>
      <c r="S38" s="86">
        <v>68</v>
      </c>
      <c r="T38" s="101"/>
      <c r="U38" s="86">
        <v>76</v>
      </c>
      <c r="V38" s="87"/>
      <c r="W38" s="86">
        <v>84</v>
      </c>
      <c r="X38" s="87"/>
      <c r="Y38" s="50">
        <v>92</v>
      </c>
      <c r="Z38" s="88" t="s">
        <v>90</v>
      </c>
      <c r="AB38" s="283" t="s">
        <v>71</v>
      </c>
      <c r="AC38" s="238">
        <v>4</v>
      </c>
      <c r="AD38" s="239"/>
      <c r="AE38" s="238">
        <v>12</v>
      </c>
      <c r="AF38" s="239"/>
      <c r="AG38" s="238">
        <v>20</v>
      </c>
      <c r="AH38" s="239"/>
      <c r="AI38" s="203">
        <v>28</v>
      </c>
      <c r="AJ38" s="204"/>
      <c r="AK38" s="203">
        <v>36</v>
      </c>
      <c r="AL38" s="204"/>
      <c r="AM38" s="203">
        <v>44</v>
      </c>
      <c r="AN38" s="204"/>
      <c r="AO38" s="203">
        <v>52</v>
      </c>
      <c r="AP38" s="204"/>
      <c r="AQ38" s="203">
        <v>60</v>
      </c>
      <c r="AR38" s="204"/>
      <c r="AS38" s="203">
        <v>68</v>
      </c>
      <c r="AT38" s="204"/>
      <c r="AU38" s="203">
        <v>76</v>
      </c>
      <c r="AV38" s="204"/>
      <c r="AW38" s="203">
        <v>84</v>
      </c>
      <c r="AX38" s="204"/>
      <c r="AY38" s="203">
        <v>92</v>
      </c>
      <c r="AZ38" s="204"/>
    </row>
    <row r="39" spans="2:52" ht="25.5" thickBot="1" x14ac:dyDescent="0.4">
      <c r="B39" s="283"/>
      <c r="C39" s="48"/>
      <c r="D39" s="49"/>
      <c r="E39" s="48"/>
      <c r="F39" s="49"/>
      <c r="G39" s="48"/>
      <c r="H39" s="49"/>
      <c r="I39" s="48"/>
      <c r="J39" s="49"/>
      <c r="K39" s="48"/>
      <c r="L39" s="49"/>
      <c r="M39" s="48"/>
      <c r="N39" s="49"/>
      <c r="O39" s="48"/>
      <c r="P39" s="49"/>
      <c r="Q39" s="48"/>
      <c r="R39" s="49"/>
      <c r="S39" s="94"/>
      <c r="T39" s="102"/>
      <c r="U39" s="94"/>
      <c r="V39" s="95"/>
      <c r="W39" s="94"/>
      <c r="X39" s="95"/>
      <c r="Y39" s="96" cm="1">
        <f t="array" ref="Y39" xml:space="preserve"> _xlfn.IFS(Controler!$J$7&lt;7,0,Controler!$J$7&lt;13,0,Controler!$J$7&lt;20,270/1000*(Controler!$J$7-6*2)+0.1)</f>
        <v>0.37</v>
      </c>
      <c r="Z39" s="63" t="s">
        <v>98</v>
      </c>
      <c r="AB39" s="283"/>
      <c r="AC39" s="240"/>
      <c r="AD39" s="242"/>
      <c r="AE39" s="240"/>
      <c r="AF39" s="241"/>
      <c r="AG39" s="240"/>
      <c r="AH39" s="241"/>
      <c r="AI39" s="205"/>
      <c r="AJ39" s="206"/>
      <c r="AK39" s="205"/>
      <c r="AL39" s="206"/>
      <c r="AM39" s="205"/>
      <c r="AN39" s="206"/>
      <c r="AO39" s="205"/>
      <c r="AP39" s="206"/>
      <c r="AQ39" s="205"/>
      <c r="AR39" s="206"/>
      <c r="AS39" s="205"/>
      <c r="AT39" s="206"/>
      <c r="AU39" s="205"/>
      <c r="AV39" s="206"/>
      <c r="AW39" s="205"/>
      <c r="AX39" s="206"/>
      <c r="AY39" s="205"/>
      <c r="AZ39" s="206"/>
    </row>
    <row r="40" spans="2:52" ht="26" thickTop="1" thickBot="1" x14ac:dyDescent="0.4">
      <c r="B40" s="283" t="s">
        <v>100</v>
      </c>
      <c r="C40" s="46">
        <v>5</v>
      </c>
      <c r="D40" s="47"/>
      <c r="E40" s="46">
        <v>13</v>
      </c>
      <c r="F40" s="47"/>
      <c r="G40" s="46">
        <v>21</v>
      </c>
      <c r="H40" s="47"/>
      <c r="I40" s="46">
        <v>29</v>
      </c>
      <c r="J40" s="47"/>
      <c r="K40" s="46">
        <v>37</v>
      </c>
      <c r="L40" s="47"/>
      <c r="M40" s="46">
        <v>45</v>
      </c>
      <c r="N40" s="47"/>
      <c r="O40" s="46">
        <v>53</v>
      </c>
      <c r="P40" s="47"/>
      <c r="Q40" s="46">
        <v>61</v>
      </c>
      <c r="R40" s="47"/>
      <c r="S40" s="86">
        <v>69</v>
      </c>
      <c r="T40" s="101"/>
      <c r="U40" s="86">
        <v>77</v>
      </c>
      <c r="V40" s="87"/>
      <c r="W40" s="86">
        <v>85</v>
      </c>
      <c r="X40" s="87"/>
      <c r="Y40" s="50">
        <v>93</v>
      </c>
      <c r="Z40" s="88" t="s">
        <v>93</v>
      </c>
      <c r="AB40" s="283" t="s">
        <v>100</v>
      </c>
      <c r="AC40" s="238">
        <v>5</v>
      </c>
      <c r="AD40" s="239"/>
      <c r="AE40" s="238">
        <v>13</v>
      </c>
      <c r="AF40" s="239"/>
      <c r="AG40" s="238">
        <v>21</v>
      </c>
      <c r="AH40" s="239"/>
      <c r="AI40" s="203">
        <v>29</v>
      </c>
      <c r="AJ40" s="204"/>
      <c r="AK40" s="203">
        <v>37</v>
      </c>
      <c r="AL40" s="204"/>
      <c r="AM40" s="203">
        <v>45</v>
      </c>
      <c r="AN40" s="204"/>
      <c r="AO40" s="203">
        <v>53</v>
      </c>
      <c r="AP40" s="204"/>
      <c r="AQ40" s="203">
        <v>61</v>
      </c>
      <c r="AR40" s="204"/>
      <c r="AS40" s="203">
        <v>69</v>
      </c>
      <c r="AT40" s="204"/>
      <c r="AU40" s="203">
        <v>77</v>
      </c>
      <c r="AV40" s="204"/>
      <c r="AW40" s="203">
        <v>85</v>
      </c>
      <c r="AX40" s="204"/>
      <c r="AY40" s="203">
        <v>93</v>
      </c>
      <c r="AZ40" s="204"/>
    </row>
    <row r="41" spans="2:52" ht="25.5" thickBot="1" x14ac:dyDescent="0.4">
      <c r="B41" s="283"/>
      <c r="C41" s="48"/>
      <c r="D41" s="49"/>
      <c r="E41" s="48"/>
      <c r="F41" s="49"/>
      <c r="G41" s="48"/>
      <c r="H41" s="49"/>
      <c r="I41" s="48"/>
      <c r="J41" s="49"/>
      <c r="K41" s="48"/>
      <c r="L41" s="49"/>
      <c r="M41" s="48"/>
      <c r="N41" s="49"/>
      <c r="O41" s="48"/>
      <c r="P41" s="49"/>
      <c r="Q41" s="48"/>
      <c r="R41" s="49"/>
      <c r="S41" s="94"/>
      <c r="T41" s="102"/>
      <c r="U41" s="94"/>
      <c r="V41" s="95"/>
      <c r="W41" s="94"/>
      <c r="X41" s="95"/>
      <c r="Y41" s="96" cm="1">
        <f t="array" ref="Y41" xml:space="preserve"> _xlfn.IFS(Controler!$J$7&lt;7,0,Controler!$J$7&lt;13,0,Controler!$J$7&lt;20,270/1000*(Controler!$J$7-6*2)+0.1)</f>
        <v>0.37</v>
      </c>
      <c r="Z41" s="63" t="s">
        <v>98</v>
      </c>
      <c r="AB41" s="283"/>
      <c r="AC41" s="240"/>
      <c r="AD41" s="242"/>
      <c r="AE41" s="240"/>
      <c r="AF41" s="241"/>
      <c r="AG41" s="240"/>
      <c r="AH41" s="241"/>
      <c r="AI41" s="205"/>
      <c r="AJ41" s="206"/>
      <c r="AK41" s="205"/>
      <c r="AL41" s="206"/>
      <c r="AM41" s="205"/>
      <c r="AN41" s="206"/>
      <c r="AO41" s="205"/>
      <c r="AP41" s="206"/>
      <c r="AQ41" s="205"/>
      <c r="AR41" s="206"/>
      <c r="AS41" s="205"/>
      <c r="AT41" s="206"/>
      <c r="AU41" s="205"/>
      <c r="AV41" s="206"/>
      <c r="AW41" s="205"/>
      <c r="AX41" s="206"/>
      <c r="AY41" s="205"/>
      <c r="AZ41" s="206"/>
    </row>
    <row r="42" spans="2:52" ht="26" thickTop="1" thickBot="1" x14ac:dyDescent="0.4">
      <c r="B42" s="283" t="s">
        <v>81</v>
      </c>
      <c r="C42" s="46">
        <v>6</v>
      </c>
      <c r="D42" s="47"/>
      <c r="E42" s="46">
        <v>14</v>
      </c>
      <c r="F42" s="47"/>
      <c r="G42" s="46">
        <v>22</v>
      </c>
      <c r="H42" s="47"/>
      <c r="I42" s="46">
        <v>30</v>
      </c>
      <c r="J42" s="47"/>
      <c r="K42" s="46">
        <v>38</v>
      </c>
      <c r="L42" s="47"/>
      <c r="M42" s="46">
        <v>46</v>
      </c>
      <c r="N42" s="47"/>
      <c r="O42" s="46">
        <v>54</v>
      </c>
      <c r="P42" s="47"/>
      <c r="Q42" s="46">
        <v>62</v>
      </c>
      <c r="R42" s="47"/>
      <c r="S42" s="86">
        <v>70</v>
      </c>
      <c r="T42" s="101"/>
      <c r="U42" s="86">
        <v>78</v>
      </c>
      <c r="V42" s="87"/>
      <c r="W42" s="86">
        <v>86</v>
      </c>
      <c r="X42" s="87"/>
      <c r="Y42" s="86">
        <v>94</v>
      </c>
      <c r="Z42" s="87"/>
      <c r="AB42" s="283" t="s">
        <v>81</v>
      </c>
      <c r="AC42" s="245">
        <v>6</v>
      </c>
      <c r="AD42" s="246"/>
      <c r="AE42" s="245">
        <v>14</v>
      </c>
      <c r="AF42" s="246"/>
      <c r="AG42" s="245">
        <v>22</v>
      </c>
      <c r="AH42" s="246"/>
      <c r="AI42" s="245">
        <v>30</v>
      </c>
      <c r="AJ42" s="246"/>
      <c r="AK42" s="245">
        <v>38</v>
      </c>
      <c r="AL42" s="246"/>
      <c r="AM42" s="245">
        <v>46</v>
      </c>
      <c r="AN42" s="246"/>
      <c r="AO42" s="245">
        <v>54</v>
      </c>
      <c r="AP42" s="246"/>
      <c r="AQ42" s="245">
        <v>62</v>
      </c>
      <c r="AR42" s="246"/>
      <c r="AS42" s="245">
        <v>70</v>
      </c>
      <c r="AT42" s="246"/>
      <c r="AU42" s="245">
        <v>78</v>
      </c>
      <c r="AV42" s="246"/>
      <c r="AW42" s="245">
        <v>86</v>
      </c>
      <c r="AX42" s="246"/>
      <c r="AY42" s="245">
        <v>94</v>
      </c>
      <c r="AZ42" s="246"/>
    </row>
    <row r="43" spans="2:52" ht="25.5" thickBot="1" x14ac:dyDescent="0.4">
      <c r="B43" s="283"/>
      <c r="C43" s="48"/>
      <c r="D43" s="49"/>
      <c r="E43" s="48"/>
      <c r="F43" s="49"/>
      <c r="G43" s="48"/>
      <c r="H43" s="49"/>
      <c r="I43" s="48"/>
      <c r="J43" s="49"/>
      <c r="K43" s="48"/>
      <c r="L43" s="49"/>
      <c r="M43" s="48"/>
      <c r="N43" s="49"/>
      <c r="O43" s="48"/>
      <c r="P43" s="49"/>
      <c r="Q43" s="48"/>
      <c r="R43" s="49"/>
      <c r="S43" s="94"/>
      <c r="T43" s="102"/>
      <c r="U43" s="94"/>
      <c r="V43" s="95"/>
      <c r="W43" s="94"/>
      <c r="X43" s="95"/>
      <c r="Y43" s="94"/>
      <c r="Z43" s="95"/>
      <c r="AB43" s="283"/>
      <c r="AC43" s="247"/>
      <c r="AD43" s="248"/>
      <c r="AE43" s="247"/>
      <c r="AF43" s="249"/>
      <c r="AG43" s="247"/>
      <c r="AH43" s="249"/>
      <c r="AI43" s="247"/>
      <c r="AJ43" s="249"/>
      <c r="AK43" s="247"/>
      <c r="AL43" s="249"/>
      <c r="AM43" s="247"/>
      <c r="AN43" s="249"/>
      <c r="AO43" s="247"/>
      <c r="AP43" s="249"/>
      <c r="AQ43" s="247"/>
      <c r="AR43" s="249"/>
      <c r="AS43" s="247"/>
      <c r="AT43" s="249"/>
      <c r="AU43" s="247"/>
      <c r="AV43" s="249"/>
      <c r="AW43" s="247"/>
      <c r="AX43" s="249"/>
      <c r="AY43" s="247"/>
      <c r="AZ43" s="249"/>
    </row>
    <row r="44" spans="2:52" ht="26" thickTop="1" thickBot="1" x14ac:dyDescent="0.4">
      <c r="B44" s="283" t="s">
        <v>101</v>
      </c>
      <c r="C44" s="207">
        <v>7</v>
      </c>
      <c r="D44" s="208"/>
      <c r="E44" s="207">
        <v>15</v>
      </c>
      <c r="F44" s="208"/>
      <c r="G44" s="207">
        <v>23</v>
      </c>
      <c r="H44" s="208"/>
      <c r="I44" s="207">
        <v>31</v>
      </c>
      <c r="J44" s="208"/>
      <c r="K44" s="209">
        <v>39</v>
      </c>
      <c r="L44" s="210"/>
      <c r="M44" s="209">
        <v>47</v>
      </c>
      <c r="N44" s="210"/>
      <c r="O44" s="209">
        <v>55</v>
      </c>
      <c r="P44" s="210"/>
      <c r="Q44" s="46">
        <v>63</v>
      </c>
      <c r="R44" s="47"/>
      <c r="S44" s="86">
        <v>71</v>
      </c>
      <c r="T44" s="101"/>
      <c r="U44" s="86">
        <v>79</v>
      </c>
      <c r="V44" s="87"/>
      <c r="W44" s="86">
        <v>87</v>
      </c>
      <c r="X44" s="87"/>
      <c r="Y44" s="86">
        <v>95</v>
      </c>
      <c r="Z44" s="87"/>
      <c r="AB44" s="283" t="s">
        <v>101</v>
      </c>
      <c r="AC44" s="245">
        <v>7</v>
      </c>
      <c r="AD44" s="246"/>
      <c r="AE44" s="245">
        <v>15</v>
      </c>
      <c r="AF44" s="246"/>
      <c r="AG44" s="245">
        <v>23</v>
      </c>
      <c r="AH44" s="246"/>
      <c r="AI44" s="245">
        <v>31</v>
      </c>
      <c r="AJ44" s="246"/>
      <c r="AK44" s="245">
        <v>39</v>
      </c>
      <c r="AL44" s="246"/>
      <c r="AM44" s="245">
        <v>47</v>
      </c>
      <c r="AN44" s="246"/>
      <c r="AO44" s="245">
        <v>55</v>
      </c>
      <c r="AP44" s="246"/>
      <c r="AQ44" s="245">
        <v>63</v>
      </c>
      <c r="AR44" s="246"/>
      <c r="AS44" s="245">
        <v>71</v>
      </c>
      <c r="AT44" s="246"/>
      <c r="AU44" s="245">
        <v>79</v>
      </c>
      <c r="AV44" s="246"/>
      <c r="AW44" s="245">
        <v>87</v>
      </c>
      <c r="AX44" s="246"/>
      <c r="AY44" s="245">
        <v>95</v>
      </c>
      <c r="AZ44" s="246"/>
    </row>
    <row r="45" spans="2:52" ht="25.5" thickBot="1" x14ac:dyDescent="0.4">
      <c r="B45" s="284"/>
      <c r="C45" s="211" t="s">
        <v>109</v>
      </c>
      <c r="D45" s="212" t="s">
        <v>108</v>
      </c>
      <c r="E45" s="211" t="s">
        <v>115</v>
      </c>
      <c r="F45" s="212" t="s">
        <v>110</v>
      </c>
      <c r="G45" s="211" t="s">
        <v>116</v>
      </c>
      <c r="H45" s="212" t="s">
        <v>111</v>
      </c>
      <c r="I45" s="211" t="s">
        <v>109</v>
      </c>
      <c r="J45" s="212" t="s">
        <v>112</v>
      </c>
      <c r="K45" s="213" t="s">
        <v>132</v>
      </c>
      <c r="L45" s="214" t="s">
        <v>113</v>
      </c>
      <c r="M45" s="213" t="s">
        <v>131</v>
      </c>
      <c r="N45" s="214" t="s">
        <v>114</v>
      </c>
      <c r="O45" s="213" t="s">
        <v>131</v>
      </c>
      <c r="P45" s="214" t="s">
        <v>114</v>
      </c>
      <c r="Q45" s="104"/>
      <c r="R45" s="105"/>
      <c r="S45" s="106"/>
      <c r="T45" s="102"/>
      <c r="U45" s="106"/>
      <c r="V45" s="107"/>
      <c r="W45" s="106"/>
      <c r="X45" s="107"/>
      <c r="Y45" s="106"/>
      <c r="Z45" s="95"/>
      <c r="AB45" s="284"/>
      <c r="AC45" s="247"/>
      <c r="AD45" s="248"/>
      <c r="AE45" s="247"/>
      <c r="AF45" s="249"/>
      <c r="AG45" s="247"/>
      <c r="AH45" s="249"/>
      <c r="AI45" s="247"/>
      <c r="AJ45" s="249"/>
      <c r="AK45" s="247"/>
      <c r="AL45" s="249"/>
      <c r="AM45" s="247"/>
      <c r="AN45" s="249"/>
      <c r="AO45" s="247"/>
      <c r="AP45" s="249"/>
      <c r="AQ45" s="247"/>
      <c r="AR45" s="249"/>
      <c r="AS45" s="247"/>
      <c r="AT45" s="249"/>
      <c r="AU45" s="247"/>
      <c r="AV45" s="249"/>
      <c r="AW45" s="247"/>
      <c r="AX45" s="249"/>
      <c r="AY45" s="247"/>
      <c r="AZ45" s="249"/>
    </row>
    <row r="46" spans="2:52" ht="15" thickTop="1" x14ac:dyDescent="0.35"/>
    <row r="47" spans="2:52" ht="21" x14ac:dyDescent="0.35">
      <c r="C47" s="294" t="s">
        <v>130</v>
      </c>
      <c r="D47" s="294"/>
      <c r="E47" s="294"/>
      <c r="F47" s="294"/>
      <c r="G47" s="294"/>
      <c r="H47" s="294"/>
      <c r="I47" s="294"/>
      <c r="J47" s="294"/>
      <c r="K47" s="294"/>
    </row>
    <row r="48" spans="2:52" ht="21" x14ac:dyDescent="0.35">
      <c r="C48" s="295" t="s">
        <v>110</v>
      </c>
      <c r="D48" s="295"/>
      <c r="E48" s="295"/>
      <c r="F48" s="295" t="s">
        <v>117</v>
      </c>
      <c r="G48" s="295"/>
      <c r="H48" s="295"/>
      <c r="I48" s="296" t="s">
        <v>118</v>
      </c>
      <c r="J48" s="296"/>
      <c r="K48" s="296"/>
    </row>
    <row r="49" spans="2:26" ht="21" x14ac:dyDescent="0.35">
      <c r="C49" s="215" t="s">
        <v>119</v>
      </c>
      <c r="D49" s="215">
        <v>500</v>
      </c>
      <c r="E49" s="215" t="s">
        <v>120</v>
      </c>
      <c r="F49" s="215" t="s">
        <v>119</v>
      </c>
      <c r="G49" s="215">
        <v>400</v>
      </c>
      <c r="H49" s="215" t="s">
        <v>120</v>
      </c>
      <c r="I49" s="216" t="s">
        <v>119</v>
      </c>
      <c r="J49" s="216">
        <v>2000</v>
      </c>
      <c r="K49" s="216" t="s">
        <v>120</v>
      </c>
    </row>
    <row r="50" spans="2:26" ht="21" x14ac:dyDescent="0.35">
      <c r="C50" s="217" t="s">
        <v>121</v>
      </c>
      <c r="D50" s="217">
        <f>D49</f>
        <v>500</v>
      </c>
      <c r="E50" s="215" t="s">
        <v>120</v>
      </c>
      <c r="F50" s="217" t="s">
        <v>111</v>
      </c>
      <c r="G50" s="217">
        <v>400</v>
      </c>
      <c r="H50" s="215" t="s">
        <v>120</v>
      </c>
      <c r="I50" s="218" t="s">
        <v>122</v>
      </c>
      <c r="J50" s="218">
        <f>2000*4/5</f>
        <v>1600</v>
      </c>
      <c r="K50" s="216" t="s">
        <v>120</v>
      </c>
    </row>
    <row r="51" spans="2:26" ht="21" x14ac:dyDescent="0.35">
      <c r="C51" s="217" t="s">
        <v>123</v>
      </c>
      <c r="D51" s="219">
        <f>800/75000*D50</f>
        <v>5.333333333333333</v>
      </c>
      <c r="E51" s="215" t="s">
        <v>120</v>
      </c>
      <c r="F51" s="217" t="s">
        <v>124</v>
      </c>
      <c r="G51" s="219">
        <f>8/99*G50</f>
        <v>32.323232323232325</v>
      </c>
      <c r="H51" s="215" t="s">
        <v>120</v>
      </c>
      <c r="I51" s="218" t="s">
        <v>125</v>
      </c>
      <c r="J51" s="218">
        <f>J49*1/5</f>
        <v>400</v>
      </c>
      <c r="K51" s="216" t="s">
        <v>120</v>
      </c>
    </row>
    <row r="56" spans="2:26" ht="15" thickBot="1" x14ac:dyDescent="0.4"/>
    <row r="57" spans="2:26" ht="15" thickTop="1" x14ac:dyDescent="0.35">
      <c r="B57" s="288" t="s">
        <v>133</v>
      </c>
      <c r="C57" s="289"/>
      <c r="D57" s="289"/>
      <c r="E57" s="289"/>
      <c r="F57" s="289"/>
      <c r="G57" s="289"/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90"/>
    </row>
    <row r="58" spans="2:26" x14ac:dyDescent="0.35">
      <c r="B58" s="291"/>
      <c r="C58" s="292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3"/>
    </row>
    <row r="59" spans="2:26" ht="25.5" thickBot="1" x14ac:dyDescent="0.5">
      <c r="B59" s="176"/>
      <c r="C59" s="286">
        <v>1</v>
      </c>
      <c r="D59" s="286"/>
      <c r="E59" s="286">
        <v>2</v>
      </c>
      <c r="F59" s="286"/>
      <c r="G59" s="286">
        <v>3</v>
      </c>
      <c r="H59" s="286"/>
      <c r="I59" s="286">
        <v>4</v>
      </c>
      <c r="J59" s="286"/>
      <c r="K59" s="286">
        <v>5</v>
      </c>
      <c r="L59" s="286"/>
      <c r="M59" s="286">
        <v>6</v>
      </c>
      <c r="N59" s="286"/>
      <c r="O59" s="286">
        <v>7</v>
      </c>
      <c r="P59" s="286"/>
      <c r="Q59" s="286">
        <v>8</v>
      </c>
      <c r="R59" s="286"/>
      <c r="S59" s="286">
        <v>9</v>
      </c>
      <c r="T59" s="286"/>
      <c r="U59" s="286">
        <v>10</v>
      </c>
      <c r="V59" s="286"/>
      <c r="W59" s="286">
        <v>11</v>
      </c>
      <c r="X59" s="286"/>
      <c r="Y59" s="286">
        <v>12</v>
      </c>
      <c r="Z59" s="287"/>
    </row>
    <row r="60" spans="2:26" ht="23.5" thickTop="1" thickBot="1" x14ac:dyDescent="0.4">
      <c r="B60" s="283" t="s">
        <v>70</v>
      </c>
      <c r="C60" s="191">
        <v>0</v>
      </c>
      <c r="D60" s="192"/>
      <c r="E60" s="191">
        <v>8</v>
      </c>
      <c r="F60" s="192"/>
      <c r="G60" s="191">
        <v>16</v>
      </c>
      <c r="H60" s="192"/>
      <c r="I60" s="191">
        <v>24</v>
      </c>
      <c r="J60" s="192"/>
      <c r="K60" s="191">
        <v>32</v>
      </c>
      <c r="L60" s="192"/>
      <c r="M60" s="191">
        <v>40</v>
      </c>
      <c r="N60" s="192"/>
      <c r="O60" s="191">
        <v>48</v>
      </c>
      <c r="P60" s="192"/>
      <c r="Q60" s="191">
        <v>56</v>
      </c>
      <c r="R60" s="192"/>
      <c r="S60" s="191">
        <v>64</v>
      </c>
      <c r="T60" s="192"/>
      <c r="U60" s="191">
        <v>72</v>
      </c>
      <c r="V60" s="192"/>
      <c r="W60" s="191">
        <v>80</v>
      </c>
      <c r="X60" s="192"/>
      <c r="Y60" s="191">
        <v>88</v>
      </c>
      <c r="Z60" s="192"/>
    </row>
    <row r="61" spans="2:26" ht="23" thickBot="1" x14ac:dyDescent="0.4">
      <c r="B61" s="283"/>
      <c r="C61" s="193"/>
      <c r="D61" s="250"/>
      <c r="E61" s="193"/>
      <c r="F61" s="250"/>
      <c r="G61" s="193"/>
      <c r="H61" s="250"/>
      <c r="I61" s="193"/>
      <c r="J61" s="250"/>
      <c r="K61" s="193"/>
      <c r="L61" s="250"/>
      <c r="M61" s="193"/>
      <c r="N61" s="250"/>
      <c r="O61" s="193"/>
      <c r="P61" s="250"/>
      <c r="Q61" s="193"/>
      <c r="R61" s="250"/>
      <c r="S61" s="193"/>
      <c r="T61" s="250"/>
      <c r="U61" s="193"/>
      <c r="V61" s="250"/>
      <c r="W61" s="193"/>
      <c r="X61" s="250"/>
      <c r="Y61" s="193"/>
      <c r="Z61" s="250"/>
    </row>
    <row r="62" spans="2:26" ht="23.5" thickTop="1" thickBot="1" x14ac:dyDescent="0.4">
      <c r="B62" s="283" t="s">
        <v>99</v>
      </c>
      <c r="C62" s="191">
        <v>1</v>
      </c>
      <c r="D62" s="192"/>
      <c r="E62" s="191">
        <v>9</v>
      </c>
      <c r="F62" s="192"/>
      <c r="G62" s="191">
        <v>17</v>
      </c>
      <c r="H62" s="192"/>
      <c r="I62" s="191">
        <v>25</v>
      </c>
      <c r="J62" s="192"/>
      <c r="K62" s="191">
        <v>33</v>
      </c>
      <c r="L62" s="192"/>
      <c r="M62" s="191">
        <v>41</v>
      </c>
      <c r="N62" s="192"/>
      <c r="O62" s="191">
        <v>49</v>
      </c>
      <c r="P62" s="192"/>
      <c r="Q62" s="191">
        <v>57</v>
      </c>
      <c r="R62" s="192"/>
      <c r="S62" s="191">
        <v>65</v>
      </c>
      <c r="T62" s="192"/>
      <c r="U62" s="191">
        <v>73</v>
      </c>
      <c r="V62" s="192"/>
      <c r="W62" s="191">
        <v>81</v>
      </c>
      <c r="X62" s="192"/>
      <c r="Y62" s="191">
        <v>89</v>
      </c>
      <c r="Z62" s="192"/>
    </row>
    <row r="63" spans="2:26" ht="23" thickBot="1" x14ac:dyDescent="0.4">
      <c r="B63" s="283"/>
      <c r="C63" s="193"/>
      <c r="D63" s="250"/>
      <c r="E63" s="193"/>
      <c r="F63" s="250"/>
      <c r="G63" s="193"/>
      <c r="H63" s="250"/>
      <c r="I63" s="193"/>
      <c r="J63" s="250"/>
      <c r="K63" s="193"/>
      <c r="L63" s="250"/>
      <c r="M63" s="193"/>
      <c r="N63" s="250"/>
      <c r="O63" s="193"/>
      <c r="P63" s="250"/>
      <c r="Q63" s="193"/>
      <c r="R63" s="250"/>
      <c r="S63" s="193"/>
      <c r="T63" s="250"/>
      <c r="U63" s="193"/>
      <c r="V63" s="250"/>
      <c r="W63" s="193"/>
      <c r="X63" s="250"/>
      <c r="Y63" s="193"/>
      <c r="Z63" s="250"/>
    </row>
    <row r="64" spans="2:26" ht="23.5" thickTop="1" thickBot="1" x14ac:dyDescent="0.4">
      <c r="B64" s="283" t="s">
        <v>80</v>
      </c>
      <c r="C64" s="191">
        <v>2</v>
      </c>
      <c r="D64" s="192"/>
      <c r="E64" s="191">
        <v>10</v>
      </c>
      <c r="F64" s="192"/>
      <c r="G64" s="191">
        <v>18</v>
      </c>
      <c r="H64" s="192"/>
      <c r="I64" s="191">
        <v>26</v>
      </c>
      <c r="J64" s="192"/>
      <c r="K64" s="191">
        <v>34</v>
      </c>
      <c r="L64" s="192"/>
      <c r="M64" s="191">
        <v>42</v>
      </c>
      <c r="N64" s="192"/>
      <c r="O64" s="191">
        <v>50</v>
      </c>
      <c r="P64" s="192"/>
      <c r="Q64" s="191">
        <v>58</v>
      </c>
      <c r="R64" s="192"/>
      <c r="S64" s="191">
        <v>66</v>
      </c>
      <c r="T64" s="192"/>
      <c r="U64" s="191">
        <v>74</v>
      </c>
      <c r="V64" s="192"/>
      <c r="W64" s="191">
        <v>82</v>
      </c>
      <c r="X64" s="192"/>
      <c r="Y64" s="191">
        <v>90</v>
      </c>
      <c r="Z64" s="192"/>
    </row>
    <row r="65" spans="2:26" ht="23" thickBot="1" x14ac:dyDescent="0.4">
      <c r="B65" s="283"/>
      <c r="C65" s="193"/>
      <c r="D65" s="250"/>
      <c r="E65" s="193"/>
      <c r="F65" s="250"/>
      <c r="G65" s="193"/>
      <c r="H65" s="250"/>
      <c r="I65" s="193"/>
      <c r="J65" s="250"/>
      <c r="K65" s="193"/>
      <c r="L65" s="250"/>
      <c r="M65" s="193"/>
      <c r="N65" s="250"/>
      <c r="O65" s="193"/>
      <c r="P65" s="250"/>
      <c r="Q65" s="193"/>
      <c r="R65" s="250"/>
      <c r="S65" s="193"/>
      <c r="T65" s="250"/>
      <c r="U65" s="193"/>
      <c r="V65" s="250"/>
      <c r="W65" s="193"/>
      <c r="X65" s="250"/>
      <c r="Y65" s="193"/>
      <c r="Z65" s="250"/>
    </row>
    <row r="66" spans="2:26" ht="23.5" thickTop="1" thickBot="1" x14ac:dyDescent="0.4">
      <c r="B66" s="283" t="s">
        <v>73</v>
      </c>
      <c r="C66" s="191">
        <v>3</v>
      </c>
      <c r="D66" s="192"/>
      <c r="E66" s="191">
        <v>11</v>
      </c>
      <c r="F66" s="192"/>
      <c r="G66" s="191">
        <v>19</v>
      </c>
      <c r="H66" s="192"/>
      <c r="I66" s="191">
        <v>27</v>
      </c>
      <c r="J66" s="192"/>
      <c r="K66" s="191">
        <v>35</v>
      </c>
      <c r="L66" s="192"/>
      <c r="M66" s="191">
        <v>43</v>
      </c>
      <c r="N66" s="192"/>
      <c r="O66" s="191">
        <v>51</v>
      </c>
      <c r="P66" s="192"/>
      <c r="Q66" s="191">
        <v>59</v>
      </c>
      <c r="R66" s="192"/>
      <c r="S66" s="191">
        <v>67</v>
      </c>
      <c r="T66" s="192"/>
      <c r="U66" s="191">
        <v>75</v>
      </c>
      <c r="V66" s="192"/>
      <c r="W66" s="191">
        <v>83</v>
      </c>
      <c r="X66" s="192"/>
      <c r="Y66" s="191">
        <v>91</v>
      </c>
      <c r="Z66" s="192"/>
    </row>
    <row r="67" spans="2:26" ht="23" thickBot="1" x14ac:dyDescent="0.4">
      <c r="B67" s="283"/>
      <c r="C67" s="193"/>
      <c r="D67" s="250"/>
      <c r="E67" s="193"/>
      <c r="F67" s="250"/>
      <c r="G67" s="193"/>
      <c r="H67" s="250"/>
      <c r="I67" s="193"/>
      <c r="J67" s="250"/>
      <c r="K67" s="193"/>
      <c r="L67" s="250"/>
      <c r="M67" s="193"/>
      <c r="N67" s="250"/>
      <c r="O67" s="193"/>
      <c r="P67" s="250"/>
      <c r="Q67" s="193"/>
      <c r="R67" s="250"/>
      <c r="S67" s="193"/>
      <c r="T67" s="250"/>
      <c r="U67" s="193"/>
      <c r="V67" s="250"/>
      <c r="W67" s="193"/>
      <c r="X67" s="250"/>
      <c r="Y67" s="193"/>
      <c r="Z67" s="250"/>
    </row>
    <row r="68" spans="2:26" ht="23.5" thickTop="1" thickBot="1" x14ac:dyDescent="0.4">
      <c r="B68" s="283" t="s">
        <v>71</v>
      </c>
      <c r="C68" s="191">
        <v>4</v>
      </c>
      <c r="D68" s="192"/>
      <c r="E68" s="191">
        <v>12</v>
      </c>
      <c r="F68" s="192"/>
      <c r="G68" s="191">
        <v>20</v>
      </c>
      <c r="H68" s="192"/>
      <c r="I68" s="191">
        <v>28</v>
      </c>
      <c r="J68" s="192"/>
      <c r="K68" s="191">
        <v>36</v>
      </c>
      <c r="L68" s="192"/>
      <c r="M68" s="191">
        <v>44</v>
      </c>
      <c r="N68" s="192"/>
      <c r="O68" s="191">
        <v>52</v>
      </c>
      <c r="P68" s="192"/>
      <c r="Q68" s="191">
        <v>60</v>
      </c>
      <c r="R68" s="192"/>
      <c r="S68" s="191">
        <v>68</v>
      </c>
      <c r="T68" s="192"/>
      <c r="U68" s="191">
        <v>76</v>
      </c>
      <c r="V68" s="192"/>
      <c r="W68" s="191">
        <v>84</v>
      </c>
      <c r="X68" s="192"/>
      <c r="Y68" s="191">
        <v>92</v>
      </c>
      <c r="Z68" s="192"/>
    </row>
    <row r="69" spans="2:26" ht="23" thickBot="1" x14ac:dyDescent="0.4">
      <c r="B69" s="283"/>
      <c r="C69" s="193"/>
      <c r="D69" s="251"/>
      <c r="E69" s="193"/>
      <c r="F69" s="250"/>
      <c r="G69" s="193"/>
      <c r="H69" s="250"/>
      <c r="I69" s="193"/>
      <c r="J69" s="250"/>
      <c r="K69" s="193"/>
      <c r="L69" s="250"/>
      <c r="M69" s="193"/>
      <c r="N69" s="250"/>
      <c r="O69" s="193"/>
      <c r="P69" s="250"/>
      <c r="Q69" s="193"/>
      <c r="R69" s="250"/>
      <c r="S69" s="193"/>
      <c r="T69" s="250"/>
      <c r="U69" s="193"/>
      <c r="V69" s="250"/>
      <c r="W69" s="193"/>
      <c r="X69" s="250"/>
      <c r="Y69" s="193"/>
      <c r="Z69" s="250"/>
    </row>
    <row r="70" spans="2:26" ht="23.5" thickTop="1" thickBot="1" x14ac:dyDescent="0.4">
      <c r="B70" s="283" t="s">
        <v>100</v>
      </c>
      <c r="C70" s="191">
        <v>5</v>
      </c>
      <c r="D70" s="192"/>
      <c r="E70" s="191">
        <v>13</v>
      </c>
      <c r="F70" s="192"/>
      <c r="G70" s="191">
        <v>21</v>
      </c>
      <c r="H70" s="192"/>
      <c r="I70" s="191">
        <v>29</v>
      </c>
      <c r="J70" s="192"/>
      <c r="K70" s="191">
        <v>37</v>
      </c>
      <c r="L70" s="192"/>
      <c r="M70" s="191">
        <v>45</v>
      </c>
      <c r="N70" s="192"/>
      <c r="O70" s="191">
        <v>53</v>
      </c>
      <c r="P70" s="192"/>
      <c r="Q70" s="191">
        <v>61</v>
      </c>
      <c r="R70" s="192"/>
      <c r="S70" s="191">
        <v>69</v>
      </c>
      <c r="T70" s="192"/>
      <c r="U70" s="191">
        <v>77</v>
      </c>
      <c r="V70" s="192"/>
      <c r="W70" s="191">
        <v>85</v>
      </c>
      <c r="X70" s="192"/>
      <c r="Y70" s="191">
        <v>93</v>
      </c>
      <c r="Z70" s="192"/>
    </row>
    <row r="71" spans="2:26" ht="23" thickBot="1" x14ac:dyDescent="0.4">
      <c r="B71" s="283"/>
      <c r="C71" s="193"/>
      <c r="D71" s="251"/>
      <c r="E71" s="193"/>
      <c r="F71" s="250"/>
      <c r="G71" s="193"/>
      <c r="H71" s="250"/>
      <c r="I71" s="193"/>
      <c r="J71" s="250"/>
      <c r="K71" s="193"/>
      <c r="L71" s="250"/>
      <c r="M71" s="193"/>
      <c r="N71" s="250"/>
      <c r="O71" s="193"/>
      <c r="P71" s="250"/>
      <c r="Q71" s="193"/>
      <c r="R71" s="250"/>
      <c r="S71" s="193"/>
      <c r="T71" s="250"/>
      <c r="U71" s="193"/>
      <c r="V71" s="250"/>
      <c r="W71" s="193"/>
      <c r="X71" s="250"/>
      <c r="Y71" s="193"/>
      <c r="Z71" s="250"/>
    </row>
    <row r="72" spans="2:26" ht="23.5" thickTop="1" thickBot="1" x14ac:dyDescent="0.4">
      <c r="B72" s="283" t="s">
        <v>81</v>
      </c>
      <c r="C72" s="191">
        <v>6</v>
      </c>
      <c r="D72" s="192"/>
      <c r="E72" s="191">
        <v>14</v>
      </c>
      <c r="F72" s="192"/>
      <c r="G72" s="191">
        <v>22</v>
      </c>
      <c r="H72" s="192"/>
      <c r="I72" s="191">
        <v>30</v>
      </c>
      <c r="J72" s="192"/>
      <c r="K72" s="191">
        <v>38</v>
      </c>
      <c r="L72" s="192"/>
      <c r="M72" s="191">
        <v>46</v>
      </c>
      <c r="N72" s="192"/>
      <c r="O72" s="191">
        <v>54</v>
      </c>
      <c r="P72" s="192"/>
      <c r="Q72" s="191">
        <v>62</v>
      </c>
      <c r="R72" s="192"/>
      <c r="S72" s="191">
        <v>70</v>
      </c>
      <c r="T72" s="192"/>
      <c r="U72" s="191">
        <v>78</v>
      </c>
      <c r="V72" s="192"/>
      <c r="W72" s="191">
        <v>86</v>
      </c>
      <c r="X72" s="192"/>
      <c r="Y72" s="191">
        <v>94</v>
      </c>
      <c r="Z72" s="192"/>
    </row>
    <row r="73" spans="2:26" ht="23" thickBot="1" x14ac:dyDescent="0.4">
      <c r="B73" s="283"/>
      <c r="C73" s="193"/>
      <c r="D73" s="251"/>
      <c r="E73" s="193"/>
      <c r="F73" s="250"/>
      <c r="G73" s="193"/>
      <c r="H73" s="250"/>
      <c r="I73" s="193"/>
      <c r="J73" s="250"/>
      <c r="K73" s="193"/>
      <c r="L73" s="250"/>
      <c r="M73" s="193"/>
      <c r="N73" s="250"/>
      <c r="O73" s="193"/>
      <c r="P73" s="250"/>
      <c r="Q73" s="193"/>
      <c r="R73" s="250"/>
      <c r="S73" s="193"/>
      <c r="T73" s="250"/>
      <c r="U73" s="193"/>
      <c r="V73" s="250"/>
      <c r="W73" s="193"/>
      <c r="X73" s="250"/>
      <c r="Y73" s="193"/>
      <c r="Z73" s="250"/>
    </row>
    <row r="74" spans="2:26" ht="23.5" thickTop="1" thickBot="1" x14ac:dyDescent="0.4">
      <c r="B74" s="283" t="s">
        <v>101</v>
      </c>
      <c r="C74" s="191">
        <v>7</v>
      </c>
      <c r="D74" s="192"/>
      <c r="E74" s="191">
        <v>15</v>
      </c>
      <c r="F74" s="192"/>
      <c r="G74" s="191">
        <v>23</v>
      </c>
      <c r="H74" s="192"/>
      <c r="I74" s="191">
        <v>31</v>
      </c>
      <c r="J74" s="192"/>
      <c r="K74" s="191">
        <v>39</v>
      </c>
      <c r="L74" s="192"/>
      <c r="M74" s="191">
        <v>47</v>
      </c>
      <c r="N74" s="192"/>
      <c r="O74" s="191">
        <v>55</v>
      </c>
      <c r="P74" s="192"/>
      <c r="Q74" s="191">
        <v>63</v>
      </c>
      <c r="R74" s="192"/>
      <c r="S74" s="191">
        <v>71</v>
      </c>
      <c r="T74" s="192"/>
      <c r="U74" s="191">
        <v>79</v>
      </c>
      <c r="V74" s="192"/>
      <c r="W74" s="191">
        <v>87</v>
      </c>
      <c r="X74" s="192"/>
      <c r="Y74" s="191">
        <v>95</v>
      </c>
      <c r="Z74" s="192"/>
    </row>
    <row r="75" spans="2:26" ht="23" thickBot="1" x14ac:dyDescent="0.4">
      <c r="B75" s="284"/>
      <c r="C75" s="193"/>
      <c r="D75" s="251"/>
      <c r="E75" s="193"/>
      <c r="F75" s="250"/>
      <c r="G75" s="193"/>
      <c r="H75" s="250"/>
      <c r="I75" s="193"/>
      <c r="J75" s="250"/>
      <c r="K75" s="193"/>
      <c r="L75" s="250"/>
      <c r="M75" s="193"/>
      <c r="N75" s="250"/>
      <c r="O75" s="193"/>
      <c r="P75" s="250"/>
      <c r="Q75" s="193"/>
      <c r="R75" s="250"/>
      <c r="S75" s="193"/>
      <c r="T75" s="250"/>
      <c r="U75" s="193"/>
      <c r="V75" s="250"/>
      <c r="W75" s="193"/>
      <c r="X75" s="250"/>
      <c r="Y75" s="193"/>
      <c r="Z75" s="250"/>
    </row>
    <row r="76" spans="2:26" ht="15" thickTop="1" x14ac:dyDescent="0.35"/>
  </sheetData>
  <mergeCells count="110">
    <mergeCell ref="B38:B39"/>
    <mergeCell ref="B40:B41"/>
    <mergeCell ref="B42:B43"/>
    <mergeCell ref="B44:B45"/>
    <mergeCell ref="B34:B35"/>
    <mergeCell ref="B27:Z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B30:B31"/>
    <mergeCell ref="AB23:AB24"/>
    <mergeCell ref="AS29:AT29"/>
    <mergeCell ref="AU29:AV29"/>
    <mergeCell ref="AB30:AB31"/>
    <mergeCell ref="K8:L8"/>
    <mergeCell ref="M8:N8"/>
    <mergeCell ref="O8:P8"/>
    <mergeCell ref="Q8:R8"/>
    <mergeCell ref="B36:B37"/>
    <mergeCell ref="C8:D8"/>
    <mergeCell ref="E8:F8"/>
    <mergeCell ref="G8:H8"/>
    <mergeCell ref="I8:J8"/>
    <mergeCell ref="B32:B33"/>
    <mergeCell ref="AB27:AZ28"/>
    <mergeCell ref="AW8:AX8"/>
    <mergeCell ref="AY8:AZ8"/>
    <mergeCell ref="AB9:AB10"/>
    <mergeCell ref="AB11:AB12"/>
    <mergeCell ref="AB13:AB14"/>
    <mergeCell ref="AB15:AB16"/>
    <mergeCell ref="AK8:AL8"/>
    <mergeCell ref="AM8:AN8"/>
    <mergeCell ref="AO8:AP8"/>
    <mergeCell ref="AQ8:AR8"/>
    <mergeCell ref="AS8:AT8"/>
    <mergeCell ref="AU8:AV8"/>
    <mergeCell ref="AC8:AD8"/>
    <mergeCell ref="AE8:AF8"/>
    <mergeCell ref="AG8:AH8"/>
    <mergeCell ref="AB17:AB18"/>
    <mergeCell ref="AB19:AB20"/>
    <mergeCell ref="AB21:AB22"/>
    <mergeCell ref="AW29:AX29"/>
    <mergeCell ref="AY29:AZ29"/>
    <mergeCell ref="AC29:AD29"/>
    <mergeCell ref="AE29:AF29"/>
    <mergeCell ref="AG29:AH29"/>
    <mergeCell ref="AI29:AJ29"/>
    <mergeCell ref="AK29:AL29"/>
    <mergeCell ref="AM29:AN29"/>
    <mergeCell ref="B2:AZ3"/>
    <mergeCell ref="AB6:AZ7"/>
    <mergeCell ref="AI8:AJ8"/>
    <mergeCell ref="B13:B14"/>
    <mergeCell ref="B15:B16"/>
    <mergeCell ref="B17:B18"/>
    <mergeCell ref="B19:B20"/>
    <mergeCell ref="B21:B22"/>
    <mergeCell ref="B23:B24"/>
    <mergeCell ref="S8:T8"/>
    <mergeCell ref="U8:V8"/>
    <mergeCell ref="W8:X8"/>
    <mergeCell ref="Y8:Z8"/>
    <mergeCell ref="B9:B10"/>
    <mergeCell ref="B11:B12"/>
    <mergeCell ref="B6:Z7"/>
    <mergeCell ref="AB42:AB43"/>
    <mergeCell ref="AB44:AB45"/>
    <mergeCell ref="C47:K47"/>
    <mergeCell ref="C48:E48"/>
    <mergeCell ref="F48:H48"/>
    <mergeCell ref="I48:K48"/>
    <mergeCell ref="AB40:AB41"/>
    <mergeCell ref="AO29:AP29"/>
    <mergeCell ref="AQ29:AR29"/>
    <mergeCell ref="AB32:AB33"/>
    <mergeCell ref="AB34:AB35"/>
    <mergeCell ref="AB36:AB37"/>
    <mergeCell ref="AB38:AB39"/>
    <mergeCell ref="B70:B71"/>
    <mergeCell ref="B72:B73"/>
    <mergeCell ref="B74:B75"/>
    <mergeCell ref="B60:B61"/>
    <mergeCell ref="B62:B63"/>
    <mergeCell ref="B64:B65"/>
    <mergeCell ref="B66:B67"/>
    <mergeCell ref="B68:B69"/>
    <mergeCell ref="B57:Z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</mergeCells>
  <pageMargins left="0.7" right="0.7" top="0.75" bottom="0.75" header="0.3" footer="0.3"/>
  <pageSetup paperSize="9" scale="2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1FF6-6A49-4DC0-A517-0A04A2447598}">
  <dimension ref="B3:Z23"/>
  <sheetViews>
    <sheetView zoomScale="50" zoomScaleNormal="50" workbookViewId="0">
      <selection activeCell="M7" sqref="M7:M14"/>
    </sheetView>
  </sheetViews>
  <sheetFormatPr baseColWidth="10" defaultRowHeight="14.5" x14ac:dyDescent="0.35"/>
  <sheetData>
    <row r="3" spans="2:26" ht="15" thickBot="1" x14ac:dyDescent="0.4"/>
    <row r="4" spans="2:26" ht="15" thickTop="1" x14ac:dyDescent="0.35">
      <c r="B4" s="288" t="s">
        <v>133</v>
      </c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Z4" s="290"/>
    </row>
    <row r="5" spans="2:26" x14ac:dyDescent="0.35">
      <c r="B5" s="291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3"/>
    </row>
    <row r="6" spans="2:26" ht="25.5" thickBot="1" x14ac:dyDescent="0.5">
      <c r="B6" s="176"/>
      <c r="C6" s="286">
        <v>1</v>
      </c>
      <c r="D6" s="286"/>
      <c r="E6" s="286">
        <v>2</v>
      </c>
      <c r="F6" s="286"/>
      <c r="G6" s="286">
        <v>3</v>
      </c>
      <c r="H6" s="286"/>
      <c r="I6" s="286">
        <v>4</v>
      </c>
      <c r="J6" s="286"/>
      <c r="K6" s="286">
        <v>5</v>
      </c>
      <c r="L6" s="286"/>
      <c r="M6" s="286">
        <v>6</v>
      </c>
      <c r="N6" s="286"/>
      <c r="O6" s="286">
        <v>7</v>
      </c>
      <c r="P6" s="286"/>
      <c r="Q6" s="286">
        <v>8</v>
      </c>
      <c r="R6" s="286"/>
      <c r="S6" s="286">
        <v>9</v>
      </c>
      <c r="T6" s="286"/>
      <c r="U6" s="286">
        <v>10</v>
      </c>
      <c r="V6" s="286"/>
      <c r="W6" s="286">
        <v>11</v>
      </c>
      <c r="X6" s="286"/>
      <c r="Y6" s="286">
        <v>12</v>
      </c>
      <c r="Z6" s="287"/>
    </row>
    <row r="7" spans="2:26" ht="26" thickTop="1" thickBot="1" x14ac:dyDescent="0.4">
      <c r="B7" s="283" t="s">
        <v>70</v>
      </c>
      <c r="C7" s="252">
        <v>0</v>
      </c>
      <c r="D7" s="53"/>
      <c r="E7" s="252">
        <v>8</v>
      </c>
      <c r="F7" s="75"/>
      <c r="G7" s="254">
        <v>16</v>
      </c>
      <c r="H7" s="79"/>
      <c r="I7" s="256">
        <v>24</v>
      </c>
      <c r="J7" s="83"/>
      <c r="K7" s="258">
        <v>32</v>
      </c>
      <c r="L7" s="55"/>
      <c r="M7" s="264">
        <v>40</v>
      </c>
      <c r="N7" s="57"/>
      <c r="O7" s="262">
        <v>48</v>
      </c>
      <c r="P7" s="59"/>
      <c r="Q7" s="260">
        <v>56</v>
      </c>
      <c r="R7" s="160"/>
      <c r="S7" s="191">
        <v>64</v>
      </c>
      <c r="T7" s="192"/>
      <c r="U7" s="191">
        <v>72</v>
      </c>
      <c r="V7" s="192"/>
      <c r="W7" s="191">
        <v>80</v>
      </c>
      <c r="X7" s="192"/>
      <c r="Y7" s="191">
        <v>88</v>
      </c>
      <c r="Z7" s="192"/>
    </row>
    <row r="8" spans="2:26" ht="23" thickBot="1" x14ac:dyDescent="0.4">
      <c r="B8" s="283"/>
      <c r="C8" s="253"/>
      <c r="D8" s="65" t="s">
        <v>70</v>
      </c>
      <c r="E8" s="253"/>
      <c r="F8" s="77" t="s">
        <v>80</v>
      </c>
      <c r="G8" s="255"/>
      <c r="H8" s="81" t="s">
        <v>81</v>
      </c>
      <c r="I8" s="257"/>
      <c r="J8" s="167" t="s">
        <v>86</v>
      </c>
      <c r="K8" s="259"/>
      <c r="L8" s="67" t="s">
        <v>71</v>
      </c>
      <c r="M8" s="265"/>
      <c r="N8" s="69" t="s">
        <v>72</v>
      </c>
      <c r="O8" s="263"/>
      <c r="P8" s="71" t="s">
        <v>73</v>
      </c>
      <c r="Q8" s="261"/>
      <c r="R8" s="161" t="s">
        <v>74</v>
      </c>
      <c r="S8" s="193"/>
      <c r="T8" s="250"/>
      <c r="U8" s="193"/>
      <c r="V8" s="250"/>
      <c r="W8" s="193"/>
      <c r="X8" s="250"/>
      <c r="Y8" s="193"/>
      <c r="Z8" s="250"/>
    </row>
    <row r="9" spans="2:26" ht="26" thickTop="1" thickBot="1" x14ac:dyDescent="0.4">
      <c r="B9" s="283" t="s">
        <v>99</v>
      </c>
      <c r="C9" s="252">
        <v>1</v>
      </c>
      <c r="D9" s="53"/>
      <c r="E9" s="252">
        <v>9</v>
      </c>
      <c r="F9" s="75"/>
      <c r="G9" s="254">
        <v>17</v>
      </c>
      <c r="H9" s="79"/>
      <c r="I9" s="256">
        <v>25</v>
      </c>
      <c r="J9" s="83"/>
      <c r="K9" s="258">
        <v>33</v>
      </c>
      <c r="L9" s="55"/>
      <c r="M9" s="264">
        <v>41</v>
      </c>
      <c r="N9" s="57"/>
      <c r="O9" s="262">
        <v>49</v>
      </c>
      <c r="P9" s="59"/>
      <c r="Q9" s="260">
        <v>57</v>
      </c>
      <c r="R9" s="160"/>
      <c r="S9" s="191">
        <v>65</v>
      </c>
      <c r="T9" s="192"/>
      <c r="U9" s="191">
        <v>73</v>
      </c>
      <c r="V9" s="192"/>
      <c r="W9" s="191">
        <v>81</v>
      </c>
      <c r="X9" s="192"/>
      <c r="Y9" s="191">
        <v>89</v>
      </c>
      <c r="Z9" s="192"/>
    </row>
    <row r="10" spans="2:26" ht="23" thickBot="1" x14ac:dyDescent="0.4">
      <c r="B10" s="283"/>
      <c r="C10" s="253"/>
      <c r="D10" s="65" t="s">
        <v>70</v>
      </c>
      <c r="E10" s="253"/>
      <c r="F10" s="77" t="s">
        <v>80</v>
      </c>
      <c r="G10" s="255"/>
      <c r="H10" s="81" t="s">
        <v>81</v>
      </c>
      <c r="I10" s="257"/>
      <c r="J10" s="167" t="s">
        <v>86</v>
      </c>
      <c r="K10" s="259"/>
      <c r="L10" s="67" t="s">
        <v>71</v>
      </c>
      <c r="M10" s="265"/>
      <c r="N10" s="69" t="s">
        <v>72</v>
      </c>
      <c r="O10" s="263"/>
      <c r="P10" s="71" t="s">
        <v>73</v>
      </c>
      <c r="Q10" s="261"/>
      <c r="R10" s="161" t="s">
        <v>74</v>
      </c>
      <c r="S10" s="193"/>
      <c r="T10" s="250"/>
      <c r="U10" s="193"/>
      <c r="V10" s="250"/>
      <c r="W10" s="193"/>
      <c r="X10" s="250"/>
      <c r="Y10" s="193"/>
      <c r="Z10" s="250"/>
    </row>
    <row r="11" spans="2:26" ht="26" thickTop="1" thickBot="1" x14ac:dyDescent="0.4">
      <c r="B11" s="283" t="s">
        <v>80</v>
      </c>
      <c r="C11" s="252">
        <v>2</v>
      </c>
      <c r="D11" s="53"/>
      <c r="E11" s="252">
        <v>10</v>
      </c>
      <c r="F11" s="75"/>
      <c r="G11" s="254">
        <v>18</v>
      </c>
      <c r="H11" s="79"/>
      <c r="I11" s="256">
        <v>26</v>
      </c>
      <c r="J11" s="83"/>
      <c r="K11" s="258">
        <v>34</v>
      </c>
      <c r="L11" s="55"/>
      <c r="M11" s="264">
        <v>42</v>
      </c>
      <c r="N11" s="57"/>
      <c r="O11" s="262">
        <v>50</v>
      </c>
      <c r="P11" s="59"/>
      <c r="Q11" s="260">
        <v>58</v>
      </c>
      <c r="R11" s="160"/>
      <c r="S11" s="191">
        <v>66</v>
      </c>
      <c r="T11" s="192"/>
      <c r="U11" s="191">
        <v>74</v>
      </c>
      <c r="V11" s="192"/>
      <c r="W11" s="191">
        <v>82</v>
      </c>
      <c r="X11" s="192"/>
      <c r="Y11" s="191">
        <v>90</v>
      </c>
      <c r="Z11" s="192"/>
    </row>
    <row r="12" spans="2:26" ht="23" thickBot="1" x14ac:dyDescent="0.4">
      <c r="B12" s="283"/>
      <c r="C12" s="253"/>
      <c r="D12" s="65" t="s">
        <v>70</v>
      </c>
      <c r="E12" s="253"/>
      <c r="F12" s="77" t="s">
        <v>80</v>
      </c>
      <c r="G12" s="255"/>
      <c r="H12" s="81" t="s">
        <v>81</v>
      </c>
      <c r="I12" s="257"/>
      <c r="J12" s="167" t="s">
        <v>86</v>
      </c>
      <c r="K12" s="259"/>
      <c r="L12" s="67" t="s">
        <v>71</v>
      </c>
      <c r="M12" s="265"/>
      <c r="N12" s="69" t="s">
        <v>72</v>
      </c>
      <c r="O12" s="263"/>
      <c r="P12" s="71" t="s">
        <v>73</v>
      </c>
      <c r="Q12" s="261"/>
      <c r="R12" s="161" t="s">
        <v>74</v>
      </c>
      <c r="S12" s="193"/>
      <c r="T12" s="250"/>
      <c r="U12" s="193"/>
      <c r="V12" s="250"/>
      <c r="W12" s="193"/>
      <c r="X12" s="250"/>
      <c r="Y12" s="193"/>
      <c r="Z12" s="250"/>
    </row>
    <row r="13" spans="2:26" ht="26" thickTop="1" thickBot="1" x14ac:dyDescent="0.4">
      <c r="B13" s="283" t="s">
        <v>73</v>
      </c>
      <c r="C13" s="252">
        <v>3</v>
      </c>
      <c r="D13" s="53"/>
      <c r="E13" s="252">
        <v>11</v>
      </c>
      <c r="F13" s="75"/>
      <c r="G13" s="254">
        <v>19</v>
      </c>
      <c r="H13" s="79"/>
      <c r="I13" s="256">
        <v>27</v>
      </c>
      <c r="J13" s="83"/>
      <c r="K13" s="258">
        <v>35</v>
      </c>
      <c r="L13" s="55"/>
      <c r="M13" s="264">
        <v>43</v>
      </c>
      <c r="N13" s="57"/>
      <c r="O13" s="262">
        <v>51</v>
      </c>
      <c r="P13" s="59"/>
      <c r="Q13" s="260">
        <v>59</v>
      </c>
      <c r="R13" s="160"/>
      <c r="S13" s="191">
        <v>67</v>
      </c>
      <c r="T13" s="192"/>
      <c r="U13" s="191">
        <v>75</v>
      </c>
      <c r="V13" s="192"/>
      <c r="W13" s="191">
        <v>83</v>
      </c>
      <c r="X13" s="192"/>
      <c r="Y13" s="191">
        <v>91</v>
      </c>
      <c r="Z13" s="192"/>
    </row>
    <row r="14" spans="2:26" ht="23" thickBot="1" x14ac:dyDescent="0.4">
      <c r="B14" s="283"/>
      <c r="C14" s="253"/>
      <c r="D14" s="65" t="s">
        <v>70</v>
      </c>
      <c r="E14" s="253"/>
      <c r="F14" s="77" t="s">
        <v>80</v>
      </c>
      <c r="G14" s="255"/>
      <c r="H14" s="81" t="s">
        <v>81</v>
      </c>
      <c r="I14" s="257"/>
      <c r="J14" s="167" t="s">
        <v>86</v>
      </c>
      <c r="K14" s="259"/>
      <c r="L14" s="169" t="s">
        <v>71</v>
      </c>
      <c r="M14" s="265"/>
      <c r="N14" s="171" t="s">
        <v>72</v>
      </c>
      <c r="O14" s="263"/>
      <c r="P14" s="173" t="s">
        <v>73</v>
      </c>
      <c r="Q14" s="261"/>
      <c r="R14" s="175" t="s">
        <v>74</v>
      </c>
      <c r="S14" s="193"/>
      <c r="T14" s="250"/>
      <c r="U14" s="193"/>
      <c r="V14" s="250"/>
      <c r="W14" s="193"/>
      <c r="X14" s="250"/>
      <c r="Y14" s="193"/>
      <c r="Z14" s="250"/>
    </row>
    <row r="15" spans="2:26" ht="23.5" thickTop="1" thickBot="1" x14ac:dyDescent="0.4">
      <c r="B15" s="283" t="s">
        <v>71</v>
      </c>
      <c r="C15" s="191">
        <v>4</v>
      </c>
      <c r="D15" s="192"/>
      <c r="E15" s="191">
        <v>12</v>
      </c>
      <c r="F15" s="192"/>
      <c r="G15" s="191">
        <v>20</v>
      </c>
      <c r="H15" s="192"/>
      <c r="I15" s="191">
        <v>28</v>
      </c>
      <c r="J15" s="192"/>
      <c r="K15" s="191">
        <v>36</v>
      </c>
      <c r="L15" s="192"/>
      <c r="M15" s="191">
        <v>44</v>
      </c>
      <c r="N15" s="192"/>
      <c r="O15" s="191">
        <v>52</v>
      </c>
      <c r="P15" s="192"/>
      <c r="Q15" s="191">
        <v>60</v>
      </c>
      <c r="R15" s="192"/>
      <c r="S15" s="191">
        <v>68</v>
      </c>
      <c r="T15" s="192"/>
      <c r="U15" s="191">
        <v>76</v>
      </c>
      <c r="V15" s="192"/>
      <c r="W15" s="191">
        <v>84</v>
      </c>
      <c r="X15" s="192"/>
      <c r="Y15" s="191">
        <v>92</v>
      </c>
      <c r="Z15" s="192"/>
    </row>
    <row r="16" spans="2:26" ht="23" thickBot="1" x14ac:dyDescent="0.4">
      <c r="B16" s="283"/>
      <c r="C16" s="193"/>
      <c r="D16" s="251"/>
      <c r="E16" s="193"/>
      <c r="F16" s="250"/>
      <c r="G16" s="193"/>
      <c r="H16" s="250"/>
      <c r="I16" s="193"/>
      <c r="J16" s="250"/>
      <c r="K16" s="193"/>
      <c r="L16" s="250"/>
      <c r="M16" s="193"/>
      <c r="N16" s="250"/>
      <c r="O16" s="193"/>
      <c r="P16" s="250"/>
      <c r="Q16" s="193"/>
      <c r="R16" s="250"/>
      <c r="S16" s="193"/>
      <c r="T16" s="250"/>
      <c r="U16" s="193"/>
      <c r="V16" s="250"/>
      <c r="W16" s="193"/>
      <c r="X16" s="250"/>
      <c r="Y16" s="193"/>
      <c r="Z16" s="250"/>
    </row>
    <row r="17" spans="2:26" ht="23.5" thickTop="1" thickBot="1" x14ac:dyDescent="0.4">
      <c r="B17" s="283" t="s">
        <v>100</v>
      </c>
      <c r="C17" s="191">
        <v>5</v>
      </c>
      <c r="D17" s="192"/>
      <c r="E17" s="191">
        <v>13</v>
      </c>
      <c r="F17" s="192"/>
      <c r="G17" s="191">
        <v>21</v>
      </c>
      <c r="H17" s="192"/>
      <c r="I17" s="191">
        <v>29</v>
      </c>
      <c r="J17" s="192"/>
      <c r="K17" s="191">
        <v>37</v>
      </c>
      <c r="L17" s="192"/>
      <c r="M17" s="191">
        <v>45</v>
      </c>
      <c r="N17" s="192"/>
      <c r="O17" s="191">
        <v>53</v>
      </c>
      <c r="P17" s="192"/>
      <c r="Q17" s="191">
        <v>61</v>
      </c>
      <c r="R17" s="192"/>
      <c r="S17" s="191">
        <v>69</v>
      </c>
      <c r="T17" s="192"/>
      <c r="U17" s="191">
        <v>77</v>
      </c>
      <c r="V17" s="192"/>
      <c r="W17" s="191">
        <v>85</v>
      </c>
      <c r="X17" s="192"/>
      <c r="Y17" s="191">
        <v>93</v>
      </c>
      <c r="Z17" s="192"/>
    </row>
    <row r="18" spans="2:26" ht="23" thickBot="1" x14ac:dyDescent="0.4">
      <c r="B18" s="283"/>
      <c r="C18" s="193"/>
      <c r="D18" s="251"/>
      <c r="E18" s="193"/>
      <c r="F18" s="250"/>
      <c r="G18" s="193"/>
      <c r="H18" s="250"/>
      <c r="I18" s="193"/>
      <c r="J18" s="250"/>
      <c r="K18" s="193"/>
      <c r="L18" s="250"/>
      <c r="M18" s="193"/>
      <c r="N18" s="250"/>
      <c r="O18" s="193"/>
      <c r="P18" s="250"/>
      <c r="Q18" s="193"/>
      <c r="R18" s="250"/>
      <c r="S18" s="193"/>
      <c r="T18" s="250"/>
      <c r="U18" s="193"/>
      <c r="V18" s="250"/>
      <c r="W18" s="193"/>
      <c r="X18" s="250"/>
      <c r="Y18" s="193"/>
      <c r="Z18" s="250"/>
    </row>
    <row r="19" spans="2:26" ht="23.5" thickTop="1" thickBot="1" x14ac:dyDescent="0.4">
      <c r="B19" s="283" t="s">
        <v>81</v>
      </c>
      <c r="C19" s="191">
        <v>6</v>
      </c>
      <c r="D19" s="192"/>
      <c r="E19" s="191">
        <v>14</v>
      </c>
      <c r="F19" s="192"/>
      <c r="G19" s="191">
        <v>22</v>
      </c>
      <c r="H19" s="192"/>
      <c r="I19" s="191">
        <v>30</v>
      </c>
      <c r="J19" s="192"/>
      <c r="K19" s="191">
        <v>38</v>
      </c>
      <c r="L19" s="192"/>
      <c r="M19" s="191">
        <v>46</v>
      </c>
      <c r="N19" s="192"/>
      <c r="O19" s="191">
        <v>54</v>
      </c>
      <c r="P19" s="192"/>
      <c r="Q19" s="191">
        <v>62</v>
      </c>
      <c r="R19" s="192"/>
      <c r="S19" s="191">
        <v>70</v>
      </c>
      <c r="T19" s="192"/>
      <c r="U19" s="191">
        <v>78</v>
      </c>
      <c r="V19" s="192"/>
      <c r="W19" s="191">
        <v>86</v>
      </c>
      <c r="X19" s="192"/>
      <c r="Y19" s="191">
        <v>94</v>
      </c>
      <c r="Z19" s="192"/>
    </row>
    <row r="20" spans="2:26" ht="23" thickBot="1" x14ac:dyDescent="0.4">
      <c r="B20" s="283"/>
      <c r="C20" s="193"/>
      <c r="D20" s="251"/>
      <c r="E20" s="193"/>
      <c r="F20" s="250"/>
      <c r="G20" s="193"/>
      <c r="H20" s="250"/>
      <c r="I20" s="193"/>
      <c r="J20" s="250"/>
      <c r="K20" s="193"/>
      <c r="L20" s="250"/>
      <c r="M20" s="193"/>
      <c r="N20" s="250"/>
      <c r="O20" s="193"/>
      <c r="P20" s="250"/>
      <c r="Q20" s="193"/>
      <c r="R20" s="250"/>
      <c r="S20" s="193"/>
      <c r="T20" s="250"/>
      <c r="U20" s="193"/>
      <c r="V20" s="250"/>
      <c r="W20" s="193"/>
      <c r="X20" s="250"/>
      <c r="Y20" s="193"/>
      <c r="Z20" s="250"/>
    </row>
    <row r="21" spans="2:26" ht="23.5" thickTop="1" thickBot="1" x14ac:dyDescent="0.4">
      <c r="B21" s="283" t="s">
        <v>101</v>
      </c>
      <c r="C21" s="191">
        <v>7</v>
      </c>
      <c r="D21" s="192"/>
      <c r="E21" s="191">
        <v>15</v>
      </c>
      <c r="F21" s="192"/>
      <c r="G21" s="191">
        <v>23</v>
      </c>
      <c r="H21" s="192"/>
      <c r="I21" s="191">
        <v>31</v>
      </c>
      <c r="J21" s="192"/>
      <c r="K21" s="191">
        <v>39</v>
      </c>
      <c r="L21" s="192"/>
      <c r="M21" s="191">
        <v>47</v>
      </c>
      <c r="N21" s="192"/>
      <c r="O21" s="191">
        <v>55</v>
      </c>
      <c r="P21" s="192"/>
      <c r="Q21" s="191">
        <v>63</v>
      </c>
      <c r="R21" s="192"/>
      <c r="S21" s="191">
        <v>71</v>
      </c>
      <c r="T21" s="192"/>
      <c r="U21" s="191">
        <v>79</v>
      </c>
      <c r="V21" s="192"/>
      <c r="W21" s="191">
        <v>87</v>
      </c>
      <c r="X21" s="192"/>
      <c r="Y21" s="191">
        <v>95</v>
      </c>
      <c r="Z21" s="192"/>
    </row>
    <row r="22" spans="2:26" ht="23" thickBot="1" x14ac:dyDescent="0.4">
      <c r="B22" s="284"/>
      <c r="C22" s="193"/>
      <c r="D22" s="251"/>
      <c r="E22" s="193"/>
      <c r="F22" s="250"/>
      <c r="G22" s="193"/>
      <c r="H22" s="250"/>
      <c r="I22" s="193"/>
      <c r="J22" s="250"/>
      <c r="K22" s="193"/>
      <c r="L22" s="250"/>
      <c r="M22" s="193"/>
      <c r="N22" s="250"/>
      <c r="O22" s="193"/>
      <c r="P22" s="250"/>
      <c r="Q22" s="193"/>
      <c r="R22" s="250"/>
      <c r="S22" s="193"/>
      <c r="T22" s="250"/>
      <c r="U22" s="193"/>
      <c r="V22" s="250"/>
      <c r="W22" s="193"/>
      <c r="X22" s="250"/>
      <c r="Y22" s="193"/>
      <c r="Z22" s="250"/>
    </row>
    <row r="23" spans="2:26" ht="15" thickTop="1" x14ac:dyDescent="0.35"/>
  </sheetData>
  <mergeCells count="21">
    <mergeCell ref="B4:Z5"/>
    <mergeCell ref="C6:D6"/>
    <mergeCell ref="E6:F6"/>
    <mergeCell ref="G6:H6"/>
    <mergeCell ref="I6:J6"/>
    <mergeCell ref="K6:L6"/>
    <mergeCell ref="M6:N6"/>
    <mergeCell ref="O6:P6"/>
    <mergeCell ref="Q6:R6"/>
    <mergeCell ref="B21:B22"/>
    <mergeCell ref="S6:T6"/>
    <mergeCell ref="U6:V6"/>
    <mergeCell ref="W6:X6"/>
    <mergeCell ref="Y6:Z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3068-1EE8-4B77-A967-C269CED61A51}">
  <dimension ref="B1:H29"/>
  <sheetViews>
    <sheetView zoomScale="65" zoomScaleNormal="65" workbookViewId="0">
      <selection activeCell="C29" sqref="C29"/>
    </sheetView>
  </sheetViews>
  <sheetFormatPr baseColWidth="10" defaultRowHeight="15.5" x14ac:dyDescent="0.35"/>
  <cols>
    <col min="1" max="1" width="7.26953125" style="2" customWidth="1"/>
    <col min="2" max="2" width="26.54296875" style="2" bestFit="1" customWidth="1"/>
    <col min="3" max="3" width="25.453125" style="2" bestFit="1" customWidth="1"/>
    <col min="4" max="4" width="36.453125" style="2" bestFit="1" customWidth="1"/>
    <col min="5" max="5" width="34.6328125" style="2" bestFit="1" customWidth="1"/>
    <col min="6" max="6" width="32.90625" style="2" bestFit="1" customWidth="1"/>
    <col min="7" max="7" width="30.36328125" style="2" bestFit="1" customWidth="1"/>
    <col min="8" max="8" width="21.90625" style="2" bestFit="1" customWidth="1"/>
    <col min="9" max="16384" width="10.90625" style="2"/>
  </cols>
  <sheetData>
    <row r="1" spans="2:8" ht="16" thickBot="1" x14ac:dyDescent="0.4"/>
    <row r="2" spans="2:8" ht="16" thickTop="1" x14ac:dyDescent="0.35">
      <c r="B2" s="297" t="s">
        <v>58</v>
      </c>
      <c r="C2" s="298"/>
      <c r="D2" s="298"/>
      <c r="E2" s="298"/>
      <c r="F2" s="298"/>
      <c r="G2" s="298"/>
      <c r="H2" s="299"/>
    </row>
    <row r="3" spans="2:8" x14ac:dyDescent="0.35">
      <c r="B3" s="300"/>
      <c r="C3" s="301"/>
      <c r="D3" s="301"/>
      <c r="E3" s="301"/>
      <c r="F3" s="301"/>
      <c r="G3" s="301"/>
      <c r="H3" s="302"/>
    </row>
    <row r="4" spans="2:8" ht="16" thickBot="1" x14ac:dyDescent="0.4">
      <c r="B4" s="38"/>
      <c r="C4" s="38"/>
      <c r="D4" s="38"/>
      <c r="E4" s="38"/>
      <c r="F4" s="38"/>
      <c r="G4" s="38"/>
      <c r="H4" s="38"/>
    </row>
    <row r="5" spans="2:8" ht="20" thickTop="1" x14ac:dyDescent="0.35">
      <c r="B5" s="305" t="s">
        <v>7</v>
      </c>
      <c r="C5" s="306"/>
      <c r="D5" s="306"/>
      <c r="E5" s="306"/>
      <c r="F5" s="306"/>
      <c r="G5" s="306"/>
      <c r="H5" s="307"/>
    </row>
    <row r="6" spans="2:8" ht="19.5" x14ac:dyDescent="0.35">
      <c r="B6" s="303" t="s">
        <v>3</v>
      </c>
      <c r="C6" s="304"/>
      <c r="D6" s="304" t="s">
        <v>4</v>
      </c>
      <c r="E6" s="304"/>
      <c r="F6" s="304" t="s">
        <v>5</v>
      </c>
      <c r="G6" s="304"/>
      <c r="H6" s="39" t="s">
        <v>27</v>
      </c>
    </row>
    <row r="7" spans="2:8" x14ac:dyDescent="0.35">
      <c r="B7" s="23" t="s">
        <v>8</v>
      </c>
      <c r="C7" s="29" t="s">
        <v>9</v>
      </c>
      <c r="D7" s="24" t="s">
        <v>8</v>
      </c>
      <c r="E7" s="29" t="s">
        <v>9</v>
      </c>
      <c r="F7" s="24" t="s">
        <v>8</v>
      </c>
      <c r="G7" s="29" t="s">
        <v>9</v>
      </c>
      <c r="H7" s="22">
        <v>1</v>
      </c>
    </row>
    <row r="8" spans="2:8" ht="17.5" customHeight="1" x14ac:dyDescent="0.35">
      <c r="B8" s="25" t="s">
        <v>6</v>
      </c>
      <c r="C8" s="36" t="s">
        <v>10</v>
      </c>
      <c r="D8" s="24" t="s">
        <v>15</v>
      </c>
      <c r="E8" s="36" t="s">
        <v>16</v>
      </c>
      <c r="F8" s="24" t="s">
        <v>17</v>
      </c>
      <c r="G8" s="36" t="s">
        <v>20</v>
      </c>
      <c r="H8" s="22">
        <v>2</v>
      </c>
    </row>
    <row r="9" spans="2:8" x14ac:dyDescent="0.35">
      <c r="B9" s="30"/>
      <c r="C9" s="31"/>
      <c r="D9" s="24" t="s">
        <v>13</v>
      </c>
      <c r="E9" s="36" t="s">
        <v>14</v>
      </c>
      <c r="F9" s="26" t="s">
        <v>19</v>
      </c>
      <c r="G9" s="36" t="s">
        <v>18</v>
      </c>
      <c r="H9" s="22">
        <v>3</v>
      </c>
    </row>
    <row r="10" spans="2:8" x14ac:dyDescent="0.35">
      <c r="B10" s="30"/>
      <c r="C10" s="31"/>
      <c r="D10" s="24" t="s">
        <v>11</v>
      </c>
      <c r="E10" s="36" t="s">
        <v>12</v>
      </c>
      <c r="F10" s="24" t="s">
        <v>21</v>
      </c>
      <c r="G10" s="36" t="s">
        <v>22</v>
      </c>
      <c r="H10" s="22">
        <v>4</v>
      </c>
    </row>
    <row r="11" spans="2:8" x14ac:dyDescent="0.35">
      <c r="B11" s="30"/>
      <c r="C11" s="31"/>
      <c r="D11" s="31"/>
      <c r="E11" s="31"/>
      <c r="F11" s="26" t="s">
        <v>24</v>
      </c>
      <c r="G11" s="36" t="s">
        <v>23</v>
      </c>
      <c r="H11" s="22">
        <v>5</v>
      </c>
    </row>
    <row r="12" spans="2:8" x14ac:dyDescent="0.35">
      <c r="B12" s="30"/>
      <c r="C12" s="31"/>
      <c r="D12" s="31"/>
      <c r="E12" s="31"/>
      <c r="F12" s="31"/>
      <c r="G12" s="31"/>
      <c r="H12" s="22">
        <v>6</v>
      </c>
    </row>
    <row r="13" spans="2:8" x14ac:dyDescent="0.35">
      <c r="B13" s="30"/>
      <c r="C13" s="31"/>
      <c r="D13" s="31"/>
      <c r="E13" s="31"/>
      <c r="F13" s="31"/>
      <c r="G13" s="31"/>
      <c r="H13" s="22">
        <v>7</v>
      </c>
    </row>
    <row r="14" spans="2:8" x14ac:dyDescent="0.35">
      <c r="B14" s="30"/>
      <c r="C14" s="31"/>
      <c r="D14" s="31"/>
      <c r="E14" s="31"/>
      <c r="F14" s="31"/>
      <c r="G14" s="31"/>
      <c r="H14" s="22">
        <v>8</v>
      </c>
    </row>
    <row r="15" spans="2:8" x14ac:dyDescent="0.35">
      <c r="B15" s="30"/>
      <c r="C15" s="31"/>
      <c r="D15" s="31"/>
      <c r="E15" s="31"/>
      <c r="F15" s="31"/>
      <c r="G15" s="31"/>
      <c r="H15" s="22">
        <v>9</v>
      </c>
    </row>
    <row r="16" spans="2:8" x14ac:dyDescent="0.35">
      <c r="B16" s="30"/>
      <c r="C16" s="31"/>
      <c r="D16" s="31"/>
      <c r="E16" s="31"/>
      <c r="F16" s="31"/>
      <c r="G16" s="31"/>
      <c r="H16" s="22">
        <v>10</v>
      </c>
    </row>
    <row r="17" spans="2:8" ht="16" thickBot="1" x14ac:dyDescent="0.4">
      <c r="B17" s="32"/>
      <c r="C17" s="33"/>
      <c r="D17" s="33"/>
      <c r="E17" s="33"/>
      <c r="F17" s="33"/>
      <c r="G17" s="33"/>
      <c r="H17" s="28">
        <v>11</v>
      </c>
    </row>
    <row r="18" spans="2:8" ht="16.5" thickTop="1" thickBot="1" x14ac:dyDescent="0.4"/>
    <row r="19" spans="2:8" ht="20" thickTop="1" x14ac:dyDescent="0.35">
      <c r="B19" s="305" t="s">
        <v>29</v>
      </c>
      <c r="C19" s="306"/>
      <c r="D19" s="306"/>
      <c r="E19" s="306"/>
      <c r="F19" s="307"/>
    </row>
    <row r="20" spans="2:8" ht="19.5" x14ac:dyDescent="0.35">
      <c r="B20" s="303" t="s">
        <v>43</v>
      </c>
      <c r="C20" s="304"/>
      <c r="D20" s="304" t="s">
        <v>42</v>
      </c>
      <c r="E20" s="304"/>
      <c r="F20" s="22" t="s">
        <v>44</v>
      </c>
    </row>
    <row r="21" spans="2:8" x14ac:dyDescent="0.35">
      <c r="B21" s="23" t="s">
        <v>8</v>
      </c>
      <c r="C21" s="29" t="s">
        <v>9</v>
      </c>
      <c r="D21" s="24" t="s">
        <v>8</v>
      </c>
      <c r="E21" s="29" t="s">
        <v>9</v>
      </c>
      <c r="F21" s="22" t="s">
        <v>103</v>
      </c>
    </row>
    <row r="22" spans="2:8" x14ac:dyDescent="0.35">
      <c r="B22" s="23" t="s">
        <v>30</v>
      </c>
      <c r="C22" s="36" t="s">
        <v>34</v>
      </c>
      <c r="D22" s="24" t="s">
        <v>38</v>
      </c>
      <c r="E22" s="36" t="s">
        <v>40</v>
      </c>
      <c r="F22" s="22" t="s">
        <v>104</v>
      </c>
    </row>
    <row r="23" spans="2:8" x14ac:dyDescent="0.35">
      <c r="B23" s="23" t="s">
        <v>31</v>
      </c>
      <c r="C23" s="36" t="s">
        <v>35</v>
      </c>
      <c r="D23" s="24" t="s">
        <v>39</v>
      </c>
      <c r="E23" s="36" t="s">
        <v>41</v>
      </c>
      <c r="F23" s="34"/>
    </row>
    <row r="24" spans="2:8" x14ac:dyDescent="0.35">
      <c r="B24" s="23" t="s">
        <v>32</v>
      </c>
      <c r="C24" s="36" t="s">
        <v>36</v>
      </c>
      <c r="D24" s="31"/>
      <c r="E24" s="31"/>
      <c r="F24" s="34"/>
    </row>
    <row r="25" spans="2:8" ht="16" thickBot="1" x14ac:dyDescent="0.4">
      <c r="B25" s="27" t="s">
        <v>33</v>
      </c>
      <c r="C25" s="37" t="s">
        <v>37</v>
      </c>
      <c r="D25" s="33"/>
      <c r="E25" s="33"/>
      <c r="F25" s="35"/>
    </row>
    <row r="26" spans="2:8" ht="16" thickTop="1" x14ac:dyDescent="0.35"/>
    <row r="27" spans="2:8" ht="16" thickBot="1" x14ac:dyDescent="0.4"/>
    <row r="28" spans="2:8" ht="16.5" thickTop="1" thickBot="1" x14ac:dyDescent="0.4">
      <c r="B28" s="244" t="s">
        <v>105</v>
      </c>
      <c r="C28" s="243">
        <v>1.0706018518518517E-2</v>
      </c>
    </row>
    <row r="29" spans="2:8" ht="16" thickTop="1" x14ac:dyDescent="0.35"/>
  </sheetData>
  <mergeCells count="8">
    <mergeCell ref="B2:H3"/>
    <mergeCell ref="B6:C6"/>
    <mergeCell ref="F6:G6"/>
    <mergeCell ref="D6:E6"/>
    <mergeCell ref="B20:C20"/>
    <mergeCell ref="D20:E20"/>
    <mergeCell ref="B5:H5"/>
    <mergeCell ref="B19:F19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3e1eca-689e-4a3a-92e9-75cf482bb9cc">
      <Terms xmlns="http://schemas.microsoft.com/office/infopath/2007/PartnerControls"/>
    </lcf76f155ced4ddcb4097134ff3c332f>
    <TaxCatchAll xmlns="01b09ba2-ec6a-4917-b0d3-203dce3b2b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FAAB697489F4C90A3EA5D7218E4FC" ma:contentTypeVersion="9" ma:contentTypeDescription="Crée un document." ma:contentTypeScope="" ma:versionID="44d9cc639495a2b3d3af5f6790f049e5">
  <xsd:schema xmlns:xsd="http://www.w3.org/2001/XMLSchema" xmlns:xs="http://www.w3.org/2001/XMLSchema" xmlns:p="http://schemas.microsoft.com/office/2006/metadata/properties" xmlns:ns2="793e1eca-689e-4a3a-92e9-75cf482bb9cc" xmlns:ns3="01b09ba2-ec6a-4917-b0d3-203dce3b2b00" targetNamespace="http://schemas.microsoft.com/office/2006/metadata/properties" ma:root="true" ma:fieldsID="20c5bf928ce108636e73ab90824c64f7" ns2:_="" ns3:_="">
    <xsd:import namespace="793e1eca-689e-4a3a-92e9-75cf482bb9cc"/>
    <xsd:import namespace="01b09ba2-ec6a-4917-b0d3-203dce3b2b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e1eca-689e-4a3a-92e9-75cf482bb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c9f4995-6f69-4866-aa32-dadbd14bcf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09ba2-ec6a-4917-b0d3-203dce3b2b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b8dfaf-ea18-4e44-906d-7a067f693ab0}" ma:internalName="TaxCatchAll" ma:showField="CatchAllData" ma:web="01b09ba2-ec6a-4917-b0d3-203dce3b2b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CB7DE-A7DD-4890-A403-60A6D4D883D0}">
  <ds:schemaRefs>
    <ds:schemaRef ds:uri="http://schemas.microsoft.com/office/2006/metadata/properties"/>
    <ds:schemaRef ds:uri="http://schemas.microsoft.com/office/infopath/2007/PartnerControls"/>
    <ds:schemaRef ds:uri="793e1eca-689e-4a3a-92e9-75cf482bb9cc"/>
    <ds:schemaRef ds:uri="01b09ba2-ec6a-4917-b0d3-203dce3b2b00"/>
  </ds:schemaRefs>
</ds:datastoreItem>
</file>

<file path=customXml/itemProps2.xml><?xml version="1.0" encoding="utf-8"?>
<ds:datastoreItem xmlns:ds="http://schemas.openxmlformats.org/officeDocument/2006/customXml" ds:itemID="{93C1683D-7EC4-4414-BEDD-7F5E626D1C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76403-1688-4514-926B-35F0B3625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e1eca-689e-4a3a-92e9-75cf482bb9cc"/>
    <ds:schemaRef ds:uri="01b09ba2-ec6a-4917-b0d3-203dce3b2b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Controler</vt:lpstr>
      <vt:lpstr>OT2 Deck</vt:lpstr>
      <vt:lpstr>PSP</vt:lpstr>
      <vt:lpstr>Add end seq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LEFEVRE</dc:creator>
  <cp:lastModifiedBy>Lucie LEFEVRE</cp:lastModifiedBy>
  <cp:lastPrinted>2022-07-27T13:01:41Z</cp:lastPrinted>
  <dcterms:created xsi:type="dcterms:W3CDTF">2022-07-22T12:16:38Z</dcterms:created>
  <dcterms:modified xsi:type="dcterms:W3CDTF">2022-08-09T13:29:21Z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0x01010074FFAAB697489F4C90A3EA5D7218E4FC</vt:lpwstr>
  </property>
  <property fmtid="{D5CDD505-2E9C-101B-9397-08002B2CF9AE}" pid="3" name="MediaServiceImageTags">
    <vt:lpwstr/>
  </property>
</Properties>
</file>