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6\AC\Temp\"/>
    </mc:Choice>
  </mc:AlternateContent>
  <xr:revisionPtr revIDLastSave="0" documentId="8_{D058FB5C-5A0B-442E-AE57-341097E7A209}" xr6:coauthVersionLast="47" xr6:coauthVersionMax="47" xr10:uidLastSave="{00000000-0000-0000-0000-000000000000}"/>
  <bookViews>
    <workbookView xWindow="-60" yWindow="-60" windowWidth="15480" windowHeight="11640" tabRatio="220" firstSheet="1" activeTab="2" xr2:uid="{00000000-000D-0000-FFFF-FFFF00000000}"/>
  </bookViews>
  <sheets>
    <sheet name="enostavna - preizkus" sheetId="1" r:id="rId1"/>
    <sheet name="mesecno nihanje" sheetId="4" r:id="rId2"/>
    <sheet name="enostavna" sheetId="3" r:id="rId3"/>
  </sheets>
  <definedNames>
    <definedName name="_xlnm._FilterDatabase" localSheetId="1" hidden="1">'mesecno nihanje'!$A$1:$C$421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4" l="1"/>
  <c r="J13" i="4"/>
  <c r="K20" i="4"/>
  <c r="L20" i="4"/>
  <c r="M20" i="4"/>
  <c r="N20" i="4"/>
  <c r="O20" i="4"/>
  <c r="P20" i="4"/>
  <c r="Q20" i="4"/>
  <c r="R20" i="4"/>
  <c r="S20" i="4"/>
  <c r="T20" i="4"/>
  <c r="U20" i="4"/>
  <c r="K19" i="4"/>
  <c r="L19" i="4"/>
  <c r="M19" i="4"/>
  <c r="N19" i="4"/>
  <c r="O19" i="4"/>
  <c r="P19" i="4"/>
  <c r="Q19" i="4"/>
  <c r="R19" i="4"/>
  <c r="S19" i="4"/>
  <c r="T19" i="4"/>
  <c r="U19" i="4"/>
  <c r="J20" i="4"/>
  <c r="J19" i="4"/>
  <c r="K13" i="3"/>
  <c r="K14" i="3"/>
  <c r="J13" i="3" a="1"/>
  <c r="J13" i="3"/>
  <c r="J14" i="3" a="1"/>
  <c r="J14" i="3"/>
  <c r="J22" i="3"/>
  <c r="J8" i="3"/>
  <c r="F2" i="3"/>
  <c r="K5" i="4"/>
  <c r="J2" i="4"/>
  <c r="E3" i="4"/>
  <c r="E15" i="4"/>
  <c r="E27" i="4"/>
  <c r="E39" i="4"/>
  <c r="J5" i="4"/>
  <c r="E2" i="4"/>
  <c r="L5" i="4"/>
  <c r="E4" i="4"/>
  <c r="M5" i="4"/>
  <c r="E5" i="4"/>
  <c r="N5" i="4"/>
  <c r="E6" i="4"/>
  <c r="O5" i="4"/>
  <c r="E7" i="4"/>
  <c r="P5" i="4"/>
  <c r="E8" i="4"/>
  <c r="Q5" i="4"/>
  <c r="E9" i="4"/>
  <c r="R5" i="4"/>
  <c r="E10" i="4"/>
  <c r="S5" i="4"/>
  <c r="E11" i="4"/>
  <c r="T5" i="4"/>
  <c r="E12" i="4"/>
  <c r="U5" i="4"/>
  <c r="E13" i="4"/>
  <c r="E14" i="4"/>
  <c r="E16" i="4"/>
  <c r="E17" i="4"/>
  <c r="E18" i="4"/>
  <c r="E19" i="4"/>
  <c r="E20" i="4"/>
  <c r="E21" i="4"/>
  <c r="E22" i="4"/>
  <c r="E23" i="4"/>
  <c r="E24" i="4"/>
  <c r="E25" i="4"/>
  <c r="E26" i="4"/>
  <c r="E28" i="4"/>
  <c r="E29" i="4"/>
  <c r="E30" i="4"/>
  <c r="E31" i="4"/>
  <c r="E32" i="4"/>
  <c r="E33" i="4"/>
  <c r="E34" i="4"/>
  <c r="E35" i="4"/>
  <c r="E36" i="4"/>
  <c r="E37" i="4"/>
  <c r="E38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K7" i="4"/>
  <c r="D3" i="4"/>
  <c r="D15" i="4"/>
  <c r="D27" i="4"/>
  <c r="D39" i="4"/>
  <c r="D2" i="4"/>
  <c r="D4" i="4"/>
  <c r="D5" i="4"/>
  <c r="D6" i="4"/>
  <c r="D7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3" i="4"/>
  <c r="D24" i="4"/>
  <c r="D25" i="4"/>
  <c r="D26" i="4"/>
  <c r="D28" i="4"/>
  <c r="D29" i="4"/>
  <c r="D30" i="4"/>
  <c r="D31" i="4"/>
  <c r="D32" i="4"/>
  <c r="D33" i="4"/>
  <c r="D34" i="4"/>
  <c r="D35" i="4"/>
  <c r="D36" i="4"/>
  <c r="D37" i="4"/>
  <c r="D38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K6" i="4"/>
  <c r="K8" i="4"/>
  <c r="K10" i="4"/>
  <c r="K13" i="4"/>
  <c r="F3" i="4"/>
  <c r="G3" i="4"/>
  <c r="F15" i="4"/>
  <c r="G15" i="4"/>
  <c r="F27" i="4"/>
  <c r="G27" i="4"/>
  <c r="F39" i="4"/>
  <c r="G39" i="4"/>
  <c r="J7" i="4"/>
  <c r="J6" i="4"/>
  <c r="J8" i="4"/>
  <c r="J10" i="4"/>
  <c r="F2" i="4"/>
  <c r="G2" i="4"/>
  <c r="L7" i="4"/>
  <c r="L6" i="4"/>
  <c r="L8" i="4"/>
  <c r="L10" i="4"/>
  <c r="F4" i="4"/>
  <c r="G4" i="4"/>
  <c r="M7" i="4"/>
  <c r="M6" i="4"/>
  <c r="M8" i="4"/>
  <c r="M10" i="4"/>
  <c r="F5" i="4"/>
  <c r="G5" i="4"/>
  <c r="N7" i="4"/>
  <c r="N6" i="4"/>
  <c r="N8" i="4"/>
  <c r="N10" i="4"/>
  <c r="F6" i="4"/>
  <c r="G6" i="4"/>
  <c r="O7" i="4"/>
  <c r="O6" i="4"/>
  <c r="O8" i="4"/>
  <c r="O10" i="4"/>
  <c r="F7" i="4"/>
  <c r="G7" i="4"/>
  <c r="P7" i="4"/>
  <c r="P6" i="4"/>
  <c r="P8" i="4"/>
  <c r="P10" i="4"/>
  <c r="F8" i="4"/>
  <c r="G8" i="4"/>
  <c r="Q7" i="4"/>
  <c r="Q6" i="4"/>
  <c r="Q8" i="4"/>
  <c r="Q10" i="4"/>
  <c r="F9" i="4"/>
  <c r="G9" i="4"/>
  <c r="R7" i="4"/>
  <c r="R6" i="4"/>
  <c r="R8" i="4"/>
  <c r="R10" i="4"/>
  <c r="F10" i="4"/>
  <c r="G10" i="4"/>
  <c r="S7" i="4"/>
  <c r="S6" i="4"/>
  <c r="S8" i="4"/>
  <c r="S10" i="4"/>
  <c r="F11" i="4"/>
  <c r="G11" i="4"/>
  <c r="T7" i="4"/>
  <c r="T6" i="4"/>
  <c r="T8" i="4"/>
  <c r="T10" i="4"/>
  <c r="F12" i="4"/>
  <c r="G12" i="4"/>
  <c r="U7" i="4"/>
  <c r="U6" i="4"/>
  <c r="U8" i="4"/>
  <c r="U10" i="4"/>
  <c r="F13" i="4"/>
  <c r="G13" i="4"/>
  <c r="F14" i="4"/>
  <c r="G14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K11" i="4"/>
  <c r="K14" i="4"/>
  <c r="K16" i="4"/>
  <c r="L13" i="4"/>
  <c r="L11" i="4"/>
  <c r="L14" i="4"/>
  <c r="L16" i="4"/>
  <c r="M13" i="4"/>
  <c r="M11" i="4"/>
  <c r="M14" i="4"/>
  <c r="M16" i="4"/>
  <c r="N13" i="4"/>
  <c r="N11" i="4"/>
  <c r="N14" i="4"/>
  <c r="N16" i="4"/>
  <c r="O13" i="4"/>
  <c r="O11" i="4"/>
  <c r="O14" i="4"/>
  <c r="O16" i="4"/>
  <c r="P13" i="4"/>
  <c r="P11" i="4"/>
  <c r="P14" i="4"/>
  <c r="P16" i="4"/>
  <c r="Q13" i="4"/>
  <c r="Q11" i="4"/>
  <c r="Q14" i="4"/>
  <c r="Q16" i="4"/>
  <c r="R13" i="4"/>
  <c r="R11" i="4"/>
  <c r="R14" i="4"/>
  <c r="R16" i="4"/>
  <c r="S13" i="4"/>
  <c r="S11" i="4"/>
  <c r="S14" i="4"/>
  <c r="S16" i="4"/>
  <c r="T13" i="4"/>
  <c r="T11" i="4"/>
  <c r="T14" i="4"/>
  <c r="T16" i="4"/>
  <c r="U13" i="4"/>
  <c r="U11" i="4"/>
  <c r="U14" i="4"/>
  <c r="U16" i="4"/>
  <c r="K17" i="4"/>
  <c r="L17" i="4"/>
  <c r="M17" i="4"/>
  <c r="N17" i="4"/>
  <c r="O17" i="4"/>
  <c r="P17" i="4"/>
  <c r="Q17" i="4"/>
  <c r="R17" i="4"/>
  <c r="S17" i="4"/>
  <c r="T17" i="4"/>
  <c r="U17" i="4"/>
  <c r="J11" i="4"/>
  <c r="J17" i="4"/>
  <c r="J16" i="4"/>
  <c r="K9" i="4"/>
  <c r="L9" i="4"/>
  <c r="M9" i="4"/>
  <c r="N9" i="4"/>
  <c r="O9" i="4"/>
  <c r="P9" i="4"/>
  <c r="Q9" i="4"/>
  <c r="R9" i="4"/>
  <c r="S9" i="4"/>
  <c r="T9" i="4"/>
  <c r="U9" i="4"/>
  <c r="J9" i="4"/>
  <c r="J5" i="3" a="1"/>
  <c r="J5" i="3"/>
  <c r="J3" i="3"/>
  <c r="J2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G15" i="1" a="1"/>
  <c r="G15" i="1"/>
  <c r="G13" i="1" a="1"/>
  <c r="G1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2" i="1"/>
  <c r="G10" i="1"/>
  <c r="G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G2" i="1"/>
  <c r="G6" i="1" a="1"/>
  <c r="G6" i="1"/>
  <c r="G5" i="1" a="1"/>
  <c r="G5" i="1"/>
  <c r="G8" i="1"/>
  <c r="G9" i="1"/>
  <c r="J6" i="3" l="1" a="1"/>
  <c r="J6" i="3" s="1"/>
  <c r="J9" i="3" l="1"/>
  <c r="J10" i="3"/>
  <c r="J21" i="3" s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2" i="3"/>
  <c r="J12" i="3" s="1" a="1"/>
  <c r="J12" i="3" s="1"/>
  <c r="K24" i="3" l="1"/>
  <c r="J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<sst xmlns="http://schemas.openxmlformats.org/spreadsheetml/2006/main" count="75" uniqueCount="46">
  <si>
    <t>LETO</t>
  </si>
  <si>
    <t>MESEC</t>
  </si>
  <si>
    <t>TEMPERATURA</t>
  </si>
  <si>
    <t>DATUM</t>
  </si>
  <si>
    <t>RESIDUAL</t>
  </si>
  <si>
    <t>povprečje X</t>
  </si>
  <si>
    <t>povprečje Y</t>
  </si>
  <si>
    <t>Cxx</t>
  </si>
  <si>
    <t>Cxy</t>
  </si>
  <si>
    <t>beta</t>
  </si>
  <si>
    <t>koliko stopinj se temperatura dvigne na leto</t>
  </si>
  <si>
    <t>v koliko letih se temperatura dvigne za eno stopinjo</t>
  </si>
  <si>
    <t>alfa</t>
  </si>
  <si>
    <t>odklon</t>
  </si>
  <si>
    <t>SE(beta)</t>
  </si>
  <si>
    <t>St_0.995(418)</t>
  </si>
  <si>
    <t>segrevanje je statistično značilno</t>
  </si>
  <si>
    <t>pomozni XX</t>
  </si>
  <si>
    <t>pomozni XY</t>
  </si>
  <si>
    <t>pomozni odklon</t>
  </si>
  <si>
    <t>X povprečje</t>
  </si>
  <si>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</si>
  <si>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</si>
  <si>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</si>
  <si>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</si>
  <si>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</si>
  <si>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</si>
  <si>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</si>
  <si>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</si>
  <si>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</si>
  <si>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</si>
  <si>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</si>
  <si>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</si>
  <si>
    <t>Y povprečje</t>
  </si>
  <si>
    <t>št. let, da +1 stopinja</t>
  </si>
  <si>
    <t>napoved</t>
  </si>
  <si>
    <t>razlika</t>
  </si>
  <si>
    <t>interval</t>
  </si>
  <si>
    <t>od</t>
  </si>
  <si>
    <t>do</t>
  </si>
  <si>
    <t>SE(alfa)</t>
  </si>
  <si>
    <t>POV. TEMPERATURA</t>
  </si>
  <si>
    <t>RESIDUALI</t>
  </si>
  <si>
    <t>sprememba temperature v enem letu</t>
  </si>
  <si>
    <t>št. let, da temperatura naraste za eno stopinjo</t>
  </si>
  <si>
    <t>St_0.975(33)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</si>
</sst>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workbookViewId="0">
      <selection activeCell="F22" sqref="F22:G23"/>
    </sheetView>
  </sheetViews>
  <sheetFormatPr defaultColWidth="11.5703125" defaultRowHeight="12.75"/>
  <cols>
    <col min="1" max="1" width="6.140625" customWidth="1"/>
    <col min="2" max="2" width="8.140625" customWidth="1"/>
    <col min="3" max="3" width="15.140625" customWidth="1"/>
    <col min="4" max="4" width="11.7109375" bestFit="1" customWidth="1"/>
    <col min="6" max="6" width="11.7109375" bestFit="1" customWidth="1"/>
    <col min="7" max="7" width="12.28515625" bestFit="1" customWidth="1"/>
    <col min="9" max="9" width="12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t="s">
        <v>4</v>
      </c>
    </row>
    <row r="2" spans="1:9">
      <c r="A2">
        <v>1986</v>
      </c>
      <c r="B2">
        <v>1</v>
      </c>
      <c r="C2">
        <v>0.1</v>
      </c>
      <c r="D2">
        <f>A2+(B2-1)/12</f>
        <v>1986</v>
      </c>
      <c r="F2" t="s">
        <v>5</v>
      </c>
      <c r="G2">
        <f>AVERAGE(D2:D421)</f>
        <v>2003.4583333333333</v>
      </c>
      <c r="I2">
        <f>$C2-$G$10-$G$8*$D2</f>
        <v>-9.9642167175658756</v>
      </c>
    </row>
    <row r="3" spans="1:9">
      <c r="A3">
        <v>1986</v>
      </c>
      <c r="B3">
        <v>2</v>
      </c>
      <c r="C3">
        <v>-2.8</v>
      </c>
      <c r="D3">
        <f t="shared" ref="D3:D66" si="0">A3+(B3-1)/12</f>
        <v>1986.0833333333333</v>
      </c>
      <c r="F3" t="s">
        <v>6</v>
      </c>
      <c r="G3">
        <f>AVERAGE(C2:C421)</f>
        <v>11.256666666666664</v>
      </c>
      <c r="I3">
        <f t="shared" ref="I3:I66" si="1">$C3-$G$10-$G$8*$D3</f>
        <v>-12.869908602764454</v>
      </c>
    </row>
    <row r="4" spans="1:9">
      <c r="A4">
        <v>1986</v>
      </c>
      <c r="B4">
        <v>3</v>
      </c>
      <c r="C4">
        <v>3.2</v>
      </c>
      <c r="D4">
        <f t="shared" si="0"/>
        <v>1986.1666666666667</v>
      </c>
      <c r="I4">
        <f t="shared" si="1"/>
        <v>-6.8756004879630268</v>
      </c>
    </row>
    <row r="5" spans="1:9">
      <c r="A5">
        <v>1986</v>
      </c>
      <c r="B5">
        <v>4</v>
      </c>
      <c r="C5">
        <v>10.199999999999999</v>
      </c>
      <c r="D5">
        <f t="shared" si="0"/>
        <v>1986.25</v>
      </c>
      <c r="F5" t="s">
        <v>7</v>
      </c>
      <c r="G5" cm="1">
        <f t="array" ref="G5">SUM((D2:D421-G2)^2)</f>
        <v>42874.756944444474</v>
      </c>
      <c r="I5">
        <f t="shared" si="1"/>
        <v>0.1187076268383862</v>
      </c>
    </row>
    <row r="6" spans="1:9">
      <c r="A6">
        <v>1986</v>
      </c>
      <c r="B6">
        <v>5</v>
      </c>
      <c r="C6">
        <v>17.600000000000001</v>
      </c>
      <c r="D6">
        <f t="shared" si="0"/>
        <v>1986.3333333333333</v>
      </c>
      <c r="F6" t="s">
        <v>8</v>
      </c>
      <c r="G6" cm="1">
        <f t="array" ref="G6">SUM((C2:C421-G3)*(D2:D421-G2))</f>
        <v>2928.4583333333285</v>
      </c>
      <c r="I6">
        <f t="shared" si="1"/>
        <v>7.5130157416398333</v>
      </c>
    </row>
    <row r="7" spans="1:9">
      <c r="A7">
        <v>1986</v>
      </c>
      <c r="B7">
        <v>6</v>
      </c>
      <c r="C7">
        <v>17.399999999999999</v>
      </c>
      <c r="D7">
        <f t="shared" si="0"/>
        <v>1986.4166666666667</v>
      </c>
      <c r="I7">
        <f t="shared" si="1"/>
        <v>7.3073238564412577</v>
      </c>
    </row>
    <row r="8" spans="1:9">
      <c r="A8">
        <v>1986</v>
      </c>
      <c r="B8">
        <v>7</v>
      </c>
      <c r="C8">
        <v>19.600000000000001</v>
      </c>
      <c r="D8">
        <f t="shared" si="0"/>
        <v>1986.5</v>
      </c>
      <c r="F8" t="s">
        <v>9</v>
      </c>
      <c r="G8">
        <f>G6/G5</f>
        <v>6.8302622382860778E-2</v>
      </c>
      <c r="H8" t="s">
        <v>10</v>
      </c>
      <c r="I8">
        <f t="shared" si="1"/>
        <v>9.5016319712426878</v>
      </c>
    </row>
    <row r="9" spans="1:9">
      <c r="A9">
        <v>1986</v>
      </c>
      <c r="B9">
        <v>8</v>
      </c>
      <c r="C9">
        <v>20.2</v>
      </c>
      <c r="D9">
        <f t="shared" si="0"/>
        <v>1986.5833333333333</v>
      </c>
      <c r="G9">
        <f>1/G8</f>
        <v>14.64072630176101</v>
      </c>
      <c r="H9" t="s">
        <v>11</v>
      </c>
      <c r="I9">
        <f t="shared" si="1"/>
        <v>10.095940086044124</v>
      </c>
    </row>
    <row r="10" spans="1:9">
      <c r="A10">
        <v>1986</v>
      </c>
      <c r="B10">
        <v>9</v>
      </c>
      <c r="C10">
        <v>14.7</v>
      </c>
      <c r="D10">
        <f t="shared" si="0"/>
        <v>1986.6666666666667</v>
      </c>
      <c r="F10" t="s">
        <v>12</v>
      </c>
      <c r="G10">
        <f>G3-G8*G2</f>
        <v>-125.58479133479563</v>
      </c>
      <c r="I10">
        <f t="shared" si="1"/>
        <v>4.5902482008455365</v>
      </c>
    </row>
    <row r="11" spans="1:9">
      <c r="A11">
        <v>1986</v>
      </c>
      <c r="B11">
        <v>10</v>
      </c>
      <c r="C11">
        <v>10.199999999999999</v>
      </c>
      <c r="D11">
        <f t="shared" si="0"/>
        <v>1986.75</v>
      </c>
      <c r="I11">
        <f t="shared" si="1"/>
        <v>8.4556315646949542E-2</v>
      </c>
    </row>
    <row r="12" spans="1:9">
      <c r="A12">
        <v>1986</v>
      </c>
      <c r="B12">
        <v>11</v>
      </c>
      <c r="C12">
        <v>5.5</v>
      </c>
      <c r="D12">
        <f t="shared" si="0"/>
        <v>1986.8333333333333</v>
      </c>
      <c r="I12">
        <f t="shared" si="1"/>
        <v>-4.6211355695515977</v>
      </c>
    </row>
    <row r="13" spans="1:9">
      <c r="A13">
        <v>1986</v>
      </c>
      <c r="B13">
        <v>12</v>
      </c>
      <c r="C13">
        <v>-1.5</v>
      </c>
      <c r="D13">
        <f t="shared" si="0"/>
        <v>1986.9166666666667</v>
      </c>
      <c r="F13" t="s">
        <v>13</v>
      </c>
      <c r="G13" cm="1">
        <f t="array" ref="G13">SQRT(SUM((I2:I421)^2)/418)</f>
        <v>7.5637023461349626</v>
      </c>
      <c r="I13">
        <f t="shared" si="1"/>
        <v>-11.626827454750185</v>
      </c>
    </row>
    <row r="14" spans="1:9">
      <c r="A14">
        <v>1987</v>
      </c>
      <c r="B14">
        <v>1</v>
      </c>
      <c r="C14">
        <v>-3.4</v>
      </c>
      <c r="D14">
        <f t="shared" si="0"/>
        <v>1987</v>
      </c>
      <c r="I14">
        <f t="shared" si="1"/>
        <v>-13.532519339948749</v>
      </c>
    </row>
    <row r="15" spans="1:9">
      <c r="A15">
        <v>1987</v>
      </c>
      <c r="B15">
        <v>2</v>
      </c>
      <c r="C15">
        <v>0.5</v>
      </c>
      <c r="D15">
        <f t="shared" si="0"/>
        <v>1987.0833333333333</v>
      </c>
      <c r="F15" t="s">
        <v>14</v>
      </c>
      <c r="G15" cm="1">
        <f t="array" ref="G15">G13/(SUM((D2:D421-G2)^2))</f>
        <v>1.7641388278738767E-4</v>
      </c>
      <c r="I15">
        <f t="shared" si="1"/>
        <v>-9.6382112251473018</v>
      </c>
    </row>
    <row r="16" spans="1:9">
      <c r="A16">
        <v>1987</v>
      </c>
      <c r="B16">
        <v>3</v>
      </c>
      <c r="C16">
        <v>1.1000000000000001</v>
      </c>
      <c r="D16">
        <f t="shared" si="0"/>
        <v>1987.1666666666667</v>
      </c>
      <c r="F16" t="s">
        <v>15</v>
      </c>
      <c r="G16">
        <v>2.58</v>
      </c>
      <c r="I16">
        <f t="shared" si="1"/>
        <v>-9.0439031103458944</v>
      </c>
    </row>
    <row r="17" spans="1:9">
      <c r="A17">
        <v>1987</v>
      </c>
      <c r="B17">
        <v>4</v>
      </c>
      <c r="C17">
        <v>11.1</v>
      </c>
      <c r="D17">
        <f t="shared" si="0"/>
        <v>1987.25</v>
      </c>
      <c r="I17">
        <f t="shared" si="1"/>
        <v>0.95040500445554699</v>
      </c>
    </row>
    <row r="18" spans="1:9">
      <c r="A18">
        <v>1987</v>
      </c>
      <c r="B18">
        <v>5</v>
      </c>
      <c r="C18">
        <v>13.3</v>
      </c>
      <c r="D18">
        <f t="shared" si="0"/>
        <v>1987.3333333333333</v>
      </c>
      <c r="F18" t="s">
        <v>16</v>
      </c>
      <c r="I18">
        <f t="shared" si="1"/>
        <v>3.1447131192569771</v>
      </c>
    </row>
    <row r="19" spans="1:9">
      <c r="A19">
        <v>1987</v>
      </c>
      <c r="B19">
        <v>6</v>
      </c>
      <c r="C19">
        <v>17.8</v>
      </c>
      <c r="D19">
        <f t="shared" si="0"/>
        <v>1987.4166666666667</v>
      </c>
      <c r="I19">
        <f t="shared" si="1"/>
        <v>7.6390212340584185</v>
      </c>
    </row>
    <row r="20" spans="1:9">
      <c r="A20">
        <v>1987</v>
      </c>
      <c r="B20">
        <v>7</v>
      </c>
      <c r="C20">
        <v>21.4</v>
      </c>
      <c r="D20">
        <f t="shared" si="0"/>
        <v>1987.5</v>
      </c>
      <c r="I20">
        <f t="shared" si="1"/>
        <v>11.233329348859826</v>
      </c>
    </row>
    <row r="21" spans="1:9">
      <c r="A21">
        <v>1987</v>
      </c>
      <c r="B21">
        <v>8</v>
      </c>
      <c r="C21">
        <v>18.7</v>
      </c>
      <c r="D21">
        <f t="shared" si="0"/>
        <v>1987.5833333333333</v>
      </c>
      <c r="I21">
        <f t="shared" si="1"/>
        <v>8.5276374636612502</v>
      </c>
    </row>
    <row r="22" spans="1:9">
      <c r="A22">
        <v>1987</v>
      </c>
      <c r="B22">
        <v>9</v>
      </c>
      <c r="C22">
        <v>18.3</v>
      </c>
      <c r="D22">
        <f t="shared" si="0"/>
        <v>1987.6666666666667</v>
      </c>
      <c r="I22">
        <f t="shared" si="1"/>
        <v>8.1219455784626859</v>
      </c>
    </row>
    <row r="23" spans="1:9">
      <c r="A23">
        <v>1987</v>
      </c>
      <c r="B23">
        <v>10</v>
      </c>
      <c r="C23">
        <v>11.2</v>
      </c>
      <c r="D23">
        <f t="shared" si="0"/>
        <v>1987.75</v>
      </c>
      <c r="I23">
        <f t="shared" si="1"/>
        <v>1.0162536932641046</v>
      </c>
    </row>
    <row r="24" spans="1:9">
      <c r="A24">
        <v>1987</v>
      </c>
      <c r="B24">
        <v>11</v>
      </c>
      <c r="C24">
        <v>4.5</v>
      </c>
      <c r="D24">
        <f t="shared" si="0"/>
        <v>1987.8333333333333</v>
      </c>
      <c r="I24">
        <f t="shared" si="1"/>
        <v>-5.6894381919344426</v>
      </c>
    </row>
    <row r="25" spans="1:9">
      <c r="A25">
        <v>1987</v>
      </c>
      <c r="B25">
        <v>12</v>
      </c>
      <c r="C25">
        <v>0.9</v>
      </c>
      <c r="D25">
        <f t="shared" si="0"/>
        <v>1987.9166666666667</v>
      </c>
      <c r="I25">
        <f t="shared" si="1"/>
        <v>-9.2951300771330239</v>
      </c>
    </row>
    <row r="26" spans="1:9">
      <c r="A26">
        <v>1988</v>
      </c>
      <c r="B26">
        <v>1</v>
      </c>
      <c r="C26">
        <v>3.8</v>
      </c>
      <c r="D26">
        <f t="shared" si="0"/>
        <v>1988</v>
      </c>
      <c r="I26">
        <f t="shared" si="1"/>
        <v>-6.4008219623315767</v>
      </c>
    </row>
    <row r="27" spans="1:9">
      <c r="A27">
        <v>1988</v>
      </c>
      <c r="B27">
        <v>2</v>
      </c>
      <c r="C27">
        <v>3.4</v>
      </c>
      <c r="D27">
        <f t="shared" si="0"/>
        <v>1988.0833333333333</v>
      </c>
      <c r="I27">
        <f t="shared" si="1"/>
        <v>-6.8065138475301694</v>
      </c>
    </row>
    <row r="28" spans="1:9">
      <c r="A28">
        <v>1988</v>
      </c>
      <c r="B28">
        <v>3</v>
      </c>
      <c r="C28">
        <v>5.4</v>
      </c>
      <c r="D28">
        <f t="shared" si="0"/>
        <v>1988.1666666666667</v>
      </c>
      <c r="I28">
        <f t="shared" si="1"/>
        <v>-4.8122057327287564</v>
      </c>
    </row>
    <row r="29" spans="1:9">
      <c r="A29">
        <v>1988</v>
      </c>
      <c r="B29">
        <v>4</v>
      </c>
      <c r="C29">
        <v>10.4</v>
      </c>
      <c r="D29">
        <f t="shared" si="0"/>
        <v>1988.25</v>
      </c>
      <c r="I29">
        <f t="shared" si="1"/>
        <v>0.18210238207268503</v>
      </c>
    </row>
    <row r="30" spans="1:9">
      <c r="A30">
        <v>1988</v>
      </c>
      <c r="B30">
        <v>5</v>
      </c>
      <c r="C30">
        <v>15.3</v>
      </c>
      <c r="D30">
        <f t="shared" si="0"/>
        <v>1988.3333333333333</v>
      </c>
      <c r="I30">
        <f t="shared" si="1"/>
        <v>5.0764104968741321</v>
      </c>
    </row>
    <row r="31" spans="1:9">
      <c r="A31">
        <v>1988</v>
      </c>
      <c r="B31">
        <v>6</v>
      </c>
      <c r="C31">
        <v>17.399999999999999</v>
      </c>
      <c r="D31">
        <f t="shared" si="0"/>
        <v>1988.4166666666667</v>
      </c>
      <c r="I31">
        <f t="shared" si="1"/>
        <v>7.1707186116755395</v>
      </c>
    </row>
    <row r="32" spans="1:9">
      <c r="A32">
        <v>1988</v>
      </c>
      <c r="B32">
        <v>7</v>
      </c>
      <c r="C32">
        <v>22</v>
      </c>
      <c r="D32">
        <f t="shared" si="0"/>
        <v>1988.5</v>
      </c>
      <c r="I32">
        <f t="shared" si="1"/>
        <v>11.765026726476975</v>
      </c>
    </row>
    <row r="33" spans="1:9">
      <c r="A33">
        <v>1988</v>
      </c>
      <c r="B33">
        <v>8</v>
      </c>
      <c r="C33">
        <v>20.8</v>
      </c>
      <c r="D33">
        <f t="shared" si="0"/>
        <v>1988.5833333333333</v>
      </c>
      <c r="I33">
        <f t="shared" si="1"/>
        <v>10.5593348412784</v>
      </c>
    </row>
    <row r="34" spans="1:9">
      <c r="A34">
        <v>1988</v>
      </c>
      <c r="B34">
        <v>9</v>
      </c>
      <c r="C34">
        <v>15.5</v>
      </c>
      <c r="D34">
        <f t="shared" si="0"/>
        <v>1988.6666666666667</v>
      </c>
      <c r="I34">
        <f t="shared" si="1"/>
        <v>5.2536429560798297</v>
      </c>
    </row>
    <row r="35" spans="1:9">
      <c r="A35">
        <v>1988</v>
      </c>
      <c r="B35">
        <v>10</v>
      </c>
      <c r="C35">
        <v>11.5</v>
      </c>
      <c r="D35">
        <f t="shared" si="0"/>
        <v>1988.75</v>
      </c>
      <c r="I35">
        <f t="shared" si="1"/>
        <v>1.2479510708812427</v>
      </c>
    </row>
    <row r="36" spans="1:9">
      <c r="A36">
        <v>1988</v>
      </c>
      <c r="B36">
        <v>11</v>
      </c>
      <c r="C36">
        <v>0.9</v>
      </c>
      <c r="D36">
        <f t="shared" si="0"/>
        <v>1988.8333333333333</v>
      </c>
      <c r="I36">
        <f t="shared" si="1"/>
        <v>-9.3577408143173102</v>
      </c>
    </row>
    <row r="37" spans="1:9">
      <c r="A37">
        <v>1988</v>
      </c>
      <c r="B37">
        <v>12</v>
      </c>
      <c r="C37">
        <v>-0.1</v>
      </c>
      <c r="D37">
        <f t="shared" si="0"/>
        <v>1988.9166666666667</v>
      </c>
      <c r="I37">
        <f t="shared" si="1"/>
        <v>-10.363432699515897</v>
      </c>
    </row>
    <row r="38" spans="1:9">
      <c r="A38">
        <v>1989</v>
      </c>
      <c r="B38">
        <v>1</v>
      </c>
      <c r="C38">
        <v>-0.7</v>
      </c>
      <c r="D38">
        <f t="shared" si="0"/>
        <v>1989</v>
      </c>
      <c r="I38">
        <f t="shared" si="1"/>
        <v>-10.969124584714464</v>
      </c>
    </row>
    <row r="39" spans="1:9">
      <c r="A39">
        <v>1989</v>
      </c>
      <c r="B39">
        <v>2</v>
      </c>
      <c r="C39">
        <v>4.0999999999999996</v>
      </c>
      <c r="D39">
        <f t="shared" si="0"/>
        <v>1989.0833333333333</v>
      </c>
      <c r="I39">
        <f t="shared" si="1"/>
        <v>-6.1748164699130257</v>
      </c>
    </row>
    <row r="40" spans="1:9">
      <c r="A40">
        <v>1989</v>
      </c>
      <c r="B40">
        <v>3</v>
      </c>
      <c r="C40">
        <v>8.5</v>
      </c>
      <c r="D40">
        <f t="shared" si="0"/>
        <v>1989.1666666666667</v>
      </c>
      <c r="I40">
        <f t="shared" si="1"/>
        <v>-1.780508355111607</v>
      </c>
    </row>
    <row r="41" spans="1:9">
      <c r="A41">
        <v>1989</v>
      </c>
      <c r="B41">
        <v>4</v>
      </c>
      <c r="C41">
        <v>10.6</v>
      </c>
      <c r="D41">
        <f t="shared" si="0"/>
        <v>1989.25</v>
      </c>
      <c r="I41">
        <f t="shared" si="1"/>
        <v>0.31379975968982876</v>
      </c>
    </row>
    <row r="42" spans="1:9">
      <c r="A42">
        <v>1989</v>
      </c>
      <c r="B42">
        <v>5</v>
      </c>
      <c r="C42">
        <v>14.9</v>
      </c>
      <c r="D42">
        <f t="shared" si="0"/>
        <v>1989.3333333333333</v>
      </c>
      <c r="I42">
        <f t="shared" si="1"/>
        <v>4.6081078744912531</v>
      </c>
    </row>
    <row r="43" spans="1:9">
      <c r="A43">
        <v>1989</v>
      </c>
      <c r="B43">
        <v>6</v>
      </c>
      <c r="C43">
        <v>16.5</v>
      </c>
      <c r="D43">
        <f t="shared" si="0"/>
        <v>1989.4166666666667</v>
      </c>
      <c r="I43">
        <f t="shared" si="1"/>
        <v>6.2024159892926605</v>
      </c>
    </row>
    <row r="44" spans="1:9">
      <c r="A44">
        <v>1989</v>
      </c>
      <c r="B44">
        <v>7</v>
      </c>
      <c r="C44">
        <v>20.2</v>
      </c>
      <c r="D44">
        <f t="shared" si="0"/>
        <v>1989.5</v>
      </c>
      <c r="I44">
        <f t="shared" si="1"/>
        <v>9.8967241040940905</v>
      </c>
    </row>
    <row r="45" spans="1:9">
      <c r="A45">
        <v>1989</v>
      </c>
      <c r="B45">
        <v>8</v>
      </c>
      <c r="C45">
        <v>19.7</v>
      </c>
      <c r="D45">
        <f t="shared" si="0"/>
        <v>1989.5833333333333</v>
      </c>
      <c r="I45">
        <f t="shared" si="1"/>
        <v>9.391032218895532</v>
      </c>
    </row>
    <row r="46" spans="1:9">
      <c r="A46">
        <v>1989</v>
      </c>
      <c r="B46">
        <v>9</v>
      </c>
      <c r="C46">
        <v>15.5</v>
      </c>
      <c r="D46">
        <f t="shared" si="0"/>
        <v>1989.6666666666667</v>
      </c>
      <c r="I46">
        <f t="shared" si="1"/>
        <v>5.1853403336969563</v>
      </c>
    </row>
    <row r="47" spans="1:9">
      <c r="A47">
        <v>1989</v>
      </c>
      <c r="B47">
        <v>10</v>
      </c>
      <c r="C47">
        <v>10.199999999999999</v>
      </c>
      <c r="D47">
        <f t="shared" si="0"/>
        <v>1989.75</v>
      </c>
      <c r="I47">
        <f t="shared" si="1"/>
        <v>-0.12035155150161359</v>
      </c>
    </row>
    <row r="48" spans="1:9">
      <c r="A48">
        <v>1989</v>
      </c>
      <c r="B48">
        <v>11</v>
      </c>
      <c r="C48">
        <v>3.5</v>
      </c>
      <c r="D48">
        <f t="shared" si="0"/>
        <v>1989.8333333333333</v>
      </c>
      <c r="I48">
        <f t="shared" si="1"/>
        <v>-6.8260434367001608</v>
      </c>
    </row>
    <row r="49" spans="1:9">
      <c r="A49">
        <v>1989</v>
      </c>
      <c r="B49">
        <v>12</v>
      </c>
      <c r="C49">
        <v>2.4</v>
      </c>
      <c r="D49">
        <f t="shared" si="0"/>
        <v>1989.9166666666667</v>
      </c>
      <c r="I49">
        <f t="shared" si="1"/>
        <v>-7.9317353218987421</v>
      </c>
    </row>
    <row r="50" spans="1:9">
      <c r="A50">
        <v>1990</v>
      </c>
      <c r="B50">
        <v>1</v>
      </c>
      <c r="C50">
        <v>-0.5</v>
      </c>
      <c r="D50">
        <f t="shared" si="0"/>
        <v>1990</v>
      </c>
      <c r="I50">
        <f t="shared" si="1"/>
        <v>-10.837427207097335</v>
      </c>
    </row>
    <row r="51" spans="1:9">
      <c r="A51">
        <v>1990</v>
      </c>
      <c r="B51">
        <v>2</v>
      </c>
      <c r="C51">
        <v>5.7</v>
      </c>
      <c r="D51">
        <f t="shared" si="0"/>
        <v>1990.0833333333333</v>
      </c>
      <c r="I51">
        <f t="shared" si="1"/>
        <v>-4.6431190922959047</v>
      </c>
    </row>
    <row r="52" spans="1:9">
      <c r="A52">
        <v>1990</v>
      </c>
      <c r="B52">
        <v>3</v>
      </c>
      <c r="C52">
        <v>8.8000000000000007</v>
      </c>
      <c r="D52">
        <f t="shared" si="0"/>
        <v>1990.1666666666667</v>
      </c>
      <c r="I52">
        <f t="shared" si="1"/>
        <v>-1.5488109774944689</v>
      </c>
    </row>
    <row r="53" spans="1:9">
      <c r="A53">
        <v>1990</v>
      </c>
      <c r="B53">
        <v>4</v>
      </c>
      <c r="C53">
        <v>9.1</v>
      </c>
      <c r="D53">
        <f t="shared" si="0"/>
        <v>1990.25</v>
      </c>
      <c r="I53">
        <f t="shared" si="1"/>
        <v>-1.2545028626930446</v>
      </c>
    </row>
    <row r="54" spans="1:9">
      <c r="A54">
        <v>1990</v>
      </c>
      <c r="B54">
        <v>5</v>
      </c>
      <c r="C54">
        <v>16.2</v>
      </c>
      <c r="D54">
        <f t="shared" si="0"/>
        <v>1990.3333333333333</v>
      </c>
      <c r="I54">
        <f t="shared" si="1"/>
        <v>5.8398052521083912</v>
      </c>
    </row>
    <row r="55" spans="1:9">
      <c r="A55">
        <v>1990</v>
      </c>
      <c r="B55">
        <v>6</v>
      </c>
      <c r="C55">
        <v>17.7</v>
      </c>
      <c r="D55">
        <f t="shared" si="0"/>
        <v>1990.4166666666667</v>
      </c>
      <c r="I55">
        <f t="shared" si="1"/>
        <v>7.3341133669098042</v>
      </c>
    </row>
    <row r="56" spans="1:9">
      <c r="A56">
        <v>1990</v>
      </c>
      <c r="B56">
        <v>7</v>
      </c>
      <c r="C56">
        <v>20.2</v>
      </c>
      <c r="D56">
        <f t="shared" si="0"/>
        <v>1990.5</v>
      </c>
      <c r="I56">
        <f t="shared" si="1"/>
        <v>9.8284214817112456</v>
      </c>
    </row>
    <row r="57" spans="1:9">
      <c r="A57">
        <v>1990</v>
      </c>
      <c r="B57">
        <v>8</v>
      </c>
      <c r="C57">
        <v>20</v>
      </c>
      <c r="D57">
        <f t="shared" si="0"/>
        <v>1990.5833333333333</v>
      </c>
      <c r="I57">
        <f t="shared" si="1"/>
        <v>9.62272959651267</v>
      </c>
    </row>
    <row r="58" spans="1:9">
      <c r="A58">
        <v>1990</v>
      </c>
      <c r="B58">
        <v>9</v>
      </c>
      <c r="C58">
        <v>14.1</v>
      </c>
      <c r="D58">
        <f t="shared" si="0"/>
        <v>1990.6666666666667</v>
      </c>
      <c r="I58">
        <f t="shared" si="1"/>
        <v>3.7170377113141058</v>
      </c>
    </row>
    <row r="59" spans="1:9">
      <c r="A59">
        <v>1990</v>
      </c>
      <c r="B59">
        <v>10</v>
      </c>
      <c r="C59">
        <v>11.3</v>
      </c>
      <c r="D59">
        <f t="shared" si="0"/>
        <v>1990.75</v>
      </c>
      <c r="I59">
        <f t="shared" si="1"/>
        <v>0.91134582611553583</v>
      </c>
    </row>
    <row r="60" spans="1:9">
      <c r="A60">
        <v>1990</v>
      </c>
      <c r="B60">
        <v>11</v>
      </c>
      <c r="C60">
        <v>5.0999999999999996</v>
      </c>
      <c r="D60">
        <f t="shared" si="0"/>
        <v>1990.8333333333333</v>
      </c>
      <c r="I60">
        <f t="shared" si="1"/>
        <v>-5.2943460590830398</v>
      </c>
    </row>
    <row r="61" spans="1:9">
      <c r="A61">
        <v>1990</v>
      </c>
      <c r="B61">
        <v>12</v>
      </c>
      <c r="C61">
        <v>0.4</v>
      </c>
      <c r="D61">
        <f t="shared" si="0"/>
        <v>1990.9166666666667</v>
      </c>
      <c r="I61">
        <f t="shared" si="1"/>
        <v>-10.000037944281615</v>
      </c>
    </row>
    <row r="62" spans="1:9">
      <c r="A62">
        <v>1991</v>
      </c>
      <c r="B62">
        <v>1</v>
      </c>
      <c r="C62">
        <v>0.7</v>
      </c>
      <c r="D62">
        <f t="shared" si="0"/>
        <v>1991</v>
      </c>
      <c r="I62">
        <f t="shared" si="1"/>
        <v>-9.7057298294801768</v>
      </c>
    </row>
    <row r="63" spans="1:9">
      <c r="A63">
        <v>1991</v>
      </c>
      <c r="B63">
        <v>2</v>
      </c>
      <c r="C63">
        <v>-1.4</v>
      </c>
      <c r="D63">
        <f t="shared" si="0"/>
        <v>1991.0833333333333</v>
      </c>
      <c r="I63">
        <f t="shared" si="1"/>
        <v>-11.811421714678744</v>
      </c>
    </row>
    <row r="64" spans="1:9">
      <c r="A64">
        <v>1991</v>
      </c>
      <c r="B64">
        <v>3</v>
      </c>
      <c r="C64">
        <v>8.4</v>
      </c>
      <c r="D64">
        <f t="shared" si="0"/>
        <v>1991.1666666666667</v>
      </c>
      <c r="I64">
        <f t="shared" si="1"/>
        <v>-2.0171135998773195</v>
      </c>
    </row>
    <row r="65" spans="1:9">
      <c r="A65">
        <v>1991</v>
      </c>
      <c r="B65">
        <v>4</v>
      </c>
      <c r="C65">
        <v>9.4</v>
      </c>
      <c r="D65">
        <f t="shared" si="0"/>
        <v>1991.25</v>
      </c>
      <c r="I65">
        <f t="shared" si="1"/>
        <v>-1.0228054850759065</v>
      </c>
    </row>
    <row r="66" spans="1:9">
      <c r="A66">
        <v>1991</v>
      </c>
      <c r="B66">
        <v>5</v>
      </c>
      <c r="C66">
        <v>12.1</v>
      </c>
      <c r="D66">
        <f t="shared" si="0"/>
        <v>1991.3333333333333</v>
      </c>
      <c r="I66">
        <f t="shared" si="1"/>
        <v>1.6715026297255235</v>
      </c>
    </row>
    <row r="67" spans="1:9">
      <c r="A67">
        <v>1991</v>
      </c>
      <c r="B67">
        <v>6</v>
      </c>
      <c r="C67">
        <v>18.2</v>
      </c>
      <c r="D67">
        <f t="shared" ref="D67:D130" si="2">A67+(B67-1)/12</f>
        <v>1991.4166666666667</v>
      </c>
      <c r="I67">
        <f t="shared" ref="I67:I130" si="3">$C67-$G$10-$G$8*$D67</f>
        <v>7.7658107445269309</v>
      </c>
    </row>
    <row r="68" spans="1:9">
      <c r="A68">
        <v>1991</v>
      </c>
      <c r="B68">
        <v>7</v>
      </c>
      <c r="C68">
        <v>21.8</v>
      </c>
      <c r="D68">
        <f t="shared" si="2"/>
        <v>1991.5</v>
      </c>
      <c r="I68">
        <f t="shared" si="3"/>
        <v>11.360118859328395</v>
      </c>
    </row>
    <row r="69" spans="1:9">
      <c r="A69">
        <v>1991</v>
      </c>
      <c r="B69">
        <v>8</v>
      </c>
      <c r="C69">
        <v>20.6</v>
      </c>
      <c r="D69">
        <f t="shared" si="2"/>
        <v>1991.5833333333333</v>
      </c>
      <c r="I69">
        <f t="shared" si="3"/>
        <v>10.154426974129819</v>
      </c>
    </row>
    <row r="70" spans="1:9">
      <c r="A70">
        <v>1991</v>
      </c>
      <c r="B70">
        <v>9</v>
      </c>
      <c r="C70">
        <v>17.5</v>
      </c>
      <c r="D70">
        <f t="shared" si="2"/>
        <v>1991.6666666666667</v>
      </c>
      <c r="I70">
        <f t="shared" si="3"/>
        <v>7.0487350889312381</v>
      </c>
    </row>
    <row r="71" spans="1:9">
      <c r="A71">
        <v>1991</v>
      </c>
      <c r="B71">
        <v>10</v>
      </c>
      <c r="C71">
        <v>9.1999999999999993</v>
      </c>
      <c r="D71">
        <f t="shared" si="2"/>
        <v>1991.75</v>
      </c>
      <c r="I71">
        <f t="shared" si="3"/>
        <v>-1.2569567962673318</v>
      </c>
    </row>
    <row r="72" spans="1:9">
      <c r="A72">
        <v>1991</v>
      </c>
      <c r="B72">
        <v>11</v>
      </c>
      <c r="C72">
        <v>5.0999999999999996</v>
      </c>
      <c r="D72">
        <f t="shared" si="2"/>
        <v>1991.8333333333333</v>
      </c>
      <c r="I72">
        <f t="shared" si="3"/>
        <v>-5.3626486814659131</v>
      </c>
    </row>
    <row r="73" spans="1:9">
      <c r="A73">
        <v>1991</v>
      </c>
      <c r="B73">
        <v>12</v>
      </c>
      <c r="C73">
        <v>-2.2000000000000002</v>
      </c>
      <c r="D73">
        <f t="shared" si="2"/>
        <v>1991.9166666666667</v>
      </c>
      <c r="I73">
        <f t="shared" si="3"/>
        <v>-12.668340566664469</v>
      </c>
    </row>
    <row r="74" spans="1:9">
      <c r="A74">
        <v>1992</v>
      </c>
      <c r="B74">
        <v>1</v>
      </c>
      <c r="C74">
        <v>0.60000000000000009</v>
      </c>
      <c r="D74">
        <f t="shared" si="2"/>
        <v>1992</v>
      </c>
      <c r="I74">
        <f t="shared" si="3"/>
        <v>-9.8740324518630587</v>
      </c>
    </row>
    <row r="75" spans="1:9">
      <c r="A75">
        <v>1992</v>
      </c>
      <c r="B75">
        <v>2</v>
      </c>
      <c r="C75">
        <v>3.4</v>
      </c>
      <c r="D75">
        <f t="shared" si="2"/>
        <v>1992.0833333333333</v>
      </c>
      <c r="I75">
        <f t="shared" si="3"/>
        <v>-7.0797243370616059</v>
      </c>
    </row>
    <row r="76" spans="1:9">
      <c r="A76">
        <v>1992</v>
      </c>
      <c r="B76">
        <v>3</v>
      </c>
      <c r="C76">
        <v>6.3</v>
      </c>
      <c r="D76">
        <f t="shared" si="2"/>
        <v>1992.1666666666667</v>
      </c>
      <c r="I76">
        <f t="shared" si="3"/>
        <v>-4.1854162222601872</v>
      </c>
    </row>
    <row r="77" spans="1:9">
      <c r="A77">
        <v>1992</v>
      </c>
      <c r="B77">
        <v>4</v>
      </c>
      <c r="C77">
        <v>10.8</v>
      </c>
      <c r="D77">
        <f t="shared" si="2"/>
        <v>1992.25</v>
      </c>
      <c r="I77">
        <f t="shared" si="3"/>
        <v>0.30889189254125426</v>
      </c>
    </row>
    <row r="78" spans="1:9">
      <c r="A78">
        <v>1992</v>
      </c>
      <c r="B78">
        <v>5</v>
      </c>
      <c r="C78">
        <v>16.100000000000001</v>
      </c>
      <c r="D78">
        <f t="shared" si="2"/>
        <v>1992.3333333333333</v>
      </c>
      <c r="I78">
        <f t="shared" si="3"/>
        <v>5.6032000073426786</v>
      </c>
    </row>
    <row r="79" spans="1:9">
      <c r="A79">
        <v>1992</v>
      </c>
      <c r="B79">
        <v>6</v>
      </c>
      <c r="C79">
        <v>18.5</v>
      </c>
      <c r="D79">
        <f t="shared" si="2"/>
        <v>1992.4166666666667</v>
      </c>
      <c r="I79">
        <f t="shared" si="3"/>
        <v>7.9975081221440973</v>
      </c>
    </row>
    <row r="80" spans="1:9">
      <c r="A80">
        <v>1992</v>
      </c>
      <c r="B80">
        <v>7</v>
      </c>
      <c r="C80">
        <v>21.2</v>
      </c>
      <c r="D80">
        <f t="shared" si="2"/>
        <v>1992.5</v>
      </c>
      <c r="I80">
        <f t="shared" si="3"/>
        <v>10.691816236945527</v>
      </c>
    </row>
    <row r="81" spans="1:9">
      <c r="A81">
        <v>1992</v>
      </c>
      <c r="B81">
        <v>8</v>
      </c>
      <c r="C81">
        <v>23.7</v>
      </c>
      <c r="D81">
        <f t="shared" si="2"/>
        <v>1992.5833333333333</v>
      </c>
      <c r="I81">
        <f t="shared" si="3"/>
        <v>13.18612435174694</v>
      </c>
    </row>
    <row r="82" spans="1:9">
      <c r="A82">
        <v>1992</v>
      </c>
      <c r="B82">
        <v>9</v>
      </c>
      <c r="C82">
        <v>16.3</v>
      </c>
      <c r="D82">
        <f t="shared" si="2"/>
        <v>1992.6666666666667</v>
      </c>
      <c r="I82">
        <f t="shared" si="3"/>
        <v>5.7804324665483762</v>
      </c>
    </row>
    <row r="83" spans="1:9">
      <c r="A83">
        <v>1992</v>
      </c>
      <c r="B83">
        <v>10</v>
      </c>
      <c r="C83">
        <v>9.6</v>
      </c>
      <c r="D83">
        <f t="shared" si="2"/>
        <v>1992.75</v>
      </c>
      <c r="I83">
        <f t="shared" si="3"/>
        <v>-0.92525941865019945</v>
      </c>
    </row>
    <row r="84" spans="1:9">
      <c r="A84">
        <v>1992</v>
      </c>
      <c r="B84">
        <v>11</v>
      </c>
      <c r="C84">
        <v>6.6</v>
      </c>
      <c r="D84">
        <f t="shared" si="2"/>
        <v>1992.8333333333333</v>
      </c>
      <c r="I84">
        <f t="shared" si="3"/>
        <v>-3.930951303848758</v>
      </c>
    </row>
    <row r="85" spans="1:9">
      <c r="A85">
        <v>1992</v>
      </c>
      <c r="B85">
        <v>12</v>
      </c>
      <c r="C85">
        <v>0.5</v>
      </c>
      <c r="D85">
        <f t="shared" si="2"/>
        <v>1992.9166666666667</v>
      </c>
      <c r="I85">
        <f t="shared" si="3"/>
        <v>-10.036643189047339</v>
      </c>
    </row>
    <row r="86" spans="1:9">
      <c r="A86">
        <v>1993</v>
      </c>
      <c r="B86">
        <v>1</v>
      </c>
      <c r="C86">
        <v>0.9</v>
      </c>
      <c r="D86">
        <f t="shared" si="2"/>
        <v>1993</v>
      </c>
      <c r="I86">
        <f t="shared" si="3"/>
        <v>-9.6423350742458922</v>
      </c>
    </row>
    <row r="87" spans="1:9">
      <c r="A87">
        <v>1993</v>
      </c>
      <c r="B87">
        <v>2</v>
      </c>
      <c r="C87">
        <v>1</v>
      </c>
      <c r="D87">
        <f t="shared" si="2"/>
        <v>1993.0833333333333</v>
      </c>
      <c r="I87">
        <f t="shared" si="3"/>
        <v>-9.5480269594444849</v>
      </c>
    </row>
    <row r="88" spans="1:9">
      <c r="A88">
        <v>1993</v>
      </c>
      <c r="B88">
        <v>3</v>
      </c>
      <c r="C88">
        <v>5.8</v>
      </c>
      <c r="D88">
        <f t="shared" si="2"/>
        <v>1993.1666666666667</v>
      </c>
      <c r="I88">
        <f t="shared" si="3"/>
        <v>-4.7537188446430321</v>
      </c>
    </row>
    <row r="89" spans="1:9">
      <c r="A89">
        <v>1993</v>
      </c>
      <c r="B89">
        <v>4</v>
      </c>
      <c r="C89">
        <v>11.2</v>
      </c>
      <c r="D89">
        <f t="shared" si="2"/>
        <v>1993.25</v>
      </c>
      <c r="I89">
        <f t="shared" si="3"/>
        <v>0.6405892701583582</v>
      </c>
    </row>
    <row r="90" spans="1:9">
      <c r="A90">
        <v>1993</v>
      </c>
      <c r="B90">
        <v>5</v>
      </c>
      <c r="C90">
        <v>17</v>
      </c>
      <c r="D90">
        <f t="shared" si="2"/>
        <v>1993.3333333333333</v>
      </c>
      <c r="I90">
        <f t="shared" si="3"/>
        <v>6.434897384959811</v>
      </c>
    </row>
    <row r="91" spans="1:9">
      <c r="A91">
        <v>1993</v>
      </c>
      <c r="B91">
        <v>6</v>
      </c>
      <c r="C91">
        <v>19.2</v>
      </c>
      <c r="D91">
        <f t="shared" si="2"/>
        <v>1993.4166666666667</v>
      </c>
      <c r="I91">
        <f t="shared" si="3"/>
        <v>8.6292054997612126</v>
      </c>
    </row>
    <row r="92" spans="1:9">
      <c r="A92">
        <v>1993</v>
      </c>
      <c r="B92">
        <v>7</v>
      </c>
      <c r="C92">
        <v>20.399999999999999</v>
      </c>
      <c r="D92">
        <f t="shared" si="2"/>
        <v>1993.5</v>
      </c>
      <c r="I92">
        <f t="shared" si="3"/>
        <v>9.8235136145626711</v>
      </c>
    </row>
    <row r="93" spans="1:9">
      <c r="A93">
        <v>1993</v>
      </c>
      <c r="B93">
        <v>8</v>
      </c>
      <c r="C93">
        <v>20.9</v>
      </c>
      <c r="D93">
        <f t="shared" si="2"/>
        <v>1993.5833333333333</v>
      </c>
      <c r="I93">
        <f t="shared" si="3"/>
        <v>10.317821729364113</v>
      </c>
    </row>
    <row r="94" spans="1:9">
      <c r="A94">
        <v>1993</v>
      </c>
      <c r="B94">
        <v>9</v>
      </c>
      <c r="C94">
        <v>14.9</v>
      </c>
      <c r="D94">
        <f t="shared" si="2"/>
        <v>1993.6666666666667</v>
      </c>
      <c r="I94">
        <f t="shared" si="3"/>
        <v>4.3121298441655256</v>
      </c>
    </row>
    <row r="95" spans="1:9">
      <c r="A95">
        <v>1993</v>
      </c>
      <c r="B95">
        <v>10</v>
      </c>
      <c r="C95">
        <v>11.4</v>
      </c>
      <c r="D95">
        <f t="shared" si="2"/>
        <v>1993.75</v>
      </c>
      <c r="I95">
        <f t="shared" si="3"/>
        <v>0.80643795896696702</v>
      </c>
    </row>
    <row r="96" spans="1:9">
      <c r="A96">
        <v>1993</v>
      </c>
      <c r="B96">
        <v>11</v>
      </c>
      <c r="C96">
        <v>2.5</v>
      </c>
      <c r="D96">
        <f t="shared" si="2"/>
        <v>1993.8333333333333</v>
      </c>
      <c r="I96">
        <f t="shared" si="3"/>
        <v>-8.0992539262316257</v>
      </c>
    </row>
    <row r="97" spans="1:9">
      <c r="A97">
        <v>1993</v>
      </c>
      <c r="B97">
        <v>12</v>
      </c>
      <c r="C97">
        <v>1.9</v>
      </c>
      <c r="D97">
        <f t="shared" si="2"/>
        <v>1993.9166666666667</v>
      </c>
      <c r="I97">
        <f t="shared" si="3"/>
        <v>-8.704945811430207</v>
      </c>
    </row>
    <row r="98" spans="1:9">
      <c r="A98">
        <v>1994</v>
      </c>
      <c r="B98">
        <v>1</v>
      </c>
      <c r="C98">
        <v>3.5</v>
      </c>
      <c r="D98">
        <f t="shared" si="2"/>
        <v>1994</v>
      </c>
      <c r="I98">
        <f t="shared" si="3"/>
        <v>-7.1106376966287712</v>
      </c>
    </row>
    <row r="99" spans="1:9">
      <c r="A99">
        <v>1994</v>
      </c>
      <c r="B99">
        <v>2</v>
      </c>
      <c r="C99">
        <v>2.6</v>
      </c>
      <c r="D99">
        <f t="shared" si="2"/>
        <v>1994.0833333333333</v>
      </c>
      <c r="I99">
        <f t="shared" si="3"/>
        <v>-8.0163295818273355</v>
      </c>
    </row>
    <row r="100" spans="1:9">
      <c r="A100">
        <v>1994</v>
      </c>
      <c r="B100">
        <v>3</v>
      </c>
      <c r="C100">
        <v>10.6</v>
      </c>
      <c r="D100">
        <f t="shared" si="2"/>
        <v>1994.1666666666667</v>
      </c>
      <c r="I100">
        <f t="shared" si="3"/>
        <v>-2.2021467025922448E-2</v>
      </c>
    </row>
    <row r="101" spans="1:9">
      <c r="A101">
        <v>1994</v>
      </c>
      <c r="B101">
        <v>4</v>
      </c>
      <c r="C101">
        <v>10.1</v>
      </c>
      <c r="D101">
        <f t="shared" si="2"/>
        <v>1994.25</v>
      </c>
      <c r="I101">
        <f t="shared" si="3"/>
        <v>-0.52771335222448101</v>
      </c>
    </row>
    <row r="102" spans="1:9">
      <c r="A102">
        <v>1994</v>
      </c>
      <c r="B102">
        <v>5</v>
      </c>
      <c r="C102">
        <v>15.3</v>
      </c>
      <c r="D102">
        <f t="shared" si="2"/>
        <v>1994.3333333333333</v>
      </c>
      <c r="I102">
        <f t="shared" si="3"/>
        <v>4.6665947625769491</v>
      </c>
    </row>
    <row r="103" spans="1:9">
      <c r="A103">
        <v>1994</v>
      </c>
      <c r="B103">
        <v>6</v>
      </c>
      <c r="C103">
        <v>19.3</v>
      </c>
      <c r="D103">
        <f t="shared" si="2"/>
        <v>1994.4166666666667</v>
      </c>
      <c r="I103">
        <f t="shared" si="3"/>
        <v>8.6609028773783905</v>
      </c>
    </row>
    <row r="104" spans="1:9">
      <c r="A104">
        <v>1994</v>
      </c>
      <c r="B104">
        <v>7</v>
      </c>
      <c r="C104">
        <v>22.5</v>
      </c>
      <c r="D104">
        <f t="shared" si="2"/>
        <v>1994.5</v>
      </c>
      <c r="I104">
        <f t="shared" si="3"/>
        <v>11.855210992179792</v>
      </c>
    </row>
    <row r="105" spans="1:9">
      <c r="A105">
        <v>1994</v>
      </c>
      <c r="B105">
        <v>8</v>
      </c>
      <c r="C105">
        <v>22.1</v>
      </c>
      <c r="D105">
        <f t="shared" si="2"/>
        <v>1994.5833333333333</v>
      </c>
      <c r="I105">
        <f t="shared" si="3"/>
        <v>11.449519106981228</v>
      </c>
    </row>
    <row r="106" spans="1:9">
      <c r="A106">
        <v>1994</v>
      </c>
      <c r="B106">
        <v>9</v>
      </c>
      <c r="C106">
        <v>17.100000000000001</v>
      </c>
      <c r="D106">
        <f t="shared" si="2"/>
        <v>1994.6666666666667</v>
      </c>
      <c r="I106">
        <f t="shared" si="3"/>
        <v>6.4438272217826409</v>
      </c>
    </row>
    <row r="107" spans="1:9">
      <c r="A107">
        <v>1994</v>
      </c>
      <c r="B107">
        <v>10</v>
      </c>
      <c r="C107">
        <v>8.9</v>
      </c>
      <c r="D107">
        <f t="shared" si="2"/>
        <v>1994.75</v>
      </c>
      <c r="I107">
        <f t="shared" si="3"/>
        <v>-1.7618646634159063</v>
      </c>
    </row>
    <row r="108" spans="1:9">
      <c r="A108">
        <v>1994</v>
      </c>
      <c r="B108">
        <v>11</v>
      </c>
      <c r="C108">
        <v>7.7</v>
      </c>
      <c r="D108">
        <f t="shared" si="2"/>
        <v>1994.8333333333333</v>
      </c>
      <c r="I108">
        <f t="shared" si="3"/>
        <v>-2.9675565486144819</v>
      </c>
    </row>
    <row r="109" spans="1:9">
      <c r="A109">
        <v>1994</v>
      </c>
      <c r="B109">
        <v>12</v>
      </c>
      <c r="C109">
        <v>2.2000000000000002</v>
      </c>
      <c r="D109">
        <f t="shared" si="2"/>
        <v>1994.9166666666667</v>
      </c>
      <c r="I109">
        <f t="shared" si="3"/>
        <v>-8.4732484338130547</v>
      </c>
    </row>
    <row r="110" spans="1:9">
      <c r="A110">
        <v>1995</v>
      </c>
      <c r="B110">
        <v>1</v>
      </c>
      <c r="C110">
        <v>1</v>
      </c>
      <c r="D110">
        <f t="shared" si="2"/>
        <v>1995</v>
      </c>
      <c r="I110">
        <f t="shared" si="3"/>
        <v>-9.6789403190116161</v>
      </c>
    </row>
    <row r="111" spans="1:9">
      <c r="A111">
        <v>1995</v>
      </c>
      <c r="B111">
        <v>2</v>
      </c>
      <c r="C111">
        <v>4.5</v>
      </c>
      <c r="D111">
        <f t="shared" si="2"/>
        <v>1995.0833333333333</v>
      </c>
      <c r="I111">
        <f t="shared" si="3"/>
        <v>-6.1846322042102031</v>
      </c>
    </row>
    <row r="112" spans="1:9">
      <c r="A112">
        <v>1995</v>
      </c>
      <c r="B112">
        <v>3</v>
      </c>
      <c r="C112">
        <v>5.0999999999999996</v>
      </c>
      <c r="D112">
        <f t="shared" si="2"/>
        <v>1995.1666666666667</v>
      </c>
      <c r="I112">
        <f t="shared" si="3"/>
        <v>-5.5903240894087958</v>
      </c>
    </row>
    <row r="113" spans="1:9">
      <c r="A113">
        <v>1995</v>
      </c>
      <c r="B113">
        <v>4</v>
      </c>
      <c r="C113">
        <v>11.3</v>
      </c>
      <c r="D113">
        <f t="shared" si="2"/>
        <v>1995.25</v>
      </c>
      <c r="I113">
        <f t="shared" si="3"/>
        <v>0.60398402539266272</v>
      </c>
    </row>
    <row r="114" spans="1:9">
      <c r="A114">
        <v>1995</v>
      </c>
      <c r="B114">
        <v>5</v>
      </c>
      <c r="C114">
        <v>15.1</v>
      </c>
      <c r="D114">
        <f t="shared" si="2"/>
        <v>1995.3333333333333</v>
      </c>
      <c r="I114">
        <f t="shared" si="3"/>
        <v>4.3982921401940871</v>
      </c>
    </row>
    <row r="115" spans="1:9">
      <c r="A115">
        <v>1995</v>
      </c>
      <c r="B115">
        <v>6</v>
      </c>
      <c r="C115">
        <v>17</v>
      </c>
      <c r="D115">
        <f t="shared" si="2"/>
        <v>1995.4166666666667</v>
      </c>
      <c r="I115">
        <f t="shared" si="3"/>
        <v>6.2926002549955058</v>
      </c>
    </row>
    <row r="116" spans="1:9">
      <c r="A116">
        <v>1995</v>
      </c>
      <c r="B116">
        <v>7</v>
      </c>
      <c r="C116">
        <v>22.8</v>
      </c>
      <c r="D116">
        <f t="shared" si="2"/>
        <v>1995.5</v>
      </c>
      <c r="I116">
        <f t="shared" si="3"/>
        <v>12.086908369796959</v>
      </c>
    </row>
    <row r="117" spans="1:9">
      <c r="A117">
        <v>1995</v>
      </c>
      <c r="B117">
        <v>8</v>
      </c>
      <c r="C117">
        <v>19.100000000000001</v>
      </c>
      <c r="D117">
        <f t="shared" si="2"/>
        <v>1995.5833333333333</v>
      </c>
      <c r="I117">
        <f t="shared" si="3"/>
        <v>8.381216484598383</v>
      </c>
    </row>
    <row r="118" spans="1:9">
      <c r="A118">
        <v>1995</v>
      </c>
      <c r="B118">
        <v>9</v>
      </c>
      <c r="C118">
        <v>14.3</v>
      </c>
      <c r="D118">
        <f t="shared" si="2"/>
        <v>1995.6666666666667</v>
      </c>
      <c r="I118">
        <f t="shared" si="3"/>
        <v>3.575524599399813</v>
      </c>
    </row>
    <row r="119" spans="1:9">
      <c r="A119">
        <v>1995</v>
      </c>
      <c r="B119">
        <v>10</v>
      </c>
      <c r="C119">
        <v>12.3</v>
      </c>
      <c r="D119">
        <f t="shared" si="2"/>
        <v>1995.75</v>
      </c>
      <c r="I119">
        <f t="shared" si="3"/>
        <v>1.5698327142012261</v>
      </c>
    </row>
    <row r="120" spans="1:9">
      <c r="A120">
        <v>1995</v>
      </c>
      <c r="B120">
        <v>11</v>
      </c>
      <c r="C120">
        <v>5.3</v>
      </c>
      <c r="D120">
        <f t="shared" si="2"/>
        <v>1995.8333333333333</v>
      </c>
      <c r="I120">
        <f t="shared" si="3"/>
        <v>-5.4358591709973325</v>
      </c>
    </row>
    <row r="121" spans="1:9">
      <c r="A121">
        <v>1995</v>
      </c>
      <c r="B121">
        <v>12</v>
      </c>
      <c r="C121">
        <v>1.3</v>
      </c>
      <c r="D121">
        <f t="shared" si="2"/>
        <v>1995.9166666666667</v>
      </c>
      <c r="I121">
        <f t="shared" si="3"/>
        <v>-9.4415510561959337</v>
      </c>
    </row>
    <row r="122" spans="1:9">
      <c r="A122">
        <v>1996</v>
      </c>
      <c r="B122">
        <v>1</v>
      </c>
      <c r="C122">
        <v>-0.8</v>
      </c>
      <c r="D122">
        <f t="shared" si="2"/>
        <v>1996</v>
      </c>
      <c r="I122">
        <f t="shared" si="3"/>
        <v>-11.547242941394487</v>
      </c>
    </row>
    <row r="123" spans="1:9">
      <c r="A123">
        <v>1996</v>
      </c>
      <c r="B123">
        <v>2</v>
      </c>
      <c r="C123">
        <v>-0.9</v>
      </c>
      <c r="D123">
        <f t="shared" si="2"/>
        <v>1996.0833333333333</v>
      </c>
      <c r="I123">
        <f t="shared" si="3"/>
        <v>-11.652934826593054</v>
      </c>
    </row>
    <row r="124" spans="1:9">
      <c r="A124">
        <v>1996</v>
      </c>
      <c r="B124">
        <v>3</v>
      </c>
      <c r="C124">
        <v>3.4</v>
      </c>
      <c r="D124">
        <f t="shared" si="2"/>
        <v>1996.1666666666667</v>
      </c>
      <c r="I124">
        <f t="shared" si="3"/>
        <v>-7.3586267117916293</v>
      </c>
    </row>
    <row r="125" spans="1:9">
      <c r="A125">
        <v>1996</v>
      </c>
      <c r="B125">
        <v>4</v>
      </c>
      <c r="C125">
        <v>10.6</v>
      </c>
      <c r="D125">
        <f t="shared" si="2"/>
        <v>1996.25</v>
      </c>
      <c r="I125">
        <f t="shared" si="3"/>
        <v>-0.16431859699019924</v>
      </c>
    </row>
    <row r="126" spans="1:9">
      <c r="A126">
        <v>1996</v>
      </c>
      <c r="B126">
        <v>5</v>
      </c>
      <c r="C126">
        <v>16</v>
      </c>
      <c r="D126">
        <f t="shared" si="2"/>
        <v>1996.3333333333333</v>
      </c>
      <c r="I126">
        <f t="shared" si="3"/>
        <v>5.2299895178112195</v>
      </c>
    </row>
    <row r="127" spans="1:9">
      <c r="A127">
        <v>1996</v>
      </c>
      <c r="B127">
        <v>6</v>
      </c>
      <c r="C127">
        <v>19.7</v>
      </c>
      <c r="D127">
        <f t="shared" si="2"/>
        <v>1996.4166666666667</v>
      </c>
      <c r="I127">
        <f t="shared" si="3"/>
        <v>8.9242976326126495</v>
      </c>
    </row>
    <row r="128" spans="1:9">
      <c r="A128">
        <v>1996</v>
      </c>
      <c r="B128">
        <v>7</v>
      </c>
      <c r="C128">
        <v>19.100000000000001</v>
      </c>
      <c r="D128">
        <f t="shared" si="2"/>
        <v>1996.5</v>
      </c>
      <c r="I128">
        <f t="shared" si="3"/>
        <v>8.3186057474140682</v>
      </c>
    </row>
    <row r="129" spans="1:9">
      <c r="A129">
        <v>1996</v>
      </c>
      <c r="B129">
        <v>8</v>
      </c>
      <c r="C129">
        <v>19.5</v>
      </c>
      <c r="D129">
        <f t="shared" si="2"/>
        <v>1996.5833333333333</v>
      </c>
      <c r="I129">
        <f t="shared" si="3"/>
        <v>8.7129138622155153</v>
      </c>
    </row>
    <row r="130" spans="1:9">
      <c r="A130">
        <v>1996</v>
      </c>
      <c r="B130">
        <v>9</v>
      </c>
      <c r="C130">
        <v>13.2</v>
      </c>
      <c r="D130">
        <f t="shared" si="2"/>
        <v>1996.6666666666667</v>
      </c>
      <c r="I130">
        <f t="shared" si="3"/>
        <v>2.407221977016917</v>
      </c>
    </row>
    <row r="131" spans="1:9">
      <c r="A131">
        <v>1996</v>
      </c>
      <c r="B131">
        <v>10</v>
      </c>
      <c r="C131">
        <v>11</v>
      </c>
      <c r="D131">
        <f t="shared" ref="D131:D194" si="4">A131+(B131-1)/12</f>
        <v>1996.75</v>
      </c>
      <c r="I131">
        <f t="shared" ref="I131:I194" si="5">$C131-$G$10-$G$8*$D131</f>
        <v>0.20153009181836978</v>
      </c>
    </row>
    <row r="132" spans="1:9">
      <c r="A132">
        <v>1996</v>
      </c>
      <c r="B132">
        <v>11</v>
      </c>
      <c r="C132">
        <v>7.5</v>
      </c>
      <c r="D132">
        <f t="shared" si="4"/>
        <v>1996.8333333333333</v>
      </c>
      <c r="I132">
        <f t="shared" si="5"/>
        <v>-3.3041617933801888</v>
      </c>
    </row>
    <row r="133" spans="1:9">
      <c r="A133">
        <v>1996</v>
      </c>
      <c r="B133">
        <v>12</v>
      </c>
      <c r="C133">
        <v>-1</v>
      </c>
      <c r="D133">
        <f t="shared" si="4"/>
        <v>1996.9166666666667</v>
      </c>
      <c r="I133">
        <f t="shared" si="5"/>
        <v>-11.809853678578776</v>
      </c>
    </row>
    <row r="134" spans="1:9">
      <c r="A134">
        <v>1997</v>
      </c>
      <c r="B134">
        <v>1</v>
      </c>
      <c r="C134">
        <v>-0.5</v>
      </c>
      <c r="D134">
        <f t="shared" si="4"/>
        <v>1997</v>
      </c>
      <c r="I134">
        <f t="shared" si="5"/>
        <v>-11.315545563777363</v>
      </c>
    </row>
    <row r="135" spans="1:9">
      <c r="A135">
        <v>1997</v>
      </c>
      <c r="B135">
        <v>2</v>
      </c>
      <c r="C135">
        <v>4.0999999999999996</v>
      </c>
      <c r="D135">
        <f t="shared" si="4"/>
        <v>1997.0833333333333</v>
      </c>
      <c r="I135">
        <f t="shared" si="5"/>
        <v>-6.721237448975927</v>
      </c>
    </row>
    <row r="136" spans="1:9">
      <c r="A136">
        <v>1997</v>
      </c>
      <c r="B136">
        <v>3</v>
      </c>
      <c r="C136">
        <v>7.5</v>
      </c>
      <c r="D136">
        <f t="shared" si="4"/>
        <v>1997.1666666666667</v>
      </c>
      <c r="I136">
        <f t="shared" si="5"/>
        <v>-3.3269293341745083</v>
      </c>
    </row>
    <row r="137" spans="1:9">
      <c r="A137">
        <v>1997</v>
      </c>
      <c r="B137">
        <v>4</v>
      </c>
      <c r="C137">
        <v>8.5</v>
      </c>
      <c r="D137">
        <f t="shared" si="4"/>
        <v>1997.25</v>
      </c>
      <c r="I137">
        <f t="shared" si="5"/>
        <v>-2.3326212193730669</v>
      </c>
    </row>
    <row r="138" spans="1:9">
      <c r="A138">
        <v>1997</v>
      </c>
      <c r="B138">
        <v>5</v>
      </c>
      <c r="C138">
        <v>16.3</v>
      </c>
      <c r="D138">
        <f t="shared" si="4"/>
        <v>1997.3333333333333</v>
      </c>
      <c r="I138">
        <f t="shared" si="5"/>
        <v>5.4616868954283859</v>
      </c>
    </row>
    <row r="139" spans="1:9">
      <c r="A139">
        <v>1997</v>
      </c>
      <c r="B139">
        <v>6</v>
      </c>
      <c r="C139">
        <v>19</v>
      </c>
      <c r="D139">
        <f t="shared" si="4"/>
        <v>1997.4166666666667</v>
      </c>
      <c r="I139">
        <f t="shared" si="5"/>
        <v>8.1559950102297876</v>
      </c>
    </row>
    <row r="140" spans="1:9">
      <c r="A140">
        <v>1997</v>
      </c>
      <c r="B140">
        <v>7</v>
      </c>
      <c r="C140">
        <v>20.100000000000001</v>
      </c>
      <c r="D140">
        <f t="shared" si="4"/>
        <v>1997.5</v>
      </c>
      <c r="I140">
        <f t="shared" si="5"/>
        <v>9.2503031250312233</v>
      </c>
    </row>
    <row r="141" spans="1:9">
      <c r="A141">
        <v>1997</v>
      </c>
      <c r="B141">
        <v>8</v>
      </c>
      <c r="C141">
        <v>20.2</v>
      </c>
      <c r="D141">
        <f t="shared" si="4"/>
        <v>1997.5833333333333</v>
      </c>
      <c r="I141">
        <f t="shared" si="5"/>
        <v>9.3446112398326306</v>
      </c>
    </row>
    <row r="142" spans="1:9">
      <c r="A142">
        <v>1997</v>
      </c>
      <c r="B142">
        <v>9</v>
      </c>
      <c r="C142">
        <v>16.600000000000001</v>
      </c>
      <c r="D142">
        <f t="shared" si="4"/>
        <v>1997.6666666666667</v>
      </c>
      <c r="I142">
        <f t="shared" si="5"/>
        <v>5.7389193546340778</v>
      </c>
    </row>
    <row r="143" spans="1:9">
      <c r="A143">
        <v>1997</v>
      </c>
      <c r="B143">
        <v>10</v>
      </c>
      <c r="C143">
        <v>9.6</v>
      </c>
      <c r="D143">
        <f t="shared" si="4"/>
        <v>1997.75</v>
      </c>
      <c r="I143">
        <f t="shared" si="5"/>
        <v>-1.2667725305645092</v>
      </c>
    </row>
    <row r="144" spans="1:9">
      <c r="A144">
        <v>1997</v>
      </c>
      <c r="B144">
        <v>11</v>
      </c>
      <c r="C144">
        <v>5.3</v>
      </c>
      <c r="D144">
        <f t="shared" si="4"/>
        <v>1997.8333333333333</v>
      </c>
      <c r="I144">
        <f t="shared" si="5"/>
        <v>-5.5724644157630507</v>
      </c>
    </row>
    <row r="145" spans="1:9">
      <c r="A145">
        <v>1997</v>
      </c>
      <c r="B145">
        <v>12</v>
      </c>
      <c r="C145">
        <v>2.6</v>
      </c>
      <c r="D145">
        <f t="shared" si="4"/>
        <v>1997.9166666666667</v>
      </c>
      <c r="I145">
        <f t="shared" si="5"/>
        <v>-8.2781563009616548</v>
      </c>
    </row>
    <row r="146" spans="1:9">
      <c r="A146">
        <v>1998</v>
      </c>
      <c r="B146">
        <v>1</v>
      </c>
      <c r="C146">
        <v>3.2</v>
      </c>
      <c r="D146">
        <f t="shared" si="4"/>
        <v>1998</v>
      </c>
      <c r="I146">
        <f t="shared" si="5"/>
        <v>-7.683848186160219</v>
      </c>
    </row>
    <row r="147" spans="1:9">
      <c r="A147">
        <v>1998</v>
      </c>
      <c r="B147">
        <v>2</v>
      </c>
      <c r="C147">
        <v>5.3</v>
      </c>
      <c r="D147">
        <f t="shared" si="4"/>
        <v>1998.0833333333333</v>
      </c>
      <c r="I147">
        <f t="shared" si="5"/>
        <v>-5.5895400713587549</v>
      </c>
    </row>
    <row r="148" spans="1:9">
      <c r="A148">
        <v>1998</v>
      </c>
      <c r="B148">
        <v>3</v>
      </c>
      <c r="C148">
        <v>5.8</v>
      </c>
      <c r="D148">
        <f t="shared" si="4"/>
        <v>1998.1666666666667</v>
      </c>
      <c r="I148">
        <f t="shared" si="5"/>
        <v>-5.0952319565573418</v>
      </c>
    </row>
    <row r="149" spans="1:9">
      <c r="A149">
        <v>1998</v>
      </c>
      <c r="B149">
        <v>4</v>
      </c>
      <c r="C149">
        <v>11</v>
      </c>
      <c r="D149">
        <f t="shared" si="4"/>
        <v>1998.25</v>
      </c>
      <c r="I149">
        <f t="shared" si="5"/>
        <v>9.9076158244088219E-2</v>
      </c>
    </row>
    <row r="150" spans="1:9">
      <c r="A150">
        <v>1998</v>
      </c>
      <c r="B150">
        <v>5</v>
      </c>
      <c r="C150">
        <v>15.8</v>
      </c>
      <c r="D150">
        <f t="shared" si="4"/>
        <v>1998.3333333333333</v>
      </c>
      <c r="I150">
        <f t="shared" si="5"/>
        <v>4.8933842730455126</v>
      </c>
    </row>
    <row r="151" spans="1:9">
      <c r="A151">
        <v>1998</v>
      </c>
      <c r="B151">
        <v>6</v>
      </c>
      <c r="C151">
        <v>20.7</v>
      </c>
      <c r="D151">
        <f t="shared" si="4"/>
        <v>1998.4166666666667</v>
      </c>
      <c r="I151">
        <f t="shared" si="5"/>
        <v>9.7876923878469029</v>
      </c>
    </row>
    <row r="152" spans="1:9">
      <c r="A152">
        <v>1998</v>
      </c>
      <c r="B152">
        <v>7</v>
      </c>
      <c r="C152">
        <v>21.5</v>
      </c>
      <c r="D152">
        <f t="shared" si="4"/>
        <v>1998.5</v>
      </c>
      <c r="I152">
        <f t="shared" si="5"/>
        <v>10.582000502648356</v>
      </c>
    </row>
    <row r="153" spans="1:9">
      <c r="A153">
        <v>1998</v>
      </c>
      <c r="B153">
        <v>8</v>
      </c>
      <c r="C153">
        <v>21.6</v>
      </c>
      <c r="D153">
        <f t="shared" si="4"/>
        <v>1998.5833333333333</v>
      </c>
      <c r="I153">
        <f t="shared" si="5"/>
        <v>10.676308617449791</v>
      </c>
    </row>
    <row r="154" spans="1:9">
      <c r="A154">
        <v>1998</v>
      </c>
      <c r="B154">
        <v>9</v>
      </c>
      <c r="C154">
        <v>15.6</v>
      </c>
      <c r="D154">
        <f t="shared" si="4"/>
        <v>1998.6666666666667</v>
      </c>
      <c r="I154">
        <f t="shared" si="5"/>
        <v>4.6706167322512044</v>
      </c>
    </row>
    <row r="155" spans="1:9">
      <c r="A155">
        <v>1998</v>
      </c>
      <c r="B155">
        <v>10</v>
      </c>
      <c r="C155">
        <v>11.4</v>
      </c>
      <c r="D155">
        <f t="shared" si="4"/>
        <v>1998.75</v>
      </c>
      <c r="I155">
        <f t="shared" si="5"/>
        <v>0.46492484705265724</v>
      </c>
    </row>
    <row r="156" spans="1:9">
      <c r="A156">
        <v>1998</v>
      </c>
      <c r="B156">
        <v>11</v>
      </c>
      <c r="C156">
        <v>3.4</v>
      </c>
      <c r="D156">
        <f t="shared" si="4"/>
        <v>1998.8333333333333</v>
      </c>
      <c r="I156">
        <f t="shared" si="5"/>
        <v>-7.5407670381459297</v>
      </c>
    </row>
    <row r="157" spans="1:9">
      <c r="A157">
        <v>1998</v>
      </c>
      <c r="B157">
        <v>12</v>
      </c>
      <c r="C157">
        <v>-3.1</v>
      </c>
      <c r="D157">
        <f t="shared" si="4"/>
        <v>1998.9166666666667</v>
      </c>
      <c r="I157">
        <f t="shared" si="5"/>
        <v>-14.046458923344488</v>
      </c>
    </row>
    <row r="158" spans="1:9">
      <c r="A158">
        <v>1999</v>
      </c>
      <c r="B158">
        <v>1</v>
      </c>
      <c r="C158">
        <v>0.60000000000000009</v>
      </c>
      <c r="D158">
        <f t="shared" si="4"/>
        <v>1999</v>
      </c>
      <c r="I158">
        <f t="shared" si="5"/>
        <v>-10.352150808543087</v>
      </c>
    </row>
    <row r="159" spans="1:9">
      <c r="A159">
        <v>1999</v>
      </c>
      <c r="B159">
        <v>2</v>
      </c>
      <c r="C159">
        <v>0.8</v>
      </c>
      <c r="D159">
        <f t="shared" si="4"/>
        <v>1999.0833333333333</v>
      </c>
      <c r="I159">
        <f t="shared" si="5"/>
        <v>-10.157842693741642</v>
      </c>
    </row>
    <row r="160" spans="1:9">
      <c r="A160">
        <v>1999</v>
      </c>
      <c r="B160">
        <v>3</v>
      </c>
      <c r="C160">
        <v>7.8</v>
      </c>
      <c r="D160">
        <f t="shared" si="4"/>
        <v>1999.1666666666667</v>
      </c>
      <c r="I160">
        <f t="shared" si="5"/>
        <v>-3.1635345789402152</v>
      </c>
    </row>
    <row r="161" spans="1:9">
      <c r="A161">
        <v>1999</v>
      </c>
      <c r="B161">
        <v>4</v>
      </c>
      <c r="C161">
        <v>11.6</v>
      </c>
      <c r="D161">
        <f t="shared" si="4"/>
        <v>1999.25</v>
      </c>
      <c r="I161">
        <f t="shared" si="5"/>
        <v>0.63077353586120921</v>
      </c>
    </row>
    <row r="162" spans="1:9">
      <c r="A162">
        <v>1999</v>
      </c>
      <c r="B162">
        <v>5</v>
      </c>
      <c r="C162">
        <v>16.7</v>
      </c>
      <c r="D162">
        <f t="shared" si="4"/>
        <v>1999.3333333333333</v>
      </c>
      <c r="I162">
        <f t="shared" si="5"/>
        <v>5.725081650662645</v>
      </c>
    </row>
    <row r="163" spans="1:9">
      <c r="A163">
        <v>1999</v>
      </c>
      <c r="B163">
        <v>6</v>
      </c>
      <c r="C163">
        <v>19.100000000000001</v>
      </c>
      <c r="D163">
        <f t="shared" si="4"/>
        <v>1999.4166666666667</v>
      </c>
      <c r="I163">
        <f t="shared" si="5"/>
        <v>8.1193897654640637</v>
      </c>
    </row>
    <row r="164" spans="1:9">
      <c r="A164">
        <v>1999</v>
      </c>
      <c r="B164">
        <v>7</v>
      </c>
      <c r="C164">
        <v>20.9</v>
      </c>
      <c r="D164">
        <f t="shared" si="4"/>
        <v>1999.5</v>
      </c>
      <c r="I164">
        <f t="shared" si="5"/>
        <v>9.9136978802655165</v>
      </c>
    </row>
    <row r="165" spans="1:9">
      <c r="A165">
        <v>1999</v>
      </c>
      <c r="B165">
        <v>8</v>
      </c>
      <c r="C165">
        <v>20.5</v>
      </c>
      <c r="D165">
        <f t="shared" si="4"/>
        <v>1999.5833333333333</v>
      </c>
      <c r="I165">
        <f t="shared" si="5"/>
        <v>9.5080059950669238</v>
      </c>
    </row>
    <row r="166" spans="1:9">
      <c r="A166">
        <v>1999</v>
      </c>
      <c r="B166">
        <v>9</v>
      </c>
      <c r="C166">
        <v>18.100000000000001</v>
      </c>
      <c r="D166">
        <f t="shared" si="4"/>
        <v>1999.6666666666667</v>
      </c>
      <c r="I166">
        <f t="shared" si="5"/>
        <v>7.1023141098683311</v>
      </c>
    </row>
    <row r="167" spans="1:9">
      <c r="A167">
        <v>1999</v>
      </c>
      <c r="B167">
        <v>10</v>
      </c>
      <c r="C167">
        <v>11.8</v>
      </c>
      <c r="D167">
        <f t="shared" si="4"/>
        <v>1999.75</v>
      </c>
      <c r="I167">
        <f t="shared" si="5"/>
        <v>0.7966222246697896</v>
      </c>
    </row>
    <row r="168" spans="1:9">
      <c r="A168">
        <v>1999</v>
      </c>
      <c r="B168">
        <v>11</v>
      </c>
      <c r="C168">
        <v>3.1</v>
      </c>
      <c r="D168">
        <f t="shared" si="4"/>
        <v>1999.8333333333333</v>
      </c>
      <c r="I168">
        <f t="shared" si="5"/>
        <v>-7.909069660528786</v>
      </c>
    </row>
    <row r="169" spans="1:9">
      <c r="A169">
        <v>1999</v>
      </c>
      <c r="B169">
        <v>12</v>
      </c>
      <c r="C169">
        <v>0.7</v>
      </c>
      <c r="D169">
        <f t="shared" si="4"/>
        <v>1999.9166666666667</v>
      </c>
      <c r="I169">
        <f t="shared" si="5"/>
        <v>-10.314761545727364</v>
      </c>
    </row>
    <row r="170" spans="1:9">
      <c r="A170">
        <v>2000</v>
      </c>
      <c r="B170">
        <v>1</v>
      </c>
      <c r="C170">
        <v>-1.6</v>
      </c>
      <c r="D170">
        <f t="shared" si="4"/>
        <v>2000</v>
      </c>
      <c r="I170">
        <f t="shared" si="5"/>
        <v>-12.62045343092592</v>
      </c>
    </row>
    <row r="171" spans="1:9">
      <c r="A171">
        <v>2000</v>
      </c>
      <c r="B171">
        <v>2</v>
      </c>
      <c r="C171">
        <v>4</v>
      </c>
      <c r="D171">
        <f t="shared" si="4"/>
        <v>2000.0833333333333</v>
      </c>
      <c r="I171">
        <f t="shared" si="5"/>
        <v>-7.0261453161244845</v>
      </c>
    </row>
    <row r="172" spans="1:9">
      <c r="A172">
        <v>2000</v>
      </c>
      <c r="B172">
        <v>3</v>
      </c>
      <c r="C172">
        <v>7.6</v>
      </c>
      <c r="D172">
        <f t="shared" si="4"/>
        <v>2000.1666666666667</v>
      </c>
      <c r="I172">
        <f t="shared" si="5"/>
        <v>-3.4318372013230771</v>
      </c>
    </row>
    <row r="173" spans="1:9">
      <c r="A173">
        <v>2000</v>
      </c>
      <c r="B173">
        <v>4</v>
      </c>
      <c r="C173">
        <v>13.6</v>
      </c>
      <c r="D173">
        <f t="shared" si="4"/>
        <v>2000.25</v>
      </c>
      <c r="I173">
        <f t="shared" si="5"/>
        <v>2.5624709134783359</v>
      </c>
    </row>
    <row r="174" spans="1:9">
      <c r="A174">
        <v>2000</v>
      </c>
      <c r="B174">
        <v>5</v>
      </c>
      <c r="C174">
        <v>17</v>
      </c>
      <c r="D174">
        <f t="shared" si="4"/>
        <v>2000.3333333333333</v>
      </c>
      <c r="I174">
        <f t="shared" si="5"/>
        <v>5.956779028279783</v>
      </c>
    </row>
    <row r="175" spans="1:9">
      <c r="A175">
        <v>2000</v>
      </c>
      <c r="B175">
        <v>6</v>
      </c>
      <c r="C175">
        <v>20.9</v>
      </c>
      <c r="D175">
        <f t="shared" si="4"/>
        <v>2000.4166666666667</v>
      </c>
      <c r="I175">
        <f t="shared" si="5"/>
        <v>9.8510871430812017</v>
      </c>
    </row>
    <row r="176" spans="1:9">
      <c r="A176">
        <v>2000</v>
      </c>
      <c r="B176">
        <v>7</v>
      </c>
      <c r="C176">
        <v>19.899999999999999</v>
      </c>
      <c r="D176">
        <f t="shared" si="4"/>
        <v>2000.5</v>
      </c>
      <c r="I176">
        <f t="shared" si="5"/>
        <v>8.8453952578826431</v>
      </c>
    </row>
    <row r="177" spans="1:9">
      <c r="A177">
        <v>2000</v>
      </c>
      <c r="B177">
        <v>8</v>
      </c>
      <c r="C177">
        <v>22.1</v>
      </c>
      <c r="D177">
        <f t="shared" si="4"/>
        <v>2000.5833333333333</v>
      </c>
      <c r="I177">
        <f t="shared" si="5"/>
        <v>11.039703372684073</v>
      </c>
    </row>
    <row r="178" spans="1:9">
      <c r="A178">
        <v>2000</v>
      </c>
      <c r="B178">
        <v>9</v>
      </c>
      <c r="C178">
        <v>16.399999999999999</v>
      </c>
      <c r="D178">
        <f t="shared" si="4"/>
        <v>2000.6666666666667</v>
      </c>
      <c r="I178">
        <f t="shared" si="5"/>
        <v>5.3340114874854976</v>
      </c>
    </row>
    <row r="179" spans="1:9">
      <c r="A179">
        <v>2000</v>
      </c>
      <c r="B179">
        <v>10</v>
      </c>
      <c r="C179">
        <v>12.9</v>
      </c>
      <c r="D179">
        <f t="shared" si="4"/>
        <v>2000.75</v>
      </c>
      <c r="I179">
        <f t="shared" si="5"/>
        <v>1.828319602286939</v>
      </c>
    </row>
    <row r="180" spans="1:9">
      <c r="A180">
        <v>2000</v>
      </c>
      <c r="B180">
        <v>11</v>
      </c>
      <c r="C180">
        <v>8.4</v>
      </c>
      <c r="D180">
        <f t="shared" si="4"/>
        <v>2000.8333333333333</v>
      </c>
      <c r="I180">
        <f t="shared" si="5"/>
        <v>-2.677372282911648</v>
      </c>
    </row>
    <row r="181" spans="1:9">
      <c r="A181">
        <v>2000</v>
      </c>
      <c r="B181">
        <v>12</v>
      </c>
      <c r="C181">
        <v>4.9000000000000004</v>
      </c>
      <c r="D181">
        <f t="shared" si="4"/>
        <v>2000.9166666666667</v>
      </c>
      <c r="I181">
        <f t="shared" si="5"/>
        <v>-6.1830641681102065</v>
      </c>
    </row>
    <row r="182" spans="1:9">
      <c r="A182">
        <v>2001</v>
      </c>
      <c r="B182">
        <v>1</v>
      </c>
      <c r="C182">
        <v>3.4</v>
      </c>
      <c r="D182">
        <f t="shared" si="4"/>
        <v>2001</v>
      </c>
      <c r="I182">
        <f t="shared" si="5"/>
        <v>-7.6887560533087935</v>
      </c>
    </row>
    <row r="183" spans="1:9">
      <c r="A183">
        <v>2001</v>
      </c>
      <c r="B183">
        <v>2</v>
      </c>
      <c r="C183">
        <v>4.7</v>
      </c>
      <c r="D183">
        <f t="shared" si="4"/>
        <v>2001.0833333333333</v>
      </c>
      <c r="I183">
        <f t="shared" si="5"/>
        <v>-6.3944479385073691</v>
      </c>
    </row>
    <row r="184" spans="1:9">
      <c r="A184">
        <v>2001</v>
      </c>
      <c r="B184">
        <v>3</v>
      </c>
      <c r="C184">
        <v>8.8000000000000007</v>
      </c>
      <c r="D184">
        <f t="shared" si="4"/>
        <v>2001.1666666666667</v>
      </c>
      <c r="I184">
        <f t="shared" si="5"/>
        <v>-2.3001398237059334</v>
      </c>
    </row>
    <row r="185" spans="1:9">
      <c r="A185">
        <v>2001</v>
      </c>
      <c r="B185">
        <v>4</v>
      </c>
      <c r="C185">
        <v>10.1</v>
      </c>
      <c r="D185">
        <f t="shared" si="4"/>
        <v>2001.25</v>
      </c>
      <c r="I185">
        <f t="shared" si="5"/>
        <v>-1.005831708904509</v>
      </c>
    </row>
    <row r="186" spans="1:9">
      <c r="A186">
        <v>2001</v>
      </c>
      <c r="B186">
        <v>5</v>
      </c>
      <c r="C186">
        <v>17.2</v>
      </c>
      <c r="D186">
        <f t="shared" si="4"/>
        <v>2001.3333333333333</v>
      </c>
      <c r="I186">
        <f t="shared" si="5"/>
        <v>6.0884764058969267</v>
      </c>
    </row>
    <row r="187" spans="1:9">
      <c r="A187">
        <v>2001</v>
      </c>
      <c r="B187">
        <v>6</v>
      </c>
      <c r="C187">
        <v>18.399999999999999</v>
      </c>
      <c r="D187">
        <f t="shared" si="4"/>
        <v>2001.4166666666667</v>
      </c>
      <c r="I187">
        <f t="shared" si="5"/>
        <v>7.2827845206983568</v>
      </c>
    </row>
    <row r="188" spans="1:9">
      <c r="A188">
        <v>2001</v>
      </c>
      <c r="B188">
        <v>7</v>
      </c>
      <c r="C188">
        <v>21.9</v>
      </c>
      <c r="D188">
        <f t="shared" si="4"/>
        <v>2001.5</v>
      </c>
      <c r="I188">
        <f t="shared" si="5"/>
        <v>10.77709263549977</v>
      </c>
    </row>
    <row r="189" spans="1:9">
      <c r="A189">
        <v>2001</v>
      </c>
      <c r="B189">
        <v>8</v>
      </c>
      <c r="C189">
        <v>22.9</v>
      </c>
      <c r="D189">
        <f t="shared" si="4"/>
        <v>2001.5833333333333</v>
      </c>
      <c r="I189">
        <f t="shared" si="5"/>
        <v>11.771400750301211</v>
      </c>
    </row>
    <row r="190" spans="1:9">
      <c r="A190">
        <v>2001</v>
      </c>
      <c r="B190">
        <v>9</v>
      </c>
      <c r="C190">
        <v>13.8</v>
      </c>
      <c r="D190">
        <f t="shared" si="4"/>
        <v>2001.6666666666667</v>
      </c>
      <c r="I190">
        <f t="shared" si="5"/>
        <v>2.6657088651026299</v>
      </c>
    </row>
    <row r="191" spans="1:9">
      <c r="A191">
        <v>2001</v>
      </c>
      <c r="B191">
        <v>10</v>
      </c>
      <c r="C191">
        <v>14</v>
      </c>
      <c r="D191">
        <f t="shared" si="4"/>
        <v>2001.75</v>
      </c>
      <c r="I191">
        <f t="shared" si="5"/>
        <v>2.86001697990406</v>
      </c>
    </row>
    <row r="192" spans="1:9">
      <c r="A192">
        <v>2001</v>
      </c>
      <c r="B192">
        <v>11</v>
      </c>
      <c r="C192">
        <v>3.6</v>
      </c>
      <c r="D192">
        <f t="shared" si="4"/>
        <v>2001.8333333333333</v>
      </c>
      <c r="I192">
        <f t="shared" si="5"/>
        <v>-7.5456749052945042</v>
      </c>
    </row>
    <row r="193" spans="1:9">
      <c r="A193">
        <v>2001</v>
      </c>
      <c r="B193">
        <v>12</v>
      </c>
      <c r="C193">
        <v>-2.1</v>
      </c>
      <c r="D193">
        <f t="shared" si="4"/>
        <v>2001.9166666666667</v>
      </c>
      <c r="I193">
        <f t="shared" si="5"/>
        <v>-13.25136679049308</v>
      </c>
    </row>
    <row r="194" spans="1:9">
      <c r="A194">
        <v>2002</v>
      </c>
      <c r="B194">
        <v>1</v>
      </c>
      <c r="C194">
        <v>-0.60000000000000009</v>
      </c>
      <c r="D194">
        <f t="shared" si="4"/>
        <v>2002</v>
      </c>
      <c r="I194">
        <f t="shared" si="5"/>
        <v>-11.757058675691638</v>
      </c>
    </row>
    <row r="195" spans="1:9">
      <c r="A195">
        <v>2002</v>
      </c>
      <c r="B195">
        <v>2</v>
      </c>
      <c r="C195">
        <v>5</v>
      </c>
      <c r="D195">
        <f t="shared" ref="D195:D258" si="6">A195+(B195-1)/12</f>
        <v>2002.0833333333333</v>
      </c>
      <c r="I195">
        <f t="shared" ref="I195:I258" si="7">$C195-$G$10-$G$8*$D195</f>
        <v>-6.1627505608902311</v>
      </c>
    </row>
    <row r="196" spans="1:9">
      <c r="A196">
        <v>2002</v>
      </c>
      <c r="B196">
        <v>3</v>
      </c>
      <c r="C196">
        <v>8.9</v>
      </c>
      <c r="D196">
        <f t="shared" si="6"/>
        <v>2002.1666666666667</v>
      </c>
      <c r="I196">
        <f t="shared" si="7"/>
        <v>-2.268442446088784</v>
      </c>
    </row>
    <row r="197" spans="1:9">
      <c r="A197">
        <v>2002</v>
      </c>
      <c r="B197">
        <v>4</v>
      </c>
      <c r="C197">
        <v>10.1</v>
      </c>
      <c r="D197">
        <f t="shared" si="6"/>
        <v>2002.25</v>
      </c>
      <c r="I197">
        <f t="shared" si="7"/>
        <v>-1.0741343312873823</v>
      </c>
    </row>
    <row r="198" spans="1:9">
      <c r="A198">
        <v>2002</v>
      </c>
      <c r="B198">
        <v>5</v>
      </c>
      <c r="C198">
        <v>17.3</v>
      </c>
      <c r="D198">
        <f t="shared" si="6"/>
        <v>2002.3333333333333</v>
      </c>
      <c r="I198">
        <f t="shared" si="7"/>
        <v>6.1201737835140761</v>
      </c>
    </row>
    <row r="199" spans="1:9">
      <c r="A199">
        <v>2002</v>
      </c>
      <c r="B199">
        <v>6</v>
      </c>
      <c r="C199">
        <v>21.1</v>
      </c>
      <c r="D199">
        <f t="shared" si="6"/>
        <v>2002.4166666666667</v>
      </c>
      <c r="I199">
        <f t="shared" si="7"/>
        <v>9.9144818983154721</v>
      </c>
    </row>
    <row r="200" spans="1:9">
      <c r="A200">
        <v>2002</v>
      </c>
      <c r="B200">
        <v>7</v>
      </c>
      <c r="C200">
        <v>21.3</v>
      </c>
      <c r="D200">
        <f t="shared" si="6"/>
        <v>2002.5</v>
      </c>
      <c r="I200">
        <f t="shared" si="7"/>
        <v>10.108790013116931</v>
      </c>
    </row>
    <row r="201" spans="1:9">
      <c r="A201">
        <v>2002</v>
      </c>
      <c r="B201">
        <v>8</v>
      </c>
      <c r="C201">
        <v>20.100000000000001</v>
      </c>
      <c r="D201">
        <f t="shared" si="6"/>
        <v>2002.5833333333333</v>
      </c>
      <c r="I201">
        <f t="shared" si="7"/>
        <v>8.903098127918355</v>
      </c>
    </row>
    <row r="202" spans="1:9">
      <c r="A202">
        <v>2002</v>
      </c>
      <c r="B202">
        <v>9</v>
      </c>
      <c r="C202">
        <v>15</v>
      </c>
      <c r="D202">
        <f t="shared" si="6"/>
        <v>2002.6666666666667</v>
      </c>
      <c r="I202">
        <f t="shared" si="7"/>
        <v>3.7974062427197737</v>
      </c>
    </row>
    <row r="203" spans="1:9">
      <c r="A203">
        <v>2002</v>
      </c>
      <c r="B203">
        <v>10</v>
      </c>
      <c r="C203">
        <v>11.5</v>
      </c>
      <c r="D203">
        <f t="shared" si="6"/>
        <v>2002.75</v>
      </c>
      <c r="I203">
        <f t="shared" si="7"/>
        <v>0.29171435752121511</v>
      </c>
    </row>
    <row r="204" spans="1:9">
      <c r="A204">
        <v>2002</v>
      </c>
      <c r="B204">
        <v>11</v>
      </c>
      <c r="C204">
        <v>9.4</v>
      </c>
      <c r="D204">
        <f t="shared" si="6"/>
        <v>2002.8333333333333</v>
      </c>
      <c r="I204">
        <f t="shared" si="7"/>
        <v>-1.8139775276773662</v>
      </c>
    </row>
    <row r="205" spans="1:9">
      <c r="A205">
        <v>2002</v>
      </c>
      <c r="B205">
        <v>12</v>
      </c>
      <c r="C205">
        <v>2.6</v>
      </c>
      <c r="D205">
        <f t="shared" si="6"/>
        <v>2002.9166666666667</v>
      </c>
      <c r="I205">
        <f t="shared" si="7"/>
        <v>-8.6196694128759646</v>
      </c>
    </row>
    <row r="206" spans="1:9">
      <c r="A206">
        <v>2003</v>
      </c>
      <c r="B206">
        <v>1</v>
      </c>
      <c r="C206">
        <v>-1.1000000000000001</v>
      </c>
      <c r="D206">
        <f t="shared" si="6"/>
        <v>2003</v>
      </c>
      <c r="I206">
        <f t="shared" si="7"/>
        <v>-12.325361298074512</v>
      </c>
    </row>
    <row r="207" spans="1:9">
      <c r="A207">
        <v>2003</v>
      </c>
      <c r="B207">
        <v>2</v>
      </c>
      <c r="C207">
        <v>-0.9</v>
      </c>
      <c r="D207">
        <f t="shared" si="6"/>
        <v>2003.0833333333333</v>
      </c>
      <c r="I207">
        <f t="shared" si="7"/>
        <v>-12.131053183273082</v>
      </c>
    </row>
    <row r="208" spans="1:9">
      <c r="A208">
        <v>2003</v>
      </c>
      <c r="B208">
        <v>3</v>
      </c>
      <c r="C208">
        <v>7.4</v>
      </c>
      <c r="D208">
        <f t="shared" si="6"/>
        <v>2003.1666666666667</v>
      </c>
      <c r="I208">
        <f t="shared" si="7"/>
        <v>-3.8367450684716573</v>
      </c>
    </row>
    <row r="209" spans="1:9">
      <c r="A209">
        <v>2003</v>
      </c>
      <c r="B209">
        <v>4</v>
      </c>
      <c r="C209">
        <v>10.3</v>
      </c>
      <c r="D209">
        <f t="shared" si="6"/>
        <v>2003.25</v>
      </c>
      <c r="I209">
        <f t="shared" si="7"/>
        <v>-0.94243695367021019</v>
      </c>
    </row>
    <row r="210" spans="1:9">
      <c r="A210">
        <v>2003</v>
      </c>
      <c r="B210">
        <v>5</v>
      </c>
      <c r="C210">
        <v>18.3</v>
      </c>
      <c r="D210">
        <f t="shared" si="6"/>
        <v>2003.3333333333333</v>
      </c>
      <c r="I210">
        <f t="shared" si="7"/>
        <v>7.0518711611312028</v>
      </c>
    </row>
    <row r="211" spans="1:9">
      <c r="A211">
        <v>2003</v>
      </c>
      <c r="B211">
        <v>6</v>
      </c>
      <c r="C211">
        <v>23.5</v>
      </c>
      <c r="D211">
        <f t="shared" si="6"/>
        <v>2003.4166666666667</v>
      </c>
      <c r="I211">
        <f t="shared" si="7"/>
        <v>12.246179275932633</v>
      </c>
    </row>
    <row r="212" spans="1:9">
      <c r="A212">
        <v>2003</v>
      </c>
      <c r="B212">
        <v>7</v>
      </c>
      <c r="C212">
        <v>22.6</v>
      </c>
      <c r="D212">
        <f t="shared" si="6"/>
        <v>2003.5</v>
      </c>
      <c r="I212">
        <f t="shared" si="7"/>
        <v>11.34048739073404</v>
      </c>
    </row>
    <row r="213" spans="1:9">
      <c r="A213">
        <v>2003</v>
      </c>
      <c r="B213">
        <v>8</v>
      </c>
      <c r="C213">
        <v>24.2</v>
      </c>
      <c r="D213">
        <f t="shared" si="6"/>
        <v>2003.5833333333333</v>
      </c>
      <c r="I213">
        <f t="shared" si="7"/>
        <v>12.934795505535476</v>
      </c>
    </row>
    <row r="214" spans="1:9">
      <c r="A214">
        <v>2003</v>
      </c>
      <c r="B214">
        <v>9</v>
      </c>
      <c r="C214">
        <v>15.5</v>
      </c>
      <c r="D214">
        <f t="shared" si="6"/>
        <v>2003.6666666666667</v>
      </c>
      <c r="I214">
        <f t="shared" si="7"/>
        <v>4.2291036203369003</v>
      </c>
    </row>
    <row r="215" spans="1:9">
      <c r="A215">
        <v>2003</v>
      </c>
      <c r="B215">
        <v>10</v>
      </c>
      <c r="C215">
        <v>8.8000000000000007</v>
      </c>
      <c r="D215">
        <f t="shared" si="6"/>
        <v>2003.75</v>
      </c>
      <c r="I215">
        <f t="shared" si="7"/>
        <v>-2.4765882648616468</v>
      </c>
    </row>
    <row r="216" spans="1:9">
      <c r="A216">
        <v>2003</v>
      </c>
      <c r="B216">
        <v>11</v>
      </c>
      <c r="C216">
        <v>8.1999999999999993</v>
      </c>
      <c r="D216">
        <f t="shared" si="6"/>
        <v>2003.8333333333333</v>
      </c>
      <c r="I216">
        <f t="shared" si="7"/>
        <v>-3.0822801500602282</v>
      </c>
    </row>
    <row r="217" spans="1:9">
      <c r="A217">
        <v>2003</v>
      </c>
      <c r="B217">
        <v>12</v>
      </c>
      <c r="C217">
        <v>2.1</v>
      </c>
      <c r="D217">
        <f t="shared" si="6"/>
        <v>2003.9166666666667</v>
      </c>
      <c r="I217">
        <f t="shared" si="7"/>
        <v>-9.1879720352588095</v>
      </c>
    </row>
    <row r="218" spans="1:9">
      <c r="A218">
        <v>2004</v>
      </c>
      <c r="B218">
        <v>1</v>
      </c>
      <c r="C218">
        <v>-0.30000000000000004</v>
      </c>
      <c r="D218">
        <f t="shared" si="6"/>
        <v>2004</v>
      </c>
      <c r="I218">
        <f t="shared" si="7"/>
        <v>-11.593663920457359</v>
      </c>
    </row>
    <row r="219" spans="1:9">
      <c r="A219">
        <v>2004</v>
      </c>
      <c r="B219">
        <v>2</v>
      </c>
      <c r="C219">
        <v>2.2000000000000002</v>
      </c>
      <c r="D219">
        <f t="shared" si="6"/>
        <v>2004.0833333333333</v>
      </c>
      <c r="I219">
        <f t="shared" si="7"/>
        <v>-9.0993558056559465</v>
      </c>
    </row>
    <row r="220" spans="1:9">
      <c r="A220">
        <v>2004</v>
      </c>
      <c r="B220">
        <v>3</v>
      </c>
      <c r="C220">
        <v>5</v>
      </c>
      <c r="D220">
        <f t="shared" si="6"/>
        <v>2004.1666666666667</v>
      </c>
      <c r="I220">
        <f t="shared" si="7"/>
        <v>-6.3050476908545363</v>
      </c>
    </row>
    <row r="221" spans="1:9">
      <c r="A221">
        <v>2004</v>
      </c>
      <c r="B221">
        <v>4</v>
      </c>
      <c r="C221">
        <v>10.7</v>
      </c>
      <c r="D221">
        <f t="shared" si="6"/>
        <v>2004.25</v>
      </c>
      <c r="I221">
        <f t="shared" si="7"/>
        <v>-0.61073957605310625</v>
      </c>
    </row>
    <row r="222" spans="1:9">
      <c r="A222">
        <v>2004</v>
      </c>
      <c r="B222">
        <v>5</v>
      </c>
      <c r="C222">
        <v>14</v>
      </c>
      <c r="D222">
        <f t="shared" si="6"/>
        <v>2004.3333333333333</v>
      </c>
      <c r="I222">
        <f t="shared" si="7"/>
        <v>2.6835685387483466</v>
      </c>
    </row>
    <row r="223" spans="1:9">
      <c r="A223">
        <v>2004</v>
      </c>
      <c r="B223">
        <v>6</v>
      </c>
      <c r="C223">
        <v>18.8</v>
      </c>
      <c r="D223">
        <f t="shared" si="6"/>
        <v>2004.4166666666667</v>
      </c>
      <c r="I223">
        <f t="shared" si="7"/>
        <v>7.4778766535497709</v>
      </c>
    </row>
    <row r="224" spans="1:9">
      <c r="A224">
        <v>2004</v>
      </c>
      <c r="B224">
        <v>7</v>
      </c>
      <c r="C224">
        <v>20.9</v>
      </c>
      <c r="D224">
        <f t="shared" si="6"/>
        <v>2004.5</v>
      </c>
      <c r="I224">
        <f t="shared" si="7"/>
        <v>9.5721847683512067</v>
      </c>
    </row>
    <row r="225" spans="1:9">
      <c r="A225">
        <v>2004</v>
      </c>
      <c r="B225">
        <v>8</v>
      </c>
      <c r="C225">
        <v>20.7</v>
      </c>
      <c r="D225">
        <f t="shared" si="6"/>
        <v>2004.5833333333333</v>
      </c>
      <c r="I225">
        <f t="shared" si="7"/>
        <v>9.3664928831526311</v>
      </c>
    </row>
    <row r="226" spans="1:9">
      <c r="A226">
        <v>2004</v>
      </c>
      <c r="B226">
        <v>9</v>
      </c>
      <c r="C226">
        <v>15.6</v>
      </c>
      <c r="D226">
        <f t="shared" si="6"/>
        <v>2004.6666666666667</v>
      </c>
      <c r="I226">
        <f t="shared" si="7"/>
        <v>4.2608009979540498</v>
      </c>
    </row>
    <row r="227" spans="1:9">
      <c r="A227">
        <v>2004</v>
      </c>
      <c r="B227">
        <v>10</v>
      </c>
      <c r="C227">
        <v>13</v>
      </c>
      <c r="D227">
        <f t="shared" si="6"/>
        <v>2004.75</v>
      </c>
      <c r="I227">
        <f t="shared" si="7"/>
        <v>1.6551091127554685</v>
      </c>
    </row>
    <row r="228" spans="1:9">
      <c r="A228">
        <v>2004</v>
      </c>
      <c r="B228">
        <v>11</v>
      </c>
      <c r="C228">
        <v>5.9</v>
      </c>
      <c r="D228">
        <f t="shared" si="6"/>
        <v>2004.8333333333333</v>
      </c>
      <c r="I228">
        <f t="shared" si="7"/>
        <v>-5.4505827724430844</v>
      </c>
    </row>
    <row r="229" spans="1:9">
      <c r="A229">
        <v>2004</v>
      </c>
      <c r="B229">
        <v>12</v>
      </c>
      <c r="C229">
        <v>1.5</v>
      </c>
      <c r="D229">
        <f t="shared" si="6"/>
        <v>2004.9166666666667</v>
      </c>
      <c r="I229">
        <f t="shared" si="7"/>
        <v>-9.8562746576416771</v>
      </c>
    </row>
    <row r="230" spans="1:9">
      <c r="A230">
        <v>2005</v>
      </c>
      <c r="B230">
        <v>1</v>
      </c>
      <c r="C230">
        <v>0.1</v>
      </c>
      <c r="D230">
        <f t="shared" si="6"/>
        <v>2005</v>
      </c>
      <c r="I230">
        <f t="shared" si="7"/>
        <v>-11.261966542840241</v>
      </c>
    </row>
    <row r="231" spans="1:9">
      <c r="A231">
        <v>2005</v>
      </c>
      <c r="B231">
        <v>2</v>
      </c>
      <c r="C231">
        <v>-0.30000000000000004</v>
      </c>
      <c r="D231">
        <f t="shared" si="6"/>
        <v>2005.0833333333333</v>
      </c>
      <c r="I231">
        <f t="shared" si="7"/>
        <v>-11.667658428038791</v>
      </c>
    </row>
    <row r="232" spans="1:9">
      <c r="A232">
        <v>2005</v>
      </c>
      <c r="B232">
        <v>3</v>
      </c>
      <c r="C232">
        <v>5.7</v>
      </c>
      <c r="D232">
        <f t="shared" si="6"/>
        <v>2005.1666666666667</v>
      </c>
      <c r="I232">
        <f t="shared" si="7"/>
        <v>-5.6733503132373926</v>
      </c>
    </row>
    <row r="233" spans="1:9">
      <c r="A233">
        <v>2005</v>
      </c>
      <c r="B233">
        <v>4</v>
      </c>
      <c r="C233">
        <v>10.8</v>
      </c>
      <c r="D233">
        <f t="shared" si="6"/>
        <v>2005.25</v>
      </c>
      <c r="I233">
        <f t="shared" si="7"/>
        <v>-0.57904219843592841</v>
      </c>
    </row>
    <row r="234" spans="1:9">
      <c r="A234">
        <v>2005</v>
      </c>
      <c r="B234">
        <v>5</v>
      </c>
      <c r="C234">
        <v>16.3</v>
      </c>
      <c r="D234">
        <f t="shared" si="6"/>
        <v>2005.3333333333333</v>
      </c>
      <c r="I234">
        <f t="shared" si="7"/>
        <v>4.9152659163654846</v>
      </c>
    </row>
    <row r="235" spans="1:9">
      <c r="A235">
        <v>2005</v>
      </c>
      <c r="B235">
        <v>6</v>
      </c>
      <c r="C235">
        <v>19.5</v>
      </c>
      <c r="D235">
        <f t="shared" si="6"/>
        <v>2005.4166666666667</v>
      </c>
      <c r="I235">
        <f t="shared" si="7"/>
        <v>8.1095740311669147</v>
      </c>
    </row>
    <row r="236" spans="1:9">
      <c r="A236">
        <v>2005</v>
      </c>
      <c r="B236">
        <v>7</v>
      </c>
      <c r="C236">
        <v>21.1</v>
      </c>
      <c r="D236">
        <f t="shared" si="6"/>
        <v>2005.5</v>
      </c>
      <c r="I236">
        <f t="shared" si="7"/>
        <v>9.703882145968322</v>
      </c>
    </row>
    <row r="237" spans="1:9">
      <c r="A237">
        <v>2005</v>
      </c>
      <c r="B237">
        <v>8</v>
      </c>
      <c r="C237">
        <v>18.399999999999999</v>
      </c>
      <c r="D237">
        <f t="shared" si="6"/>
        <v>2005.5833333333333</v>
      </c>
      <c r="I237">
        <f t="shared" si="7"/>
        <v>6.9981902607697748</v>
      </c>
    </row>
    <row r="238" spans="1:9">
      <c r="A238">
        <v>2005</v>
      </c>
      <c r="B238">
        <v>9</v>
      </c>
      <c r="C238">
        <v>16.399999999999999</v>
      </c>
      <c r="D238">
        <f t="shared" si="6"/>
        <v>2005.6666666666667</v>
      </c>
      <c r="I238">
        <f t="shared" si="7"/>
        <v>4.9924983755711878</v>
      </c>
    </row>
    <row r="239" spans="1:9">
      <c r="A239">
        <v>2005</v>
      </c>
      <c r="B239">
        <v>10</v>
      </c>
      <c r="C239">
        <v>11.8</v>
      </c>
      <c r="D239">
        <f t="shared" si="6"/>
        <v>2005.75</v>
      </c>
      <c r="I239">
        <f t="shared" si="7"/>
        <v>0.38680649037263493</v>
      </c>
    </row>
    <row r="240" spans="1:9">
      <c r="A240">
        <v>2005</v>
      </c>
      <c r="B240">
        <v>11</v>
      </c>
      <c r="C240">
        <v>5.0999999999999996</v>
      </c>
      <c r="D240">
        <f t="shared" si="6"/>
        <v>2005.8333333333333</v>
      </c>
      <c r="I240">
        <f t="shared" si="7"/>
        <v>-6.3188853948259407</v>
      </c>
    </row>
    <row r="241" spans="1:9">
      <c r="A241">
        <v>2005</v>
      </c>
      <c r="B241">
        <v>12</v>
      </c>
      <c r="C241">
        <v>0.2</v>
      </c>
      <c r="D241">
        <f t="shared" si="6"/>
        <v>2005.9166666666667</v>
      </c>
      <c r="I241">
        <f t="shared" si="7"/>
        <v>-11.224577280024519</v>
      </c>
    </row>
    <row r="242" spans="1:9">
      <c r="A242">
        <v>2006</v>
      </c>
      <c r="B242">
        <v>1</v>
      </c>
      <c r="C242">
        <v>-1.6</v>
      </c>
      <c r="D242">
        <f t="shared" si="6"/>
        <v>2006</v>
      </c>
      <c r="I242">
        <f t="shared" si="7"/>
        <v>-13.030269165223103</v>
      </c>
    </row>
    <row r="243" spans="1:9">
      <c r="A243">
        <v>2006</v>
      </c>
      <c r="B243">
        <v>2</v>
      </c>
      <c r="C243">
        <v>0.5</v>
      </c>
      <c r="D243">
        <f t="shared" si="6"/>
        <v>2006.0833333333333</v>
      </c>
      <c r="I243">
        <f t="shared" si="7"/>
        <v>-10.935961050421668</v>
      </c>
    </row>
    <row r="244" spans="1:9">
      <c r="A244">
        <v>2006</v>
      </c>
      <c r="B244">
        <v>3</v>
      </c>
      <c r="C244">
        <v>4.5</v>
      </c>
      <c r="D244">
        <f t="shared" si="6"/>
        <v>2006.1666666666667</v>
      </c>
      <c r="I244">
        <f t="shared" si="7"/>
        <v>-6.9416529356202545</v>
      </c>
    </row>
    <row r="245" spans="1:9">
      <c r="A245">
        <v>2006</v>
      </c>
      <c r="B245">
        <v>4</v>
      </c>
      <c r="C245">
        <v>11.5</v>
      </c>
      <c r="D245">
        <f t="shared" si="6"/>
        <v>2006.25</v>
      </c>
      <c r="I245">
        <f t="shared" si="7"/>
        <v>5.2655179181186895E-2</v>
      </c>
    </row>
    <row r="246" spans="1:9">
      <c r="A246">
        <v>2006</v>
      </c>
      <c r="B246">
        <v>5</v>
      </c>
      <c r="C246">
        <v>15.5</v>
      </c>
      <c r="D246">
        <f t="shared" si="6"/>
        <v>2006.3333333333333</v>
      </c>
      <c r="I246">
        <f t="shared" si="7"/>
        <v>4.0469632939826283</v>
      </c>
    </row>
    <row r="247" spans="1:9">
      <c r="A247">
        <v>2006</v>
      </c>
      <c r="B247">
        <v>6</v>
      </c>
      <c r="C247">
        <v>20.5</v>
      </c>
      <c r="D247">
        <f t="shared" si="6"/>
        <v>2006.4166666666667</v>
      </c>
      <c r="I247">
        <f t="shared" si="7"/>
        <v>9.0412714087840413</v>
      </c>
    </row>
    <row r="248" spans="1:9">
      <c r="A248">
        <v>2006</v>
      </c>
      <c r="B248">
        <v>7</v>
      </c>
      <c r="C248">
        <v>23.6</v>
      </c>
      <c r="D248">
        <f t="shared" si="6"/>
        <v>2006.5</v>
      </c>
      <c r="I248">
        <f t="shared" si="7"/>
        <v>12.135579523585477</v>
      </c>
    </row>
    <row r="249" spans="1:9">
      <c r="A249">
        <v>2006</v>
      </c>
      <c r="B249">
        <v>8</v>
      </c>
      <c r="C249">
        <v>17.7</v>
      </c>
      <c r="D249">
        <f t="shared" si="6"/>
        <v>2006.5833333333333</v>
      </c>
      <c r="I249">
        <f t="shared" si="7"/>
        <v>6.2298876383868844</v>
      </c>
    </row>
    <row r="250" spans="1:9">
      <c r="A250">
        <v>2006</v>
      </c>
      <c r="B250">
        <v>9</v>
      </c>
      <c r="C250">
        <v>17.7</v>
      </c>
      <c r="D250">
        <f t="shared" si="6"/>
        <v>2006.6666666666667</v>
      </c>
      <c r="I250">
        <f t="shared" si="7"/>
        <v>6.2241957531883259</v>
      </c>
    </row>
    <row r="251" spans="1:9">
      <c r="A251">
        <v>2006</v>
      </c>
      <c r="B251">
        <v>10</v>
      </c>
      <c r="C251">
        <v>13.4</v>
      </c>
      <c r="D251">
        <f t="shared" si="6"/>
        <v>2006.75</v>
      </c>
      <c r="I251">
        <f t="shared" si="7"/>
        <v>1.9185038679897559</v>
      </c>
    </row>
    <row r="252" spans="1:9">
      <c r="A252">
        <v>2006</v>
      </c>
      <c r="B252">
        <v>11</v>
      </c>
      <c r="C252">
        <v>8.9</v>
      </c>
      <c r="D252">
        <f t="shared" si="6"/>
        <v>2006.8333333333333</v>
      </c>
      <c r="I252">
        <f t="shared" si="7"/>
        <v>-2.5871880172088026</v>
      </c>
    </row>
    <row r="253" spans="1:9">
      <c r="A253">
        <v>2006</v>
      </c>
      <c r="B253">
        <v>12</v>
      </c>
      <c r="C253">
        <v>4.5999999999999996</v>
      </c>
      <c r="D253">
        <f t="shared" si="6"/>
        <v>2006.9166666666667</v>
      </c>
      <c r="I253">
        <f t="shared" si="7"/>
        <v>-6.892879902407401</v>
      </c>
    </row>
    <row r="254" spans="1:9">
      <c r="A254">
        <v>2007</v>
      </c>
      <c r="B254">
        <v>1</v>
      </c>
      <c r="C254">
        <v>4.9000000000000004</v>
      </c>
      <c r="D254">
        <f t="shared" si="6"/>
        <v>2007</v>
      </c>
      <c r="I254">
        <f t="shared" si="7"/>
        <v>-6.5985717876059482</v>
      </c>
    </row>
    <row r="255" spans="1:9">
      <c r="A255">
        <v>2007</v>
      </c>
      <c r="B255">
        <v>2</v>
      </c>
      <c r="C255">
        <v>5.9</v>
      </c>
      <c r="D255">
        <f t="shared" si="6"/>
        <v>2007.0833333333333</v>
      </c>
      <c r="I255">
        <f t="shared" si="7"/>
        <v>-5.6042636728045068</v>
      </c>
    </row>
    <row r="256" spans="1:9">
      <c r="A256">
        <v>2007</v>
      </c>
      <c r="B256">
        <v>3</v>
      </c>
      <c r="C256">
        <v>8.5</v>
      </c>
      <c r="D256">
        <f t="shared" si="6"/>
        <v>2007.1666666666667</v>
      </c>
      <c r="I256">
        <f t="shared" si="7"/>
        <v>-3.0099555580030994</v>
      </c>
    </row>
    <row r="257" spans="1:9">
      <c r="A257">
        <v>2007</v>
      </c>
      <c r="B257">
        <v>4</v>
      </c>
      <c r="C257">
        <v>14.7</v>
      </c>
      <c r="D257">
        <f t="shared" si="6"/>
        <v>2007.25</v>
      </c>
      <c r="I257">
        <f t="shared" si="7"/>
        <v>3.1843525567983306</v>
      </c>
    </row>
    <row r="258" spans="1:9">
      <c r="A258">
        <v>2007</v>
      </c>
      <c r="B258">
        <v>5</v>
      </c>
      <c r="C258">
        <v>17.2</v>
      </c>
      <c r="D258">
        <f t="shared" si="6"/>
        <v>2007.3333333333333</v>
      </c>
      <c r="I258">
        <f t="shared" si="7"/>
        <v>5.6786606715997436</v>
      </c>
    </row>
    <row r="259" spans="1:9">
      <c r="A259">
        <v>2007</v>
      </c>
      <c r="B259">
        <v>6</v>
      </c>
      <c r="C259">
        <v>20.9</v>
      </c>
      <c r="D259">
        <f t="shared" ref="D259:D322" si="8">A259+(B259-1)/12</f>
        <v>2007.4166666666667</v>
      </c>
      <c r="I259">
        <f t="shared" ref="I259:I322" si="9">$C259-$G$10-$G$8*$D259</f>
        <v>9.3729687864011737</v>
      </c>
    </row>
    <row r="260" spans="1:9">
      <c r="A260">
        <v>2007</v>
      </c>
      <c r="B260">
        <v>7</v>
      </c>
      <c r="C260">
        <v>22</v>
      </c>
      <c r="D260">
        <f t="shared" si="8"/>
        <v>2007.5</v>
      </c>
      <c r="I260">
        <f t="shared" si="9"/>
        <v>10.467276901202609</v>
      </c>
    </row>
    <row r="261" spans="1:9">
      <c r="A261">
        <v>2007</v>
      </c>
      <c r="B261">
        <v>8</v>
      </c>
      <c r="C261">
        <v>20.399999999999999</v>
      </c>
      <c r="D261">
        <f t="shared" si="8"/>
        <v>2007.5833333333333</v>
      </c>
      <c r="I261">
        <f t="shared" si="9"/>
        <v>8.8615850160040566</v>
      </c>
    </row>
    <row r="262" spans="1:9">
      <c r="A262">
        <v>2007</v>
      </c>
      <c r="B262">
        <v>9</v>
      </c>
      <c r="C262">
        <v>14.5</v>
      </c>
      <c r="D262">
        <f t="shared" si="8"/>
        <v>2007.6666666666667</v>
      </c>
      <c r="I262">
        <f t="shared" si="9"/>
        <v>2.9558931308054639</v>
      </c>
    </row>
    <row r="263" spans="1:9">
      <c r="A263">
        <v>2007</v>
      </c>
      <c r="B263">
        <v>10</v>
      </c>
      <c r="C263">
        <v>10.4</v>
      </c>
      <c r="D263">
        <f t="shared" si="8"/>
        <v>2007.75</v>
      </c>
      <c r="I263">
        <f t="shared" si="9"/>
        <v>-1.149798754393089</v>
      </c>
    </row>
    <row r="264" spans="1:9">
      <c r="A264">
        <v>2007</v>
      </c>
      <c r="B264">
        <v>11</v>
      </c>
      <c r="C264">
        <v>5.0999999999999996</v>
      </c>
      <c r="D264">
        <f t="shared" si="8"/>
        <v>2007.8333333333333</v>
      </c>
      <c r="I264">
        <f t="shared" si="9"/>
        <v>-6.4554906395916873</v>
      </c>
    </row>
    <row r="265" spans="1:9">
      <c r="A265">
        <v>2007</v>
      </c>
      <c r="B265">
        <v>12</v>
      </c>
      <c r="C265">
        <v>0.1</v>
      </c>
      <c r="D265">
        <f t="shared" si="8"/>
        <v>2007.9166666666667</v>
      </c>
      <c r="I265">
        <f t="shared" si="9"/>
        <v>-11.461182524790246</v>
      </c>
    </row>
    <row r="266" spans="1:9">
      <c r="A266">
        <v>2008</v>
      </c>
      <c r="B266">
        <v>1</v>
      </c>
      <c r="C266">
        <v>2.5</v>
      </c>
      <c r="D266">
        <f t="shared" si="8"/>
        <v>2008</v>
      </c>
      <c r="I266">
        <f t="shared" si="9"/>
        <v>-9.0668744099888272</v>
      </c>
    </row>
    <row r="267" spans="1:9">
      <c r="A267">
        <v>2008</v>
      </c>
      <c r="B267">
        <v>2</v>
      </c>
      <c r="C267">
        <v>4.5999999999999996</v>
      </c>
      <c r="D267">
        <f t="shared" si="8"/>
        <v>2008.0833333333333</v>
      </c>
      <c r="I267">
        <f t="shared" si="9"/>
        <v>-6.9725662951873915</v>
      </c>
    </row>
    <row r="268" spans="1:9">
      <c r="A268">
        <v>2008</v>
      </c>
      <c r="B268">
        <v>3</v>
      </c>
      <c r="C268">
        <v>6.2</v>
      </c>
      <c r="D268">
        <f t="shared" si="8"/>
        <v>2008.1666666666667</v>
      </c>
      <c r="I268">
        <f t="shared" si="9"/>
        <v>-5.3782581803859841</v>
      </c>
    </row>
    <row r="269" spans="1:9">
      <c r="A269">
        <v>2008</v>
      </c>
      <c r="B269">
        <v>4</v>
      </c>
      <c r="C269">
        <v>10.7</v>
      </c>
      <c r="D269">
        <f t="shared" si="8"/>
        <v>2008.25</v>
      </c>
      <c r="I269">
        <f t="shared" si="9"/>
        <v>-0.8839500655845427</v>
      </c>
    </row>
    <row r="270" spans="1:9">
      <c r="A270">
        <v>2008</v>
      </c>
      <c r="B270">
        <v>5</v>
      </c>
      <c r="C270">
        <v>16.899999999999999</v>
      </c>
      <c r="D270">
        <f t="shared" si="8"/>
        <v>2008.3333333333333</v>
      </c>
      <c r="I270">
        <f t="shared" si="9"/>
        <v>5.3103580492169158</v>
      </c>
    </row>
    <row r="271" spans="1:9">
      <c r="A271">
        <v>2008</v>
      </c>
      <c r="B271">
        <v>6</v>
      </c>
      <c r="C271">
        <v>20.3</v>
      </c>
      <c r="D271">
        <f t="shared" si="8"/>
        <v>2008.4166666666667</v>
      </c>
      <c r="I271">
        <f t="shared" si="9"/>
        <v>8.7046661640183345</v>
      </c>
    </row>
    <row r="272" spans="1:9">
      <c r="A272">
        <v>2008</v>
      </c>
      <c r="B272">
        <v>7</v>
      </c>
      <c r="C272">
        <v>21.4</v>
      </c>
      <c r="D272">
        <f t="shared" si="8"/>
        <v>2008.5</v>
      </c>
      <c r="I272">
        <f t="shared" si="9"/>
        <v>9.7989742788197702</v>
      </c>
    </row>
    <row r="273" spans="1:9">
      <c r="A273">
        <v>2008</v>
      </c>
      <c r="B273">
        <v>8</v>
      </c>
      <c r="C273">
        <v>20.7</v>
      </c>
      <c r="D273">
        <f t="shared" si="8"/>
        <v>2008.5833333333333</v>
      </c>
      <c r="I273">
        <f t="shared" si="9"/>
        <v>9.0932823936211662</v>
      </c>
    </row>
    <row r="274" spans="1:9">
      <c r="A274">
        <v>2008</v>
      </c>
      <c r="B274">
        <v>9</v>
      </c>
      <c r="C274">
        <v>15.1</v>
      </c>
      <c r="D274">
        <f t="shared" si="8"/>
        <v>2008.6666666666667</v>
      </c>
      <c r="I274">
        <f t="shared" si="9"/>
        <v>3.4875905084225849</v>
      </c>
    </row>
    <row r="275" spans="1:9">
      <c r="A275">
        <v>2008</v>
      </c>
      <c r="B275">
        <v>10</v>
      </c>
      <c r="C275">
        <v>12</v>
      </c>
      <c r="D275">
        <f t="shared" si="8"/>
        <v>2008.75</v>
      </c>
      <c r="I275">
        <f t="shared" si="9"/>
        <v>0.38189862322403201</v>
      </c>
    </row>
    <row r="276" spans="1:9">
      <c r="A276">
        <v>2008</v>
      </c>
      <c r="B276">
        <v>11</v>
      </c>
      <c r="C276">
        <v>6.4</v>
      </c>
      <c r="D276">
        <f t="shared" si="8"/>
        <v>2008.8333333333333</v>
      </c>
      <c r="I276">
        <f t="shared" si="9"/>
        <v>-5.2237932619745209</v>
      </c>
    </row>
    <row r="277" spans="1:9">
      <c r="A277">
        <v>2008</v>
      </c>
      <c r="B277">
        <v>12</v>
      </c>
      <c r="C277">
        <v>2</v>
      </c>
      <c r="D277">
        <f t="shared" si="8"/>
        <v>2008.9166666666667</v>
      </c>
      <c r="I277">
        <f t="shared" si="9"/>
        <v>-9.6294851471731135</v>
      </c>
    </row>
    <row r="278" spans="1:9">
      <c r="A278">
        <v>2009</v>
      </c>
      <c r="B278">
        <v>1</v>
      </c>
      <c r="C278">
        <v>-1.5</v>
      </c>
      <c r="D278">
        <f t="shared" si="8"/>
        <v>2009</v>
      </c>
      <c r="I278">
        <f t="shared" si="9"/>
        <v>-13.135177032371672</v>
      </c>
    </row>
    <row r="279" spans="1:9">
      <c r="A279">
        <v>2009</v>
      </c>
      <c r="B279">
        <v>2</v>
      </c>
      <c r="C279">
        <v>2.2999999999999998</v>
      </c>
      <c r="D279">
        <f t="shared" si="8"/>
        <v>2009.0833333333333</v>
      </c>
      <c r="I279">
        <f t="shared" si="9"/>
        <v>-9.3408689175702335</v>
      </c>
    </row>
    <row r="280" spans="1:9">
      <c r="A280">
        <v>2009</v>
      </c>
      <c r="B280">
        <v>3</v>
      </c>
      <c r="C280">
        <v>7.1</v>
      </c>
      <c r="D280">
        <f t="shared" si="8"/>
        <v>2009.1666666666667</v>
      </c>
      <c r="I280">
        <f t="shared" si="9"/>
        <v>-4.5465608027688234</v>
      </c>
    </row>
    <row r="281" spans="1:9">
      <c r="A281">
        <v>2009</v>
      </c>
      <c r="B281">
        <v>4</v>
      </c>
      <c r="C281">
        <v>13.3</v>
      </c>
      <c r="D281">
        <f t="shared" si="8"/>
        <v>2009.25</v>
      </c>
      <c r="I281">
        <f t="shared" si="9"/>
        <v>1.6477473120326067</v>
      </c>
    </row>
    <row r="282" spans="1:9">
      <c r="A282">
        <v>2009</v>
      </c>
      <c r="B282">
        <v>5</v>
      </c>
      <c r="C282">
        <v>18.100000000000001</v>
      </c>
      <c r="D282">
        <f t="shared" si="8"/>
        <v>2009.3333333333333</v>
      </c>
      <c r="I282">
        <f t="shared" si="9"/>
        <v>6.4420554268340311</v>
      </c>
    </row>
    <row r="283" spans="1:9">
      <c r="A283">
        <v>2009</v>
      </c>
      <c r="B283">
        <v>6</v>
      </c>
      <c r="C283">
        <v>18.899999999999999</v>
      </c>
      <c r="D283">
        <f t="shared" si="8"/>
        <v>2009.4166666666667</v>
      </c>
      <c r="I283">
        <f t="shared" si="9"/>
        <v>7.2363635416354555</v>
      </c>
    </row>
    <row r="284" spans="1:9">
      <c r="A284">
        <v>2009</v>
      </c>
      <c r="B284">
        <v>7</v>
      </c>
      <c r="C284">
        <v>21.7</v>
      </c>
      <c r="D284">
        <f t="shared" si="8"/>
        <v>2009.5</v>
      </c>
      <c r="I284">
        <f t="shared" si="9"/>
        <v>10.03067165643688</v>
      </c>
    </row>
    <row r="285" spans="1:9">
      <c r="A285">
        <v>2009</v>
      </c>
      <c r="B285">
        <v>8</v>
      </c>
      <c r="C285">
        <v>22.4</v>
      </c>
      <c r="D285">
        <f t="shared" si="8"/>
        <v>2009.5833333333333</v>
      </c>
      <c r="I285">
        <f t="shared" si="9"/>
        <v>10.724979771238338</v>
      </c>
    </row>
    <row r="286" spans="1:9">
      <c r="A286">
        <v>2009</v>
      </c>
      <c r="B286">
        <v>9</v>
      </c>
      <c r="C286">
        <v>17.399999999999999</v>
      </c>
      <c r="D286">
        <f t="shared" si="8"/>
        <v>2009.6666666666667</v>
      </c>
      <c r="I286">
        <f t="shared" si="9"/>
        <v>5.7192878860397514</v>
      </c>
    </row>
    <row r="287" spans="1:9">
      <c r="A287">
        <v>2009</v>
      </c>
      <c r="B287">
        <v>10</v>
      </c>
      <c r="C287">
        <v>11</v>
      </c>
      <c r="D287">
        <f t="shared" si="8"/>
        <v>2009.75</v>
      </c>
      <c r="I287">
        <f t="shared" si="9"/>
        <v>-0.68640399915881289</v>
      </c>
    </row>
    <row r="288" spans="1:9">
      <c r="A288">
        <v>2009</v>
      </c>
      <c r="B288">
        <v>11</v>
      </c>
      <c r="C288">
        <v>7.5</v>
      </c>
      <c r="D288">
        <f t="shared" si="8"/>
        <v>2009.8333333333333</v>
      </c>
      <c r="I288">
        <f t="shared" si="9"/>
        <v>-4.1920958843573999</v>
      </c>
    </row>
    <row r="289" spans="1:9">
      <c r="A289">
        <v>2009</v>
      </c>
      <c r="B289">
        <v>12</v>
      </c>
      <c r="C289">
        <v>2</v>
      </c>
      <c r="D289">
        <f t="shared" si="8"/>
        <v>2009.9166666666667</v>
      </c>
      <c r="I289">
        <f t="shared" si="9"/>
        <v>-9.6977877695559584</v>
      </c>
    </row>
    <row r="290" spans="1:9">
      <c r="A290">
        <v>2010</v>
      </c>
      <c r="B290">
        <v>1</v>
      </c>
      <c r="C290">
        <v>-1.5</v>
      </c>
      <c r="D290">
        <f t="shared" si="8"/>
        <v>2010</v>
      </c>
      <c r="I290">
        <f t="shared" si="9"/>
        <v>-13.203479654754545</v>
      </c>
    </row>
    <row r="291" spans="1:9">
      <c r="A291">
        <v>2010</v>
      </c>
      <c r="B291">
        <v>2</v>
      </c>
      <c r="C291">
        <v>1.3</v>
      </c>
      <c r="D291">
        <f t="shared" si="8"/>
        <v>2010.0833333333333</v>
      </c>
      <c r="I291">
        <f t="shared" si="9"/>
        <v>-10.409171539953107</v>
      </c>
    </row>
    <row r="292" spans="1:9">
      <c r="A292">
        <v>2010</v>
      </c>
      <c r="B292">
        <v>3</v>
      </c>
      <c r="C292">
        <v>6.2</v>
      </c>
      <c r="D292">
        <f t="shared" si="8"/>
        <v>2010.1666666666667</v>
      </c>
      <c r="I292">
        <f t="shared" si="9"/>
        <v>-5.5148634251517024</v>
      </c>
    </row>
    <row r="293" spans="1:9">
      <c r="A293">
        <v>2010</v>
      </c>
      <c r="B293">
        <v>4</v>
      </c>
      <c r="C293">
        <v>11.5</v>
      </c>
      <c r="D293">
        <f t="shared" si="8"/>
        <v>2010.25</v>
      </c>
      <c r="I293">
        <f t="shared" si="9"/>
        <v>-0.22055531035024956</v>
      </c>
    </row>
    <row r="294" spans="1:9">
      <c r="A294">
        <v>2010</v>
      </c>
      <c r="B294">
        <v>5</v>
      </c>
      <c r="C294">
        <v>15.3</v>
      </c>
      <c r="D294">
        <f t="shared" si="8"/>
        <v>2010.3333333333333</v>
      </c>
      <c r="I294">
        <f t="shared" si="9"/>
        <v>3.5737528044512032</v>
      </c>
    </row>
    <row r="295" spans="1:9">
      <c r="A295">
        <v>2010</v>
      </c>
      <c r="B295">
        <v>6</v>
      </c>
      <c r="C295">
        <v>20.3</v>
      </c>
      <c r="D295">
        <f t="shared" si="8"/>
        <v>2010.4166666666667</v>
      </c>
      <c r="I295">
        <f t="shared" si="9"/>
        <v>8.5680609192526163</v>
      </c>
    </row>
    <row r="296" spans="1:9">
      <c r="A296">
        <v>2010</v>
      </c>
      <c r="B296">
        <v>7</v>
      </c>
      <c r="C296">
        <v>22.9</v>
      </c>
      <c r="D296">
        <f t="shared" si="8"/>
        <v>2010.5</v>
      </c>
      <c r="I296">
        <f t="shared" si="9"/>
        <v>11.162369034054024</v>
      </c>
    </row>
    <row r="297" spans="1:9">
      <c r="A297">
        <v>2010</v>
      </c>
      <c r="B297">
        <v>8</v>
      </c>
      <c r="C297">
        <v>20.3</v>
      </c>
      <c r="D297">
        <f t="shared" si="8"/>
        <v>2010.5833333333333</v>
      </c>
      <c r="I297">
        <f t="shared" si="9"/>
        <v>8.5566771488554707</v>
      </c>
    </row>
    <row r="298" spans="1:9">
      <c r="A298">
        <v>2010</v>
      </c>
      <c r="B298">
        <v>9</v>
      </c>
      <c r="C298">
        <v>14.7</v>
      </c>
      <c r="D298">
        <f t="shared" si="8"/>
        <v>2010.6666666666667</v>
      </c>
      <c r="I298">
        <f t="shared" si="9"/>
        <v>2.950985263656861</v>
      </c>
    </row>
    <row r="299" spans="1:9">
      <c r="A299">
        <v>2010</v>
      </c>
      <c r="B299">
        <v>10</v>
      </c>
      <c r="C299">
        <v>9.5</v>
      </c>
      <c r="D299">
        <f t="shared" si="8"/>
        <v>2010.75</v>
      </c>
      <c r="I299">
        <f t="shared" si="9"/>
        <v>-2.2547066215416862</v>
      </c>
    </row>
    <row r="300" spans="1:9">
      <c r="A300">
        <v>2010</v>
      </c>
      <c r="B300">
        <v>11</v>
      </c>
      <c r="C300">
        <v>8.1</v>
      </c>
      <c r="D300">
        <f t="shared" si="8"/>
        <v>2010.8333333333333</v>
      </c>
      <c r="I300">
        <f t="shared" si="9"/>
        <v>-3.6603985067402505</v>
      </c>
    </row>
    <row r="301" spans="1:9">
      <c r="A301">
        <v>2010</v>
      </c>
      <c r="B301">
        <v>12</v>
      </c>
      <c r="C301">
        <v>-0.4</v>
      </c>
      <c r="D301">
        <f t="shared" si="8"/>
        <v>2010.9166666666667</v>
      </c>
      <c r="I301">
        <f t="shared" si="9"/>
        <v>-12.166090391938837</v>
      </c>
    </row>
    <row r="302" spans="1:9">
      <c r="A302">
        <v>2011</v>
      </c>
      <c r="B302">
        <v>1</v>
      </c>
      <c r="C302">
        <v>1.5</v>
      </c>
      <c r="D302">
        <f t="shared" si="8"/>
        <v>2011</v>
      </c>
      <c r="I302">
        <f t="shared" si="9"/>
        <v>-10.27178227713739</v>
      </c>
    </row>
    <row r="303" spans="1:9">
      <c r="A303">
        <v>2011</v>
      </c>
      <c r="B303">
        <v>2</v>
      </c>
      <c r="C303">
        <v>1.5</v>
      </c>
      <c r="D303">
        <f t="shared" si="8"/>
        <v>2011.0833333333333</v>
      </c>
      <c r="I303">
        <f t="shared" si="9"/>
        <v>-10.277474162335977</v>
      </c>
    </row>
    <row r="304" spans="1:9">
      <c r="A304">
        <v>2011</v>
      </c>
      <c r="B304">
        <v>3</v>
      </c>
      <c r="C304">
        <v>7.1</v>
      </c>
      <c r="D304">
        <f t="shared" si="8"/>
        <v>2011.1666666666667</v>
      </c>
      <c r="I304">
        <f t="shared" si="9"/>
        <v>-4.6831660475345416</v>
      </c>
    </row>
    <row r="305" spans="1:9">
      <c r="A305">
        <v>2011</v>
      </c>
      <c r="B305">
        <v>4</v>
      </c>
      <c r="C305">
        <v>13.5</v>
      </c>
      <c r="D305">
        <f t="shared" si="8"/>
        <v>2011.25</v>
      </c>
      <c r="I305">
        <f t="shared" si="9"/>
        <v>1.7111420672668771</v>
      </c>
    </row>
    <row r="306" spans="1:9">
      <c r="A306">
        <v>2011</v>
      </c>
      <c r="B306">
        <v>5</v>
      </c>
      <c r="C306">
        <v>17</v>
      </c>
      <c r="D306">
        <f t="shared" si="8"/>
        <v>2011.3333333333333</v>
      </c>
      <c r="I306">
        <f t="shared" si="9"/>
        <v>5.2054501820683186</v>
      </c>
    </row>
    <row r="307" spans="1:9">
      <c r="A307">
        <v>2011</v>
      </c>
      <c r="B307">
        <v>6</v>
      </c>
      <c r="C307">
        <v>20</v>
      </c>
      <c r="D307">
        <f t="shared" si="8"/>
        <v>2011.4166666666667</v>
      </c>
      <c r="I307">
        <f t="shared" si="9"/>
        <v>8.1997582968697316</v>
      </c>
    </row>
    <row r="308" spans="1:9">
      <c r="A308">
        <v>2011</v>
      </c>
      <c r="B308">
        <v>7</v>
      </c>
      <c r="C308">
        <v>21.1</v>
      </c>
      <c r="D308">
        <f t="shared" si="8"/>
        <v>2011.5</v>
      </c>
      <c r="I308">
        <f t="shared" si="9"/>
        <v>9.2940664116711673</v>
      </c>
    </row>
    <row r="309" spans="1:9">
      <c r="A309">
        <v>2011</v>
      </c>
      <c r="B309">
        <v>8</v>
      </c>
      <c r="C309">
        <v>22.8</v>
      </c>
      <c r="D309">
        <f t="shared" si="8"/>
        <v>2011.5833333333333</v>
      </c>
      <c r="I309">
        <f t="shared" si="9"/>
        <v>10.988374526472626</v>
      </c>
    </row>
    <row r="310" spans="1:9">
      <c r="A310">
        <v>2011</v>
      </c>
      <c r="B310">
        <v>9</v>
      </c>
      <c r="C310">
        <v>19.399999999999999</v>
      </c>
      <c r="D310">
        <f t="shared" si="8"/>
        <v>2011.6666666666667</v>
      </c>
      <c r="I310">
        <f t="shared" si="9"/>
        <v>7.5826826412740331</v>
      </c>
    </row>
    <row r="311" spans="1:9">
      <c r="A311">
        <v>2011</v>
      </c>
      <c r="B311">
        <v>10</v>
      </c>
      <c r="C311">
        <v>10</v>
      </c>
      <c r="D311">
        <f t="shared" si="8"/>
        <v>2011.75</v>
      </c>
      <c r="I311">
        <f t="shared" si="9"/>
        <v>-1.8230092439245595</v>
      </c>
    </row>
    <row r="312" spans="1:9">
      <c r="A312">
        <v>2011</v>
      </c>
      <c r="B312">
        <v>11</v>
      </c>
      <c r="C312">
        <v>3.8</v>
      </c>
      <c r="D312">
        <f t="shared" si="8"/>
        <v>2011.8333333333333</v>
      </c>
      <c r="I312">
        <f t="shared" si="9"/>
        <v>-8.0287011291231067</v>
      </c>
    </row>
    <row r="313" spans="1:9">
      <c r="A313">
        <v>2011</v>
      </c>
      <c r="B313">
        <v>12</v>
      </c>
      <c r="C313">
        <v>3.3</v>
      </c>
      <c r="D313">
        <f t="shared" si="8"/>
        <v>2011.9166666666667</v>
      </c>
      <c r="I313">
        <f t="shared" si="9"/>
        <v>-8.5343930143216937</v>
      </c>
    </row>
    <row r="314" spans="1:9">
      <c r="A314">
        <v>2012</v>
      </c>
      <c r="B314">
        <v>1</v>
      </c>
      <c r="C314">
        <v>1.6</v>
      </c>
      <c r="D314">
        <f t="shared" si="8"/>
        <v>2012</v>
      </c>
      <c r="I314">
        <f t="shared" si="9"/>
        <v>-10.240084899520269</v>
      </c>
    </row>
    <row r="315" spans="1:9">
      <c r="A315">
        <v>2012</v>
      </c>
      <c r="B315">
        <v>2</v>
      </c>
      <c r="C315">
        <v>-0.8</v>
      </c>
      <c r="D315">
        <f t="shared" si="8"/>
        <v>2012.0833333333333</v>
      </c>
      <c r="I315">
        <f t="shared" si="9"/>
        <v>-12.645776784718819</v>
      </c>
    </row>
    <row r="316" spans="1:9">
      <c r="A316">
        <v>2012</v>
      </c>
      <c r="B316">
        <v>3</v>
      </c>
      <c r="C316">
        <v>10.1</v>
      </c>
      <c r="D316">
        <f t="shared" si="8"/>
        <v>2012.1666666666667</v>
      </c>
      <c r="I316">
        <f t="shared" si="9"/>
        <v>-1.7514686699174149</v>
      </c>
    </row>
    <row r="317" spans="1:9">
      <c r="A317">
        <v>2012</v>
      </c>
      <c r="B317">
        <v>4</v>
      </c>
      <c r="C317">
        <v>11.4</v>
      </c>
      <c r="D317">
        <f t="shared" si="8"/>
        <v>2012.25</v>
      </c>
      <c r="I317">
        <f t="shared" si="9"/>
        <v>-0.4571605551159621</v>
      </c>
    </row>
    <row r="318" spans="1:9">
      <c r="A318">
        <v>2012</v>
      </c>
      <c r="B318">
        <v>5</v>
      </c>
      <c r="C318">
        <v>16.100000000000001</v>
      </c>
      <c r="D318">
        <f t="shared" si="8"/>
        <v>2012.3333333333333</v>
      </c>
      <c r="I318">
        <f t="shared" si="9"/>
        <v>4.2371475596854395</v>
      </c>
    </row>
    <row r="319" spans="1:9">
      <c r="A319">
        <v>2012</v>
      </c>
      <c r="B319">
        <v>6</v>
      </c>
      <c r="C319">
        <v>21.3</v>
      </c>
      <c r="D319">
        <f t="shared" si="8"/>
        <v>2012.4166666666667</v>
      </c>
      <c r="I319">
        <f t="shared" si="9"/>
        <v>9.431455674486898</v>
      </c>
    </row>
    <row r="320" spans="1:9">
      <c r="A320">
        <v>2012</v>
      </c>
      <c r="B320">
        <v>7</v>
      </c>
      <c r="C320">
        <v>22.7</v>
      </c>
      <c r="D320">
        <f t="shared" si="8"/>
        <v>2012.5</v>
      </c>
      <c r="I320">
        <f t="shared" si="9"/>
        <v>10.825763789288288</v>
      </c>
    </row>
    <row r="321" spans="1:9">
      <c r="A321">
        <v>2012</v>
      </c>
      <c r="B321">
        <v>8</v>
      </c>
      <c r="C321">
        <v>23.3</v>
      </c>
      <c r="D321">
        <f t="shared" si="8"/>
        <v>2012.5833333333333</v>
      </c>
      <c r="I321">
        <f t="shared" si="9"/>
        <v>11.420071904089752</v>
      </c>
    </row>
    <row r="322" spans="1:9">
      <c r="A322">
        <v>2012</v>
      </c>
      <c r="B322">
        <v>9</v>
      </c>
      <c r="C322">
        <v>17</v>
      </c>
      <c r="D322">
        <f t="shared" si="8"/>
        <v>2012.6666666666667</v>
      </c>
      <c r="I322">
        <f t="shared" si="9"/>
        <v>5.1143800188911541</v>
      </c>
    </row>
    <row r="323" spans="1:9">
      <c r="A323">
        <v>2012</v>
      </c>
      <c r="B323">
        <v>10</v>
      </c>
      <c r="C323">
        <v>11.7</v>
      </c>
      <c r="D323">
        <f t="shared" ref="D323:D386" si="10">A323+(B323-1)/12</f>
        <v>2012.75</v>
      </c>
      <c r="I323">
        <f t="shared" ref="I323:I386" si="11">$C323-$G$10-$G$8*$D323</f>
        <v>-0.19131186630741581</v>
      </c>
    </row>
    <row r="324" spans="1:9">
      <c r="A324">
        <v>2012</v>
      </c>
      <c r="B324">
        <v>11</v>
      </c>
      <c r="C324">
        <v>8.8000000000000007</v>
      </c>
      <c r="D324">
        <f t="shared" si="10"/>
        <v>2012.8333333333333</v>
      </c>
      <c r="I324">
        <f t="shared" si="11"/>
        <v>-3.0970037515059516</v>
      </c>
    </row>
    <row r="325" spans="1:9">
      <c r="A325">
        <v>2012</v>
      </c>
      <c r="B325">
        <v>12</v>
      </c>
      <c r="C325">
        <v>0.8</v>
      </c>
      <c r="D325">
        <f t="shared" si="10"/>
        <v>2012.9166666666667</v>
      </c>
      <c r="I325">
        <f t="shared" si="11"/>
        <v>-11.102695636704553</v>
      </c>
    </row>
    <row r="326" spans="1:9">
      <c r="A326">
        <v>2013</v>
      </c>
      <c r="B326">
        <v>1</v>
      </c>
      <c r="C326">
        <v>2</v>
      </c>
      <c r="D326">
        <f t="shared" si="10"/>
        <v>2013</v>
      </c>
      <c r="I326">
        <f t="shared" si="11"/>
        <v>-9.9083875219031086</v>
      </c>
    </row>
    <row r="327" spans="1:9">
      <c r="A327">
        <v>2013</v>
      </c>
      <c r="B327">
        <v>2</v>
      </c>
      <c r="C327">
        <v>0.9</v>
      </c>
      <c r="D327">
        <f t="shared" si="10"/>
        <v>2013.0833333333333</v>
      </c>
      <c r="I327">
        <f t="shared" si="11"/>
        <v>-11.01407940710169</v>
      </c>
    </row>
    <row r="328" spans="1:9">
      <c r="A328">
        <v>2013</v>
      </c>
      <c r="B328">
        <v>3</v>
      </c>
      <c r="C328">
        <v>3.9</v>
      </c>
      <c r="D328">
        <f t="shared" si="10"/>
        <v>2013.1666666666667</v>
      </c>
      <c r="I328">
        <f t="shared" si="11"/>
        <v>-8.0197712923002769</v>
      </c>
    </row>
    <row r="329" spans="1:9">
      <c r="A329">
        <v>2013</v>
      </c>
      <c r="B329">
        <v>4</v>
      </c>
      <c r="C329">
        <v>12.4</v>
      </c>
      <c r="D329">
        <f t="shared" si="10"/>
        <v>2013.25</v>
      </c>
      <c r="I329">
        <f t="shared" si="11"/>
        <v>0.47453682250116458</v>
      </c>
    </row>
    <row r="330" spans="1:9">
      <c r="A330">
        <v>2013</v>
      </c>
      <c r="B330">
        <v>5</v>
      </c>
      <c r="C330">
        <v>14.8</v>
      </c>
      <c r="D330">
        <f t="shared" si="10"/>
        <v>2013.3333333333333</v>
      </c>
      <c r="I330">
        <f t="shared" si="11"/>
        <v>2.8688449373026117</v>
      </c>
    </row>
    <row r="331" spans="1:9">
      <c r="A331">
        <v>2013</v>
      </c>
      <c r="B331">
        <v>6</v>
      </c>
      <c r="C331">
        <v>19.8</v>
      </c>
      <c r="D331">
        <f t="shared" si="10"/>
        <v>2013.4166666666667</v>
      </c>
      <c r="I331">
        <f t="shared" si="11"/>
        <v>7.8631530521040247</v>
      </c>
    </row>
    <row r="332" spans="1:9">
      <c r="A332">
        <v>2013</v>
      </c>
      <c r="B332">
        <v>7</v>
      </c>
      <c r="C332">
        <v>23.5</v>
      </c>
      <c r="D332">
        <f t="shared" si="10"/>
        <v>2013.5</v>
      </c>
      <c r="I332">
        <f t="shared" si="11"/>
        <v>11.557461166905455</v>
      </c>
    </row>
    <row r="333" spans="1:9">
      <c r="A333">
        <v>2013</v>
      </c>
      <c r="B333">
        <v>8</v>
      </c>
      <c r="C333">
        <v>22.5</v>
      </c>
      <c r="D333">
        <f t="shared" si="10"/>
        <v>2013.5833333333333</v>
      </c>
      <c r="I333">
        <f t="shared" si="11"/>
        <v>10.551769281706868</v>
      </c>
    </row>
    <row r="334" spans="1:9">
      <c r="A334">
        <v>2013</v>
      </c>
      <c r="B334">
        <v>9</v>
      </c>
      <c r="C334">
        <v>16.2</v>
      </c>
      <c r="D334">
        <f t="shared" si="10"/>
        <v>2013.6666666666667</v>
      </c>
      <c r="I334">
        <f t="shared" si="11"/>
        <v>4.2460773965082979</v>
      </c>
    </row>
    <row r="335" spans="1:9">
      <c r="A335">
        <v>2013</v>
      </c>
      <c r="B335">
        <v>10</v>
      </c>
      <c r="C335">
        <v>13.2</v>
      </c>
      <c r="D335">
        <f t="shared" si="10"/>
        <v>2013.75</v>
      </c>
      <c r="I335">
        <f t="shared" si="11"/>
        <v>1.2403855113097109</v>
      </c>
    </row>
    <row r="336" spans="1:9">
      <c r="A336">
        <v>2013</v>
      </c>
      <c r="B336">
        <v>11</v>
      </c>
      <c r="C336">
        <v>7.3</v>
      </c>
      <c r="D336">
        <f t="shared" si="10"/>
        <v>2013.8333333333333</v>
      </c>
      <c r="I336">
        <f t="shared" si="11"/>
        <v>-4.665306373888825</v>
      </c>
    </row>
    <row r="337" spans="1:9">
      <c r="A337">
        <v>2013</v>
      </c>
      <c r="B337">
        <v>12</v>
      </c>
      <c r="C337">
        <v>2.7</v>
      </c>
      <c r="D337">
        <f t="shared" si="10"/>
        <v>2013.9166666666667</v>
      </c>
      <c r="I337">
        <f t="shared" si="11"/>
        <v>-9.2709982590874347</v>
      </c>
    </row>
    <row r="338" spans="1:9">
      <c r="A338">
        <v>2014</v>
      </c>
      <c r="B338">
        <v>1</v>
      </c>
      <c r="C338">
        <v>5.4</v>
      </c>
      <c r="D338">
        <f t="shared" si="10"/>
        <v>2014</v>
      </c>
      <c r="I338">
        <f t="shared" si="11"/>
        <v>-6.5766901442859762</v>
      </c>
    </row>
    <row r="339" spans="1:9">
      <c r="A339">
        <v>2014</v>
      </c>
      <c r="B339">
        <v>2</v>
      </c>
      <c r="C339">
        <v>4.4000000000000004</v>
      </c>
      <c r="D339">
        <f t="shared" si="10"/>
        <v>2014.0833333333333</v>
      </c>
      <c r="I339">
        <f t="shared" si="11"/>
        <v>-7.5823820294845348</v>
      </c>
    </row>
    <row r="340" spans="1:9">
      <c r="A340">
        <v>2014</v>
      </c>
      <c r="B340">
        <v>3</v>
      </c>
      <c r="C340">
        <v>10</v>
      </c>
      <c r="D340">
        <f t="shared" si="10"/>
        <v>2014.1666666666667</v>
      </c>
      <c r="I340">
        <f t="shared" si="11"/>
        <v>-1.9880739146831274</v>
      </c>
    </row>
    <row r="341" spans="1:9">
      <c r="A341">
        <v>2014</v>
      </c>
      <c r="B341">
        <v>4</v>
      </c>
      <c r="C341">
        <v>13.1</v>
      </c>
      <c r="D341">
        <f t="shared" si="10"/>
        <v>2014.25</v>
      </c>
      <c r="I341">
        <f t="shared" si="11"/>
        <v>1.1062342001183083</v>
      </c>
    </row>
    <row r="342" spans="1:9">
      <c r="A342">
        <v>2014</v>
      </c>
      <c r="B342">
        <v>5</v>
      </c>
      <c r="C342">
        <v>15.7</v>
      </c>
      <c r="D342">
        <f t="shared" si="10"/>
        <v>2014.3333333333333</v>
      </c>
      <c r="I342">
        <f t="shared" si="11"/>
        <v>3.7005423149197156</v>
      </c>
    </row>
    <row r="343" spans="1:9">
      <c r="A343">
        <v>2014</v>
      </c>
      <c r="B343">
        <v>6</v>
      </c>
      <c r="C343">
        <v>20.2</v>
      </c>
      <c r="D343">
        <f t="shared" si="10"/>
        <v>2014.4166666666667</v>
      </c>
      <c r="I343">
        <f t="shared" si="11"/>
        <v>8.1948504297211286</v>
      </c>
    </row>
    <row r="344" spans="1:9">
      <c r="A344">
        <v>2014</v>
      </c>
      <c r="B344">
        <v>7</v>
      </c>
      <c r="C344">
        <v>20.8</v>
      </c>
      <c r="D344">
        <f t="shared" si="10"/>
        <v>2014.5</v>
      </c>
      <c r="I344">
        <f t="shared" si="11"/>
        <v>8.7891585445225928</v>
      </c>
    </row>
    <row r="345" spans="1:9">
      <c r="A345">
        <v>2014</v>
      </c>
      <c r="B345">
        <v>8</v>
      </c>
      <c r="C345">
        <v>19.600000000000001</v>
      </c>
      <c r="D345">
        <f t="shared" si="10"/>
        <v>2014.5833333333333</v>
      </c>
      <c r="I345">
        <f t="shared" si="11"/>
        <v>7.5834666593240172</v>
      </c>
    </row>
    <row r="346" spans="1:9">
      <c r="A346">
        <v>2014</v>
      </c>
      <c r="B346">
        <v>9</v>
      </c>
      <c r="C346">
        <v>16.2</v>
      </c>
      <c r="D346">
        <f t="shared" si="10"/>
        <v>2014.6666666666667</v>
      </c>
      <c r="I346">
        <f t="shared" si="11"/>
        <v>4.1777747741254245</v>
      </c>
    </row>
    <row r="347" spans="1:9">
      <c r="A347">
        <v>2014</v>
      </c>
      <c r="B347">
        <v>10</v>
      </c>
      <c r="C347">
        <v>13.6</v>
      </c>
      <c r="D347">
        <f t="shared" si="10"/>
        <v>2014.75</v>
      </c>
      <c r="I347">
        <f t="shared" si="11"/>
        <v>1.5720828889268716</v>
      </c>
    </row>
    <row r="348" spans="1:9">
      <c r="A348">
        <v>2014</v>
      </c>
      <c r="B348">
        <v>11</v>
      </c>
      <c r="C348">
        <v>8.8000000000000007</v>
      </c>
      <c r="D348">
        <f t="shared" si="10"/>
        <v>2014.8333333333333</v>
      </c>
      <c r="I348">
        <f t="shared" si="11"/>
        <v>-3.2336089962716699</v>
      </c>
    </row>
    <row r="349" spans="1:9">
      <c r="A349">
        <v>2014</v>
      </c>
      <c r="B349">
        <v>12</v>
      </c>
      <c r="C349">
        <v>3.9</v>
      </c>
      <c r="D349">
        <f t="shared" si="10"/>
        <v>2014.9166666666667</v>
      </c>
      <c r="I349">
        <f t="shared" si="11"/>
        <v>-8.1393008814702625</v>
      </c>
    </row>
    <row r="350" spans="1:9">
      <c r="A350">
        <v>2015</v>
      </c>
      <c r="B350">
        <v>1</v>
      </c>
      <c r="C350">
        <v>2.8</v>
      </c>
      <c r="D350">
        <f t="shared" si="10"/>
        <v>2015</v>
      </c>
      <c r="I350">
        <f t="shared" si="11"/>
        <v>-9.2449927666688438</v>
      </c>
    </row>
    <row r="351" spans="1:9">
      <c r="A351">
        <v>2015</v>
      </c>
      <c r="B351">
        <v>2</v>
      </c>
      <c r="C351">
        <v>2.4</v>
      </c>
      <c r="D351">
        <f t="shared" si="10"/>
        <v>2015.0833333333333</v>
      </c>
      <c r="I351">
        <f t="shared" si="11"/>
        <v>-9.6506846518674081</v>
      </c>
    </row>
    <row r="352" spans="1:9">
      <c r="A352">
        <v>2015</v>
      </c>
      <c r="B352">
        <v>3</v>
      </c>
      <c r="C352">
        <v>7.6</v>
      </c>
      <c r="D352">
        <f t="shared" si="10"/>
        <v>2015.1666666666667</v>
      </c>
      <c r="I352">
        <f t="shared" si="11"/>
        <v>-4.4563765370660064</v>
      </c>
    </row>
    <row r="353" spans="1:9">
      <c r="A353">
        <v>2015</v>
      </c>
      <c r="B353">
        <v>4</v>
      </c>
      <c r="C353">
        <v>11.8</v>
      </c>
      <c r="D353">
        <f t="shared" si="10"/>
        <v>2015.25</v>
      </c>
      <c r="I353">
        <f t="shared" si="11"/>
        <v>-0.26206842226454796</v>
      </c>
    </row>
    <row r="354" spans="1:9">
      <c r="A354">
        <v>2015</v>
      </c>
      <c r="B354">
        <v>5</v>
      </c>
      <c r="C354">
        <v>17</v>
      </c>
      <c r="D354">
        <f t="shared" si="10"/>
        <v>2015.3333333333333</v>
      </c>
      <c r="I354">
        <f t="shared" si="11"/>
        <v>4.9322396925368821</v>
      </c>
    </row>
    <row r="355" spans="1:9">
      <c r="A355">
        <v>2015</v>
      </c>
      <c r="B355">
        <v>6</v>
      </c>
      <c r="C355">
        <v>20.6</v>
      </c>
      <c r="D355">
        <f t="shared" si="10"/>
        <v>2015.4166666666667</v>
      </c>
      <c r="I355">
        <f t="shared" si="11"/>
        <v>8.5265478073382894</v>
      </c>
    </row>
    <row r="356" spans="1:9">
      <c r="A356">
        <v>2015</v>
      </c>
      <c r="B356">
        <v>7</v>
      </c>
      <c r="C356">
        <v>24.3</v>
      </c>
      <c r="D356">
        <f t="shared" si="10"/>
        <v>2015.5</v>
      </c>
      <c r="I356">
        <f t="shared" si="11"/>
        <v>12.220855922139748</v>
      </c>
    </row>
    <row r="357" spans="1:9">
      <c r="A357">
        <v>2015</v>
      </c>
      <c r="B357">
        <v>8</v>
      </c>
      <c r="C357">
        <v>22.3</v>
      </c>
      <c r="D357">
        <f t="shared" si="10"/>
        <v>2015.5833333333333</v>
      </c>
      <c r="I357">
        <f t="shared" si="11"/>
        <v>10.215164036941161</v>
      </c>
    </row>
    <row r="358" spans="1:9">
      <c r="A358">
        <v>2015</v>
      </c>
      <c r="B358">
        <v>9</v>
      </c>
      <c r="C358">
        <v>16.5</v>
      </c>
      <c r="D358">
        <f t="shared" si="10"/>
        <v>2015.6666666666667</v>
      </c>
      <c r="I358">
        <f t="shared" si="11"/>
        <v>4.409472151742591</v>
      </c>
    </row>
    <row r="359" spans="1:9">
      <c r="A359">
        <v>2015</v>
      </c>
      <c r="B359">
        <v>10</v>
      </c>
      <c r="C359">
        <v>11</v>
      </c>
      <c r="D359">
        <f t="shared" si="10"/>
        <v>2015.75</v>
      </c>
      <c r="I359">
        <f t="shared" si="11"/>
        <v>-1.096219733455996</v>
      </c>
    </row>
    <row r="360" spans="1:9">
      <c r="A360">
        <v>2015</v>
      </c>
      <c r="B360">
        <v>11</v>
      </c>
      <c r="C360">
        <v>6.9</v>
      </c>
      <c r="D360">
        <f t="shared" si="10"/>
        <v>2015.8333333333333</v>
      </c>
      <c r="I360">
        <f t="shared" si="11"/>
        <v>-5.2019116186545489</v>
      </c>
    </row>
    <row r="361" spans="1:9">
      <c r="A361">
        <v>2015</v>
      </c>
      <c r="B361">
        <v>12</v>
      </c>
      <c r="C361">
        <v>2.6</v>
      </c>
      <c r="D361">
        <f t="shared" si="10"/>
        <v>2015.9166666666667</v>
      </c>
      <c r="I361">
        <f t="shared" si="11"/>
        <v>-9.5076035038531472</v>
      </c>
    </row>
    <row r="362" spans="1:9">
      <c r="A362">
        <v>2016</v>
      </c>
      <c r="B362">
        <v>1</v>
      </c>
      <c r="C362">
        <v>1.1000000000000001</v>
      </c>
      <c r="D362">
        <f t="shared" si="10"/>
        <v>2016</v>
      </c>
      <c r="I362">
        <f t="shared" si="11"/>
        <v>-11.013295389051706</v>
      </c>
    </row>
    <row r="363" spans="1:9">
      <c r="A363">
        <v>2016</v>
      </c>
      <c r="B363">
        <v>2</v>
      </c>
      <c r="C363">
        <v>5.5</v>
      </c>
      <c r="D363">
        <f t="shared" si="10"/>
        <v>2016.0833333333333</v>
      </c>
      <c r="I363">
        <f t="shared" si="11"/>
        <v>-6.6189872742502587</v>
      </c>
    </row>
    <row r="364" spans="1:9">
      <c r="A364">
        <v>2016</v>
      </c>
      <c r="B364">
        <v>3</v>
      </c>
      <c r="C364">
        <v>7.5</v>
      </c>
      <c r="D364">
        <f t="shared" si="10"/>
        <v>2016.1666666666667</v>
      </c>
      <c r="I364">
        <f t="shared" si="11"/>
        <v>-4.6246791594488457</v>
      </c>
    </row>
    <row r="365" spans="1:9">
      <c r="A365">
        <v>2016</v>
      </c>
      <c r="B365">
        <v>4</v>
      </c>
      <c r="C365">
        <v>12.5</v>
      </c>
      <c r="D365">
        <f t="shared" si="10"/>
        <v>2016.25</v>
      </c>
      <c r="I365">
        <f t="shared" si="11"/>
        <v>0.36962895535256735</v>
      </c>
    </row>
    <row r="366" spans="1:9">
      <c r="A366">
        <v>2016</v>
      </c>
      <c r="B366">
        <v>5</v>
      </c>
      <c r="C366">
        <v>15.3</v>
      </c>
      <c r="D366">
        <f t="shared" si="10"/>
        <v>2016.3333333333333</v>
      </c>
      <c r="I366">
        <f t="shared" si="11"/>
        <v>3.1639370701540201</v>
      </c>
    </row>
    <row r="367" spans="1:9">
      <c r="A367">
        <v>2016</v>
      </c>
      <c r="B367">
        <v>6</v>
      </c>
      <c r="C367">
        <v>20</v>
      </c>
      <c r="D367">
        <f t="shared" si="10"/>
        <v>2016.4166666666667</v>
      </c>
      <c r="I367">
        <f t="shared" si="11"/>
        <v>7.8582451849554218</v>
      </c>
    </row>
    <row r="368" spans="1:9">
      <c r="A368">
        <v>2016</v>
      </c>
      <c r="B368">
        <v>7</v>
      </c>
      <c r="C368">
        <v>23.2</v>
      </c>
      <c r="D368">
        <f t="shared" si="10"/>
        <v>2016.5</v>
      </c>
      <c r="I368">
        <f t="shared" si="11"/>
        <v>11.052553299756852</v>
      </c>
    </row>
    <row r="369" spans="1:9">
      <c r="A369">
        <v>2016</v>
      </c>
      <c r="B369">
        <v>8</v>
      </c>
      <c r="C369">
        <v>20.6</v>
      </c>
      <c r="D369">
        <f t="shared" si="10"/>
        <v>2016.5833333333333</v>
      </c>
      <c r="I369">
        <f t="shared" si="11"/>
        <v>8.446861414558299</v>
      </c>
    </row>
    <row r="370" spans="1:9">
      <c r="A370">
        <v>2016</v>
      </c>
      <c r="B370">
        <v>9</v>
      </c>
      <c r="C370">
        <v>18.3</v>
      </c>
      <c r="D370">
        <f t="shared" si="10"/>
        <v>2016.6666666666667</v>
      </c>
      <c r="I370">
        <f t="shared" si="11"/>
        <v>6.141169529359729</v>
      </c>
    </row>
    <row r="371" spans="1:9">
      <c r="A371">
        <v>2016</v>
      </c>
      <c r="B371">
        <v>10</v>
      </c>
      <c r="C371">
        <v>10.3</v>
      </c>
      <c r="D371">
        <f t="shared" si="10"/>
        <v>2016.75</v>
      </c>
      <c r="I371">
        <f t="shared" si="11"/>
        <v>-1.8645223558388295</v>
      </c>
    </row>
    <row r="372" spans="1:9">
      <c r="A372">
        <v>2016</v>
      </c>
      <c r="B372">
        <v>11</v>
      </c>
      <c r="C372">
        <v>7</v>
      </c>
      <c r="D372">
        <f t="shared" si="10"/>
        <v>2016.8333333333333</v>
      </c>
      <c r="I372">
        <f t="shared" si="11"/>
        <v>-5.1702142410374279</v>
      </c>
    </row>
    <row r="373" spans="1:9">
      <c r="A373">
        <v>2016</v>
      </c>
      <c r="B373">
        <v>12</v>
      </c>
      <c r="C373">
        <v>-0.2</v>
      </c>
      <c r="D373">
        <f t="shared" si="10"/>
        <v>2016.9166666666667</v>
      </c>
      <c r="I373">
        <f t="shared" si="11"/>
        <v>-12.375906126235989</v>
      </c>
    </row>
    <row r="374" spans="1:9">
      <c r="A374">
        <v>2017</v>
      </c>
      <c r="B374">
        <v>1</v>
      </c>
      <c r="C374">
        <v>-3.2</v>
      </c>
      <c r="D374">
        <f t="shared" si="10"/>
        <v>2017</v>
      </c>
      <c r="I374">
        <f t="shared" si="11"/>
        <v>-15.381598011434576</v>
      </c>
    </row>
    <row r="375" spans="1:9">
      <c r="A375">
        <v>2017</v>
      </c>
      <c r="B375">
        <v>2</v>
      </c>
      <c r="C375">
        <v>4.5</v>
      </c>
      <c r="D375">
        <f t="shared" si="10"/>
        <v>2017.0833333333333</v>
      </c>
      <c r="I375">
        <f t="shared" si="11"/>
        <v>-7.687289896633132</v>
      </c>
    </row>
    <row r="376" spans="1:9">
      <c r="A376">
        <v>2017</v>
      </c>
      <c r="B376">
        <v>3</v>
      </c>
      <c r="C376">
        <v>10.199999999999999</v>
      </c>
      <c r="D376">
        <f t="shared" si="10"/>
        <v>2017.1666666666667</v>
      </c>
      <c r="I376">
        <f t="shared" si="11"/>
        <v>-1.9929817818317304</v>
      </c>
    </row>
    <row r="377" spans="1:9">
      <c r="A377">
        <v>2017</v>
      </c>
      <c r="B377">
        <v>4</v>
      </c>
      <c r="C377">
        <v>12.1</v>
      </c>
      <c r="D377">
        <f t="shared" si="10"/>
        <v>2017.25</v>
      </c>
      <c r="I377">
        <f t="shared" si="11"/>
        <v>-9.8673667030283241E-2</v>
      </c>
    </row>
    <row r="378" spans="1:9">
      <c r="A378">
        <v>2017</v>
      </c>
      <c r="B378">
        <v>5</v>
      </c>
      <c r="C378">
        <v>16.899999999999999</v>
      </c>
      <c r="D378">
        <f t="shared" si="10"/>
        <v>2017.3333333333333</v>
      </c>
      <c r="I378">
        <f t="shared" si="11"/>
        <v>4.6956344477711696</v>
      </c>
    </row>
    <row r="379" spans="1:9">
      <c r="A379">
        <v>2017</v>
      </c>
      <c r="B379">
        <v>6</v>
      </c>
      <c r="C379">
        <v>21.7</v>
      </c>
      <c r="D379">
        <f t="shared" si="10"/>
        <v>2017.4166666666667</v>
      </c>
      <c r="I379">
        <f t="shared" si="11"/>
        <v>9.4899425625725655</v>
      </c>
    </row>
    <row r="380" spans="1:9">
      <c r="A380">
        <v>2017</v>
      </c>
      <c r="B380">
        <v>7</v>
      </c>
      <c r="C380">
        <v>23.2</v>
      </c>
      <c r="D380">
        <f t="shared" si="10"/>
        <v>2017.5</v>
      </c>
      <c r="I380">
        <f t="shared" si="11"/>
        <v>10.984250677374007</v>
      </c>
    </row>
    <row r="381" spans="1:9">
      <c r="A381">
        <v>2017</v>
      </c>
      <c r="B381">
        <v>8</v>
      </c>
      <c r="C381">
        <v>23.2</v>
      </c>
      <c r="D381">
        <f t="shared" si="10"/>
        <v>2017.5833333333333</v>
      </c>
      <c r="I381">
        <f t="shared" si="11"/>
        <v>10.97855879217542</v>
      </c>
    </row>
    <row r="382" spans="1:9">
      <c r="A382">
        <v>2017</v>
      </c>
      <c r="B382">
        <v>9</v>
      </c>
      <c r="C382">
        <v>14.3</v>
      </c>
      <c r="D382">
        <f t="shared" si="10"/>
        <v>2017.6666666666667</v>
      </c>
      <c r="I382">
        <f t="shared" si="11"/>
        <v>2.0728669069768557</v>
      </c>
    </row>
    <row r="383" spans="1:9">
      <c r="A383">
        <v>2017</v>
      </c>
      <c r="B383">
        <v>10</v>
      </c>
      <c r="C383">
        <v>12</v>
      </c>
      <c r="D383">
        <f t="shared" si="10"/>
        <v>2017.75</v>
      </c>
      <c r="I383">
        <f t="shared" si="11"/>
        <v>-0.23282497822171422</v>
      </c>
    </row>
    <row r="384" spans="1:9">
      <c r="A384">
        <v>2017</v>
      </c>
      <c r="B384">
        <v>11</v>
      </c>
      <c r="C384">
        <v>6.2</v>
      </c>
      <c r="D384">
        <f t="shared" si="10"/>
        <v>2017.8333333333333</v>
      </c>
      <c r="I384">
        <f t="shared" si="11"/>
        <v>-6.0385168634202842</v>
      </c>
    </row>
    <row r="385" spans="1:9">
      <c r="A385">
        <v>2017</v>
      </c>
      <c r="B385">
        <v>12</v>
      </c>
      <c r="C385">
        <v>1.9</v>
      </c>
      <c r="D385">
        <f t="shared" si="10"/>
        <v>2017.9166666666667</v>
      </c>
      <c r="I385">
        <f t="shared" si="11"/>
        <v>-10.344208748618854</v>
      </c>
    </row>
    <row r="386" spans="1:9">
      <c r="A386">
        <v>2018</v>
      </c>
      <c r="B386">
        <v>1</v>
      </c>
      <c r="C386">
        <v>4.8</v>
      </c>
      <c r="D386">
        <f t="shared" si="10"/>
        <v>2018</v>
      </c>
      <c r="I386">
        <f t="shared" si="11"/>
        <v>-7.449900633817407</v>
      </c>
    </row>
    <row r="387" spans="1:9">
      <c r="A387">
        <v>2018</v>
      </c>
      <c r="B387">
        <v>2</v>
      </c>
      <c r="C387">
        <v>-0.1</v>
      </c>
      <c r="D387">
        <f t="shared" ref="D387:D421" si="12">A387+(B387-1)/12</f>
        <v>2018.0833333333333</v>
      </c>
      <c r="I387">
        <f t="shared" ref="I387:I421" si="13">$C387-$G$10-$G$8*$D387</f>
        <v>-12.355592519016</v>
      </c>
    </row>
    <row r="388" spans="1:9">
      <c r="A388">
        <v>2018</v>
      </c>
      <c r="B388">
        <v>3</v>
      </c>
      <c r="C388">
        <v>4.5999999999999996</v>
      </c>
      <c r="D388">
        <f t="shared" si="12"/>
        <v>2018.1666666666667</v>
      </c>
      <c r="I388">
        <f t="shared" si="13"/>
        <v>-7.6612844042145696</v>
      </c>
    </row>
    <row r="389" spans="1:9">
      <c r="A389">
        <v>2018</v>
      </c>
      <c r="B389">
        <v>4</v>
      </c>
      <c r="C389">
        <v>15.2</v>
      </c>
      <c r="D389">
        <f t="shared" si="12"/>
        <v>2018.25</v>
      </c>
      <c r="I389">
        <f t="shared" si="13"/>
        <v>2.9330237105868378</v>
      </c>
    </row>
    <row r="390" spans="1:9">
      <c r="A390">
        <v>2018</v>
      </c>
      <c r="B390">
        <v>5</v>
      </c>
      <c r="C390">
        <v>18</v>
      </c>
      <c r="D390">
        <f t="shared" si="12"/>
        <v>2018.3333333333333</v>
      </c>
      <c r="I390">
        <f t="shared" si="13"/>
        <v>5.7273318253882906</v>
      </c>
    </row>
    <row r="391" spans="1:9">
      <c r="A391">
        <v>2018</v>
      </c>
      <c r="B391">
        <v>6</v>
      </c>
      <c r="C391">
        <v>20.9</v>
      </c>
      <c r="D391">
        <f t="shared" si="12"/>
        <v>2018.4166666666667</v>
      </c>
      <c r="I391">
        <f t="shared" si="13"/>
        <v>8.6216399401897093</v>
      </c>
    </row>
    <row r="392" spans="1:9">
      <c r="A392">
        <v>2018</v>
      </c>
      <c r="B392">
        <v>7</v>
      </c>
      <c r="C392">
        <v>22.3</v>
      </c>
      <c r="D392">
        <f t="shared" si="12"/>
        <v>2018.5</v>
      </c>
      <c r="I392">
        <f t="shared" si="13"/>
        <v>10.015948054991156</v>
      </c>
    </row>
    <row r="393" spans="1:9">
      <c r="A393">
        <v>2018</v>
      </c>
      <c r="B393">
        <v>8</v>
      </c>
      <c r="C393">
        <v>22.8</v>
      </c>
      <c r="D393">
        <f t="shared" si="12"/>
        <v>2018.5833333333333</v>
      </c>
      <c r="I393">
        <f t="shared" si="13"/>
        <v>10.510256169792598</v>
      </c>
    </row>
    <row r="394" spans="1:9">
      <c r="A394">
        <v>2018</v>
      </c>
      <c r="B394">
        <v>9</v>
      </c>
      <c r="C394">
        <v>17.600000000000001</v>
      </c>
      <c r="D394">
        <f t="shared" si="12"/>
        <v>2018.6666666666667</v>
      </c>
      <c r="I394">
        <f t="shared" si="13"/>
        <v>5.3045642845939938</v>
      </c>
    </row>
    <row r="395" spans="1:9">
      <c r="A395">
        <v>2018</v>
      </c>
      <c r="B395">
        <v>10</v>
      </c>
      <c r="C395">
        <v>13.2</v>
      </c>
      <c r="D395">
        <f t="shared" si="12"/>
        <v>2018.75</v>
      </c>
      <c r="I395">
        <f t="shared" si="13"/>
        <v>0.89887239939542951</v>
      </c>
    </row>
    <row r="396" spans="1:9">
      <c r="A396">
        <v>2018</v>
      </c>
      <c r="B396">
        <v>11</v>
      </c>
      <c r="C396">
        <v>8.3000000000000007</v>
      </c>
      <c r="D396">
        <f t="shared" si="12"/>
        <v>2018.8333333333333</v>
      </c>
      <c r="I396">
        <f t="shared" si="13"/>
        <v>-4.0068194858031347</v>
      </c>
    </row>
    <row r="397" spans="1:9">
      <c r="A397">
        <v>2018</v>
      </c>
      <c r="B397">
        <v>12</v>
      </c>
      <c r="C397">
        <v>2.2000000000000002</v>
      </c>
      <c r="D397">
        <f t="shared" si="12"/>
        <v>2018.9166666666667</v>
      </c>
      <c r="I397">
        <f t="shared" si="13"/>
        <v>-10.11251137100173</v>
      </c>
    </row>
    <row r="398" spans="1:9">
      <c r="A398">
        <v>2019</v>
      </c>
      <c r="B398">
        <v>1</v>
      </c>
      <c r="C398">
        <v>0.7</v>
      </c>
      <c r="D398">
        <f t="shared" si="12"/>
        <v>2019</v>
      </c>
      <c r="I398">
        <f t="shared" si="13"/>
        <v>-11.618203256200289</v>
      </c>
    </row>
    <row r="399" spans="1:9">
      <c r="A399">
        <v>2019</v>
      </c>
      <c r="B399">
        <v>2</v>
      </c>
      <c r="C399">
        <v>4.9000000000000004</v>
      </c>
      <c r="D399">
        <f t="shared" si="12"/>
        <v>2019.0833333333333</v>
      </c>
      <c r="I399">
        <f t="shared" si="13"/>
        <v>-7.4238951413988445</v>
      </c>
    </row>
    <row r="400" spans="1:9">
      <c r="A400">
        <v>2019</v>
      </c>
      <c r="B400">
        <v>3</v>
      </c>
      <c r="C400">
        <v>9</v>
      </c>
      <c r="D400">
        <f t="shared" si="12"/>
        <v>2019.1666666666667</v>
      </c>
      <c r="I400">
        <f t="shared" si="13"/>
        <v>-3.3295870265974372</v>
      </c>
    </row>
    <row r="401" spans="1:9">
      <c r="A401">
        <v>2019</v>
      </c>
      <c r="B401">
        <v>4</v>
      </c>
      <c r="C401">
        <v>11.6</v>
      </c>
      <c r="D401">
        <f t="shared" si="12"/>
        <v>2019.25</v>
      </c>
      <c r="I401">
        <f t="shared" si="13"/>
        <v>-0.73527891179600147</v>
      </c>
    </row>
    <row r="402" spans="1:9">
      <c r="A402">
        <v>2019</v>
      </c>
      <c r="B402">
        <v>5</v>
      </c>
      <c r="C402">
        <v>12.9</v>
      </c>
      <c r="D402">
        <f t="shared" si="12"/>
        <v>2019.3333333333333</v>
      </c>
      <c r="I402">
        <f t="shared" si="13"/>
        <v>0.55902920300545134</v>
      </c>
    </row>
    <row r="403" spans="1:9">
      <c r="A403">
        <v>2019</v>
      </c>
      <c r="B403">
        <v>6</v>
      </c>
      <c r="C403">
        <v>23.5</v>
      </c>
      <c r="D403">
        <f t="shared" si="12"/>
        <v>2019.4166666666667</v>
      </c>
      <c r="I403">
        <f t="shared" si="13"/>
        <v>11.153337317806859</v>
      </c>
    </row>
    <row r="404" spans="1:9">
      <c r="A404">
        <v>2019</v>
      </c>
      <c r="B404">
        <v>7</v>
      </c>
      <c r="C404">
        <v>22.9</v>
      </c>
      <c r="D404">
        <f t="shared" si="12"/>
        <v>2019.5</v>
      </c>
      <c r="I404">
        <f t="shared" si="13"/>
        <v>10.547645432608277</v>
      </c>
    </row>
    <row r="405" spans="1:9">
      <c r="A405">
        <v>2019</v>
      </c>
      <c r="B405">
        <v>8</v>
      </c>
      <c r="C405">
        <v>22.6</v>
      </c>
      <c r="D405">
        <f t="shared" si="12"/>
        <v>2019.5833333333333</v>
      </c>
      <c r="I405">
        <f t="shared" si="13"/>
        <v>10.241953547409707</v>
      </c>
    </row>
    <row r="406" spans="1:9">
      <c r="A406">
        <v>2019</v>
      </c>
      <c r="B406">
        <v>9</v>
      </c>
      <c r="C406">
        <v>16.8</v>
      </c>
      <c r="D406">
        <f t="shared" si="12"/>
        <v>2019.6666666666667</v>
      </c>
      <c r="I406">
        <f t="shared" si="13"/>
        <v>4.4362616622111375</v>
      </c>
    </row>
    <row r="407" spans="1:9">
      <c r="A407">
        <v>2019</v>
      </c>
      <c r="B407">
        <v>10</v>
      </c>
      <c r="C407">
        <v>13.2</v>
      </c>
      <c r="D407">
        <f t="shared" si="12"/>
        <v>2019.75</v>
      </c>
      <c r="I407">
        <f t="shared" si="13"/>
        <v>0.83056977701255619</v>
      </c>
    </row>
    <row r="408" spans="1:9">
      <c r="A408">
        <v>2019</v>
      </c>
      <c r="B408">
        <v>11</v>
      </c>
      <c r="C408">
        <v>8.8000000000000007</v>
      </c>
      <c r="D408">
        <f t="shared" si="12"/>
        <v>2019.8333333333333</v>
      </c>
      <c r="I408">
        <f t="shared" si="13"/>
        <v>-3.5751221081859796</v>
      </c>
    </row>
    <row r="409" spans="1:9">
      <c r="A409">
        <v>2019</v>
      </c>
      <c r="B409">
        <v>12</v>
      </c>
      <c r="C409">
        <v>3.6</v>
      </c>
      <c r="D409">
        <f t="shared" si="12"/>
        <v>2019.9166666666667</v>
      </c>
      <c r="I409">
        <f t="shared" si="13"/>
        <v>-8.7808139933845837</v>
      </c>
    </row>
    <row r="410" spans="1:9">
      <c r="A410">
        <v>2020</v>
      </c>
      <c r="B410">
        <v>1</v>
      </c>
      <c r="C410">
        <v>1.9</v>
      </c>
      <c r="D410">
        <f t="shared" si="12"/>
        <v>2020</v>
      </c>
      <c r="I410">
        <f t="shared" si="13"/>
        <v>-10.486505878583131</v>
      </c>
    </row>
    <row r="411" spans="1:9">
      <c r="A411">
        <v>2020</v>
      </c>
      <c r="B411">
        <v>2</v>
      </c>
      <c r="C411">
        <v>6.8</v>
      </c>
      <c r="D411">
        <f t="shared" si="12"/>
        <v>2020.0833333333333</v>
      </c>
      <c r="I411">
        <f t="shared" si="13"/>
        <v>-5.5921977637817122</v>
      </c>
    </row>
    <row r="412" spans="1:9">
      <c r="A412">
        <v>2020</v>
      </c>
      <c r="B412">
        <v>3</v>
      </c>
      <c r="C412">
        <v>7.2</v>
      </c>
      <c r="D412">
        <f t="shared" si="12"/>
        <v>2020.1666666666667</v>
      </c>
      <c r="I412">
        <f t="shared" si="13"/>
        <v>-5.1978896489802935</v>
      </c>
    </row>
    <row r="413" spans="1:9">
      <c r="A413">
        <v>2020</v>
      </c>
      <c r="B413">
        <v>4</v>
      </c>
      <c r="C413">
        <v>13</v>
      </c>
      <c r="D413">
        <f t="shared" si="12"/>
        <v>2020.25</v>
      </c>
      <c r="I413">
        <f t="shared" si="13"/>
        <v>0.59641846582113089</v>
      </c>
    </row>
    <row r="414" spans="1:9">
      <c r="A414">
        <v>2020</v>
      </c>
      <c r="B414">
        <v>5</v>
      </c>
      <c r="C414">
        <v>15.3</v>
      </c>
      <c r="D414">
        <f t="shared" si="12"/>
        <v>2020.3333333333333</v>
      </c>
      <c r="I414">
        <f t="shared" si="13"/>
        <v>2.8907265806225837</v>
      </c>
    </row>
    <row r="415" spans="1:9">
      <c r="A415">
        <v>2020</v>
      </c>
      <c r="B415">
        <v>6</v>
      </c>
      <c r="C415">
        <v>19.600000000000001</v>
      </c>
      <c r="D415">
        <f t="shared" si="12"/>
        <v>2020.4166666666667</v>
      </c>
      <c r="I415">
        <f t="shared" si="13"/>
        <v>7.1850346954239797</v>
      </c>
    </row>
    <row r="416" spans="1:9">
      <c r="A416">
        <v>2020</v>
      </c>
      <c r="B416">
        <v>7</v>
      </c>
      <c r="C416">
        <v>21.8</v>
      </c>
      <c r="D416">
        <f t="shared" si="12"/>
        <v>2020.5</v>
      </c>
      <c r="I416">
        <f t="shared" si="13"/>
        <v>9.3793428102254381</v>
      </c>
    </row>
    <row r="417" spans="1:9">
      <c r="A417">
        <v>2020</v>
      </c>
      <c r="B417">
        <v>8</v>
      </c>
      <c r="C417">
        <v>22.2</v>
      </c>
      <c r="D417">
        <f t="shared" si="12"/>
        <v>2020.5833333333333</v>
      </c>
      <c r="I417">
        <f t="shared" si="13"/>
        <v>9.7736509250268568</v>
      </c>
    </row>
    <row r="418" spans="1:9">
      <c r="A418">
        <v>2020</v>
      </c>
      <c r="B418">
        <v>9</v>
      </c>
      <c r="C418">
        <v>17.5</v>
      </c>
      <c r="D418">
        <f t="shared" si="12"/>
        <v>2020.6666666666667</v>
      </c>
      <c r="I418">
        <f t="shared" si="13"/>
        <v>5.0679590398282812</v>
      </c>
    </row>
    <row r="419" spans="1:9">
      <c r="A419">
        <v>2020</v>
      </c>
      <c r="B419">
        <v>10</v>
      </c>
      <c r="C419">
        <v>11.9</v>
      </c>
      <c r="D419">
        <f t="shared" si="12"/>
        <v>2020.75</v>
      </c>
      <c r="I419">
        <f t="shared" si="13"/>
        <v>-0.53773284537030008</v>
      </c>
    </row>
    <row r="420" spans="1:9">
      <c r="A420">
        <v>2020</v>
      </c>
      <c r="B420">
        <v>11</v>
      </c>
      <c r="C420">
        <v>5.3</v>
      </c>
      <c r="D420">
        <f t="shared" si="12"/>
        <v>2020.8333333333333</v>
      </c>
      <c r="I420">
        <f t="shared" si="13"/>
        <v>-7.143424730568853</v>
      </c>
    </row>
    <row r="421" spans="1:9">
      <c r="A421">
        <v>2020</v>
      </c>
      <c r="B421">
        <v>12</v>
      </c>
      <c r="C421">
        <v>2.9</v>
      </c>
      <c r="D421">
        <f t="shared" si="12"/>
        <v>2020.9166666666667</v>
      </c>
      <c r="I421">
        <f t="shared" si="13"/>
        <v>-9.5491166157674456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8B87-5086-934B-B719-9FE5FA019A16}">
  <dimension ref="A1:U421"/>
  <sheetViews>
    <sheetView zoomScaleNormal="80" zoomScaleSheetLayoutView="100" workbookViewId="0">
      <selection activeCell="J17" sqref="J17"/>
    </sheetView>
  </sheetViews>
  <sheetFormatPr defaultRowHeight="12.75"/>
  <cols>
    <col min="3" max="3" width="10.7109375" customWidth="1"/>
    <col min="5" max="5" width="15.140625" customWidth="1"/>
    <col min="6" max="6" width="12.140625" bestFit="1" customWidth="1"/>
    <col min="7" max="7" width="10.5703125" bestFit="1" customWidth="1"/>
    <col min="9" max="9" width="11.5703125" bestFit="1" customWidth="1"/>
    <col min="10" max="10" width="12.140625" bestFit="1" customWidth="1"/>
    <col min="11" max="11" width="11.5703125" bestFit="1" customWidth="1"/>
    <col min="12" max="12" width="10.5703125" bestFit="1" customWidth="1"/>
    <col min="13" max="16" width="11.5703125" bestFit="1" customWidth="1"/>
    <col min="17" max="17" width="10.5703125" bestFit="1" customWidth="1"/>
    <col min="18" max="19" width="9.28515625" bestFit="1" customWidth="1"/>
    <col min="21" max="21" width="10.5703125" bestFit="1" customWidth="1"/>
  </cols>
  <sheetData>
    <row r="1" spans="1:21">
      <c r="A1" s="1" t="s">
        <v>1</v>
      </c>
      <c r="B1" s="1" t="s">
        <v>0</v>
      </c>
      <c r="C1" s="1" t="s">
        <v>2</v>
      </c>
      <c r="D1" t="s">
        <v>17</v>
      </c>
      <c r="E1" t="s">
        <v>18</v>
      </c>
      <c r="F1" t="s">
        <v>4</v>
      </c>
      <c r="G1" t="s">
        <v>19</v>
      </c>
    </row>
    <row r="2" spans="1:21">
      <c r="A2">
        <v>1</v>
      </c>
      <c r="B2">
        <v>1986</v>
      </c>
      <c r="C2">
        <v>0.1</v>
      </c>
      <c r="D2">
        <f>(B2-$J$2)^2</f>
        <v>289</v>
      </c>
      <c r="E2">
        <f>(B2-$J$2)*(C2-$J$5)</f>
        <v>12.774285714285716</v>
      </c>
      <c r="F2">
        <f>C2-$J$10-$J$8*B2</f>
        <v>5.5238095238081542E-2</v>
      </c>
      <c r="G2">
        <f>F2^2</f>
        <v>3.0512471655313668E-3</v>
      </c>
      <c r="I2" t="s">
        <v>20</v>
      </c>
      <c r="J2">
        <f>AVERAGE(B2:B421)</f>
        <v>2003</v>
      </c>
    </row>
    <row r="3" spans="1:21">
      <c r="A3">
        <v>2</v>
      </c>
      <c r="B3">
        <v>1986</v>
      </c>
      <c r="C3">
        <v>-2.8</v>
      </c>
      <c r="D3">
        <f>(B3-$J$2)^2</f>
        <v>289</v>
      </c>
      <c r="E3">
        <f>(B3-$J$2)*(C3-$K$5)</f>
        <v>91.12</v>
      </c>
      <c r="F3">
        <f>C3-$K$10-$K$8*B3</f>
        <v>-4.4871428571428567</v>
      </c>
      <c r="G3">
        <f t="shared" ref="G3:G66" si="0">F3^2</f>
        <v>20.134451020408157</v>
      </c>
    </row>
    <row r="4" spans="1:21">
      <c r="A4">
        <v>3</v>
      </c>
      <c r="B4">
        <v>1986</v>
      </c>
      <c r="C4">
        <v>3.2</v>
      </c>
      <c r="D4">
        <f>(B4-$J$2)^2</f>
        <v>289</v>
      </c>
      <c r="E4">
        <f>(B4-$J$2)*(C4-$L$5)</f>
        <v>62.559999999999967</v>
      </c>
      <c r="F4">
        <f>C4-$L$10-$L$8*B4</f>
        <v>-2.6538095238095138</v>
      </c>
      <c r="G4">
        <f t="shared" si="0"/>
        <v>7.0427049886620789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</row>
    <row r="5" spans="1:21">
      <c r="A5">
        <v>4</v>
      </c>
      <c r="B5">
        <v>1986</v>
      </c>
      <c r="C5">
        <v>10.199999999999999</v>
      </c>
      <c r="D5">
        <f>(B5-$J$2)^2</f>
        <v>289</v>
      </c>
      <c r="E5">
        <f>(B5-$J$2)*(C5-$M$5)</f>
        <v>20.788571428571423</v>
      </c>
      <c r="F5">
        <f>C5-$M$10-$M$8*B5</f>
        <v>0.34809523809522602</v>
      </c>
      <c r="G5">
        <f t="shared" si="0"/>
        <v>0.1211702947845721</v>
      </c>
      <c r="I5" t="s">
        <v>33</v>
      </c>
      <c r="J5">
        <f>AVERAGEIF($A$2:$A$421,"=1",$C$2:$C$421)</f>
        <v>0.85142857142857153</v>
      </c>
      <c r="K5">
        <f>AVERAGEIF($A$2:$A$421,"=2",$C$2:$C$421)</f>
        <v>2.5600000000000005</v>
      </c>
      <c r="L5">
        <f>AVERAGEIF($A$2:$A$421,"=3",$C$2:$C$421)</f>
        <v>6.8799999999999981</v>
      </c>
      <c r="M5">
        <f>AVERAGEIF($A$2:$A$421,"=4",$C$2:$C$421)</f>
        <v>11.422857142857142</v>
      </c>
      <c r="N5">
        <f>AVERAGEIF($A$2:$A$421,"=5",$C$2:$C$421)</f>
        <v>15.994285714285713</v>
      </c>
      <c r="O5">
        <f>AVERAGEIF($A$2:$A$421,"=6",$C$2:$C$421)</f>
        <v>19.662857142857145</v>
      </c>
      <c r="P5">
        <f>AVERAGEIF($A$2:$A$421,"=7",$C$2:$C$421)</f>
        <v>21.68</v>
      </c>
      <c r="Q5">
        <f>AVERAGEIF($A$2:$A$421,"=8",$C$2:$C$421)</f>
        <v>21.125714285714281</v>
      </c>
      <c r="R5">
        <f>AVERAGEIF($A$2:$A$421,"=9",$C$2:$C$421)</f>
        <v>16.10285714285714</v>
      </c>
      <c r="S5">
        <f>AVERAGEIF($A$2:$A$421,"=10",$C$2:$C$421)</f>
        <v>11.371428571428572</v>
      </c>
      <c r="T5">
        <f>AVERAGEIF($A$2:$A$421,"=11",$C$2:$C$421)</f>
        <v>6.1085714285714303</v>
      </c>
      <c r="U5">
        <f>AVERAGEIF($A$2:$A$421,"12",$C$2:$C$421)</f>
        <v>1.32</v>
      </c>
    </row>
    <row r="6" spans="1:21">
      <c r="A6">
        <v>5</v>
      </c>
      <c r="B6">
        <v>1986</v>
      </c>
      <c r="C6">
        <v>17.600000000000001</v>
      </c>
      <c r="D6">
        <f>(B6-$J$2)^2</f>
        <v>289</v>
      </c>
      <c r="E6">
        <f>(B6-$J$2)*(C6-$N$5)</f>
        <v>-27.297142857142905</v>
      </c>
      <c r="F6">
        <f>C6-$N$10-$N$8*B6</f>
        <v>1.9385714285714357</v>
      </c>
      <c r="G6">
        <f t="shared" si="0"/>
        <v>3.7580591836734971</v>
      </c>
      <c r="I6" t="s">
        <v>7</v>
      </c>
      <c r="J6">
        <f>SUMIF($A$2:$A$421, "=1",$D$2:$D$421)</f>
        <v>3570</v>
      </c>
      <c r="K6">
        <f>SUMIF($A$2:$A$421, "=2",$D$2:$D$421)</f>
        <v>3570</v>
      </c>
      <c r="L6">
        <f>SUMIF($A$2:$A$421, "=3",$D$2:$D$421)</f>
        <v>3570</v>
      </c>
      <c r="M6">
        <f>SUMIF($A$2:$A$421, "=4",$D$2:$D$421)</f>
        <v>3570</v>
      </c>
      <c r="N6">
        <f>SUMIF($A$2:$A$421, "=5",$D$2:$D$421)</f>
        <v>3570</v>
      </c>
      <c r="O6">
        <f>SUMIF($A$2:$A$421, "=6",$D$2:$D$421)</f>
        <v>3570</v>
      </c>
      <c r="P6">
        <f>SUMIF($A$2:$A$421, "=7",$D$2:$D$421)</f>
        <v>3570</v>
      </c>
      <c r="Q6">
        <f>SUMIF($A$2:$A$421, "=8",$D$2:$D$421)</f>
        <v>3570</v>
      </c>
      <c r="R6">
        <f>SUMIF($A$2:$A$421, "=9",$D$2:$D$421)</f>
        <v>3570</v>
      </c>
      <c r="S6">
        <f>SUMIF($A$2:$A$421, "=10",$D$2:$D$421)</f>
        <v>3570</v>
      </c>
      <c r="T6">
        <f>SUMIF($A$2:$A$421, "=11",$D$2:$D$421)</f>
        <v>3570</v>
      </c>
      <c r="U6">
        <f>SUMIF($A$2:$A$421, "=12",$D$2:$D$421)</f>
        <v>3570</v>
      </c>
    </row>
    <row r="7" spans="1:21">
      <c r="A7">
        <v>6</v>
      </c>
      <c r="B7">
        <v>1986</v>
      </c>
      <c r="C7">
        <v>17.399999999999999</v>
      </c>
      <c r="D7">
        <f>(B7-$J$2)^2</f>
        <v>289</v>
      </c>
      <c r="E7">
        <f>(B7-$J$2)*(C7-$O$5)</f>
        <v>38.468571428571494</v>
      </c>
      <c r="F7">
        <f>C7-$O$10-$O$8*B7</f>
        <v>-0.42095238095240006</v>
      </c>
      <c r="G7">
        <f t="shared" si="0"/>
        <v>0.17720090702949454</v>
      </c>
      <c r="I7" t="s">
        <v>8</v>
      </c>
      <c r="J7">
        <f>SUMIF($A$2:$A$421,"=1",$E$2:$E$421)</f>
        <v>169.40000000000003</v>
      </c>
      <c r="K7">
        <f>SUMIF($A$2:$A$421,"=2",$E$2:$E$421)</f>
        <v>183.3</v>
      </c>
      <c r="L7">
        <f>SUMIF($A$2:$A$421,"=3",$E$2:$E$421)</f>
        <v>215.49999999999991</v>
      </c>
      <c r="M7">
        <f>SUMIF($A$2:$A$421,"=4",$E$2:$E$421)</f>
        <v>329.9</v>
      </c>
      <c r="N7">
        <f>SUMIF($A$2:$A$421,"=5",$E$2:$E$421)</f>
        <v>69.899999999999949</v>
      </c>
      <c r="O7">
        <f>SUMIF($A$2:$A$421,"=6",$E$2:$E$421)</f>
        <v>386.80000000000013</v>
      </c>
      <c r="P7">
        <f>SUMIF($A$2:$A$421,"=7",$E$2:$E$421)</f>
        <v>240.9</v>
      </c>
      <c r="Q7">
        <f>SUMIF($A$2:$A$421,"=8",$E$2:$E$421)</f>
        <v>207.20000000000002</v>
      </c>
      <c r="R7">
        <f>SUMIF($A$2:$A$421,"=9",$E$2:$E$421)</f>
        <v>140.79999999999998</v>
      </c>
      <c r="S7">
        <f>SUMIF($A$2:$A$421,"=10",$E$2:$E$421)</f>
        <v>182.90000000000003</v>
      </c>
      <c r="T7">
        <f>SUMIF($A$2:$A$421,"=11",$E$2:$E$421)</f>
        <v>372.00000000000011</v>
      </c>
      <c r="U7">
        <f>SUMIF($A$2:$A$421,"=12",$E$2:$E$421)</f>
        <v>270.40000000000003</v>
      </c>
    </row>
    <row r="8" spans="1:21">
      <c r="A8">
        <v>7</v>
      </c>
      <c r="B8">
        <v>1986</v>
      </c>
      <c r="C8">
        <v>19.600000000000001</v>
      </c>
      <c r="D8">
        <f>(B8-$J$2)^2</f>
        <v>289</v>
      </c>
      <c r="E8">
        <f>(B8-$J$2)*(C8-$P$5)</f>
        <v>35.359999999999971</v>
      </c>
      <c r="F8">
        <f>C8-$P$10-$P$8*B8</f>
        <v>-0.93285714285715926</v>
      </c>
      <c r="G8">
        <f t="shared" si="0"/>
        <v>0.87022244897962242</v>
      </c>
      <c r="I8" t="s">
        <v>9</v>
      </c>
      <c r="J8">
        <f>J7/J6</f>
        <v>4.7450980392156873E-2</v>
      </c>
      <c r="K8">
        <f t="shared" ref="K8:U8" si="1">K7/K6</f>
        <v>5.1344537815126053E-2</v>
      </c>
      <c r="L8">
        <f t="shared" si="1"/>
        <v>6.0364145658263278E-2</v>
      </c>
      <c r="M8">
        <f t="shared" si="1"/>
        <v>9.240896358543417E-2</v>
      </c>
      <c r="N8">
        <f t="shared" si="1"/>
        <v>1.9579831932773094E-2</v>
      </c>
      <c r="O8">
        <f t="shared" si="1"/>
        <v>0.10834733893557426</v>
      </c>
      <c r="P8">
        <f t="shared" si="1"/>
        <v>6.7478991596638657E-2</v>
      </c>
      <c r="Q8">
        <f t="shared" si="1"/>
        <v>5.8039215686274515E-2</v>
      </c>
      <c r="R8">
        <f t="shared" si="1"/>
        <v>3.9439775910364142E-2</v>
      </c>
      <c r="S8">
        <f t="shared" si="1"/>
        <v>5.123249299719889E-2</v>
      </c>
      <c r="T8">
        <f t="shared" si="1"/>
        <v>0.10420168067226894</v>
      </c>
      <c r="U8">
        <f t="shared" si="1"/>
        <v>7.5742296918767521E-2</v>
      </c>
    </row>
    <row r="9" spans="1:21">
      <c r="A9">
        <v>8</v>
      </c>
      <c r="B9">
        <v>1986</v>
      </c>
      <c r="C9">
        <v>20.2</v>
      </c>
      <c r="D9">
        <f>(B9-$J$2)^2</f>
        <v>289</v>
      </c>
      <c r="E9">
        <f>(B9-$J$2)*(C9-$Q$5)</f>
        <v>15.737142857142789</v>
      </c>
      <c r="F9">
        <f>C9-$Q$10-$Q$8*B9</f>
        <v>6.095238095238642E-2</v>
      </c>
      <c r="G9">
        <f t="shared" si="0"/>
        <v>3.7151927437648388E-3</v>
      </c>
      <c r="I9" t="s">
        <v>34</v>
      </c>
      <c r="J9">
        <f>1/J8</f>
        <v>21.074380165289252</v>
      </c>
      <c r="K9">
        <f t="shared" ref="K9:U9" si="2">1/K8</f>
        <v>19.476268412438625</v>
      </c>
      <c r="L9">
        <f t="shared" si="2"/>
        <v>16.566125290023209</v>
      </c>
      <c r="M9">
        <f t="shared" si="2"/>
        <v>10.821461048802668</v>
      </c>
      <c r="N9">
        <f t="shared" si="2"/>
        <v>51.072961373390598</v>
      </c>
      <c r="O9">
        <f t="shared" si="2"/>
        <v>9.2295760082730069</v>
      </c>
      <c r="P9">
        <f t="shared" si="2"/>
        <v>14.81942714819427</v>
      </c>
      <c r="Q9">
        <f t="shared" si="2"/>
        <v>17.22972972972973</v>
      </c>
      <c r="R9">
        <f t="shared" si="2"/>
        <v>25.35511363636364</v>
      </c>
      <c r="S9">
        <f t="shared" si="2"/>
        <v>19.518862766539087</v>
      </c>
      <c r="T9">
        <f t="shared" si="2"/>
        <v>9.5967741935483843</v>
      </c>
      <c r="U9">
        <f t="shared" si="2"/>
        <v>13.202662721893489</v>
      </c>
    </row>
    <row r="10" spans="1:21">
      <c r="A10">
        <v>9</v>
      </c>
      <c r="B10">
        <v>1986</v>
      </c>
      <c r="C10">
        <v>14.7</v>
      </c>
      <c r="D10">
        <f>(B10-$J$2)^2</f>
        <v>289</v>
      </c>
      <c r="E10">
        <f>(B10-$J$2)*(C10-$R$5)</f>
        <v>23.848571428571386</v>
      </c>
      <c r="F10">
        <f>C10-$R$10-$R$8*B10</f>
        <v>-0.73238095238095013</v>
      </c>
      <c r="G10">
        <f t="shared" si="0"/>
        <v>0.5363818594104276</v>
      </c>
      <c r="I10" t="s">
        <v>12</v>
      </c>
      <c r="J10">
        <f>J5-J8*$J$2</f>
        <v>-94.192885154061642</v>
      </c>
      <c r="K10">
        <f t="shared" ref="K10:U10" si="3">K5-K8*$J$2</f>
        <v>-100.28310924369748</v>
      </c>
      <c r="L10">
        <f t="shared" si="3"/>
        <v>-114.02938375350135</v>
      </c>
      <c r="M10">
        <f t="shared" si="3"/>
        <v>-173.6722969187675</v>
      </c>
      <c r="N10">
        <f t="shared" si="3"/>
        <v>-23.224117647058794</v>
      </c>
      <c r="O10">
        <f t="shared" si="3"/>
        <v>-197.35686274509808</v>
      </c>
      <c r="P10">
        <f t="shared" si="3"/>
        <v>-113.48042016806721</v>
      </c>
      <c r="Q10">
        <f t="shared" si="3"/>
        <v>-95.126834733893574</v>
      </c>
      <c r="R10">
        <f t="shared" si="3"/>
        <v>-62.895014005602242</v>
      </c>
      <c r="S10">
        <f t="shared" si="3"/>
        <v>-91.247254901960815</v>
      </c>
      <c r="T10">
        <f t="shared" si="3"/>
        <v>-202.60739495798327</v>
      </c>
      <c r="U10">
        <f t="shared" si="3"/>
        <v>-150.39182072829135</v>
      </c>
    </row>
    <row r="11" spans="1:21">
      <c r="A11">
        <v>10</v>
      </c>
      <c r="B11">
        <v>1986</v>
      </c>
      <c r="C11">
        <v>10.199999999999999</v>
      </c>
      <c r="D11">
        <f>(B11-$J$2)^2</f>
        <v>289</v>
      </c>
      <c r="E11">
        <f>(B11-$J$2)*(C11-$S$5)</f>
        <v>19.914285714285732</v>
      </c>
      <c r="F11">
        <f>C11-$S$10-$S$8*B11</f>
        <v>-0.30047619047617502</v>
      </c>
      <c r="G11">
        <f t="shared" si="0"/>
        <v>9.0285941043074608E-2</v>
      </c>
      <c r="I11" t="s">
        <v>13</v>
      </c>
      <c r="J11">
        <f>SQRT(SUMIF($A$2:$A$421,"=1",$G$2:$G$421))</f>
        <v>12.539905601438843</v>
      </c>
      <c r="K11">
        <f>SQRT(SUMIF($A$2:$A$421,"=2",$G$2:$G$421))</f>
        <v>14.129845937535464</v>
      </c>
      <c r="L11">
        <f>SQRT(SUMIF($A$2:$A$421,"=3",$G$2:$G$421))</f>
        <v>12.29908641365871</v>
      </c>
      <c r="M11">
        <f>SQRT(SUMIF($A$2:$A$421,"=4",$G$2:$G$421))</f>
        <v>6.7672739857995596</v>
      </c>
      <c r="N11">
        <f>SQRT(SUMIF($A$2:$A$421,"=5",$G$2:$G$421))</f>
        <v>8.258948292050043</v>
      </c>
      <c r="O11">
        <f>SQRT(SUMIF($A$2:$A$421,"=6",$G$2:$G$421))</f>
        <v>6.8726242138963372</v>
      </c>
      <c r="P11">
        <f>SQRT(SUMIF($A$2:$A$421,"=7",$G$2:$G$421))</f>
        <v>5.9649233795891918</v>
      </c>
      <c r="Q11">
        <f>SQRT(SUMIF($A$2:$A$421,"=8",$G$2:$G$421))</f>
        <v>8.6626284494177082</v>
      </c>
      <c r="R11">
        <f>SQRT(SUMIF($A$2:$A$421,"=9",$G$2:$G$421))</f>
        <v>8.26296519643736</v>
      </c>
      <c r="S11">
        <f>SQRT(SUMIF($A$2:$A$421,"=10",$G$2:$G$421))</f>
        <v>7.6459797019244702</v>
      </c>
      <c r="T11">
        <f>SQRT(SUMIF($A$2:$A$421,"=11",$G$2:$G$421))</f>
        <v>10.656660047188549</v>
      </c>
      <c r="U11">
        <f>SQRT(SUMIF($A$2:$A$421,"=12",$G$2:$G$421))</f>
        <v>10.123007602148943</v>
      </c>
    </row>
    <row r="12" spans="1:21">
      <c r="A12">
        <v>11</v>
      </c>
      <c r="B12">
        <v>1986</v>
      </c>
      <c r="C12">
        <v>5.5</v>
      </c>
      <c r="D12">
        <f>(B12-$J$2)^2</f>
        <v>289</v>
      </c>
      <c r="E12">
        <f>(B12-$J$2)*(C12-$T$5)</f>
        <v>10.345714285714315</v>
      </c>
      <c r="F12">
        <f>C12-$T$10-$T$8*B12</f>
        <v>1.162857142857149</v>
      </c>
      <c r="G12">
        <f t="shared" si="0"/>
        <v>1.3522367346938919</v>
      </c>
    </row>
    <row r="13" spans="1:21">
      <c r="A13">
        <v>12</v>
      </c>
      <c r="B13">
        <v>1986</v>
      </c>
      <c r="C13">
        <v>-1.5</v>
      </c>
      <c r="D13">
        <f>(B13-$J$2)^2</f>
        <v>289</v>
      </c>
      <c r="E13">
        <f>(B13-$J$2)*(C13-$U$5)</f>
        <v>47.940000000000005</v>
      </c>
      <c r="F13">
        <f>C13-$U$10-$U$8*B13</f>
        <v>-1.5323809523809473</v>
      </c>
      <c r="G13">
        <f t="shared" si="0"/>
        <v>2.3481913832199393</v>
      </c>
      <c r="I13" t="s">
        <v>35</v>
      </c>
      <c r="J13">
        <f>J10+2040*J8</f>
        <v>2.6071148459383835</v>
      </c>
      <c r="K13">
        <f t="shared" ref="K13:U13" si="4">K10+2030*K8</f>
        <v>3.9463025210084055</v>
      </c>
      <c r="L13">
        <f t="shared" si="4"/>
        <v>8.5098319327731105</v>
      </c>
      <c r="M13">
        <f t="shared" si="4"/>
        <v>13.917899159663875</v>
      </c>
      <c r="N13">
        <f t="shared" si="4"/>
        <v>16.522941176470585</v>
      </c>
      <c r="O13">
        <f t="shared" si="4"/>
        <v>22.588235294117652</v>
      </c>
      <c r="P13">
        <f t="shared" si="4"/>
        <v>23.501932773109274</v>
      </c>
      <c r="Q13">
        <f t="shared" si="4"/>
        <v>22.692773109243689</v>
      </c>
      <c r="R13">
        <f t="shared" si="4"/>
        <v>17.167731092436959</v>
      </c>
      <c r="S13">
        <f t="shared" si="4"/>
        <v>12.754705882352937</v>
      </c>
      <c r="T13">
        <f t="shared" si="4"/>
        <v>8.9220168067226666</v>
      </c>
      <c r="U13">
        <f t="shared" si="4"/>
        <v>3.3650420168067114</v>
      </c>
    </row>
    <row r="14" spans="1:21">
      <c r="A14">
        <v>1</v>
      </c>
      <c r="B14">
        <v>1987</v>
      </c>
      <c r="C14">
        <v>-3.4</v>
      </c>
      <c r="D14">
        <f>(B14-$J$2)^2</f>
        <v>256</v>
      </c>
      <c r="E14">
        <f>(B14-$J$2)*(C14-$J$5)</f>
        <v>68.022857142857148</v>
      </c>
      <c r="F14">
        <f>C14-$J$10-$J$8*B14</f>
        <v>-3.4922128851540748</v>
      </c>
      <c r="G14">
        <f t="shared" si="0"/>
        <v>12.195550835236148</v>
      </c>
      <c r="I14" t="s">
        <v>36</v>
      </c>
      <c r="J14">
        <f>0.035*J11*SQRT(1+1/35+(2040-$J$2)^2/J6)</f>
        <v>0.52153871451152412</v>
      </c>
      <c r="K14">
        <f t="shared" ref="K14:U14" si="5">0.035*K11*SQRT(1+1/35+(2030-$J$2)^2/K6)</f>
        <v>0.54909444129264107</v>
      </c>
      <c r="L14">
        <f t="shared" si="5"/>
        <v>0.47795000827134049</v>
      </c>
      <c r="M14">
        <f t="shared" si="5"/>
        <v>0.26298039941367951</v>
      </c>
      <c r="N14">
        <f t="shared" si="5"/>
        <v>0.32094777382116441</v>
      </c>
      <c r="O14">
        <f t="shared" si="5"/>
        <v>0.26707437360791919</v>
      </c>
      <c r="P14">
        <f t="shared" si="5"/>
        <v>0.2318005649140305</v>
      </c>
      <c r="Q14">
        <f t="shared" si="5"/>
        <v>0.33663503123717731</v>
      </c>
      <c r="R14">
        <f t="shared" si="5"/>
        <v>0.32110387317851274</v>
      </c>
      <c r="S14">
        <f t="shared" si="5"/>
        <v>0.29712744010961045</v>
      </c>
      <c r="T14">
        <f t="shared" si="5"/>
        <v>0.41412431674943162</v>
      </c>
      <c r="U14">
        <f t="shared" si="5"/>
        <v>0.39338625686902906</v>
      </c>
    </row>
    <row r="15" spans="1:21">
      <c r="A15">
        <v>2</v>
      </c>
      <c r="B15">
        <v>1987</v>
      </c>
      <c r="C15">
        <v>0.5</v>
      </c>
      <c r="D15">
        <f>(B15-$J$2)^2</f>
        <v>256</v>
      </c>
      <c r="E15">
        <f>(B15-$J$2)*(C15-$K$5)</f>
        <v>32.960000000000008</v>
      </c>
      <c r="F15">
        <f>C15-$K$10-$K$8*B15</f>
        <v>-1.2384873949579855</v>
      </c>
      <c r="G15">
        <f t="shared" si="0"/>
        <v>1.5338510274698174</v>
      </c>
      <c r="I15" t="s">
        <v>37</v>
      </c>
    </row>
    <row r="16" spans="1:21">
      <c r="A16">
        <v>3</v>
      </c>
      <c r="B16">
        <v>1987</v>
      </c>
      <c r="C16">
        <v>1.1000000000000001</v>
      </c>
      <c r="D16">
        <f>(B16-$J$2)^2</f>
        <v>256</v>
      </c>
      <c r="E16">
        <f>(B16-$J$2)*(C16-$L$5)</f>
        <v>92.479999999999961</v>
      </c>
      <c r="F16">
        <f>C16-$L$10-$L$8*B16</f>
        <v>-4.8141736694677917</v>
      </c>
      <c r="G16">
        <f t="shared" si="0"/>
        <v>23.176268119796983</v>
      </c>
      <c r="I16" t="s">
        <v>38</v>
      </c>
      <c r="J16">
        <f>J13-J14</f>
        <v>2.0855761314268593</v>
      </c>
      <c r="K16">
        <f t="shared" ref="K16:U16" si="6">K13-K14</f>
        <v>3.3972080797157647</v>
      </c>
      <c r="L16">
        <f t="shared" si="6"/>
        <v>8.0318819245017696</v>
      </c>
      <c r="M16">
        <f t="shared" si="6"/>
        <v>13.654918760250196</v>
      </c>
      <c r="N16">
        <f t="shared" si="6"/>
        <v>16.201993402649421</v>
      </c>
      <c r="O16">
        <f t="shared" si="6"/>
        <v>22.321160920509733</v>
      </c>
      <c r="P16">
        <f t="shared" si="6"/>
        <v>23.270132208195243</v>
      </c>
      <c r="Q16">
        <f t="shared" si="6"/>
        <v>22.356138078006513</v>
      </c>
      <c r="R16">
        <f t="shared" si="6"/>
        <v>16.846627219258448</v>
      </c>
      <c r="S16">
        <f t="shared" si="6"/>
        <v>12.457578442243326</v>
      </c>
      <c r="T16">
        <f t="shared" si="6"/>
        <v>8.5078924899732353</v>
      </c>
      <c r="U16">
        <f t="shared" si="6"/>
        <v>2.9716557599376823</v>
      </c>
    </row>
    <row r="17" spans="1:21">
      <c r="A17">
        <v>4</v>
      </c>
      <c r="B17">
        <v>1987</v>
      </c>
      <c r="C17">
        <v>11.1</v>
      </c>
      <c r="D17">
        <f>(B17-$J$2)^2</f>
        <v>256</v>
      </c>
      <c r="E17">
        <f>(B17-$J$2)*(C17-$M$5)</f>
        <v>5.165714285714273</v>
      </c>
      <c r="F17">
        <f>C17-$M$10-$M$8*B17</f>
        <v>1.1556862745098044</v>
      </c>
      <c r="G17">
        <f t="shared" si="0"/>
        <v>1.335610765090351</v>
      </c>
      <c r="I17" t="s">
        <v>39</v>
      </c>
      <c r="J17">
        <f>J13+J14</f>
        <v>3.1286535604499077</v>
      </c>
      <c r="K17">
        <f t="shared" ref="K17:U17" si="7">K13+K14</f>
        <v>4.4953969623010464</v>
      </c>
      <c r="L17">
        <f t="shared" si="7"/>
        <v>8.9877819410444513</v>
      </c>
      <c r="M17">
        <f t="shared" si="7"/>
        <v>14.180879559077555</v>
      </c>
      <c r="N17">
        <f t="shared" si="7"/>
        <v>16.843888950291749</v>
      </c>
      <c r="O17">
        <f t="shared" si="7"/>
        <v>22.855309667725571</v>
      </c>
      <c r="P17">
        <f t="shared" si="7"/>
        <v>23.733733338023306</v>
      </c>
      <c r="Q17">
        <f t="shared" si="7"/>
        <v>23.029408140480864</v>
      </c>
      <c r="R17">
        <f t="shared" si="7"/>
        <v>17.488834965615471</v>
      </c>
      <c r="S17">
        <f t="shared" si="7"/>
        <v>13.051833322462548</v>
      </c>
      <c r="T17">
        <f t="shared" si="7"/>
        <v>9.3361411234720979</v>
      </c>
      <c r="U17">
        <f t="shared" si="7"/>
        <v>3.7584282736757406</v>
      </c>
    </row>
    <row r="18" spans="1:21">
      <c r="A18">
        <v>5</v>
      </c>
      <c r="B18">
        <v>1987</v>
      </c>
      <c r="C18">
        <v>13.3</v>
      </c>
      <c r="D18">
        <f>(B18-$J$2)^2</f>
        <v>256</v>
      </c>
      <c r="E18">
        <f>(B18-$J$2)*(C18-$N$5)</f>
        <v>43.108571428571395</v>
      </c>
      <c r="F18">
        <f>C18-$N$10-$N$8*B18</f>
        <v>-2.3810084033613421</v>
      </c>
      <c r="G18">
        <f t="shared" si="0"/>
        <v>5.6692010168773272</v>
      </c>
    </row>
    <row r="19" spans="1:21">
      <c r="A19">
        <v>6</v>
      </c>
      <c r="B19">
        <v>1987</v>
      </c>
      <c r="C19">
        <v>17.8</v>
      </c>
      <c r="D19">
        <f>(B19-$J$2)^2</f>
        <v>256</v>
      </c>
      <c r="E19">
        <f>(B19-$J$2)*(C19-$O$5)</f>
        <v>29.805714285714316</v>
      </c>
      <c r="F19">
        <f>C19-$O$10-$O$8*B19</f>
        <v>-0.12929971988796751</v>
      </c>
      <c r="G19">
        <f t="shared" si="0"/>
        <v>1.6718417563106863E-2</v>
      </c>
      <c r="I19" t="s">
        <v>40</v>
      </c>
      <c r="J19">
        <f xml:space="preserve"> 2.035 * J$11 * SQRT(1/35 + $J$2^2/J$6)</f>
        <v>855.48232803012615</v>
      </c>
      <c r="K19">
        <f t="shared" ref="K19:U19" si="8" xml:space="preserve"> 2.035 * K$11 * SQRT(1/35 + $J$2^2/K$6)</f>
        <v>963.94932159320945</v>
      </c>
      <c r="L19">
        <f t="shared" si="8"/>
        <v>839.05345161395655</v>
      </c>
      <c r="M19">
        <f t="shared" si="8"/>
        <v>461.66881057902464</v>
      </c>
      <c r="N19">
        <f t="shared" si="8"/>
        <v>563.43201747489354</v>
      </c>
      <c r="O19">
        <f t="shared" si="8"/>
        <v>468.85588688208662</v>
      </c>
      <c r="P19">
        <f t="shared" si="8"/>
        <v>406.93181443939892</v>
      </c>
      <c r="Q19">
        <f t="shared" si="8"/>
        <v>590.97139869358728</v>
      </c>
      <c r="R19">
        <f t="shared" si="8"/>
        <v>563.70605388521085</v>
      </c>
      <c r="S19">
        <f t="shared" si="8"/>
        <v>521.61481301126491</v>
      </c>
      <c r="T19">
        <f t="shared" si="8"/>
        <v>727.00581933794206</v>
      </c>
      <c r="U19">
        <f t="shared" si="8"/>
        <v>690.59962534003284</v>
      </c>
    </row>
    <row r="20" spans="1:21">
      <c r="A20">
        <v>7</v>
      </c>
      <c r="B20">
        <v>1987</v>
      </c>
      <c r="C20">
        <v>21.4</v>
      </c>
      <c r="D20">
        <f>(B20-$J$2)^2</f>
        <v>256</v>
      </c>
      <c r="E20">
        <f>(B20-$J$2)*(C20-$P$5)</f>
        <v>4.4800000000000182</v>
      </c>
      <c r="F20">
        <f>C20-$P$10-$P$8*B20</f>
        <v>0.79966386554619362</v>
      </c>
      <c r="G20">
        <f t="shared" si="0"/>
        <v>0.63946229786028086</v>
      </c>
      <c r="I20" t="s">
        <v>14</v>
      </c>
      <c r="J20">
        <f xml:space="preserve"> 2.035 * J$11 / SQRT(J$6)</f>
        <v>0.42709508411708313</v>
      </c>
      <c r="K20">
        <f t="shared" ref="K20:U20" si="9" xml:space="preserve"> 2.035 * K$11 / SQRT(K$6)</f>
        <v>0.48124666413443307</v>
      </c>
      <c r="L20">
        <f t="shared" si="9"/>
        <v>0.4188930533737128</v>
      </c>
      <c r="M20">
        <f t="shared" si="9"/>
        <v>0.23048574240278005</v>
      </c>
      <c r="N20">
        <f t="shared" si="9"/>
        <v>0.28129049194014832</v>
      </c>
      <c r="O20">
        <f t="shared" si="9"/>
        <v>0.2340738527092551</v>
      </c>
      <c r="P20">
        <f t="shared" si="9"/>
        <v>0.20315858296933981</v>
      </c>
      <c r="Q20">
        <f t="shared" si="9"/>
        <v>0.295039384176431</v>
      </c>
      <c r="R20">
        <f t="shared" si="9"/>
        <v>0.28142730318671738</v>
      </c>
      <c r="S20">
        <f t="shared" si="9"/>
        <v>0.26041347102136464</v>
      </c>
      <c r="T20">
        <f t="shared" si="9"/>
        <v>0.36295385818047304</v>
      </c>
      <c r="U20">
        <f t="shared" si="9"/>
        <v>0.34477825597519601</v>
      </c>
    </row>
    <row r="21" spans="1:21">
      <c r="A21">
        <v>8</v>
      </c>
      <c r="B21">
        <v>1987</v>
      </c>
      <c r="C21">
        <v>18.7</v>
      </c>
      <c r="D21">
        <f>(B21-$J$2)^2</f>
        <v>256</v>
      </c>
      <c r="E21">
        <f>(B21-$J$2)*(C21-$Q$5)</f>
        <v>38.811428571428507</v>
      </c>
      <c r="F21">
        <f>C21-$Q$10-$Q$8*B21</f>
        <v>-1.4970868347338779</v>
      </c>
      <c r="G21">
        <f t="shared" si="0"/>
        <v>2.2412689907335017</v>
      </c>
    </row>
    <row r="22" spans="1:21">
      <c r="A22">
        <v>9</v>
      </c>
      <c r="B22">
        <v>1987</v>
      </c>
      <c r="C22">
        <v>18.3</v>
      </c>
      <c r="D22">
        <f>(B22-$J$2)^2</f>
        <v>256</v>
      </c>
      <c r="E22">
        <f>(B22-$J$2)*(C22-$R$5)</f>
        <v>-35.154285714285777</v>
      </c>
      <c r="F22">
        <f>C22-$R$10-$R$8*B22</f>
        <v>2.8281792717086915</v>
      </c>
      <c r="G22">
        <f t="shared" si="0"/>
        <v>7.9985979929227051</v>
      </c>
    </row>
    <row r="23" spans="1:21">
      <c r="A23">
        <v>10</v>
      </c>
      <c r="B23">
        <v>1987</v>
      </c>
      <c r="C23">
        <v>11.2</v>
      </c>
      <c r="D23">
        <f>(B23-$J$2)^2</f>
        <v>256</v>
      </c>
      <c r="E23">
        <f>(B23-$J$2)*(C23-$S$5)</f>
        <v>2.7428571428571615</v>
      </c>
      <c r="F23">
        <f>C23-$S$10-$S$8*B23</f>
        <v>0.64829131652662397</v>
      </c>
      <c r="G23">
        <f t="shared" si="0"/>
        <v>0.42028163108382333</v>
      </c>
    </row>
    <row r="24" spans="1:21">
      <c r="A24">
        <v>11</v>
      </c>
      <c r="B24">
        <v>1987</v>
      </c>
      <c r="C24">
        <v>4.5</v>
      </c>
      <c r="D24">
        <f>(B24-$J$2)^2</f>
        <v>256</v>
      </c>
      <c r="E24">
        <f>(B24-$J$2)*(C24-$T$5)</f>
        <v>25.737142857142885</v>
      </c>
      <c r="F24">
        <f>C24-$T$10-$T$8*B24</f>
        <v>5.8655462184901808E-2</v>
      </c>
      <c r="G24">
        <f t="shared" si="0"/>
        <v>3.4404632441244459E-3</v>
      </c>
    </row>
    <row r="25" spans="1:21">
      <c r="A25">
        <v>12</v>
      </c>
      <c r="B25">
        <v>1987</v>
      </c>
      <c r="C25">
        <v>0.9</v>
      </c>
      <c r="D25">
        <f>(B25-$J$2)^2</f>
        <v>256</v>
      </c>
      <c r="E25">
        <f>(B25-$J$2)*(C25-$U$5)</f>
        <v>6.7200000000000006</v>
      </c>
      <c r="F25">
        <f>C25-$U$10-$U$8*B25</f>
        <v>0.79187675070028263</v>
      </c>
      <c r="G25">
        <f t="shared" si="0"/>
        <v>0.62706878829963753</v>
      </c>
    </row>
    <row r="26" spans="1:21">
      <c r="A26">
        <v>1</v>
      </c>
      <c r="B26">
        <v>1988</v>
      </c>
      <c r="C26">
        <v>3.8</v>
      </c>
      <c r="D26">
        <f>(B26-$J$2)^2</f>
        <v>225</v>
      </c>
      <c r="E26">
        <f>(B26-$J$2)*(C26-$J$5)</f>
        <v>-44.228571428571428</v>
      </c>
      <c r="F26">
        <f>C26-$J$10-$J$8*B26</f>
        <v>3.6603361344537717</v>
      </c>
      <c r="G26">
        <f t="shared" si="0"/>
        <v>13.39806061718798</v>
      </c>
    </row>
    <row r="27" spans="1:21">
      <c r="A27">
        <v>2</v>
      </c>
      <c r="B27">
        <v>1988</v>
      </c>
      <c r="C27">
        <v>3.4</v>
      </c>
      <c r="D27">
        <f>(B27-$J$2)^2</f>
        <v>225</v>
      </c>
      <c r="E27">
        <f>(B27-$J$2)*(C27-$K$5)</f>
        <v>-12.599999999999991</v>
      </c>
      <c r="F27">
        <f>C27-$K$10-$K$8*B27</f>
        <v>1.6101680672268941</v>
      </c>
      <c r="G27">
        <f t="shared" si="0"/>
        <v>2.5926412047171916</v>
      </c>
    </row>
    <row r="28" spans="1:21">
      <c r="A28">
        <v>3</v>
      </c>
      <c r="B28">
        <v>1988</v>
      </c>
      <c r="C28">
        <v>5.4</v>
      </c>
      <c r="D28">
        <f>(B28-$J$2)^2</f>
        <v>225</v>
      </c>
      <c r="E28">
        <f>(B28-$J$2)*(C28-$L$5)</f>
        <v>22.199999999999967</v>
      </c>
      <c r="F28">
        <f>C28-$L$10-$L$8*B28</f>
        <v>-0.57453781512603541</v>
      </c>
      <c r="G28">
        <f t="shared" si="0"/>
        <v>0.33009370100979846</v>
      </c>
    </row>
    <row r="29" spans="1:21">
      <c r="A29">
        <v>4</v>
      </c>
      <c r="B29">
        <v>1988</v>
      </c>
      <c r="C29">
        <v>10.4</v>
      </c>
      <c r="D29">
        <f>(B29-$J$2)^2</f>
        <v>225</v>
      </c>
      <c r="E29">
        <f>(B29-$J$2)*(C29-$M$5)</f>
        <v>15.34285714285712</v>
      </c>
      <c r="F29">
        <f>C29-$M$10-$M$8*B29</f>
        <v>0.36327731092438853</v>
      </c>
      <c r="G29">
        <f t="shared" si="0"/>
        <v>0.13197040463245485</v>
      </c>
    </row>
    <row r="30" spans="1:21">
      <c r="A30">
        <v>5</v>
      </c>
      <c r="B30">
        <v>1988</v>
      </c>
      <c r="C30">
        <v>15.3</v>
      </c>
      <c r="D30">
        <f>(B30-$J$2)^2</f>
        <v>225</v>
      </c>
      <c r="E30">
        <f>(B30-$J$2)*(C30-$N$5)</f>
        <v>10.414285714285683</v>
      </c>
      <c r="F30">
        <f>C30-$N$10-$N$8*B30</f>
        <v>-0.40058823529411569</v>
      </c>
      <c r="G30">
        <f t="shared" si="0"/>
        <v>0.1604709342560538</v>
      </c>
    </row>
    <row r="31" spans="1:21">
      <c r="A31">
        <v>6</v>
      </c>
      <c r="B31">
        <v>1988</v>
      </c>
      <c r="C31">
        <v>17.399999999999999</v>
      </c>
      <c r="D31">
        <f>(B31-$J$2)^2</f>
        <v>225</v>
      </c>
      <c r="E31">
        <f>(B31-$J$2)*(C31-$O$5)</f>
        <v>33.942857142857207</v>
      </c>
      <c r="F31">
        <f>C31-$O$10-$O$8*B31</f>
        <v>-0.63764705882354633</v>
      </c>
      <c r="G31">
        <f t="shared" si="0"/>
        <v>0.40659377162631916</v>
      </c>
    </row>
    <row r="32" spans="1:21">
      <c r="A32">
        <v>7</v>
      </c>
      <c r="B32">
        <v>1988</v>
      </c>
      <c r="C32">
        <v>22</v>
      </c>
      <c r="D32">
        <f>(B32-$J$2)^2</f>
        <v>225</v>
      </c>
      <c r="E32">
        <f>(B32-$J$2)*(C32-$P$5)</f>
        <v>-4.8000000000000043</v>
      </c>
      <c r="F32">
        <f>C32-$P$10-$P$8*B32</f>
        <v>1.3321848739495579</v>
      </c>
      <c r="G32">
        <f t="shared" si="0"/>
        <v>1.7747165383799994</v>
      </c>
    </row>
    <row r="33" spans="1:7">
      <c r="A33">
        <v>8</v>
      </c>
      <c r="B33">
        <v>1988</v>
      </c>
      <c r="C33">
        <v>20.8</v>
      </c>
      <c r="D33">
        <f>(B33-$J$2)^2</f>
        <v>225</v>
      </c>
      <c r="E33">
        <f>(B33-$J$2)*(C33-$Q$5)</f>
        <v>4.8857142857142044</v>
      </c>
      <c r="F33">
        <f>C33-$Q$10-$Q$8*B33</f>
        <v>0.54487394957983781</v>
      </c>
      <c r="G33">
        <f t="shared" si="0"/>
        <v>0.29688762093073162</v>
      </c>
    </row>
    <row r="34" spans="1:7">
      <c r="A34">
        <v>9</v>
      </c>
      <c r="B34">
        <v>1988</v>
      </c>
      <c r="C34">
        <v>15.5</v>
      </c>
      <c r="D34">
        <f>(B34-$J$2)^2</f>
        <v>225</v>
      </c>
      <c r="E34">
        <f>(B34-$J$2)*(C34-$R$5)</f>
        <v>9.0428571428570947</v>
      </c>
      <c r="F34">
        <f>C34-$R$10-$R$8*B34</f>
        <v>-1.1260504201672461E-2</v>
      </c>
      <c r="G34">
        <f t="shared" si="0"/>
        <v>1.2679895487588316E-4</v>
      </c>
    </row>
    <row r="35" spans="1:7">
      <c r="A35">
        <v>10</v>
      </c>
      <c r="B35">
        <v>1988</v>
      </c>
      <c r="C35">
        <v>11.5</v>
      </c>
      <c r="D35">
        <f>(B35-$J$2)^2</f>
        <v>225</v>
      </c>
      <c r="E35">
        <f>(B35-$J$2)*(C35-$S$5)</f>
        <v>-1.9285714285714217</v>
      </c>
      <c r="F35">
        <f>C35-$S$10-$S$8*B35</f>
        <v>0.89705882352942012</v>
      </c>
      <c r="G35">
        <f t="shared" si="0"/>
        <v>0.80471453287198735</v>
      </c>
    </row>
    <row r="36" spans="1:7">
      <c r="A36">
        <v>11</v>
      </c>
      <c r="B36">
        <v>1988</v>
      </c>
      <c r="C36">
        <v>0.9</v>
      </c>
      <c r="D36">
        <f>(B36-$J$2)^2</f>
        <v>225</v>
      </c>
      <c r="E36">
        <f>(B36-$J$2)*(C36-$T$5)</f>
        <v>78.128571428571448</v>
      </c>
      <c r="F36">
        <f>C36-$T$10-$T$8*B36</f>
        <v>-3.6455462184873682</v>
      </c>
      <c r="G36">
        <f t="shared" si="0"/>
        <v>13.29000723112755</v>
      </c>
    </row>
    <row r="37" spans="1:7">
      <c r="A37">
        <v>12</v>
      </c>
      <c r="B37">
        <v>1988</v>
      </c>
      <c r="C37">
        <v>-0.1</v>
      </c>
      <c r="D37">
        <f>(B37-$J$2)^2</f>
        <v>225</v>
      </c>
      <c r="E37">
        <f>(B37-$J$2)*(C37-$U$5)</f>
        <v>21.3</v>
      </c>
      <c r="F37">
        <f>C37-$U$10-$U$8*B37</f>
        <v>-0.28386554621846471</v>
      </c>
      <c r="G37">
        <f t="shared" si="0"/>
        <v>8.0579648329907327E-2</v>
      </c>
    </row>
    <row r="38" spans="1:7">
      <c r="A38">
        <v>1</v>
      </c>
      <c r="B38">
        <v>1989</v>
      </c>
      <c r="C38">
        <v>-0.7</v>
      </c>
      <c r="D38">
        <f>(B38-$J$2)^2</f>
        <v>196</v>
      </c>
      <c r="E38">
        <f>(B38-$J$2)*(C38-$J$5)</f>
        <v>21.720000000000002</v>
      </c>
      <c r="F38">
        <f>C38-$J$10-$J$8*B38</f>
        <v>-0.88711484593838463</v>
      </c>
      <c r="G38">
        <f t="shared" si="0"/>
        <v>0.7869727498842839</v>
      </c>
    </row>
    <row r="39" spans="1:7">
      <c r="A39">
        <v>2</v>
      </c>
      <c r="B39">
        <v>1989</v>
      </c>
      <c r="C39">
        <v>4.0999999999999996</v>
      </c>
      <c r="D39">
        <f>(B39-$J$2)^2</f>
        <v>196</v>
      </c>
      <c r="E39">
        <f>(B39-$J$2)*(C39-$K$5)</f>
        <v>-21.559999999999988</v>
      </c>
      <c r="F39">
        <f>C39-$K$10-$K$8*B39</f>
        <v>2.2588235294117567</v>
      </c>
      <c r="G39">
        <f t="shared" si="0"/>
        <v>5.1022837370241856</v>
      </c>
    </row>
    <row r="40" spans="1:7">
      <c r="A40">
        <v>3</v>
      </c>
      <c r="B40">
        <v>1989</v>
      </c>
      <c r="C40">
        <v>8.5</v>
      </c>
      <c r="D40">
        <f>(B40-$J$2)^2</f>
        <v>196</v>
      </c>
      <c r="E40">
        <f>(B40-$J$2)*(C40-$L$5)</f>
        <v>-22.680000000000028</v>
      </c>
      <c r="F40">
        <f>C40-$L$10-$L$8*B40</f>
        <v>2.4650980392156896</v>
      </c>
      <c r="G40">
        <f t="shared" si="0"/>
        <v>6.0767083429450377</v>
      </c>
    </row>
    <row r="41" spans="1:7">
      <c r="A41">
        <v>4</v>
      </c>
      <c r="B41">
        <v>1989</v>
      </c>
      <c r="C41">
        <v>10.6</v>
      </c>
      <c r="D41">
        <f>(B41-$J$2)^2</f>
        <v>196</v>
      </c>
      <c r="E41">
        <f>(B41-$J$2)*(C41-$M$5)</f>
        <v>11.519999999999989</v>
      </c>
      <c r="F41">
        <f>C41-$M$10-$M$8*B41</f>
        <v>0.47086834733892147</v>
      </c>
      <c r="G41">
        <f t="shared" si="0"/>
        <v>0.22171700052568719</v>
      </c>
    </row>
    <row r="42" spans="1:7">
      <c r="A42">
        <v>5</v>
      </c>
      <c r="B42">
        <v>1989</v>
      </c>
      <c r="C42">
        <v>14.9</v>
      </c>
      <c r="D42">
        <f>(B42-$J$2)^2</f>
        <v>196</v>
      </c>
      <c r="E42">
        <f>(B42-$J$2)*(C42-$N$5)</f>
        <v>15.319999999999975</v>
      </c>
      <c r="F42">
        <f>C42-$N$10-$N$8*B42</f>
        <v>-0.82016806722688784</v>
      </c>
      <c r="G42">
        <f t="shared" si="0"/>
        <v>0.67267565849868882</v>
      </c>
    </row>
    <row r="43" spans="1:7">
      <c r="A43">
        <v>6</v>
      </c>
      <c r="B43">
        <v>1989</v>
      </c>
      <c r="C43">
        <v>16.5</v>
      </c>
      <c r="D43">
        <f>(B43-$J$2)^2</f>
        <v>196</v>
      </c>
      <c r="E43">
        <f>(B43-$J$2)*(C43-$O$5)</f>
        <v>44.280000000000037</v>
      </c>
      <c r="F43">
        <f>C43-$O$10-$O$8*B43</f>
        <v>-1.6459943977591251</v>
      </c>
      <c r="G43">
        <f t="shared" si="0"/>
        <v>2.7092975574544251</v>
      </c>
    </row>
    <row r="44" spans="1:7">
      <c r="A44">
        <v>7</v>
      </c>
      <c r="B44">
        <v>1989</v>
      </c>
      <c r="C44">
        <v>20.2</v>
      </c>
      <c r="D44">
        <f>(B44-$J$2)^2</f>
        <v>196</v>
      </c>
      <c r="E44">
        <f>(B44-$J$2)*(C44-$P$5)</f>
        <v>20.720000000000006</v>
      </c>
      <c r="F44">
        <f>C44-$P$10-$P$8*B44</f>
        <v>-0.53529411764708357</v>
      </c>
      <c r="G44">
        <f t="shared" si="0"/>
        <v>0.28653979238756977</v>
      </c>
    </row>
    <row r="45" spans="1:7">
      <c r="A45">
        <v>8</v>
      </c>
      <c r="B45">
        <v>1989</v>
      </c>
      <c r="C45">
        <v>19.7</v>
      </c>
      <c r="D45">
        <f>(B45-$J$2)^2</f>
        <v>196</v>
      </c>
      <c r="E45">
        <f>(B45-$J$2)*(C45-$Q$5)</f>
        <v>19.959999999999944</v>
      </c>
      <c r="F45">
        <f>C45-$Q$10-$Q$8*B45</f>
        <v>-0.61316526610643507</v>
      </c>
      <c r="G45">
        <f t="shared" si="0"/>
        <v>0.37597164355937535</v>
      </c>
    </row>
    <row r="46" spans="1:7">
      <c r="A46">
        <v>9</v>
      </c>
      <c r="B46">
        <v>1989</v>
      </c>
      <c r="C46">
        <v>15.5</v>
      </c>
      <c r="D46">
        <f>(B46-$J$2)^2</f>
        <v>196</v>
      </c>
      <c r="E46">
        <f>(B46-$J$2)*(C46-$R$5)</f>
        <v>8.4399999999999551</v>
      </c>
      <c r="F46">
        <f>C46-$R$10-$R$8*B46</f>
        <v>-5.0700280112039309E-2</v>
      </c>
      <c r="G46">
        <f t="shared" si="0"/>
        <v>2.5705184034392485E-3</v>
      </c>
    </row>
    <row r="47" spans="1:7">
      <c r="A47">
        <v>10</v>
      </c>
      <c r="B47">
        <v>1989</v>
      </c>
      <c r="C47">
        <v>10.199999999999999</v>
      </c>
      <c r="D47">
        <f>(B47-$J$2)^2</f>
        <v>196</v>
      </c>
      <c r="E47">
        <f>(B47-$J$2)*(C47-$S$5)</f>
        <v>16.400000000000016</v>
      </c>
      <c r="F47">
        <f>C47-$S$10-$S$8*B47</f>
        <v>-0.45417366946777804</v>
      </c>
      <c r="G47">
        <f t="shared" si="0"/>
        <v>0.20627372203782651</v>
      </c>
    </row>
    <row r="48" spans="1:7">
      <c r="A48">
        <v>11</v>
      </c>
      <c r="B48">
        <v>1989</v>
      </c>
      <c r="C48">
        <v>3.5</v>
      </c>
      <c r="D48">
        <f>(B48-$J$2)^2</f>
        <v>196</v>
      </c>
      <c r="E48">
        <f>(B48-$J$2)*(C48-$T$5)</f>
        <v>36.520000000000024</v>
      </c>
      <c r="F48">
        <f>C48-$T$10-$T$8*B48</f>
        <v>-1.1497478991596495</v>
      </c>
      <c r="G48">
        <f t="shared" si="0"/>
        <v>1.3219202316220275</v>
      </c>
    </row>
    <row r="49" spans="1:7">
      <c r="A49">
        <v>12</v>
      </c>
      <c r="B49">
        <v>1989</v>
      </c>
      <c r="C49">
        <v>2.4</v>
      </c>
      <c r="D49">
        <f>(B49-$J$2)^2</f>
        <v>196</v>
      </c>
      <c r="E49">
        <f>(B49-$J$2)*(C49-$U$5)</f>
        <v>-15.119999999999997</v>
      </c>
      <c r="F49">
        <f>C49-$U$10-$U$8*B49</f>
        <v>2.1403921568627595</v>
      </c>
      <c r="G49">
        <f t="shared" si="0"/>
        <v>4.5812785851596161</v>
      </c>
    </row>
    <row r="50" spans="1:7">
      <c r="A50">
        <v>1</v>
      </c>
      <c r="B50">
        <v>1990</v>
      </c>
      <c r="C50">
        <v>-0.5</v>
      </c>
      <c r="D50">
        <f>(B50-$J$2)^2</f>
        <v>169</v>
      </c>
      <c r="E50">
        <f>(B50-$J$2)*(C50-$J$5)</f>
        <v>17.568571428571428</v>
      </c>
      <c r="F50">
        <f>C50-$J$10-$J$8*B50</f>
        <v>-0.73456582633053813</v>
      </c>
      <c r="G50">
        <f t="shared" si="0"/>
        <v>0.53958695321266625</v>
      </c>
    </row>
    <row r="51" spans="1:7">
      <c r="A51">
        <v>2</v>
      </c>
      <c r="B51">
        <v>1990</v>
      </c>
      <c r="C51">
        <v>5.7</v>
      </c>
      <c r="D51">
        <f>(B51-$J$2)^2</f>
        <v>169</v>
      </c>
      <c r="E51">
        <f>(B51-$J$2)*(C51-$K$5)</f>
        <v>-40.819999999999993</v>
      </c>
      <c r="F51">
        <f>C51-$K$10-$K$8*B51</f>
        <v>3.8074789915966392</v>
      </c>
      <c r="G51">
        <f t="shared" si="0"/>
        <v>14.49689627144976</v>
      </c>
    </row>
    <row r="52" spans="1:7">
      <c r="A52">
        <v>3</v>
      </c>
      <c r="B52">
        <v>1990</v>
      </c>
      <c r="C52">
        <v>8.8000000000000007</v>
      </c>
      <c r="D52">
        <f>(B52-$J$2)^2</f>
        <v>169</v>
      </c>
      <c r="E52">
        <f>(B52-$J$2)*(C52-$L$5)</f>
        <v>-24.960000000000033</v>
      </c>
      <c r="F52">
        <f>C52-$L$10-$L$8*B52</f>
        <v>2.7047338935574174</v>
      </c>
      <c r="G52">
        <f t="shared" si="0"/>
        <v>7.3155854349582672</v>
      </c>
    </row>
    <row r="53" spans="1:7">
      <c r="A53">
        <v>4</v>
      </c>
      <c r="B53">
        <v>1990</v>
      </c>
      <c r="C53">
        <v>9.1</v>
      </c>
      <c r="D53">
        <f>(B53-$J$2)^2</f>
        <v>169</v>
      </c>
      <c r="E53">
        <f>(B53-$J$2)*(C53-$M$5)</f>
        <v>30.197142857142847</v>
      </c>
      <c r="F53">
        <f>C53-$M$10-$M$8*B53</f>
        <v>-1.1215406162465058</v>
      </c>
      <c r="G53">
        <f t="shared" si="0"/>
        <v>1.2578533538905921</v>
      </c>
    </row>
    <row r="54" spans="1:7">
      <c r="A54">
        <v>5</v>
      </c>
      <c r="B54">
        <v>1990</v>
      </c>
      <c r="C54">
        <v>16.2</v>
      </c>
      <c r="D54">
        <f>(B54-$J$2)^2</f>
        <v>169</v>
      </c>
      <c r="E54">
        <f>(B54-$J$2)*(C54-$N$5)</f>
        <v>-2.6742857142857233</v>
      </c>
      <c r="F54">
        <f>C54-$N$10-$N$8*B54</f>
        <v>0.46025210084033574</v>
      </c>
      <c r="G54">
        <f t="shared" si="0"/>
        <v>0.21183199632794258</v>
      </c>
    </row>
    <row r="55" spans="1:7">
      <c r="A55">
        <v>6</v>
      </c>
      <c r="B55">
        <v>1990</v>
      </c>
      <c r="C55">
        <v>17.7</v>
      </c>
      <c r="D55">
        <f>(B55-$J$2)^2</f>
        <v>169</v>
      </c>
      <c r="E55">
        <f>(B55-$J$2)*(C55-$O$5)</f>
        <v>25.5171428571429</v>
      </c>
      <c r="F55">
        <f>C55-$O$10-$O$8*B55</f>
        <v>-0.55434173669470965</v>
      </c>
      <c r="G55">
        <f t="shared" si="0"/>
        <v>0.30729476104170683</v>
      </c>
    </row>
    <row r="56" spans="1:7">
      <c r="A56">
        <v>7</v>
      </c>
      <c r="B56">
        <v>1990</v>
      </c>
      <c r="C56">
        <v>20.2</v>
      </c>
      <c r="D56">
        <f>(B56-$J$2)^2</f>
        <v>169</v>
      </c>
      <c r="E56">
        <f>(B56-$J$2)*(C56-$P$5)</f>
        <v>19.240000000000006</v>
      </c>
      <c r="F56">
        <f>C56-$P$10-$P$8*B56</f>
        <v>-0.60277310924371363</v>
      </c>
      <c r="G56">
        <f t="shared" si="0"/>
        <v>0.36333542122733392</v>
      </c>
    </row>
    <row r="57" spans="1:7">
      <c r="A57">
        <v>8</v>
      </c>
      <c r="B57">
        <v>1990</v>
      </c>
      <c r="C57">
        <v>20</v>
      </c>
      <c r="D57">
        <f>(B57-$J$2)^2</f>
        <v>169</v>
      </c>
      <c r="E57">
        <f>(B57-$J$2)*(C57-$Q$5)</f>
        <v>14.634285714285653</v>
      </c>
      <c r="F57">
        <f>C57-$Q$10-$Q$8*B57</f>
        <v>-0.37120448179271648</v>
      </c>
      <c r="G57">
        <f t="shared" si="0"/>
        <v>0.13779276730299919</v>
      </c>
    </row>
    <row r="58" spans="1:7">
      <c r="A58">
        <v>9</v>
      </c>
      <c r="B58">
        <v>1990</v>
      </c>
      <c r="C58">
        <v>14.1</v>
      </c>
      <c r="D58">
        <f>(B58-$J$2)^2</f>
        <v>169</v>
      </c>
      <c r="E58">
        <f>(B58-$J$2)*(C58-$R$5)</f>
        <v>26.037142857142818</v>
      </c>
      <c r="F58">
        <f>C58-$R$10-$R$8*B58</f>
        <v>-1.4901400560223976</v>
      </c>
      <c r="G58">
        <f t="shared" si="0"/>
        <v>2.2205173865624341</v>
      </c>
    </row>
    <row r="59" spans="1:7">
      <c r="A59">
        <v>10</v>
      </c>
      <c r="B59">
        <v>1990</v>
      </c>
      <c r="C59">
        <v>11.3</v>
      </c>
      <c r="D59">
        <f>(B59-$J$2)^2</f>
        <v>169</v>
      </c>
      <c r="E59">
        <f>(B59-$J$2)*(C59-$S$5)</f>
        <v>0.92857142857142527</v>
      </c>
      <c r="F59">
        <f>C59-$S$10-$S$8*B59</f>
        <v>0.59459383753501527</v>
      </c>
      <c r="G59">
        <f t="shared" si="0"/>
        <v>0.35354183163461611</v>
      </c>
    </row>
    <row r="60" spans="1:7">
      <c r="A60">
        <v>11</v>
      </c>
      <c r="B60">
        <v>1990</v>
      </c>
      <c r="C60">
        <v>5.0999999999999996</v>
      </c>
      <c r="D60">
        <f>(B60-$J$2)^2</f>
        <v>169</v>
      </c>
      <c r="E60">
        <f>(B60-$J$2)*(C60-$T$5)</f>
        <v>13.111428571428599</v>
      </c>
      <c r="F60">
        <f>C60-$T$10-$T$8*B60</f>
        <v>0.34605042016806919</v>
      </c>
      <c r="G60">
        <f t="shared" si="0"/>
        <v>0.11975089329849722</v>
      </c>
    </row>
    <row r="61" spans="1:7">
      <c r="A61">
        <v>12</v>
      </c>
      <c r="B61">
        <v>1990</v>
      </c>
      <c r="C61">
        <v>0.4</v>
      </c>
      <c r="D61">
        <f>(B61-$J$2)^2</f>
        <v>169</v>
      </c>
      <c r="E61">
        <f>(B61-$J$2)*(C61-$U$5)</f>
        <v>11.96</v>
      </c>
      <c r="F61">
        <f>C61-$U$10-$U$8*B61</f>
        <v>6.4649859943983756E-2</v>
      </c>
      <c r="G61">
        <f t="shared" si="0"/>
        <v>4.1796043907767156E-3</v>
      </c>
    </row>
    <row r="62" spans="1:7">
      <c r="A62">
        <v>1</v>
      </c>
      <c r="B62">
        <v>1991</v>
      </c>
      <c r="C62">
        <v>0.7</v>
      </c>
      <c r="D62">
        <f>(B62-$J$2)^2</f>
        <v>144</v>
      </c>
      <c r="E62">
        <f>(B62-$J$2)*(C62-$J$5)</f>
        <v>1.8171428571428589</v>
      </c>
      <c r="F62">
        <f>C62-$J$10-$J$8*B62</f>
        <v>0.41798319327730837</v>
      </c>
      <c r="G62">
        <f t="shared" si="0"/>
        <v>0.17470994986229574</v>
      </c>
    </row>
    <row r="63" spans="1:7">
      <c r="A63">
        <v>2</v>
      </c>
      <c r="B63">
        <v>1991</v>
      </c>
      <c r="C63">
        <v>-1.4</v>
      </c>
      <c r="D63">
        <f>(B63-$J$2)^2</f>
        <v>144</v>
      </c>
      <c r="E63">
        <f>(B63-$J$2)*(C63-$K$5)</f>
        <v>47.52</v>
      </c>
      <c r="F63">
        <f>C63-$K$10-$K$8*B63</f>
        <v>-3.3438655462184954</v>
      </c>
      <c r="G63">
        <f t="shared" si="0"/>
        <v>11.181436791187117</v>
      </c>
    </row>
    <row r="64" spans="1:7">
      <c r="A64">
        <v>3</v>
      </c>
      <c r="B64">
        <v>1991</v>
      </c>
      <c r="C64">
        <v>8.4</v>
      </c>
      <c r="D64">
        <f>(B64-$J$2)^2</f>
        <v>144</v>
      </c>
      <c r="E64">
        <f>(B64-$J$2)*(C64-$L$5)</f>
        <v>-18.240000000000027</v>
      </c>
      <c r="F64">
        <f>C64-$L$10-$L$8*B64</f>
        <v>2.2443697478991709</v>
      </c>
      <c r="G64">
        <f t="shared" si="0"/>
        <v>5.0371955652849882</v>
      </c>
    </row>
    <row r="65" spans="1:7">
      <c r="A65">
        <v>4</v>
      </c>
      <c r="B65">
        <v>1991</v>
      </c>
      <c r="C65">
        <v>9.4</v>
      </c>
      <c r="D65">
        <f>(B65-$J$2)^2</f>
        <v>144</v>
      </c>
      <c r="E65">
        <f>(B65-$J$2)*(C65-$M$5)</f>
        <v>24.274285714285696</v>
      </c>
      <c r="F65">
        <f>C65-$M$10-$M$8*B65</f>
        <v>-0.91394957983192171</v>
      </c>
      <c r="G65">
        <f t="shared" si="0"/>
        <v>0.83530383447494627</v>
      </c>
    </row>
    <row r="66" spans="1:7">
      <c r="A66">
        <v>5</v>
      </c>
      <c r="B66">
        <v>1991</v>
      </c>
      <c r="C66">
        <v>12.1</v>
      </c>
      <c r="D66">
        <f>(B66-$J$2)^2</f>
        <v>144</v>
      </c>
      <c r="E66">
        <f>(B66-$J$2)*(C66-$N$5)</f>
        <v>46.731428571428559</v>
      </c>
      <c r="F66">
        <f>C66-$N$10-$N$8*B66</f>
        <v>-3.6593277310924393</v>
      </c>
      <c r="G66">
        <f t="shared" si="0"/>
        <v>13.390679443542139</v>
      </c>
    </row>
    <row r="67" spans="1:7">
      <c r="A67">
        <v>6</v>
      </c>
      <c r="B67">
        <v>1991</v>
      </c>
      <c r="C67">
        <v>18.2</v>
      </c>
      <c r="D67">
        <f>(B67-$J$2)^2</f>
        <v>144</v>
      </c>
      <c r="E67">
        <f>(B67-$J$2)*(C67-$O$5)</f>
        <v>17.554285714285754</v>
      </c>
      <c r="F67">
        <f>C67-$O$10-$O$8*B67</f>
        <v>-0.16268907563028279</v>
      </c>
      <c r="G67">
        <f t="shared" ref="G67:G130" si="10">F67^2</f>
        <v>2.6467735329435874E-2</v>
      </c>
    </row>
    <row r="68" spans="1:7">
      <c r="A68">
        <v>7</v>
      </c>
      <c r="B68">
        <v>1991</v>
      </c>
      <c r="C68">
        <v>21.8</v>
      </c>
      <c r="D68">
        <f>(B68-$J$2)^2</f>
        <v>144</v>
      </c>
      <c r="E68">
        <f>(B68-$J$2)*(C68-$P$5)</f>
        <v>-1.4400000000000119</v>
      </c>
      <c r="F68">
        <f>C68-$P$10-$P$8*B68</f>
        <v>0.92974789915965061</v>
      </c>
      <c r="G68">
        <f t="shared" si="10"/>
        <v>0.86443115599178388</v>
      </c>
    </row>
    <row r="69" spans="1:7">
      <c r="A69">
        <v>8</v>
      </c>
      <c r="B69">
        <v>1991</v>
      </c>
      <c r="C69">
        <v>20.6</v>
      </c>
      <c r="D69">
        <f>(B69-$J$2)^2</f>
        <v>144</v>
      </c>
      <c r="E69">
        <f>(B69-$J$2)*(C69-$Q$5)</f>
        <v>6.308571428571355</v>
      </c>
      <c r="F69">
        <f>C69-$Q$10-$Q$8*B69</f>
        <v>0.17075630252102769</v>
      </c>
      <c r="G69">
        <f t="shared" si="10"/>
        <v>2.9157714850652727E-2</v>
      </c>
    </row>
    <row r="70" spans="1:7">
      <c r="A70">
        <v>9</v>
      </c>
      <c r="B70">
        <v>1991</v>
      </c>
      <c r="C70">
        <v>17.5</v>
      </c>
      <c r="D70">
        <f>(B70-$J$2)^2</f>
        <v>144</v>
      </c>
      <c r="E70">
        <f>(B70-$J$2)*(C70-$R$5)</f>
        <v>-16.765714285714324</v>
      </c>
      <c r="F70">
        <f>C70-$R$10-$R$8*B70</f>
        <v>1.870420168067227</v>
      </c>
      <c r="G70">
        <f t="shared" si="10"/>
        <v>3.4984716051126337</v>
      </c>
    </row>
    <row r="71" spans="1:7">
      <c r="A71">
        <v>10</v>
      </c>
      <c r="B71">
        <v>1991</v>
      </c>
      <c r="C71">
        <v>9.1999999999999993</v>
      </c>
      <c r="D71">
        <f>(B71-$J$2)^2</f>
        <v>144</v>
      </c>
      <c r="E71">
        <f>(B71-$J$2)*(C71-$S$5)</f>
        <v>26.057142857142871</v>
      </c>
      <c r="F71">
        <f>C71-$S$10-$S$8*B71</f>
        <v>-1.5566386554621658</v>
      </c>
      <c r="G71">
        <f t="shared" si="10"/>
        <v>2.4231239036790595</v>
      </c>
    </row>
    <row r="72" spans="1:7">
      <c r="A72">
        <v>11</v>
      </c>
      <c r="B72">
        <v>1991</v>
      </c>
      <c r="C72">
        <v>5.0999999999999996</v>
      </c>
      <c r="D72">
        <f>(B72-$J$2)^2</f>
        <v>144</v>
      </c>
      <c r="E72">
        <f>(B72-$J$2)*(C72-$T$5)</f>
        <v>12.102857142857168</v>
      </c>
      <c r="F72">
        <f>C72-$T$10-$T$8*B72</f>
        <v>0.24184873949582197</v>
      </c>
      <c r="G72">
        <f t="shared" si="10"/>
        <v>5.849081279571796E-2</v>
      </c>
    </row>
    <row r="73" spans="1:7">
      <c r="A73">
        <v>12</v>
      </c>
      <c r="B73">
        <v>1991</v>
      </c>
      <c r="C73">
        <v>-2.2000000000000002</v>
      </c>
      <c r="D73">
        <f>(B73-$J$2)^2</f>
        <v>144</v>
      </c>
      <c r="E73">
        <f>(B73-$J$2)*(C73-$U$5)</f>
        <v>42.240000000000009</v>
      </c>
      <c r="F73">
        <f>C73-$U$10-$U$8*B73</f>
        <v>-2.6110924369747863</v>
      </c>
      <c r="G73">
        <f t="shared" si="10"/>
        <v>6.8178037144269288</v>
      </c>
    </row>
    <row r="74" spans="1:7">
      <c r="A74">
        <v>1</v>
      </c>
      <c r="B74">
        <v>1992</v>
      </c>
      <c r="C74">
        <v>0.60000000000000009</v>
      </c>
      <c r="D74">
        <f>(B74-$J$2)^2</f>
        <v>121</v>
      </c>
      <c r="E74">
        <f>(B74-$J$2)*(C74-$J$5)</f>
        <v>2.765714285714286</v>
      </c>
      <c r="F74">
        <f>C74-$J$10-$J$8*B74</f>
        <v>0.27053221288514351</v>
      </c>
      <c r="G74">
        <f t="shared" si="10"/>
        <v>7.3187678208532614E-2</v>
      </c>
    </row>
    <row r="75" spans="1:7">
      <c r="A75">
        <v>2</v>
      </c>
      <c r="B75">
        <v>1992</v>
      </c>
      <c r="C75">
        <v>3.4</v>
      </c>
      <c r="D75">
        <f>(B75-$J$2)^2</f>
        <v>121</v>
      </c>
      <c r="E75">
        <f>(B75-$J$2)*(C75-$K$5)</f>
        <v>-9.2399999999999931</v>
      </c>
      <c r="F75">
        <f>C75-$K$10-$K$8*B75</f>
        <v>1.4047899159663899</v>
      </c>
      <c r="G75">
        <f t="shared" si="10"/>
        <v>1.9734347080008567</v>
      </c>
    </row>
    <row r="76" spans="1:7">
      <c r="A76">
        <v>3</v>
      </c>
      <c r="B76">
        <v>1992</v>
      </c>
      <c r="C76">
        <v>6.3</v>
      </c>
      <c r="D76">
        <f>(B76-$J$2)^2</f>
        <v>121</v>
      </c>
      <c r="E76">
        <f>(B76-$J$2)*(C76-$L$5)</f>
        <v>6.3799999999999812</v>
      </c>
      <c r="F76">
        <f>C76-$L$10-$L$8*B76</f>
        <v>8.400560224089304E-2</v>
      </c>
      <c r="G76">
        <f t="shared" si="10"/>
        <v>7.0569412078551339E-3</v>
      </c>
    </row>
    <row r="77" spans="1:7">
      <c r="A77">
        <v>4</v>
      </c>
      <c r="B77">
        <v>1992</v>
      </c>
      <c r="C77">
        <v>10.8</v>
      </c>
      <c r="D77">
        <f>(B77-$J$2)^2</f>
        <v>121</v>
      </c>
      <c r="E77">
        <f>(B77-$J$2)*(C77-$M$5)</f>
        <v>6.851428571428551</v>
      </c>
      <c r="F77">
        <f>C77-$M$10-$M$8*B77</f>
        <v>0.3936414565826567</v>
      </c>
      <c r="G77">
        <f t="shared" si="10"/>
        <v>0.15495359634051561</v>
      </c>
    </row>
    <row r="78" spans="1:7">
      <c r="A78">
        <v>5</v>
      </c>
      <c r="B78">
        <v>1992</v>
      </c>
      <c r="C78">
        <v>16.100000000000001</v>
      </c>
      <c r="D78">
        <f>(B78-$J$2)^2</f>
        <v>121</v>
      </c>
      <c r="E78">
        <f>(B78-$J$2)*(C78-$N$5)</f>
        <v>-1.1628571428571739</v>
      </c>
      <c r="F78">
        <f>C78-$N$10-$N$8*B78</f>
        <v>0.32109243697479428</v>
      </c>
      <c r="G78">
        <f t="shared" si="10"/>
        <v>0.10310035308241224</v>
      </c>
    </row>
    <row r="79" spans="1:7">
      <c r="A79">
        <v>6</v>
      </c>
      <c r="B79">
        <v>1992</v>
      </c>
      <c r="C79">
        <v>18.5</v>
      </c>
      <c r="D79">
        <f>(B79-$J$2)^2</f>
        <v>121</v>
      </c>
      <c r="E79">
        <f>(B79-$J$2)*(C79-$O$5)</f>
        <v>12.7914285714286</v>
      </c>
      <c r="F79">
        <f>C79-$O$10-$O$8*B79</f>
        <v>2.8963585434155448E-2</v>
      </c>
      <c r="G79">
        <f t="shared" si="10"/>
        <v>8.3888928120162166E-4</v>
      </c>
    </row>
    <row r="80" spans="1:7">
      <c r="A80">
        <v>7</v>
      </c>
      <c r="B80">
        <v>1992</v>
      </c>
      <c r="C80">
        <v>21.2</v>
      </c>
      <c r="D80">
        <f>(B80-$J$2)^2</f>
        <v>121</v>
      </c>
      <c r="E80">
        <f>(B80-$J$2)*(C80-$P$5)</f>
        <v>5.2800000000000047</v>
      </c>
      <c r="F80">
        <f>C80-$P$10-$P$8*B80</f>
        <v>0.26226890756299781</v>
      </c>
      <c r="G80">
        <f t="shared" si="10"/>
        <v>6.8784979874288291E-2</v>
      </c>
    </row>
    <row r="81" spans="1:7">
      <c r="A81">
        <v>8</v>
      </c>
      <c r="B81">
        <v>1992</v>
      </c>
      <c r="C81">
        <v>23.7</v>
      </c>
      <c r="D81">
        <f>(B81-$J$2)^2</f>
        <v>121</v>
      </c>
      <c r="E81">
        <f>(B81-$J$2)*(C81-$Q$5)</f>
        <v>-28.317142857142901</v>
      </c>
      <c r="F81">
        <f>C81-$Q$10-$Q$8*B81</f>
        <v>3.2127170868347434</v>
      </c>
      <c r="G81">
        <f t="shared" si="10"/>
        <v>10.321551080039921</v>
      </c>
    </row>
    <row r="82" spans="1:7">
      <c r="A82">
        <v>9</v>
      </c>
      <c r="B82">
        <v>1992</v>
      </c>
      <c r="C82">
        <v>16.3</v>
      </c>
      <c r="D82">
        <f>(B82-$J$2)^2</f>
        <v>121</v>
      </c>
      <c r="E82">
        <f>(B82-$J$2)*(C82-$R$5)</f>
        <v>-2.1685714285714717</v>
      </c>
      <c r="F82">
        <f>C82-$R$10-$R$8*B82</f>
        <v>0.63098039215687152</v>
      </c>
      <c r="G82">
        <f t="shared" si="10"/>
        <v>0.39813625528643937</v>
      </c>
    </row>
    <row r="83" spans="1:7">
      <c r="A83">
        <v>10</v>
      </c>
      <c r="B83">
        <v>1992</v>
      </c>
      <c r="C83">
        <v>9.6</v>
      </c>
      <c r="D83">
        <f>(B83-$J$2)^2</f>
        <v>121</v>
      </c>
      <c r="E83">
        <f>(B83-$J$2)*(C83-$S$5)</f>
        <v>19.485714285714295</v>
      </c>
      <c r="F83">
        <f>C83-$S$10-$S$8*B83</f>
        <v>-1.2078711484593754</v>
      </c>
      <c r="G83">
        <f t="shared" si="10"/>
        <v>1.4589527112805705</v>
      </c>
    </row>
    <row r="84" spans="1:7">
      <c r="A84">
        <v>11</v>
      </c>
      <c r="B84">
        <v>1992</v>
      </c>
      <c r="C84">
        <v>6.6</v>
      </c>
      <c r="D84">
        <f>(B84-$J$2)^2</f>
        <v>121</v>
      </c>
      <c r="E84">
        <f>(B84-$J$2)*(C84-$T$5)</f>
        <v>-5.4057142857142626</v>
      </c>
      <c r="F84">
        <f>C84-$T$10-$T$8*B84</f>
        <v>1.6376470588235463</v>
      </c>
      <c r="G84">
        <f t="shared" si="10"/>
        <v>2.6818878892734119</v>
      </c>
    </row>
    <row r="85" spans="1:7">
      <c r="A85">
        <v>12</v>
      </c>
      <c r="B85">
        <v>1992</v>
      </c>
      <c r="C85">
        <v>0.5</v>
      </c>
      <c r="D85">
        <f>(B85-$J$2)^2</f>
        <v>121</v>
      </c>
      <c r="E85">
        <f>(B85-$J$2)*(C85-$U$5)</f>
        <v>9.0200000000000014</v>
      </c>
      <c r="F85">
        <f>C85-$U$10-$U$8*B85</f>
        <v>1.3165266106454965E-2</v>
      </c>
      <c r="G85">
        <f t="shared" si="10"/>
        <v>1.7332423165377186E-4</v>
      </c>
    </row>
    <row r="86" spans="1:7">
      <c r="A86">
        <v>1</v>
      </c>
      <c r="B86">
        <v>1993</v>
      </c>
      <c r="C86">
        <v>0.9</v>
      </c>
      <c r="D86">
        <f>(B86-$J$2)^2</f>
        <v>100</v>
      </c>
      <c r="E86">
        <f>(B86-$J$2)*(C86-$J$5)</f>
        <v>-0.48571428571428488</v>
      </c>
      <c r="F86">
        <f>C86-$J$10-$J$8*B86</f>
        <v>0.52308123249299854</v>
      </c>
      <c r="G86">
        <f t="shared" si="10"/>
        <v>0.2736139757863944</v>
      </c>
    </row>
    <row r="87" spans="1:7">
      <c r="A87">
        <v>2</v>
      </c>
      <c r="B87">
        <v>1993</v>
      </c>
      <c r="C87">
        <v>1</v>
      </c>
      <c r="D87">
        <f>(B87-$J$2)^2</f>
        <v>100</v>
      </c>
      <c r="E87">
        <f>(B87-$J$2)*(C87-$K$5)</f>
        <v>15.600000000000005</v>
      </c>
      <c r="F87">
        <f>C87-$K$10-$K$8*B87</f>
        <v>-1.0465546218487418</v>
      </c>
      <c r="G87">
        <f t="shared" si="10"/>
        <v>1.0952765765129631</v>
      </c>
    </row>
    <row r="88" spans="1:7">
      <c r="A88">
        <v>3</v>
      </c>
      <c r="B88">
        <v>1993</v>
      </c>
      <c r="C88">
        <v>5.8</v>
      </c>
      <c r="D88">
        <f>(B88-$J$2)^2</f>
        <v>100</v>
      </c>
      <c r="E88">
        <f>(B88-$J$2)*(C88-$L$5)</f>
        <v>10.799999999999983</v>
      </c>
      <c r="F88">
        <f>C88-$L$10-$L$8*B88</f>
        <v>-0.47635854341736206</v>
      </c>
      <c r="G88">
        <f t="shared" si="10"/>
        <v>0.2269174618867108</v>
      </c>
    </row>
    <row r="89" spans="1:7">
      <c r="A89">
        <v>4</v>
      </c>
      <c r="B89">
        <v>1993</v>
      </c>
      <c r="C89">
        <v>11.2</v>
      </c>
      <c r="D89">
        <f>(B89-$J$2)^2</f>
        <v>100</v>
      </c>
      <c r="E89">
        <f>(B89-$J$2)*(C89-$M$5)</f>
        <v>2.2285714285714242</v>
      </c>
      <c r="F89">
        <f>C89-$M$10-$M$8*B89</f>
        <v>0.70123249299717827</v>
      </c>
      <c r="G89">
        <f t="shared" si="10"/>
        <v>0.49172700923503765</v>
      </c>
    </row>
    <row r="90" spans="1:7">
      <c r="A90">
        <v>5</v>
      </c>
      <c r="B90">
        <v>1993</v>
      </c>
      <c r="C90">
        <v>17</v>
      </c>
      <c r="D90">
        <f>(B90-$J$2)^2</f>
        <v>100</v>
      </c>
      <c r="E90">
        <f>(B90-$J$2)*(C90-$N$5)</f>
        <v>-10.057142857142871</v>
      </c>
      <c r="F90">
        <f>C90-$N$10-$N$8*B90</f>
        <v>1.2015126050420122</v>
      </c>
      <c r="G90">
        <f t="shared" si="10"/>
        <v>1.4436325400748424</v>
      </c>
    </row>
    <row r="91" spans="1:7">
      <c r="A91">
        <v>6</v>
      </c>
      <c r="B91">
        <v>1993</v>
      </c>
      <c r="C91">
        <v>19.2</v>
      </c>
      <c r="D91">
        <f>(B91-$J$2)^2</f>
        <v>100</v>
      </c>
      <c r="E91">
        <f>(B91-$J$2)*(C91-$O$5)</f>
        <v>4.6285714285714619</v>
      </c>
      <c r="F91">
        <f>C91-$O$10-$O$8*B91</f>
        <v>0.62061624649857094</v>
      </c>
      <c r="G91">
        <f t="shared" si="10"/>
        <v>0.38516452541797497</v>
      </c>
    </row>
    <row r="92" spans="1:7">
      <c r="A92">
        <v>7</v>
      </c>
      <c r="B92">
        <v>1993</v>
      </c>
      <c r="C92">
        <v>20.399999999999999</v>
      </c>
      <c r="D92">
        <f>(B92-$J$2)^2</f>
        <v>100</v>
      </c>
      <c r="E92">
        <f>(B92-$J$2)*(C92-$P$5)</f>
        <v>12.800000000000011</v>
      </c>
      <c r="F92">
        <f>C92-$P$10-$P$8*B92</f>
        <v>-0.6052100840336152</v>
      </c>
      <c r="G92">
        <f t="shared" si="10"/>
        <v>0.3662792458159756</v>
      </c>
    </row>
    <row r="93" spans="1:7">
      <c r="A93">
        <v>8</v>
      </c>
      <c r="B93">
        <v>1993</v>
      </c>
      <c r="C93">
        <v>20.9</v>
      </c>
      <c r="D93">
        <f>(B93-$J$2)^2</f>
        <v>100</v>
      </c>
      <c r="E93">
        <f>(B93-$J$2)*(C93-$Q$5)</f>
        <v>2.2571428571428243</v>
      </c>
      <c r="F93">
        <f>C93-$Q$10-$Q$8*B93</f>
        <v>0.35467787114845351</v>
      </c>
      <c r="G93">
        <f t="shared" si="10"/>
        <v>0.125796392282399</v>
      </c>
    </row>
    <row r="94" spans="1:7">
      <c r="A94">
        <v>9</v>
      </c>
      <c r="B94">
        <v>1993</v>
      </c>
      <c r="C94">
        <v>14.9</v>
      </c>
      <c r="D94">
        <f>(B94-$J$2)^2</f>
        <v>100</v>
      </c>
      <c r="E94">
        <f>(B94-$J$2)*(C94-$R$5)</f>
        <v>12.028571428571393</v>
      </c>
      <c r="F94">
        <f>C94-$R$10-$R$8*B94</f>
        <v>-0.8084593837534868</v>
      </c>
      <c r="G94">
        <f t="shared" si="10"/>
        <v>0.65360657517906762</v>
      </c>
    </row>
    <row r="95" spans="1:7">
      <c r="A95">
        <v>10</v>
      </c>
      <c r="B95">
        <v>1993</v>
      </c>
      <c r="C95">
        <v>11.4</v>
      </c>
      <c r="D95">
        <f>(B95-$J$2)^2</f>
        <v>100</v>
      </c>
      <c r="E95">
        <f>(B95-$J$2)*(C95-$S$5)</f>
        <v>-0.2857142857142847</v>
      </c>
      <c r="F95">
        <f>C95-$S$10-$S$8*B95</f>
        <v>0.54089635854343499</v>
      </c>
      <c r="G95">
        <f t="shared" si="10"/>
        <v>0.29256887068554815</v>
      </c>
    </row>
    <row r="96" spans="1:7">
      <c r="A96">
        <v>11</v>
      </c>
      <c r="B96">
        <v>1993</v>
      </c>
      <c r="C96">
        <v>2.5</v>
      </c>
      <c r="D96">
        <f>(B96-$J$2)^2</f>
        <v>100</v>
      </c>
      <c r="E96">
        <f>(B96-$J$2)*(C96-$T$5)</f>
        <v>36.085714285714303</v>
      </c>
      <c r="F96">
        <f>C96-$T$10-$T$8*B96</f>
        <v>-2.5665546218487236</v>
      </c>
      <c r="G96">
        <f t="shared" si="10"/>
        <v>6.5872026269330446</v>
      </c>
    </row>
    <row r="97" spans="1:7">
      <c r="A97">
        <v>12</v>
      </c>
      <c r="B97">
        <v>1993</v>
      </c>
      <c r="C97">
        <v>1.9</v>
      </c>
      <c r="D97">
        <f>(B97-$J$2)^2</f>
        <v>100</v>
      </c>
      <c r="E97">
        <f>(B97-$J$2)*(C97-$U$5)</f>
        <v>-5.7999999999999989</v>
      </c>
      <c r="F97">
        <f>C97-$U$10-$U$8*B97</f>
        <v>1.3374229691876849</v>
      </c>
      <c r="G97">
        <f t="shared" si="10"/>
        <v>1.7887001985108031</v>
      </c>
    </row>
    <row r="98" spans="1:7">
      <c r="A98">
        <v>1</v>
      </c>
      <c r="B98">
        <v>1994</v>
      </c>
      <c r="C98">
        <v>3.5</v>
      </c>
      <c r="D98">
        <f>(B98-$J$2)^2</f>
        <v>81</v>
      </c>
      <c r="E98">
        <f>(B98-$J$2)*(C98-$J$5)</f>
        <v>-23.837142857142858</v>
      </c>
      <c r="F98">
        <f>C98-$J$10-$J$8*B98</f>
        <v>3.0756302521008365</v>
      </c>
      <c r="G98">
        <f t="shared" si="10"/>
        <v>9.4595014476378552</v>
      </c>
    </row>
    <row r="99" spans="1:7">
      <c r="A99">
        <v>2</v>
      </c>
      <c r="B99">
        <v>1994</v>
      </c>
      <c r="C99">
        <v>2.6</v>
      </c>
      <c r="D99">
        <f>(B99-$J$2)^2</f>
        <v>81</v>
      </c>
      <c r="E99">
        <f>(B99-$J$2)*(C99-$K$5)</f>
        <v>-0.35999999999999632</v>
      </c>
      <c r="F99">
        <f>C99-$K$10-$K$8*B99</f>
        <v>0.50210084033612645</v>
      </c>
      <c r="G99">
        <f t="shared" si="10"/>
        <v>0.25210525386624433</v>
      </c>
    </row>
    <row r="100" spans="1:7">
      <c r="A100">
        <v>3</v>
      </c>
      <c r="B100">
        <v>1994</v>
      </c>
      <c r="C100">
        <v>10.6</v>
      </c>
      <c r="D100">
        <f>(B100-$J$2)^2</f>
        <v>81</v>
      </c>
      <c r="E100">
        <f>(B100-$J$2)*(C100-$L$5)</f>
        <v>-33.480000000000011</v>
      </c>
      <c r="F100">
        <f>C100-$L$10-$L$8*B100</f>
        <v>4.2632773109243658</v>
      </c>
      <c r="G100">
        <f t="shared" si="10"/>
        <v>18.175533429842492</v>
      </c>
    </row>
    <row r="101" spans="1:7">
      <c r="A101">
        <v>4</v>
      </c>
      <c r="B101">
        <v>1994</v>
      </c>
      <c r="C101">
        <v>10.1</v>
      </c>
      <c r="D101">
        <f>(B101-$J$2)^2</f>
        <v>81</v>
      </c>
      <c r="E101">
        <f>(B101-$J$2)*(C101-$M$5)</f>
        <v>11.905714285714279</v>
      </c>
      <c r="F101">
        <f>C101-$M$10-$M$8*B101</f>
        <v>-0.49117647058824332</v>
      </c>
      <c r="G101">
        <f t="shared" si="10"/>
        <v>0.24125432525952345</v>
      </c>
    </row>
    <row r="102" spans="1:7">
      <c r="A102">
        <v>5</v>
      </c>
      <c r="B102">
        <v>1994</v>
      </c>
      <c r="C102">
        <v>15.3</v>
      </c>
      <c r="D102">
        <f>(B102-$J$2)^2</f>
        <v>81</v>
      </c>
      <c r="E102">
        <f>(B102-$J$2)*(C102-$N$5)</f>
        <v>6.2485714285714096</v>
      </c>
      <c r="F102">
        <f>C102-$N$10-$N$8*B102</f>
        <v>-0.51806722689075713</v>
      </c>
      <c r="G102">
        <f t="shared" si="10"/>
        <v>0.26839365157827921</v>
      </c>
    </row>
    <row r="103" spans="1:7">
      <c r="A103">
        <v>6</v>
      </c>
      <c r="B103">
        <v>1994</v>
      </c>
      <c r="C103">
        <v>19.3</v>
      </c>
      <c r="D103">
        <f>(B103-$J$2)^2</f>
        <v>81</v>
      </c>
      <c r="E103">
        <f>(B103-$J$2)*(C103-$O$5)</f>
        <v>3.2657142857143029</v>
      </c>
      <c r="F103">
        <f>C103-$O$10-$O$8*B103</f>
        <v>0.61226890756302055</v>
      </c>
      <c r="G103">
        <f t="shared" si="10"/>
        <v>0.3748732151684146</v>
      </c>
    </row>
    <row r="104" spans="1:7">
      <c r="A104">
        <v>7</v>
      </c>
      <c r="B104">
        <v>1994</v>
      </c>
      <c r="C104">
        <v>22.5</v>
      </c>
      <c r="D104">
        <f>(B104-$J$2)^2</f>
        <v>81</v>
      </c>
      <c r="E104">
        <f>(B104-$J$2)*(C104-$P$5)</f>
        <v>-7.3800000000000026</v>
      </c>
      <c r="F104">
        <f>C104-$P$10-$P$8*B104</f>
        <v>1.4273109243697206</v>
      </c>
      <c r="G104">
        <f t="shared" si="10"/>
        <v>2.0372164748251462</v>
      </c>
    </row>
    <row r="105" spans="1:7">
      <c r="A105">
        <v>8</v>
      </c>
      <c r="B105">
        <v>1994</v>
      </c>
      <c r="C105">
        <v>22.1</v>
      </c>
      <c r="D105">
        <f>(B105-$J$2)^2</f>
        <v>81</v>
      </c>
      <c r="E105">
        <f>(B105-$J$2)*(C105-$Q$5)</f>
        <v>-8.7685714285714838</v>
      </c>
      <c r="F105">
        <f>C105-$Q$10-$Q$8*B105</f>
        <v>1.4966386554622062</v>
      </c>
      <c r="G105">
        <f t="shared" si="10"/>
        <v>2.2399272650237205</v>
      </c>
    </row>
    <row r="106" spans="1:7">
      <c r="A106">
        <v>9</v>
      </c>
      <c r="B106">
        <v>1994</v>
      </c>
      <c r="C106">
        <v>17.100000000000001</v>
      </c>
      <c r="D106">
        <f>(B106-$J$2)^2</f>
        <v>81</v>
      </c>
      <c r="E106">
        <f>(B106-$J$2)*(C106-$R$5)</f>
        <v>-8.9742857142857559</v>
      </c>
      <c r="F106">
        <f>C106-$R$10-$R$8*B106</f>
        <v>1.3521008403361492</v>
      </c>
      <c r="G106">
        <f t="shared" si="10"/>
        <v>1.8281766824377208</v>
      </c>
    </row>
    <row r="107" spans="1:7">
      <c r="A107">
        <v>10</v>
      </c>
      <c r="B107">
        <v>1994</v>
      </c>
      <c r="C107">
        <v>8.9</v>
      </c>
      <c r="D107">
        <f>(B107-$J$2)^2</f>
        <v>81</v>
      </c>
      <c r="E107">
        <f>(B107-$J$2)*(C107-$S$5)</f>
        <v>22.242857142857144</v>
      </c>
      <c r="F107">
        <f>C107-$S$10-$S$8*B107</f>
        <v>-2.010336134453766</v>
      </c>
      <c r="G107">
        <f t="shared" si="10"/>
        <v>4.04145137349051</v>
      </c>
    </row>
    <row r="108" spans="1:7">
      <c r="A108">
        <v>11</v>
      </c>
      <c r="B108">
        <v>1994</v>
      </c>
      <c r="C108">
        <v>7.7</v>
      </c>
      <c r="D108">
        <f>(B108-$J$2)^2</f>
        <v>81</v>
      </c>
      <c r="E108">
        <f>(B108-$J$2)*(C108-$T$5)</f>
        <v>-14.322857142857128</v>
      </c>
      <c r="F108">
        <f>C108-$T$10-$T$8*B108</f>
        <v>2.5292436974789894</v>
      </c>
      <c r="G108">
        <f t="shared" si="10"/>
        <v>6.3970736812371891</v>
      </c>
    </row>
    <row r="109" spans="1:7">
      <c r="A109">
        <v>12</v>
      </c>
      <c r="B109">
        <v>1994</v>
      </c>
      <c r="C109">
        <v>2.2000000000000002</v>
      </c>
      <c r="D109">
        <f>(B109-$J$2)^2</f>
        <v>81</v>
      </c>
      <c r="E109">
        <f>(B109-$J$2)*(C109-$U$5)</f>
        <v>-7.9200000000000008</v>
      </c>
      <c r="F109">
        <f>C109-$U$10-$U$8*B109</f>
        <v>1.5616806722688921</v>
      </c>
      <c r="G109">
        <f t="shared" si="10"/>
        <v>2.4388465221382187</v>
      </c>
    </row>
    <row r="110" spans="1:7">
      <c r="A110">
        <v>1</v>
      </c>
      <c r="B110">
        <v>1995</v>
      </c>
      <c r="C110">
        <v>1</v>
      </c>
      <c r="D110">
        <f>(B110-$J$2)^2</f>
        <v>64</v>
      </c>
      <c r="E110">
        <f>(B110-$J$2)*(C110-$J$5)</f>
        <v>-1.1885714285714277</v>
      </c>
      <c r="F110">
        <f>C110-$J$10-$J$8*B110</f>
        <v>0.52817927170868018</v>
      </c>
      <c r="G110">
        <f t="shared" si="10"/>
        <v>0.27897334306271182</v>
      </c>
    </row>
    <row r="111" spans="1:7">
      <c r="A111">
        <v>2</v>
      </c>
      <c r="B111">
        <v>1995</v>
      </c>
      <c r="C111">
        <v>4.5</v>
      </c>
      <c r="D111">
        <f>(B111-$J$2)^2</f>
        <v>64</v>
      </c>
      <c r="E111">
        <f>(B111-$J$2)*(C111-$K$5)</f>
        <v>-15.519999999999996</v>
      </c>
      <c r="F111">
        <f>C111-$K$10-$K$8*B111</f>
        <v>2.3507563025210061</v>
      </c>
      <c r="G111">
        <f t="shared" si="10"/>
        <v>5.5260551938422315</v>
      </c>
    </row>
    <row r="112" spans="1:7">
      <c r="A112">
        <v>3</v>
      </c>
      <c r="B112">
        <v>1995</v>
      </c>
      <c r="C112">
        <v>5.0999999999999996</v>
      </c>
      <c r="D112">
        <f>(B112-$J$2)^2</f>
        <v>64</v>
      </c>
      <c r="E112">
        <f>(B112-$J$2)*(C112-$L$5)</f>
        <v>14.239999999999988</v>
      </c>
      <c r="F112">
        <f>C112-$L$10-$L$8*B112</f>
        <v>-1.2970868347338893</v>
      </c>
      <c r="G112">
        <f t="shared" si="10"/>
        <v>1.6824342568399799</v>
      </c>
    </row>
    <row r="113" spans="1:7">
      <c r="A113">
        <v>4</v>
      </c>
      <c r="B113">
        <v>1995</v>
      </c>
      <c r="C113">
        <v>11.3</v>
      </c>
      <c r="D113">
        <f>(B113-$J$2)^2</f>
        <v>64</v>
      </c>
      <c r="E113">
        <f>(B113-$J$2)*(C113-$M$5)</f>
        <v>0.982857142857128</v>
      </c>
      <c r="F113">
        <f>C113-$M$10-$M$8*B113</f>
        <v>0.61641456582634646</v>
      </c>
      <c r="G113">
        <f t="shared" si="10"/>
        <v>0.37996691696288321</v>
      </c>
    </row>
    <row r="114" spans="1:7">
      <c r="A114">
        <v>5</v>
      </c>
      <c r="B114">
        <v>1995</v>
      </c>
      <c r="C114">
        <v>15.1</v>
      </c>
      <c r="D114">
        <f>(B114-$J$2)^2</f>
        <v>64</v>
      </c>
      <c r="E114">
        <f>(B114-$J$2)*(C114-$N$5)</f>
        <v>7.1542857142857059</v>
      </c>
      <c r="F114">
        <f>C114-$N$10-$N$8*B114</f>
        <v>-0.73764705882353354</v>
      </c>
      <c r="G114">
        <f t="shared" si="10"/>
        <v>0.54412318339100951</v>
      </c>
    </row>
    <row r="115" spans="1:7">
      <c r="A115">
        <v>6</v>
      </c>
      <c r="B115">
        <v>1995</v>
      </c>
      <c r="C115">
        <v>17</v>
      </c>
      <c r="D115">
        <f>(B115-$J$2)^2</f>
        <v>64</v>
      </c>
      <c r="E115">
        <f>(B115-$J$2)*(C115-$O$5)</f>
        <v>21.302857142857164</v>
      </c>
      <c r="F115">
        <f>C115-$O$10-$O$8*B115</f>
        <v>-1.796078431372564</v>
      </c>
      <c r="G115">
        <f t="shared" si="10"/>
        <v>3.2258977316417301</v>
      </c>
    </row>
    <row r="116" spans="1:7">
      <c r="A116">
        <v>7</v>
      </c>
      <c r="B116">
        <v>1995</v>
      </c>
      <c r="C116">
        <v>22.8</v>
      </c>
      <c r="D116">
        <f>(B116-$J$2)^2</f>
        <v>64</v>
      </c>
      <c r="E116">
        <f>(B116-$J$2)*(C116-$P$5)</f>
        <v>-8.960000000000008</v>
      </c>
      <c r="F116">
        <f>C116-$P$10-$P$8*B116</f>
        <v>1.6598319327731019</v>
      </c>
      <c r="G116">
        <f t="shared" si="10"/>
        <v>2.7550420450532913</v>
      </c>
    </row>
    <row r="117" spans="1:7">
      <c r="A117">
        <v>8</v>
      </c>
      <c r="B117">
        <v>1995</v>
      </c>
      <c r="C117">
        <v>19.100000000000001</v>
      </c>
      <c r="D117">
        <f>(B117-$J$2)^2</f>
        <v>64</v>
      </c>
      <c r="E117">
        <f>(B117-$J$2)*(C117-$Q$5)</f>
        <v>16.205714285714237</v>
      </c>
      <c r="F117">
        <f>C117-$Q$10-$Q$8*B117</f>
        <v>-1.5614005602240724</v>
      </c>
      <c r="G117">
        <f t="shared" si="10"/>
        <v>2.4379717094680471</v>
      </c>
    </row>
    <row r="118" spans="1:7">
      <c r="A118">
        <v>9</v>
      </c>
      <c r="B118">
        <v>1995</v>
      </c>
      <c r="C118">
        <v>14.3</v>
      </c>
      <c r="D118">
        <f>(B118-$J$2)^2</f>
        <v>64</v>
      </c>
      <c r="E118">
        <f>(B118-$J$2)*(C118-$R$5)</f>
        <v>14.422857142857112</v>
      </c>
      <c r="F118">
        <f>C118-$R$10-$R$8*B118</f>
        <v>-1.4873389355742148</v>
      </c>
      <c r="G118">
        <f t="shared" si="10"/>
        <v>2.2121771092750384</v>
      </c>
    </row>
    <row r="119" spans="1:7">
      <c r="A119">
        <v>10</v>
      </c>
      <c r="B119">
        <v>1995</v>
      </c>
      <c r="C119">
        <v>12.3</v>
      </c>
      <c r="D119">
        <f>(B119-$J$2)^2</f>
        <v>64</v>
      </c>
      <c r="E119">
        <f>(B119-$J$2)*(C119-$S$5)</f>
        <v>-7.4285714285714306</v>
      </c>
      <c r="F119">
        <f>C119-$S$10-$S$8*B119</f>
        <v>1.3384313725490244</v>
      </c>
      <c r="G119">
        <f t="shared" si="10"/>
        <v>1.7913985390234655</v>
      </c>
    </row>
    <row r="120" spans="1:7">
      <c r="A120">
        <v>11</v>
      </c>
      <c r="B120">
        <v>1995</v>
      </c>
      <c r="C120">
        <v>5.3</v>
      </c>
      <c r="D120">
        <f>(B120-$J$2)^2</f>
        <v>64</v>
      </c>
      <c r="E120">
        <f>(B120-$J$2)*(C120-$T$5)</f>
        <v>6.468571428571444</v>
      </c>
      <c r="F120">
        <f>C120-$T$10-$T$8*B120</f>
        <v>2.5042016806764877E-2</v>
      </c>
      <c r="G120">
        <f t="shared" si="10"/>
        <v>6.2710260575029458E-4</v>
      </c>
    </row>
    <row r="121" spans="1:7">
      <c r="A121">
        <v>12</v>
      </c>
      <c r="B121">
        <v>1995</v>
      </c>
      <c r="C121">
        <v>1.3</v>
      </c>
      <c r="D121">
        <f>(B121-$J$2)^2</f>
        <v>64</v>
      </c>
      <c r="E121">
        <f>(B121-$J$2)*(C121-$U$5)</f>
        <v>0.16000000000000014</v>
      </c>
      <c r="F121">
        <f>C121-$U$10-$U$8*B121</f>
        <v>0.58593837535016746</v>
      </c>
      <c r="G121">
        <f t="shared" si="10"/>
        <v>0.34332377970799371</v>
      </c>
    </row>
    <row r="122" spans="1:7">
      <c r="A122">
        <v>1</v>
      </c>
      <c r="B122">
        <v>1996</v>
      </c>
      <c r="C122">
        <v>-0.8</v>
      </c>
      <c r="D122">
        <f>(B122-$J$2)^2</f>
        <v>49</v>
      </c>
      <c r="E122">
        <f>(B122-$J$2)*(C122-$J$5)</f>
        <v>11.560000000000002</v>
      </c>
      <c r="F122">
        <f>C122-$J$10-$J$8*B122</f>
        <v>-1.3192717086834733</v>
      </c>
      <c r="G122">
        <f t="shared" si="10"/>
        <v>1.7404778413326112</v>
      </c>
    </row>
    <row r="123" spans="1:7">
      <c r="A123">
        <v>2</v>
      </c>
      <c r="B123">
        <v>1996</v>
      </c>
      <c r="C123">
        <v>-0.9</v>
      </c>
      <c r="D123">
        <f>(B123-$J$2)^2</f>
        <v>49</v>
      </c>
      <c r="E123">
        <f>(B123-$J$2)*(C123-$K$5)</f>
        <v>24.220000000000002</v>
      </c>
      <c r="F123">
        <f>C123-$K$10-$K$8*B123</f>
        <v>-3.1005882352941256</v>
      </c>
      <c r="G123">
        <f t="shared" si="10"/>
        <v>9.6136474048443397</v>
      </c>
    </row>
    <row r="124" spans="1:7">
      <c r="A124">
        <v>3</v>
      </c>
      <c r="B124">
        <v>1996</v>
      </c>
      <c r="C124">
        <v>3.4</v>
      </c>
      <c r="D124">
        <f>(B124-$J$2)^2</f>
        <v>49</v>
      </c>
      <c r="E124">
        <f>(B124-$J$2)*(C124-$L$5)</f>
        <v>24.359999999999989</v>
      </c>
      <c r="F124">
        <f>C124-$L$10-$L$8*B124</f>
        <v>-3.0574509803921472</v>
      </c>
      <c r="G124">
        <f t="shared" si="10"/>
        <v>9.3480064975009025</v>
      </c>
    </row>
    <row r="125" spans="1:7">
      <c r="A125">
        <v>4</v>
      </c>
      <c r="B125">
        <v>1996</v>
      </c>
      <c r="C125">
        <v>10.6</v>
      </c>
      <c r="D125">
        <f>(B125-$J$2)^2</f>
        <v>49</v>
      </c>
      <c r="E125">
        <f>(B125-$J$2)*(C125-$M$5)</f>
        <v>5.7599999999999945</v>
      </c>
      <c r="F125">
        <f>C125-$M$10-$M$8*B125</f>
        <v>-0.17599439775909786</v>
      </c>
      <c r="G125">
        <f t="shared" si="10"/>
        <v>3.0974028042587552E-2</v>
      </c>
    </row>
    <row r="126" spans="1:7">
      <c r="A126">
        <v>5</v>
      </c>
      <c r="B126">
        <v>1996</v>
      </c>
      <c r="C126">
        <v>16</v>
      </c>
      <c r="D126">
        <f>(B126-$J$2)^2</f>
        <v>49</v>
      </c>
      <c r="E126">
        <f>(B126-$J$2)*(C126-$N$5)</f>
        <v>-4.0000000000009805E-2</v>
      </c>
      <c r="F126">
        <f>C126-$N$10-$N$8*B126</f>
        <v>0.14277310924369147</v>
      </c>
      <c r="G126">
        <f t="shared" si="10"/>
        <v>2.0384160723111056E-2</v>
      </c>
    </row>
    <row r="127" spans="1:7">
      <c r="A127">
        <v>6</v>
      </c>
      <c r="B127">
        <v>1996</v>
      </c>
      <c r="C127">
        <v>19.7</v>
      </c>
      <c r="D127">
        <f>(B127-$J$2)^2</f>
        <v>49</v>
      </c>
      <c r="E127">
        <f>(B127-$J$2)*(C127-$O$5)</f>
        <v>-0.25999999999997669</v>
      </c>
      <c r="F127">
        <f>C127-$O$10-$O$8*B127</f>
        <v>0.79557422969185154</v>
      </c>
      <c r="G127">
        <f t="shared" si="10"/>
        <v>0.63293835494978301</v>
      </c>
    </row>
    <row r="128" spans="1:7">
      <c r="A128">
        <v>7</v>
      </c>
      <c r="B128">
        <v>1996</v>
      </c>
      <c r="C128">
        <v>19.100000000000001</v>
      </c>
      <c r="D128">
        <f>(B128-$J$2)^2</f>
        <v>49</v>
      </c>
      <c r="E128">
        <f>(B128-$J$2)*(C128-$P$5)</f>
        <v>18.059999999999988</v>
      </c>
      <c r="F128">
        <f>C128-$P$10-$P$8*B128</f>
        <v>-2.1076470588235452</v>
      </c>
      <c r="G128">
        <f t="shared" si="10"/>
        <v>4.4421761245675402</v>
      </c>
    </row>
    <row r="129" spans="1:7">
      <c r="A129">
        <v>8</v>
      </c>
      <c r="B129">
        <v>1996</v>
      </c>
      <c r="C129">
        <v>19.5</v>
      </c>
      <c r="D129">
        <f>(B129-$J$2)^2</f>
        <v>49</v>
      </c>
      <c r="E129">
        <f>(B129-$J$2)*(C129-$Q$5)</f>
        <v>11.379999999999967</v>
      </c>
      <c r="F129">
        <f>C129-$Q$10-$Q$8*B129</f>
        <v>-1.2194397759103595</v>
      </c>
      <c r="G129">
        <f t="shared" si="10"/>
        <v>1.4870333670723077</v>
      </c>
    </row>
    <row r="130" spans="1:7">
      <c r="A130">
        <v>9</v>
      </c>
      <c r="B130">
        <v>1996</v>
      </c>
      <c r="C130">
        <v>13.2</v>
      </c>
      <c r="D130">
        <f>(B130-$J$2)^2</f>
        <v>49</v>
      </c>
      <c r="E130">
        <f>(B130-$J$2)*(C130-$R$5)</f>
        <v>20.319999999999983</v>
      </c>
      <c r="F130">
        <f>C130-$R$10-$R$8*B130</f>
        <v>-2.6267787114845902</v>
      </c>
      <c r="G130">
        <f t="shared" si="10"/>
        <v>6.899966399108644</v>
      </c>
    </row>
    <row r="131" spans="1:7">
      <c r="A131">
        <v>10</v>
      </c>
      <c r="B131">
        <v>1996</v>
      </c>
      <c r="C131">
        <v>11</v>
      </c>
      <c r="D131">
        <f>(B131-$J$2)^2</f>
        <v>49</v>
      </c>
      <c r="E131">
        <f>(B131-$J$2)*(C131-$S$5)</f>
        <v>2.6000000000000032</v>
      </c>
      <c r="F131">
        <f>C131-$S$10-$S$8*B131</f>
        <v>-1.280112044817372E-2</v>
      </c>
      <c r="G131">
        <f t="shared" ref="G131:G194" si="11">F131^2</f>
        <v>1.6386868472865134E-4</v>
      </c>
    </row>
    <row r="132" spans="1:7">
      <c r="A132">
        <v>11</v>
      </c>
      <c r="B132">
        <v>1996</v>
      </c>
      <c r="C132">
        <v>7.5</v>
      </c>
      <c r="D132">
        <f>(B132-$J$2)^2</f>
        <v>49</v>
      </c>
      <c r="E132">
        <f>(B132-$J$2)*(C132-$T$5)</f>
        <v>-9.7399999999999878</v>
      </c>
      <c r="F132">
        <f>C132-$T$10-$T$8*B132</f>
        <v>2.1208403361344779</v>
      </c>
      <c r="G132">
        <f t="shared" si="11"/>
        <v>4.4979637313750054</v>
      </c>
    </row>
    <row r="133" spans="1:7">
      <c r="A133">
        <v>12</v>
      </c>
      <c r="B133">
        <v>1996</v>
      </c>
      <c r="C133">
        <v>-1</v>
      </c>
      <c r="D133">
        <f>(B133-$J$2)^2</f>
        <v>49</v>
      </c>
      <c r="E133">
        <f>(B133-$J$2)*(C133-$U$5)</f>
        <v>16.240000000000002</v>
      </c>
      <c r="F133">
        <f>C133-$U$10-$U$8*B133</f>
        <v>-1.7898039215686197</v>
      </c>
      <c r="G133">
        <f t="shared" si="11"/>
        <v>3.2033980776624098</v>
      </c>
    </row>
    <row r="134" spans="1:7">
      <c r="A134">
        <v>1</v>
      </c>
      <c r="B134">
        <v>1997</v>
      </c>
      <c r="C134">
        <v>-0.5</v>
      </c>
      <c r="D134">
        <f>(B134-$J$2)^2</f>
        <v>36</v>
      </c>
      <c r="E134">
        <f>(B134-$J$2)*(C134-$J$5)</f>
        <v>8.1085714285714285</v>
      </c>
      <c r="F134">
        <f>C134-$J$10-$J$8*B134</f>
        <v>-1.0667226890756325</v>
      </c>
      <c r="G134">
        <f t="shared" si="11"/>
        <v>1.1378972953887485</v>
      </c>
    </row>
    <row r="135" spans="1:7">
      <c r="A135">
        <v>2</v>
      </c>
      <c r="B135">
        <v>1997</v>
      </c>
      <c r="C135">
        <v>4.0999999999999996</v>
      </c>
      <c r="D135">
        <f>(B135-$J$2)^2</f>
        <v>36</v>
      </c>
      <c r="E135">
        <f>(B135-$J$2)*(C135-$K$5)</f>
        <v>-9.2399999999999949</v>
      </c>
      <c r="F135">
        <f>C135-$K$10-$K$8*B135</f>
        <v>1.8480672268907483</v>
      </c>
      <c r="G135">
        <f t="shared" si="11"/>
        <v>3.4153524751076607</v>
      </c>
    </row>
    <row r="136" spans="1:7">
      <c r="A136">
        <v>3</v>
      </c>
      <c r="B136">
        <v>1997</v>
      </c>
      <c r="C136">
        <v>7.5</v>
      </c>
      <c r="D136">
        <f>(B136-$J$2)^2</f>
        <v>36</v>
      </c>
      <c r="E136">
        <f>(B136-$J$2)*(C136-$L$5)</f>
        <v>-3.7200000000000113</v>
      </c>
      <c r="F136">
        <f>C136-$L$10-$L$8*B136</f>
        <v>0.98218487394957776</v>
      </c>
      <c r="G136">
        <f t="shared" si="11"/>
        <v>0.96468712661534795</v>
      </c>
    </row>
    <row r="137" spans="1:7">
      <c r="A137">
        <v>4</v>
      </c>
      <c r="B137">
        <v>1997</v>
      </c>
      <c r="C137">
        <v>8.5</v>
      </c>
      <c r="D137">
        <f>(B137-$J$2)^2</f>
        <v>36</v>
      </c>
      <c r="E137">
        <f>(B137-$J$2)*(C137-$M$5)</f>
        <v>17.53714285714285</v>
      </c>
      <c r="F137">
        <f>C137-$M$10-$M$8*B137</f>
        <v>-2.3684033613445479</v>
      </c>
      <c r="G137">
        <f t="shared" si="11"/>
        <v>5.609334482028153</v>
      </c>
    </row>
    <row r="138" spans="1:7">
      <c r="A138">
        <v>5</v>
      </c>
      <c r="B138">
        <v>1997</v>
      </c>
      <c r="C138">
        <v>16.3</v>
      </c>
      <c r="D138">
        <f>(B138-$J$2)^2</f>
        <v>36</v>
      </c>
      <c r="E138">
        <f>(B138-$J$2)*(C138-$N$5)</f>
        <v>-1.834285714285727</v>
      </c>
      <c r="F138">
        <f>C138-$N$10-$N$8*B138</f>
        <v>0.42319327731092926</v>
      </c>
      <c r="G138">
        <f t="shared" si="11"/>
        <v>0.17909254996116508</v>
      </c>
    </row>
    <row r="139" spans="1:7">
      <c r="A139">
        <v>6</v>
      </c>
      <c r="B139">
        <v>1997</v>
      </c>
      <c r="C139">
        <v>19</v>
      </c>
      <c r="D139">
        <f>(B139-$J$2)^2</f>
        <v>36</v>
      </c>
      <c r="E139">
        <f>(B139-$J$2)*(C139-$O$5)</f>
        <v>3.9771428571428729</v>
      </c>
      <c r="F139">
        <f>C139-$O$10-$O$8*B139</f>
        <v>-1.2773109243710223E-2</v>
      </c>
      <c r="G139">
        <f t="shared" si="11"/>
        <v>1.6315231975175555E-4</v>
      </c>
    </row>
    <row r="140" spans="1:7">
      <c r="A140">
        <v>7</v>
      </c>
      <c r="B140">
        <v>1997</v>
      </c>
      <c r="C140">
        <v>20.100000000000001</v>
      </c>
      <c r="D140">
        <f>(B140-$J$2)^2</f>
        <v>36</v>
      </c>
      <c r="E140">
        <f>(B140-$J$2)*(C140-$P$5)</f>
        <v>9.4799999999999898</v>
      </c>
      <c r="F140">
        <f>C140-$P$10-$P$8*B140</f>
        <v>-1.1751260504202037</v>
      </c>
      <c r="G140">
        <f t="shared" si="11"/>
        <v>1.3809212343761872</v>
      </c>
    </row>
    <row r="141" spans="1:7">
      <c r="A141">
        <v>8</v>
      </c>
      <c r="B141">
        <v>1997</v>
      </c>
      <c r="C141">
        <v>20.2</v>
      </c>
      <c r="D141">
        <f>(B141-$J$2)^2</f>
        <v>36</v>
      </c>
      <c r="E141">
        <f>(B141-$J$2)*(C141-$Q$5)</f>
        <v>5.5542857142856903</v>
      </c>
      <c r="F141">
        <f>C141-$Q$10-$Q$8*B141</f>
        <v>-0.57747899159663518</v>
      </c>
      <c r="G141">
        <f t="shared" si="11"/>
        <v>0.33348198573546667</v>
      </c>
    </row>
    <row r="142" spans="1:7">
      <c r="A142">
        <v>9</v>
      </c>
      <c r="B142">
        <v>1997</v>
      </c>
      <c r="C142">
        <v>16.600000000000001</v>
      </c>
      <c r="D142">
        <f>(B142-$J$2)^2</f>
        <v>36</v>
      </c>
      <c r="E142">
        <f>(B142-$J$2)*(C142-$R$5)</f>
        <v>-2.9828571428571706</v>
      </c>
      <c r="F142">
        <f>C142-$R$10-$R$8*B142</f>
        <v>0.73378151260504865</v>
      </c>
      <c r="G142">
        <f t="shared" si="11"/>
        <v>0.5384353082409532</v>
      </c>
    </row>
    <row r="143" spans="1:7">
      <c r="A143">
        <v>10</v>
      </c>
      <c r="B143">
        <v>1997</v>
      </c>
      <c r="C143">
        <v>9.6</v>
      </c>
      <c r="D143">
        <f>(B143-$J$2)^2</f>
        <v>36</v>
      </c>
      <c r="E143">
        <f>(B143-$J$2)*(C143-$S$5)</f>
        <v>10.628571428571433</v>
      </c>
      <c r="F143">
        <f>C143-$S$10-$S$8*B143</f>
        <v>-1.4640336134453804</v>
      </c>
      <c r="G143">
        <f t="shared" si="11"/>
        <v>2.1433944212979377</v>
      </c>
    </row>
    <row r="144" spans="1:7">
      <c r="A144">
        <v>11</v>
      </c>
      <c r="B144">
        <v>1997</v>
      </c>
      <c r="C144">
        <v>5.3</v>
      </c>
      <c r="D144">
        <f>(B144-$J$2)^2</f>
        <v>36</v>
      </c>
      <c r="E144">
        <f>(B144-$J$2)*(C144-$T$5)</f>
        <v>4.851428571428583</v>
      </c>
      <c r="F144">
        <f>C144-$T$10-$T$8*B144</f>
        <v>-0.18336134453778641</v>
      </c>
      <c r="G144">
        <f t="shared" si="11"/>
        <v>3.3621382670704816E-2</v>
      </c>
    </row>
    <row r="145" spans="1:7">
      <c r="A145">
        <v>12</v>
      </c>
      <c r="B145">
        <v>1997</v>
      </c>
      <c r="C145">
        <v>2.6</v>
      </c>
      <c r="D145">
        <f>(B145-$J$2)^2</f>
        <v>36</v>
      </c>
      <c r="E145">
        <f>(B145-$J$2)*(C145-$U$5)</f>
        <v>-7.68</v>
      </c>
      <c r="F145">
        <f>C145-$U$10-$U$8*B145</f>
        <v>1.7344537815125989</v>
      </c>
      <c r="G145">
        <f t="shared" si="11"/>
        <v>3.0083299202033542</v>
      </c>
    </row>
    <row r="146" spans="1:7">
      <c r="A146">
        <v>1</v>
      </c>
      <c r="B146">
        <v>1998</v>
      </c>
      <c r="C146">
        <v>3.2</v>
      </c>
      <c r="D146">
        <f>(B146-$J$2)^2</f>
        <v>25</v>
      </c>
      <c r="E146">
        <f>(B146-$J$2)*(C146-$J$5)</f>
        <v>-11.742857142857144</v>
      </c>
      <c r="F146">
        <f>C146-$J$10-$J$8*B146</f>
        <v>2.585826330532214</v>
      </c>
      <c r="G146">
        <f t="shared" si="11"/>
        <v>6.6864978116736946</v>
      </c>
    </row>
    <row r="147" spans="1:7">
      <c r="A147">
        <v>2</v>
      </c>
      <c r="B147">
        <v>1998</v>
      </c>
      <c r="C147">
        <v>5.3</v>
      </c>
      <c r="D147">
        <f>(B147-$J$2)^2</f>
        <v>25</v>
      </c>
      <c r="E147">
        <f>(B147-$J$2)*(C147-$K$5)</f>
        <v>-13.699999999999996</v>
      </c>
      <c r="F147">
        <f>C147-$K$10-$K$8*B147</f>
        <v>2.9967226890756251</v>
      </c>
      <c r="G147">
        <f t="shared" si="11"/>
        <v>8.9803468752206452</v>
      </c>
    </row>
    <row r="148" spans="1:7">
      <c r="A148">
        <v>3</v>
      </c>
      <c r="B148">
        <v>1998</v>
      </c>
      <c r="C148">
        <v>5.8</v>
      </c>
      <c r="D148">
        <f>(B148-$J$2)^2</f>
        <v>25</v>
      </c>
      <c r="E148">
        <f>(B148-$J$2)*(C148-$L$5)</f>
        <v>5.3999999999999915</v>
      </c>
      <c r="F148">
        <f>C148-$L$10-$L$8*B148</f>
        <v>-0.77817927170868018</v>
      </c>
      <c r="G148">
        <f t="shared" si="11"/>
        <v>0.60556297891705191</v>
      </c>
    </row>
    <row r="149" spans="1:7">
      <c r="A149">
        <v>4</v>
      </c>
      <c r="B149">
        <v>1998</v>
      </c>
      <c r="C149">
        <v>11</v>
      </c>
      <c r="D149">
        <f>(B149-$J$2)^2</f>
        <v>25</v>
      </c>
      <c r="E149">
        <f>(B149-$J$2)*(C149-$M$5)</f>
        <v>2.1142857142857086</v>
      </c>
      <c r="F149">
        <f>C149-$M$10-$M$8*B149</f>
        <v>3.9187675070024852E-2</v>
      </c>
      <c r="G149">
        <f t="shared" si="11"/>
        <v>1.5356738773938472E-3</v>
      </c>
    </row>
    <row r="150" spans="1:7">
      <c r="A150">
        <v>5</v>
      </c>
      <c r="B150">
        <v>1998</v>
      </c>
      <c r="C150">
        <v>15.8</v>
      </c>
      <c r="D150">
        <f>(B150-$J$2)^2</f>
        <v>25</v>
      </c>
      <c r="E150">
        <f>(B150-$J$2)*(C150-$N$5)</f>
        <v>0.97142857142856087</v>
      </c>
      <c r="F150">
        <f>C150-$N$10-$N$8*B150</f>
        <v>-9.6386554621844311E-2</v>
      </c>
      <c r="G150">
        <f t="shared" si="11"/>
        <v>9.2903679118697766E-3</v>
      </c>
    </row>
    <row r="151" spans="1:7">
      <c r="A151">
        <v>6</v>
      </c>
      <c r="B151">
        <v>1998</v>
      </c>
      <c r="C151">
        <v>20.7</v>
      </c>
      <c r="D151">
        <f>(B151-$J$2)^2</f>
        <v>25</v>
      </c>
      <c r="E151">
        <f>(B151-$J$2)*(C151-$O$5)</f>
        <v>-5.1857142857142691</v>
      </c>
      <c r="F151">
        <f>C151-$O$10-$O$8*B151</f>
        <v>1.5788795518207053</v>
      </c>
      <c r="G151">
        <f t="shared" si="11"/>
        <v>2.4928606391575512</v>
      </c>
    </row>
    <row r="152" spans="1:7">
      <c r="A152">
        <v>7</v>
      </c>
      <c r="B152">
        <v>1998</v>
      </c>
      <c r="C152">
        <v>21.5</v>
      </c>
      <c r="D152">
        <f>(B152-$J$2)^2</f>
        <v>25</v>
      </c>
      <c r="E152">
        <f>(B152-$J$2)*(C152-$P$5)</f>
        <v>0.89999999999999858</v>
      </c>
      <c r="F152">
        <f>C152-$P$10-$P$8*B152</f>
        <v>0.15739495798317193</v>
      </c>
      <c r="G152">
        <f t="shared" si="11"/>
        <v>2.4773172798524458E-2</v>
      </c>
    </row>
    <row r="153" spans="1:7">
      <c r="A153">
        <v>8</v>
      </c>
      <c r="B153">
        <v>1998</v>
      </c>
      <c r="C153">
        <v>21.6</v>
      </c>
      <c r="D153">
        <f>(B153-$J$2)^2</f>
        <v>25</v>
      </c>
      <c r="E153">
        <f>(B153-$J$2)*(C153-$Q$5)</f>
        <v>-2.3714285714286021</v>
      </c>
      <c r="F153">
        <f>C153-$Q$10-$Q$8*B153</f>
        <v>0.76448179271710615</v>
      </c>
      <c r="G153">
        <f t="shared" si="11"/>
        <v>0.58443241139596047</v>
      </c>
    </row>
    <row r="154" spans="1:7">
      <c r="A154">
        <v>9</v>
      </c>
      <c r="B154">
        <v>1998</v>
      </c>
      <c r="C154">
        <v>15.6</v>
      </c>
      <c r="D154">
        <f>(B154-$J$2)^2</f>
        <v>25</v>
      </c>
      <c r="E154">
        <f>(B154-$J$2)*(C154-$R$5)</f>
        <v>2.5142857142857</v>
      </c>
      <c r="F154">
        <f>C154-$R$10-$R$8*B154</f>
        <v>-0.3056582633053182</v>
      </c>
      <c r="G154">
        <f t="shared" si="11"/>
        <v>9.3426973926823226E-2</v>
      </c>
    </row>
    <row r="155" spans="1:7">
      <c r="A155">
        <v>10</v>
      </c>
      <c r="B155">
        <v>1998</v>
      </c>
      <c r="C155">
        <v>11.4</v>
      </c>
      <c r="D155">
        <f>(B155-$J$2)^2</f>
        <v>25</v>
      </c>
      <c r="E155">
        <f>(B155-$J$2)*(C155-$S$5)</f>
        <v>-0.14285714285714235</v>
      </c>
      <c r="F155">
        <f>C155-$S$10-$S$8*B155</f>
        <v>0.28473389355744416</v>
      </c>
      <c r="G155">
        <f t="shared" si="11"/>
        <v>8.1073390140381937E-2</v>
      </c>
    </row>
    <row r="156" spans="1:7">
      <c r="A156">
        <v>11</v>
      </c>
      <c r="B156">
        <v>1998</v>
      </c>
      <c r="C156">
        <v>3.4</v>
      </c>
      <c r="D156">
        <f>(B156-$J$2)^2</f>
        <v>25</v>
      </c>
      <c r="E156">
        <f>(B156-$J$2)*(C156-$T$5)</f>
        <v>13.542857142857152</v>
      </c>
      <c r="F156">
        <f>C156-$T$10-$T$8*B156</f>
        <v>-2.1875630252100677</v>
      </c>
      <c r="G156">
        <f t="shared" si="11"/>
        <v>4.7854319892662236</v>
      </c>
    </row>
    <row r="157" spans="1:7">
      <c r="A157">
        <v>12</v>
      </c>
      <c r="B157">
        <v>1998</v>
      </c>
      <c r="C157">
        <v>-3.1</v>
      </c>
      <c r="D157">
        <f>(B157-$J$2)^2</f>
        <v>25</v>
      </c>
      <c r="E157">
        <f>(B157-$J$2)*(C157-$U$5)</f>
        <v>22.1</v>
      </c>
      <c r="F157">
        <f>C157-$U$10-$U$8*B157</f>
        <v>-4.0412885154061655</v>
      </c>
      <c r="G157">
        <f t="shared" si="11"/>
        <v>16.332012864753768</v>
      </c>
    </row>
    <row r="158" spans="1:7">
      <c r="A158">
        <v>1</v>
      </c>
      <c r="B158">
        <v>1999</v>
      </c>
      <c r="C158">
        <v>0.60000000000000009</v>
      </c>
      <c r="D158">
        <f>(B158-$J$2)^2</f>
        <v>16</v>
      </c>
      <c r="E158">
        <f>(B158-$J$2)*(C158-$J$5)</f>
        <v>1.0057142857142858</v>
      </c>
      <c r="F158">
        <f>C158-$J$10-$J$8*B158</f>
        <v>-6.1624649859950864E-2</v>
      </c>
      <c r="G158">
        <f t="shared" si="11"/>
        <v>3.797597470361542E-3</v>
      </c>
    </row>
    <row r="159" spans="1:7">
      <c r="A159">
        <v>2</v>
      </c>
      <c r="B159">
        <v>1999</v>
      </c>
      <c r="C159">
        <v>0.8</v>
      </c>
      <c r="D159">
        <f>(B159-$J$2)^2</f>
        <v>16</v>
      </c>
      <c r="E159">
        <f>(B159-$J$2)*(C159-$K$5)</f>
        <v>7.0400000000000018</v>
      </c>
      <c r="F159">
        <f>C159-$K$10-$K$8*B159</f>
        <v>-1.5546218487395009</v>
      </c>
      <c r="G159">
        <f t="shared" si="11"/>
        <v>2.4168490925782238</v>
      </c>
    </row>
    <row r="160" spans="1:7">
      <c r="A160">
        <v>3</v>
      </c>
      <c r="B160">
        <v>1999</v>
      </c>
      <c r="C160">
        <v>7.8</v>
      </c>
      <c r="D160">
        <f>(B160-$J$2)^2</f>
        <v>16</v>
      </c>
      <c r="E160">
        <f>(B160-$J$2)*(C160-$L$5)</f>
        <v>-3.6800000000000068</v>
      </c>
      <c r="F160">
        <f>C160-$L$10-$L$8*B160</f>
        <v>1.1614565826330505</v>
      </c>
      <c r="G160">
        <f t="shared" si="11"/>
        <v>1.3489813933416441</v>
      </c>
    </row>
    <row r="161" spans="1:7">
      <c r="A161">
        <v>4</v>
      </c>
      <c r="B161">
        <v>1999</v>
      </c>
      <c r="C161">
        <v>11.6</v>
      </c>
      <c r="D161">
        <f>(B161-$J$2)^2</f>
        <v>16</v>
      </c>
      <c r="E161">
        <f>(B161-$J$2)*(C161-$M$5)</f>
        <v>-0.70857142857143174</v>
      </c>
      <c r="F161">
        <f>C161-$M$10-$M$8*B161</f>
        <v>0.54677871148459189</v>
      </c>
      <c r="G161">
        <f t="shared" si="11"/>
        <v>0.29896695933275058</v>
      </c>
    </row>
    <row r="162" spans="1:7">
      <c r="A162">
        <v>5</v>
      </c>
      <c r="B162">
        <v>1999</v>
      </c>
      <c r="C162">
        <v>16.7</v>
      </c>
      <c r="D162">
        <f>(B162-$J$2)^2</f>
        <v>16</v>
      </c>
      <c r="E162">
        <f>(B162-$J$2)*(C162-$N$5)</f>
        <v>-2.8228571428571456</v>
      </c>
      <c r="F162">
        <f>C162-$N$10-$N$8*B162</f>
        <v>0.78403361344538069</v>
      </c>
      <c r="G162">
        <f t="shared" si="11"/>
        <v>0.61470870701222069</v>
      </c>
    </row>
    <row r="163" spans="1:7">
      <c r="A163">
        <v>6</v>
      </c>
      <c r="B163">
        <v>1999</v>
      </c>
      <c r="C163">
        <v>19.100000000000001</v>
      </c>
      <c r="D163">
        <f>(B163-$J$2)^2</f>
        <v>16</v>
      </c>
      <c r="E163">
        <f>(B163-$J$2)*(C163-$O$5)</f>
        <v>2.2514285714285762</v>
      </c>
      <c r="F163">
        <f>C163-$O$10-$O$8*B163</f>
        <v>-0.12946778711486218</v>
      </c>
      <c r="G163">
        <f t="shared" si="11"/>
        <v>1.6761907900419273E-2</v>
      </c>
    </row>
    <row r="164" spans="1:7">
      <c r="A164">
        <v>7</v>
      </c>
      <c r="B164">
        <v>1999</v>
      </c>
      <c r="C164">
        <v>20.9</v>
      </c>
      <c r="D164">
        <f>(B164-$J$2)^2</f>
        <v>16</v>
      </c>
      <c r="E164">
        <f>(B164-$J$2)*(C164-$P$5)</f>
        <v>3.1200000000000045</v>
      </c>
      <c r="F164">
        <f>C164-$P$10-$P$8*B164</f>
        <v>-0.51008403361345245</v>
      </c>
      <c r="G164">
        <f t="shared" si="11"/>
        <v>0.26018572134736967</v>
      </c>
    </row>
    <row r="165" spans="1:7">
      <c r="A165">
        <v>8</v>
      </c>
      <c r="B165">
        <v>1999</v>
      </c>
      <c r="C165">
        <v>20.5</v>
      </c>
      <c r="D165">
        <f>(B165-$J$2)^2</f>
        <v>16</v>
      </c>
      <c r="E165">
        <f>(B165-$J$2)*(C165-$Q$5)</f>
        <v>2.502857142857124</v>
      </c>
      <c r="F165">
        <f>C165-$Q$10-$Q$8*B165</f>
        <v>-0.39355742296918095</v>
      </c>
      <c r="G165">
        <f t="shared" si="11"/>
        <v>0.1548874451741428</v>
      </c>
    </row>
    <row r="166" spans="1:7">
      <c r="A166">
        <v>9</v>
      </c>
      <c r="B166">
        <v>1999</v>
      </c>
      <c r="C166">
        <v>18.100000000000001</v>
      </c>
      <c r="D166">
        <f>(B166-$J$2)^2</f>
        <v>16</v>
      </c>
      <c r="E166">
        <f>(B166-$J$2)*(C166-$R$5)</f>
        <v>-7.9885714285714471</v>
      </c>
      <c r="F166">
        <f>C166-$R$10-$R$8*B166</f>
        <v>2.1549019607843292</v>
      </c>
      <c r="G166">
        <f t="shared" si="11"/>
        <v>4.6436024605921462</v>
      </c>
    </row>
    <row r="167" spans="1:7">
      <c r="A167">
        <v>10</v>
      </c>
      <c r="B167">
        <v>1999</v>
      </c>
      <c r="C167">
        <v>11.8</v>
      </c>
      <c r="D167">
        <f>(B167-$J$2)^2</f>
        <v>16</v>
      </c>
      <c r="E167">
        <f>(B167-$J$2)*(C167-$S$5)</f>
        <v>-1.7142857142857153</v>
      </c>
      <c r="F167">
        <f>C167-$S$10-$S$8*B167</f>
        <v>0.63350140056023463</v>
      </c>
      <c r="G167">
        <f t="shared" si="11"/>
        <v>0.40132402451177884</v>
      </c>
    </row>
    <row r="168" spans="1:7">
      <c r="A168">
        <v>11</v>
      </c>
      <c r="B168">
        <v>1999</v>
      </c>
      <c r="C168">
        <v>3.1</v>
      </c>
      <c r="D168">
        <f>(B168-$J$2)^2</f>
        <v>16</v>
      </c>
      <c r="E168">
        <f>(B168-$J$2)*(C168-$T$5)</f>
        <v>12.034285714285721</v>
      </c>
      <c r="F168">
        <f>C168-$T$10-$T$8*B168</f>
        <v>-2.5917647058823547</v>
      </c>
      <c r="G168">
        <f t="shared" si="11"/>
        <v>6.7172442906574492</v>
      </c>
    </row>
    <row r="169" spans="1:7">
      <c r="A169">
        <v>12</v>
      </c>
      <c r="B169">
        <v>1999</v>
      </c>
      <c r="C169">
        <v>0.7</v>
      </c>
      <c r="D169">
        <f>(B169-$J$2)^2</f>
        <v>16</v>
      </c>
      <c r="E169">
        <f>(B169-$J$2)*(C169-$U$5)</f>
        <v>2.4800000000000004</v>
      </c>
      <c r="F169">
        <f>C169-$U$10-$U$8*B169</f>
        <v>-0.31703081232492991</v>
      </c>
      <c r="G169">
        <f t="shared" si="11"/>
        <v>0.10050853596340494</v>
      </c>
    </row>
    <row r="170" spans="1:7">
      <c r="A170">
        <v>1</v>
      </c>
      <c r="B170">
        <v>2000</v>
      </c>
      <c r="C170">
        <v>-1.6</v>
      </c>
      <c r="D170">
        <f>(B170-$J$2)^2</f>
        <v>9</v>
      </c>
      <c r="E170">
        <f>(B170-$J$2)*(C170-$J$5)</f>
        <v>7.3542857142857141</v>
      </c>
      <c r="F170">
        <f>C170-$J$10-$J$8*B170</f>
        <v>-2.3090756302520958</v>
      </c>
      <c r="G170">
        <f t="shared" si="11"/>
        <v>5.3318302662241139</v>
      </c>
    </row>
    <row r="171" spans="1:7">
      <c r="A171">
        <v>2</v>
      </c>
      <c r="B171">
        <v>2000</v>
      </c>
      <c r="C171">
        <v>4</v>
      </c>
      <c r="D171">
        <f>(B171-$J$2)^2</f>
        <v>9</v>
      </c>
      <c r="E171">
        <f>(B171-$J$2)*(C171-$K$5)</f>
        <v>-4.3199999999999985</v>
      </c>
      <c r="F171">
        <f>C171-$K$10-$K$8*B171</f>
        <v>1.5940336134453759</v>
      </c>
      <c r="G171">
        <f t="shared" si="11"/>
        <v>2.5409431607937218</v>
      </c>
    </row>
    <row r="172" spans="1:7">
      <c r="A172">
        <v>3</v>
      </c>
      <c r="B172">
        <v>2000</v>
      </c>
      <c r="C172">
        <v>7.6</v>
      </c>
      <c r="D172">
        <f>(B172-$J$2)^2</f>
        <v>9</v>
      </c>
      <c r="E172">
        <f>(B172-$J$2)*(C172-$L$5)</f>
        <v>-2.1600000000000046</v>
      </c>
      <c r="F172">
        <f>C172-$L$10-$L$8*B172</f>
        <v>0.90109243697479258</v>
      </c>
      <c r="G172">
        <f t="shared" si="11"/>
        <v>0.81196757997317048</v>
      </c>
    </row>
    <row r="173" spans="1:7">
      <c r="A173">
        <v>4</v>
      </c>
      <c r="B173">
        <v>2000</v>
      </c>
      <c r="C173">
        <v>13.6</v>
      </c>
      <c r="D173">
        <f>(B173-$J$2)^2</f>
        <v>9</v>
      </c>
      <c r="E173">
        <f>(B173-$J$2)*(C173-$M$5)</f>
        <v>-6.5314285714285738</v>
      </c>
      <c r="F173">
        <f>C173-$M$10-$M$8*B173</f>
        <v>2.4543697478991646</v>
      </c>
      <c r="G173">
        <f t="shared" si="11"/>
        <v>6.0239308594026086</v>
      </c>
    </row>
    <row r="174" spans="1:7">
      <c r="A174">
        <v>5</v>
      </c>
      <c r="B174">
        <v>2000</v>
      </c>
      <c r="C174">
        <v>17</v>
      </c>
      <c r="D174">
        <f>(B174-$J$2)^2</f>
        <v>9</v>
      </c>
      <c r="E174">
        <f>(B174-$J$2)*(C174-$N$5)</f>
        <v>-3.0171428571428613</v>
      </c>
      <c r="F174">
        <f>C174-$N$10-$N$8*B174</f>
        <v>1.0644537815126043</v>
      </c>
      <c r="G174">
        <f t="shared" si="11"/>
        <v>1.1330618529764831</v>
      </c>
    </row>
    <row r="175" spans="1:7">
      <c r="A175">
        <v>6</v>
      </c>
      <c r="B175">
        <v>2000</v>
      </c>
      <c r="C175">
        <v>20.9</v>
      </c>
      <c r="D175">
        <f>(B175-$J$2)^2</f>
        <v>9</v>
      </c>
      <c r="E175">
        <f>(B175-$J$2)*(C175-$O$5)</f>
        <v>-3.7114285714285593</v>
      </c>
      <c r="F175">
        <f>C175-$O$10-$O$8*B175</f>
        <v>1.5621848739495761</v>
      </c>
      <c r="G175">
        <f t="shared" si="11"/>
        <v>2.440421580396853</v>
      </c>
    </row>
    <row r="176" spans="1:7">
      <c r="A176">
        <v>7</v>
      </c>
      <c r="B176">
        <v>2000</v>
      </c>
      <c r="C176">
        <v>19.899999999999999</v>
      </c>
      <c r="D176">
        <f>(B176-$J$2)^2</f>
        <v>9</v>
      </c>
      <c r="E176">
        <f>(B176-$J$2)*(C176-$P$5)</f>
        <v>5.3400000000000034</v>
      </c>
      <c r="F176">
        <f>C176-$P$10-$P$8*B176</f>
        <v>-1.5775630252100825</v>
      </c>
      <c r="G176">
        <f t="shared" si="11"/>
        <v>2.4887050985099872</v>
      </c>
    </row>
    <row r="177" spans="1:7">
      <c r="A177">
        <v>8</v>
      </c>
      <c r="B177">
        <v>2000</v>
      </c>
      <c r="C177">
        <v>22.1</v>
      </c>
      <c r="D177">
        <f>(B177-$J$2)^2</f>
        <v>9</v>
      </c>
      <c r="E177">
        <f>(B177-$J$2)*(C177-$Q$5)</f>
        <v>-2.9228571428571613</v>
      </c>
      <c r="F177">
        <f>C177-$Q$10-$Q$8*B177</f>
        <v>1.148403361344549</v>
      </c>
      <c r="G177">
        <f t="shared" si="11"/>
        <v>1.3188302803474587</v>
      </c>
    </row>
    <row r="178" spans="1:7">
      <c r="A178">
        <v>9</v>
      </c>
      <c r="B178">
        <v>2000</v>
      </c>
      <c r="C178">
        <v>16.399999999999999</v>
      </c>
      <c r="D178">
        <f>(B178-$J$2)^2</f>
        <v>9</v>
      </c>
      <c r="E178">
        <f>(B178-$J$2)*(C178-$R$5)</f>
        <v>-0.89142857142857679</v>
      </c>
      <c r="F178">
        <f>C178-$R$10-$R$8*B178</f>
        <v>0.41546218487395947</v>
      </c>
      <c r="G178">
        <f t="shared" si="11"/>
        <v>0.17260882706024408</v>
      </c>
    </row>
    <row r="179" spans="1:7">
      <c r="A179">
        <v>10</v>
      </c>
      <c r="B179">
        <v>2000</v>
      </c>
      <c r="C179">
        <v>12.9</v>
      </c>
      <c r="D179">
        <f>(B179-$J$2)^2</f>
        <v>9</v>
      </c>
      <c r="E179">
        <f>(B179-$J$2)*(C179-$S$5)</f>
        <v>-4.5857142857142854</v>
      </c>
      <c r="F179">
        <f>C179-$S$10-$S$8*B179</f>
        <v>1.6822689075630421</v>
      </c>
      <c r="G179">
        <f t="shared" si="11"/>
        <v>2.8300286773533512</v>
      </c>
    </row>
    <row r="180" spans="1:7">
      <c r="A180">
        <v>11</v>
      </c>
      <c r="B180">
        <v>2000</v>
      </c>
      <c r="C180">
        <v>8.4</v>
      </c>
      <c r="D180">
        <f>(B180-$J$2)^2</f>
        <v>9</v>
      </c>
      <c r="E180">
        <f>(B180-$J$2)*(C180-$T$5)</f>
        <v>-6.8742857142857101</v>
      </c>
      <c r="F180">
        <f>C180-$T$10-$T$8*B180</f>
        <v>2.6040336134454094</v>
      </c>
      <c r="G180">
        <f t="shared" si="11"/>
        <v>6.7809910599535561</v>
      </c>
    </row>
    <row r="181" spans="1:7">
      <c r="A181">
        <v>12</v>
      </c>
      <c r="B181">
        <v>2000</v>
      </c>
      <c r="C181">
        <v>4.9000000000000004</v>
      </c>
      <c r="D181">
        <f>(B181-$J$2)^2</f>
        <v>9</v>
      </c>
      <c r="E181">
        <f>(B181-$J$2)*(C181-$U$5)</f>
        <v>-10.74</v>
      </c>
      <c r="F181">
        <f>C181-$U$10-$U$8*B181</f>
        <v>3.8072268907563114</v>
      </c>
      <c r="G181">
        <f t="shared" si="11"/>
        <v>14.494976597697971</v>
      </c>
    </row>
    <row r="182" spans="1:7">
      <c r="A182">
        <v>1</v>
      </c>
      <c r="B182">
        <v>2001</v>
      </c>
      <c r="C182">
        <v>3.4</v>
      </c>
      <c r="D182">
        <f>(B182-$J$2)^2</f>
        <v>4</v>
      </c>
      <c r="E182">
        <f>(B182-$J$2)*(C182-$J$5)</f>
        <v>-5.097142857142857</v>
      </c>
      <c r="F182">
        <f>C182-$J$10-$J$8*B182</f>
        <v>2.6434733893557478</v>
      </c>
      <c r="G182">
        <f t="shared" si="11"/>
        <v>6.9879515602319655</v>
      </c>
    </row>
    <row r="183" spans="1:7">
      <c r="A183">
        <v>2</v>
      </c>
      <c r="B183">
        <v>2001</v>
      </c>
      <c r="C183">
        <v>4.7</v>
      </c>
      <c r="D183">
        <f>(B183-$J$2)^2</f>
        <v>4</v>
      </c>
      <c r="E183">
        <f>(B183-$J$2)*(C183-$K$5)</f>
        <v>-4.2799999999999994</v>
      </c>
      <c r="F183">
        <f>C183-$K$10-$K$8*B183</f>
        <v>2.2426890756302527</v>
      </c>
      <c r="G183">
        <f t="shared" si="11"/>
        <v>5.0296542899512771</v>
      </c>
    </row>
    <row r="184" spans="1:7">
      <c r="A184">
        <v>3</v>
      </c>
      <c r="B184">
        <v>2001</v>
      </c>
      <c r="C184">
        <v>8.8000000000000007</v>
      </c>
      <c r="D184">
        <f>(B184-$J$2)^2</f>
        <v>4</v>
      </c>
      <c r="E184">
        <f>(B184-$J$2)*(C184-$L$5)</f>
        <v>-3.8400000000000052</v>
      </c>
      <c r="F184">
        <f>C184-$L$10-$L$8*B184</f>
        <v>2.0407282913165261</v>
      </c>
      <c r="G184">
        <f t="shared" si="11"/>
        <v>4.1645719589796686</v>
      </c>
    </row>
    <row r="185" spans="1:7">
      <c r="A185">
        <v>4</v>
      </c>
      <c r="B185">
        <v>2001</v>
      </c>
      <c r="C185">
        <v>10.1</v>
      </c>
      <c r="D185">
        <f>(B185-$J$2)^2</f>
        <v>4</v>
      </c>
      <c r="E185">
        <f>(B185-$J$2)*(C185-$M$5)</f>
        <v>2.6457142857142841</v>
      </c>
      <c r="F185">
        <f>C185-$M$10-$M$8*B185</f>
        <v>-1.1380392156862911</v>
      </c>
      <c r="G185">
        <f t="shared" si="11"/>
        <v>1.2951332564398685</v>
      </c>
    </row>
    <row r="186" spans="1:7">
      <c r="A186">
        <v>5</v>
      </c>
      <c r="B186">
        <v>2001</v>
      </c>
      <c r="C186">
        <v>17.2</v>
      </c>
      <c r="D186">
        <f>(B186-$J$2)^2</f>
        <v>4</v>
      </c>
      <c r="E186">
        <f>(B186-$J$2)*(C186-$N$5)</f>
        <v>-2.4114285714285728</v>
      </c>
      <c r="F186">
        <f>C186-$N$10-$N$8*B186</f>
        <v>1.2448739495798335</v>
      </c>
      <c r="G186">
        <f t="shared" si="11"/>
        <v>1.5497111503424941</v>
      </c>
    </row>
    <row r="187" spans="1:7">
      <c r="A187">
        <v>6</v>
      </c>
      <c r="B187">
        <v>2001</v>
      </c>
      <c r="C187">
        <v>18.399999999999999</v>
      </c>
      <c r="D187">
        <f>(B187-$J$2)^2</f>
        <v>4</v>
      </c>
      <c r="E187">
        <f>(B187-$J$2)*(C187-$O$5)</f>
        <v>2.5257142857142938</v>
      </c>
      <c r="F187">
        <f>C187-$O$10-$O$8*B187</f>
        <v>-1.0461624649859971</v>
      </c>
      <c r="G187">
        <f t="shared" si="11"/>
        <v>1.0944559031455776</v>
      </c>
    </row>
    <row r="188" spans="1:7">
      <c r="A188">
        <v>7</v>
      </c>
      <c r="B188">
        <v>2001</v>
      </c>
      <c r="C188">
        <v>21.9</v>
      </c>
      <c r="D188">
        <f>(B188-$J$2)^2</f>
        <v>4</v>
      </c>
      <c r="E188">
        <f>(B188-$J$2)*(C188-$P$5)</f>
        <v>-0.43999999999999773</v>
      </c>
      <c r="F188">
        <f>C188-$P$10-$P$8*B188</f>
        <v>0.354957983193259</v>
      </c>
      <c r="G188">
        <f t="shared" si="11"/>
        <v>0.12599516983262593</v>
      </c>
    </row>
    <row r="189" spans="1:7">
      <c r="A189">
        <v>8</v>
      </c>
      <c r="B189">
        <v>2001</v>
      </c>
      <c r="C189">
        <v>22.9</v>
      </c>
      <c r="D189">
        <f>(B189-$J$2)^2</f>
        <v>4</v>
      </c>
      <c r="E189">
        <f>(B189-$J$2)*(C189-$Q$5)</f>
        <v>-3.5485714285714351</v>
      </c>
      <c r="F189">
        <f>C189-$Q$10-$Q$8*B189</f>
        <v>1.8903641456582676</v>
      </c>
      <c r="G189">
        <f t="shared" si="11"/>
        <v>3.5734766031903118</v>
      </c>
    </row>
    <row r="190" spans="1:7">
      <c r="A190">
        <v>9</v>
      </c>
      <c r="B190">
        <v>2001</v>
      </c>
      <c r="C190">
        <v>13.8</v>
      </c>
      <c r="D190">
        <f>(B190-$J$2)^2</f>
        <v>4</v>
      </c>
      <c r="E190">
        <f>(B190-$J$2)*(C190-$R$5)</f>
        <v>4.6057142857142779</v>
      </c>
      <c r="F190">
        <f>C190-$R$10-$R$8*B190</f>
        <v>-2.2239775910364017</v>
      </c>
      <c r="G190">
        <f t="shared" si="11"/>
        <v>4.9460763254320765</v>
      </c>
    </row>
    <row r="191" spans="1:7">
      <c r="A191">
        <v>10</v>
      </c>
      <c r="B191">
        <v>2001</v>
      </c>
      <c r="C191">
        <v>14</v>
      </c>
      <c r="D191">
        <f>(B191-$J$2)^2</f>
        <v>4</v>
      </c>
      <c r="E191">
        <f>(B191-$J$2)*(C191-$S$5)</f>
        <v>-5.2571428571428562</v>
      </c>
      <c r="F191">
        <f>C191-$S$10-$S$8*B191</f>
        <v>2.7310364145658355</v>
      </c>
      <c r="G191">
        <f t="shared" si="11"/>
        <v>7.4585598976846139</v>
      </c>
    </row>
    <row r="192" spans="1:7">
      <c r="A192">
        <v>11</v>
      </c>
      <c r="B192">
        <v>2001</v>
      </c>
      <c r="C192">
        <v>3.6</v>
      </c>
      <c r="D192">
        <f>(B192-$J$2)^2</f>
        <v>4</v>
      </c>
      <c r="E192">
        <f>(B192-$J$2)*(C192-$T$5)</f>
        <v>5.0171428571428605</v>
      </c>
      <c r="F192">
        <f>C192-$T$10-$T$8*B192</f>
        <v>-2.3001680672268776</v>
      </c>
      <c r="G192">
        <f t="shared" si="11"/>
        <v>5.2907731374902296</v>
      </c>
    </row>
    <row r="193" spans="1:7">
      <c r="A193">
        <v>12</v>
      </c>
      <c r="B193">
        <v>2001</v>
      </c>
      <c r="C193">
        <v>-2.1</v>
      </c>
      <c r="D193">
        <f>(B193-$J$2)^2</f>
        <v>4</v>
      </c>
      <c r="E193">
        <f>(B193-$J$2)*(C193-$U$5)</f>
        <v>6.84</v>
      </c>
      <c r="F193">
        <f>C193-$U$10-$U$8*B193</f>
        <v>-3.2685154061624644</v>
      </c>
      <c r="G193">
        <f t="shared" si="11"/>
        <v>10.68319296032138</v>
      </c>
    </row>
    <row r="194" spans="1:7">
      <c r="A194">
        <v>1</v>
      </c>
      <c r="B194">
        <v>2002</v>
      </c>
      <c r="C194">
        <v>-0.60000000000000009</v>
      </c>
      <c r="D194">
        <f>(B194-$J$2)^2</f>
        <v>1</v>
      </c>
      <c r="E194">
        <f>(B194-$J$2)*(C194-$J$5)</f>
        <v>1.4514285714285715</v>
      </c>
      <c r="F194">
        <f>C194-$J$10-$J$8*B194</f>
        <v>-1.4039775910364085</v>
      </c>
      <c r="G194">
        <f t="shared" si="11"/>
        <v>1.9711530761323968</v>
      </c>
    </row>
    <row r="195" spans="1:7">
      <c r="A195">
        <v>2</v>
      </c>
      <c r="B195">
        <v>2002</v>
      </c>
      <c r="C195">
        <v>5</v>
      </c>
      <c r="D195">
        <f>(B195-$J$2)^2</f>
        <v>1</v>
      </c>
      <c r="E195">
        <f>(B195-$J$2)*(C195-$K$5)</f>
        <v>-2.4399999999999995</v>
      </c>
      <c r="F195">
        <f>C195-$K$10-$K$8*B195</f>
        <v>2.4913445378151238</v>
      </c>
      <c r="G195">
        <f t="shared" ref="G195:G258" si="12">F195^2</f>
        <v>6.2067976061012526</v>
      </c>
    </row>
    <row r="196" spans="1:7">
      <c r="A196">
        <v>3</v>
      </c>
      <c r="B196">
        <v>2002</v>
      </c>
      <c r="C196">
        <v>8.9</v>
      </c>
      <c r="D196">
        <f>(B196-$J$2)^2</f>
        <v>1</v>
      </c>
      <c r="E196">
        <f>(B196-$J$2)*(C196-$L$5)</f>
        <v>-2.0200000000000022</v>
      </c>
      <c r="F196">
        <f>C196-$L$10-$L$8*B196</f>
        <v>2.0803641456582653</v>
      </c>
      <c r="G196">
        <f t="shared" si="12"/>
        <v>4.327914978540444</v>
      </c>
    </row>
    <row r="197" spans="1:7">
      <c r="A197">
        <v>4</v>
      </c>
      <c r="B197">
        <v>2002</v>
      </c>
      <c r="C197">
        <v>10.1</v>
      </c>
      <c r="D197">
        <f>(B197-$J$2)^2</f>
        <v>1</v>
      </c>
      <c r="E197">
        <f>(B197-$J$2)*(C197-$M$5)</f>
        <v>1.3228571428571421</v>
      </c>
      <c r="F197">
        <f>C197-$M$10-$M$8*B197</f>
        <v>-1.2304481792717183</v>
      </c>
      <c r="G197">
        <f t="shared" si="12"/>
        <v>1.5140027218730867</v>
      </c>
    </row>
    <row r="198" spans="1:7">
      <c r="A198">
        <v>5</v>
      </c>
      <c r="B198">
        <v>2002</v>
      </c>
      <c r="C198">
        <v>17.3</v>
      </c>
      <c r="D198">
        <f>(B198-$J$2)^2</f>
        <v>1</v>
      </c>
      <c r="E198">
        <f>(B198-$J$2)*(C198-$N$5)</f>
        <v>-1.3057142857142878</v>
      </c>
      <c r="F198">
        <f>C198-$N$10-$N$8*B198</f>
        <v>1.3252941176470614</v>
      </c>
      <c r="G198">
        <f t="shared" si="12"/>
        <v>1.756404498269903</v>
      </c>
    </row>
    <row r="199" spans="1:7">
      <c r="A199">
        <v>6</v>
      </c>
      <c r="B199">
        <v>2002</v>
      </c>
      <c r="C199">
        <v>21.1</v>
      </c>
      <c r="D199">
        <f>(B199-$J$2)^2</f>
        <v>1</v>
      </c>
      <c r="E199">
        <f>(B199-$J$2)*(C199-$O$5)</f>
        <v>-1.4371428571428559</v>
      </c>
      <c r="F199">
        <f>C199-$O$10-$O$8*B199</f>
        <v>1.5454901960784184</v>
      </c>
      <c r="G199">
        <f t="shared" si="12"/>
        <v>2.3885399461745083</v>
      </c>
    </row>
    <row r="200" spans="1:7">
      <c r="A200">
        <v>7</v>
      </c>
      <c r="B200">
        <v>2002</v>
      </c>
      <c r="C200">
        <v>21.3</v>
      </c>
      <c r="D200">
        <f>(B200-$J$2)^2</f>
        <v>1</v>
      </c>
      <c r="E200">
        <f>(B200-$J$2)*(C200-$P$5)</f>
        <v>0.37999999999999901</v>
      </c>
      <c r="F200">
        <f>C200-$P$10-$P$8*B200</f>
        <v>-0.31252100840336539</v>
      </c>
      <c r="G200">
        <f t="shared" si="12"/>
        <v>9.7669380693456376E-2</v>
      </c>
    </row>
    <row r="201" spans="1:7">
      <c r="A201">
        <v>8</v>
      </c>
      <c r="B201">
        <v>2002</v>
      </c>
      <c r="C201">
        <v>20.100000000000001</v>
      </c>
      <c r="D201">
        <f>(B201-$J$2)^2</f>
        <v>1</v>
      </c>
      <c r="E201">
        <f>(B201-$J$2)*(C201-$Q$5)</f>
        <v>1.0257142857142796</v>
      </c>
      <c r="F201">
        <f>C201-$Q$10-$Q$8*B201</f>
        <v>-0.96767507002799391</v>
      </c>
      <c r="G201">
        <f t="shared" si="12"/>
        <v>0.93639504115368288</v>
      </c>
    </row>
    <row r="202" spans="1:7">
      <c r="A202">
        <v>9</v>
      </c>
      <c r="B202">
        <v>2002</v>
      </c>
      <c r="C202">
        <v>15</v>
      </c>
      <c r="D202">
        <f>(B202-$J$2)^2</f>
        <v>1</v>
      </c>
      <c r="E202">
        <f>(B202-$J$2)*(C202-$R$5)</f>
        <v>1.1028571428571396</v>
      </c>
      <c r="F202">
        <f>C202-$R$10-$R$8*B202</f>
        <v>-1.0634173669467799</v>
      </c>
      <c r="G202">
        <f t="shared" si="12"/>
        <v>1.1308564963240224</v>
      </c>
    </row>
    <row r="203" spans="1:7">
      <c r="A203">
        <v>10</v>
      </c>
      <c r="B203">
        <v>2002</v>
      </c>
      <c r="C203">
        <v>11.5</v>
      </c>
      <c r="D203">
        <f>(B203-$J$2)^2</f>
        <v>1</v>
      </c>
      <c r="E203">
        <f>(B203-$J$2)*(C203-$S$5)</f>
        <v>-0.12857142857142811</v>
      </c>
      <c r="F203">
        <f>C203-$S$10-$S$8*B203</f>
        <v>0.17980392156863445</v>
      </c>
      <c r="G203">
        <f t="shared" si="12"/>
        <v>3.2329450211459651E-2</v>
      </c>
    </row>
    <row r="204" spans="1:7">
      <c r="A204">
        <v>11</v>
      </c>
      <c r="B204">
        <v>2002</v>
      </c>
      <c r="C204">
        <v>9.4</v>
      </c>
      <c r="D204">
        <f>(B204-$J$2)^2</f>
        <v>1</v>
      </c>
      <c r="E204">
        <f>(B204-$J$2)*(C204-$T$5)</f>
        <v>-3.29142857142857</v>
      </c>
      <c r="F204">
        <f>C204-$T$10-$T$8*B204</f>
        <v>3.3956302521008581</v>
      </c>
      <c r="G204">
        <f t="shared" si="12"/>
        <v>11.530304808982537</v>
      </c>
    </row>
    <row r="205" spans="1:7">
      <c r="A205">
        <v>12</v>
      </c>
      <c r="B205">
        <v>2002</v>
      </c>
      <c r="C205">
        <v>2.6</v>
      </c>
      <c r="D205">
        <f>(B205-$J$2)^2</f>
        <v>1</v>
      </c>
      <c r="E205">
        <f>(B205-$J$2)*(C205-$U$5)</f>
        <v>-1.28</v>
      </c>
      <c r="F205">
        <f>C205-$U$10-$U$8*B205</f>
        <v>1.3557422969187769</v>
      </c>
      <c r="G205">
        <f t="shared" si="12"/>
        <v>1.838037175654601</v>
      </c>
    </row>
    <row r="206" spans="1:7">
      <c r="A206">
        <v>1</v>
      </c>
      <c r="B206">
        <v>2003</v>
      </c>
      <c r="C206">
        <v>-1.1000000000000001</v>
      </c>
      <c r="D206">
        <f>(B206-$J$2)^2</f>
        <v>0</v>
      </c>
      <c r="E206">
        <f>(B206-$J$2)*(C206-$J$5)</f>
        <v>0</v>
      </c>
      <c r="F206">
        <f>C206-$J$10-$J$8*B206</f>
        <v>-1.9514285714285649</v>
      </c>
      <c r="G206">
        <f t="shared" si="12"/>
        <v>3.8080734693877294</v>
      </c>
    </row>
    <row r="207" spans="1:7">
      <c r="A207">
        <v>2</v>
      </c>
      <c r="B207">
        <v>2003</v>
      </c>
      <c r="C207">
        <v>-0.9</v>
      </c>
      <c r="D207">
        <f>(B207-$J$2)^2</f>
        <v>0</v>
      </c>
      <c r="E207">
        <f>(B207-$J$2)*(C207-$K$5)</f>
        <v>0</v>
      </c>
      <c r="F207">
        <f>C207-$K$10-$K$8*B207</f>
        <v>-3.460000000000008</v>
      </c>
      <c r="G207">
        <f t="shared" si="12"/>
        <v>11.971600000000056</v>
      </c>
    </row>
    <row r="208" spans="1:7">
      <c r="A208">
        <v>3</v>
      </c>
      <c r="B208">
        <v>2003</v>
      </c>
      <c r="C208">
        <v>7.4</v>
      </c>
      <c r="D208">
        <f>(B208-$J$2)^2</f>
        <v>0</v>
      </c>
      <c r="E208">
        <f>(B208-$J$2)*(C208-$L$5)</f>
        <v>0</v>
      </c>
      <c r="F208">
        <f>C208-$L$10-$L$8*B208</f>
        <v>0.52000000000001023</v>
      </c>
      <c r="G208">
        <f t="shared" si="12"/>
        <v>0.27040000000001063</v>
      </c>
    </row>
    <row r="209" spans="1:7">
      <c r="A209">
        <v>4</v>
      </c>
      <c r="B209">
        <v>2003</v>
      </c>
      <c r="C209">
        <v>10.3</v>
      </c>
      <c r="D209">
        <f>(B209-$J$2)^2</f>
        <v>0</v>
      </c>
      <c r="E209">
        <f>(B209-$J$2)*(C209-$M$5)</f>
        <v>0</v>
      </c>
      <c r="F209">
        <f>C209-$M$10-$M$8*B209</f>
        <v>-1.1228571428571286</v>
      </c>
      <c r="G209">
        <f t="shared" si="12"/>
        <v>1.2608081632652741</v>
      </c>
    </row>
    <row r="210" spans="1:7">
      <c r="A210">
        <v>5</v>
      </c>
      <c r="B210">
        <v>2003</v>
      </c>
      <c r="C210">
        <v>18.3</v>
      </c>
      <c r="D210">
        <f>(B210-$J$2)^2</f>
        <v>0</v>
      </c>
      <c r="E210">
        <f>(B210-$J$2)*(C210-$N$5)</f>
        <v>0</v>
      </c>
      <c r="F210">
        <f>C210-$N$10-$N$8*B210</f>
        <v>2.3057142857142878</v>
      </c>
      <c r="G210">
        <f t="shared" si="12"/>
        <v>5.3163183673469483</v>
      </c>
    </row>
    <row r="211" spans="1:7">
      <c r="A211">
        <v>6</v>
      </c>
      <c r="B211">
        <v>2003</v>
      </c>
      <c r="C211">
        <v>23.5</v>
      </c>
      <c r="D211">
        <f>(B211-$J$2)^2</f>
        <v>0</v>
      </c>
      <c r="E211">
        <f>(B211-$J$2)*(C211-$O$5)</f>
        <v>0</v>
      </c>
      <c r="F211">
        <f>C211-$O$10-$O$8*B211</f>
        <v>3.837142857142851</v>
      </c>
      <c r="G211">
        <f t="shared" si="12"/>
        <v>14.723665306122401</v>
      </c>
    </row>
    <row r="212" spans="1:7">
      <c r="A212">
        <v>7</v>
      </c>
      <c r="B212">
        <v>2003</v>
      </c>
      <c r="C212">
        <v>22.6</v>
      </c>
      <c r="D212">
        <f>(B212-$J$2)^2</f>
        <v>0</v>
      </c>
      <c r="E212">
        <f>(B212-$J$2)*(C212-$P$5)</f>
        <v>0</v>
      </c>
      <c r="F212">
        <f>C212-$P$10-$P$8*B212</f>
        <v>0.91999999999998749</v>
      </c>
      <c r="G212">
        <f t="shared" si="12"/>
        <v>0.84639999999997695</v>
      </c>
    </row>
    <row r="213" spans="1:7">
      <c r="A213">
        <v>8</v>
      </c>
      <c r="B213">
        <v>2003</v>
      </c>
      <c r="C213">
        <v>24.2</v>
      </c>
      <c r="D213">
        <f>(B213-$J$2)^2</f>
        <v>0</v>
      </c>
      <c r="E213">
        <f>(B213-$J$2)*(C213-$Q$5)</f>
        <v>0</v>
      </c>
      <c r="F213">
        <f>C213-$Q$10-$Q$8*B213</f>
        <v>3.0742857142857218</v>
      </c>
      <c r="G213">
        <f t="shared" si="12"/>
        <v>9.4512326530612718</v>
      </c>
    </row>
    <row r="214" spans="1:7">
      <c r="A214">
        <v>9</v>
      </c>
      <c r="B214">
        <v>2003</v>
      </c>
      <c r="C214">
        <v>15.5</v>
      </c>
      <c r="D214">
        <f>(B214-$J$2)^2</f>
        <v>0</v>
      </c>
      <c r="E214">
        <f>(B214-$J$2)*(C214-$R$5)</f>
        <v>0</v>
      </c>
      <c r="F214">
        <f>C214-$R$10-$R$8*B214</f>
        <v>-0.60285714285714675</v>
      </c>
      <c r="G214">
        <f t="shared" si="12"/>
        <v>0.36343673469388227</v>
      </c>
    </row>
    <row r="215" spans="1:7">
      <c r="A215">
        <v>10</v>
      </c>
      <c r="B215">
        <v>2003</v>
      </c>
      <c r="C215">
        <v>8.8000000000000007</v>
      </c>
      <c r="D215">
        <f>(B215-$J$2)^2</f>
        <v>0</v>
      </c>
      <c r="E215">
        <f>(B215-$J$2)*(C215-$S$5)</f>
        <v>0</v>
      </c>
      <c r="F215">
        <f>C215-$S$10-$S$8*B215</f>
        <v>-2.5714285714285694</v>
      </c>
      <c r="G215">
        <f t="shared" si="12"/>
        <v>6.6122448979591733</v>
      </c>
    </row>
    <row r="216" spans="1:7">
      <c r="A216">
        <v>11</v>
      </c>
      <c r="B216">
        <v>2003</v>
      </c>
      <c r="C216">
        <v>8.1999999999999993</v>
      </c>
      <c r="D216">
        <f>(B216-$J$2)^2</f>
        <v>0</v>
      </c>
      <c r="E216">
        <f>(B216-$J$2)*(C216-$T$5)</f>
        <v>0</v>
      </c>
      <c r="F216">
        <f>C216-$T$10-$T$8*B216</f>
        <v>2.0914285714285654</v>
      </c>
      <c r="G216">
        <f t="shared" si="12"/>
        <v>4.3740734693877297</v>
      </c>
    </row>
    <row r="217" spans="1:7">
      <c r="A217">
        <v>12</v>
      </c>
      <c r="B217">
        <v>2003</v>
      </c>
      <c r="C217">
        <v>2.1</v>
      </c>
      <c r="D217">
        <f>(B217-$J$2)^2</f>
        <v>0</v>
      </c>
      <c r="E217">
        <f>(B217-$J$2)*(C217-$U$5)</f>
        <v>0</v>
      </c>
      <c r="F217">
        <f>C217-$U$10-$U$8*B217</f>
        <v>0.78000000000000114</v>
      </c>
      <c r="G217">
        <f t="shared" si="12"/>
        <v>0.60840000000000183</v>
      </c>
    </row>
    <row r="218" spans="1:7">
      <c r="A218">
        <v>1</v>
      </c>
      <c r="B218">
        <v>2004</v>
      </c>
      <c r="C218">
        <v>-0.30000000000000004</v>
      </c>
      <c r="D218">
        <f>(B218-$J$2)^2</f>
        <v>1</v>
      </c>
      <c r="E218">
        <f>(B218-$J$2)*(C218-$J$5)</f>
        <v>-1.1514285714285717</v>
      </c>
      <c r="F218">
        <f>C218-$J$10-$J$8*B218</f>
        <v>-1.198879551820724</v>
      </c>
      <c r="G218">
        <f t="shared" si="12"/>
        <v>1.4373121797738602</v>
      </c>
    </row>
    <row r="219" spans="1:7">
      <c r="A219">
        <v>2</v>
      </c>
      <c r="B219">
        <v>2004</v>
      </c>
      <c r="C219">
        <v>2.2000000000000002</v>
      </c>
      <c r="D219">
        <f>(B219-$J$2)^2</f>
        <v>1</v>
      </c>
      <c r="E219">
        <f>(B219-$J$2)*(C219-$K$5)</f>
        <v>-0.36000000000000032</v>
      </c>
      <c r="F219">
        <f>C219-$K$10-$K$8*B219</f>
        <v>-0.41134453781512548</v>
      </c>
      <c r="G219">
        <f t="shared" si="12"/>
        <v>0.1692043287903392</v>
      </c>
    </row>
    <row r="220" spans="1:7">
      <c r="A220">
        <v>3</v>
      </c>
      <c r="B220">
        <v>2004</v>
      </c>
      <c r="C220">
        <v>5</v>
      </c>
      <c r="D220">
        <f>(B220-$J$2)^2</f>
        <v>1</v>
      </c>
      <c r="E220">
        <f>(B220-$J$2)*(C220-$L$5)</f>
        <v>-1.8799999999999981</v>
      </c>
      <c r="F220">
        <f>C220-$L$10-$L$8*B220</f>
        <v>-1.9403641456582648</v>
      </c>
      <c r="G220">
        <f t="shared" si="12"/>
        <v>3.7650130177561278</v>
      </c>
    </row>
    <row r="221" spans="1:7">
      <c r="A221">
        <v>4</v>
      </c>
      <c r="B221">
        <v>2004</v>
      </c>
      <c r="C221">
        <v>10.7</v>
      </c>
      <c r="D221">
        <f>(B221-$J$2)^2</f>
        <v>1</v>
      </c>
      <c r="E221">
        <f>(B221-$J$2)*(C221-$M$5)</f>
        <v>-0.72285714285714242</v>
      </c>
      <c r="F221">
        <f>C221-$M$10-$M$8*B221</f>
        <v>-0.81526610644257858</v>
      </c>
      <c r="G221">
        <f t="shared" si="12"/>
        <v>0.66465882431404189</v>
      </c>
    </row>
    <row r="222" spans="1:7">
      <c r="A222">
        <v>5</v>
      </c>
      <c r="B222">
        <v>2004</v>
      </c>
      <c r="C222">
        <v>14</v>
      </c>
      <c r="D222">
        <f>(B222-$J$2)^2</f>
        <v>1</v>
      </c>
      <c r="E222">
        <f>(B222-$J$2)*(C222-$N$5)</f>
        <v>-1.9942857142857129</v>
      </c>
      <c r="F222">
        <f>C222-$N$10-$N$8*B222</f>
        <v>-2.01386554621849</v>
      </c>
      <c r="G222">
        <f t="shared" si="12"/>
        <v>4.055654438245897</v>
      </c>
    </row>
    <row r="223" spans="1:7">
      <c r="A223">
        <v>6</v>
      </c>
      <c r="B223">
        <v>2004</v>
      </c>
      <c r="C223">
        <v>18.8</v>
      </c>
      <c r="D223">
        <f>(B223-$J$2)^2</f>
        <v>1</v>
      </c>
      <c r="E223">
        <f>(B223-$J$2)*(C223-$O$5)</f>
        <v>-0.86285714285714477</v>
      </c>
      <c r="F223">
        <f>C223-$O$10-$O$8*B223</f>
        <v>-0.97120448179271079</v>
      </c>
      <c r="G223">
        <f t="shared" si="12"/>
        <v>0.94323814545424789</v>
      </c>
    </row>
    <row r="224" spans="1:7">
      <c r="A224">
        <v>7</v>
      </c>
      <c r="B224">
        <v>2004</v>
      </c>
      <c r="C224">
        <v>20.9</v>
      </c>
      <c r="D224">
        <f>(B224-$J$2)^2</f>
        <v>1</v>
      </c>
      <c r="E224">
        <f>(B224-$J$2)*(C224-$P$5)</f>
        <v>-0.78000000000000114</v>
      </c>
      <c r="F224">
        <f>C224-$P$10-$P$8*B224</f>
        <v>-0.84747899159665963</v>
      </c>
      <c r="G224">
        <f t="shared" si="12"/>
        <v>0.71822064119769102</v>
      </c>
    </row>
    <row r="225" spans="1:7">
      <c r="A225">
        <v>8</v>
      </c>
      <c r="B225">
        <v>2004</v>
      </c>
      <c r="C225">
        <v>20.7</v>
      </c>
      <c r="D225">
        <f>(B225-$J$2)^2</f>
        <v>1</v>
      </c>
      <c r="E225">
        <f>(B225-$J$2)*(C225-$Q$5)</f>
        <v>-0.42571428571428171</v>
      </c>
      <c r="F225">
        <f>C225-$Q$10-$Q$8*B225</f>
        <v>-0.48375350140055673</v>
      </c>
      <c r="G225">
        <f t="shared" si="12"/>
        <v>0.23401745011729844</v>
      </c>
    </row>
    <row r="226" spans="1:7">
      <c r="A226">
        <v>9</v>
      </c>
      <c r="B226">
        <v>2004</v>
      </c>
      <c r="C226">
        <v>15.6</v>
      </c>
      <c r="D226">
        <f>(B226-$J$2)^2</f>
        <v>1</v>
      </c>
      <c r="E226">
        <f>(B226-$J$2)*(C226-$R$5)</f>
        <v>-0.50285714285714</v>
      </c>
      <c r="F226">
        <f>C226-$R$10-$R$8*B226</f>
        <v>-0.54229691876749087</v>
      </c>
      <c r="G226">
        <f t="shared" si="12"/>
        <v>0.29408594810471461</v>
      </c>
    </row>
    <row r="227" spans="1:7">
      <c r="A227">
        <v>10</v>
      </c>
      <c r="B227">
        <v>2004</v>
      </c>
      <c r="C227">
        <v>13</v>
      </c>
      <c r="D227">
        <f>(B227-$J$2)^2</f>
        <v>1</v>
      </c>
      <c r="E227">
        <f>(B227-$J$2)*(C227-$S$5)</f>
        <v>1.6285714285714281</v>
      </c>
      <c r="F227">
        <f>C227-$S$10-$S$8*B227</f>
        <v>1.5773389355742324</v>
      </c>
      <c r="G227">
        <f t="shared" si="12"/>
        <v>2.4879981176784525</v>
      </c>
    </row>
    <row r="228" spans="1:7">
      <c r="A228">
        <v>11</v>
      </c>
      <c r="B228">
        <v>2004</v>
      </c>
      <c r="C228">
        <v>5.9</v>
      </c>
      <c r="D228">
        <f>(B228-$J$2)^2</f>
        <v>1</v>
      </c>
      <c r="E228">
        <f>(B228-$J$2)*(C228-$T$5)</f>
        <v>-0.20857142857142996</v>
      </c>
      <c r="F228">
        <f>C228-$T$10-$T$8*B228</f>
        <v>-0.31277310924366475</v>
      </c>
      <c r="G228">
        <f t="shared" si="12"/>
        <v>9.7827017865949439E-2</v>
      </c>
    </row>
    <row r="229" spans="1:7">
      <c r="A229">
        <v>12</v>
      </c>
      <c r="B229">
        <v>2004</v>
      </c>
      <c r="C229">
        <v>1.5</v>
      </c>
      <c r="D229">
        <f>(B229-$J$2)^2</f>
        <v>1</v>
      </c>
      <c r="E229">
        <f>(B229-$J$2)*(C229-$U$5)</f>
        <v>0.17999999999999994</v>
      </c>
      <c r="F229">
        <f>C229-$U$10-$U$8*B229</f>
        <v>0.10425770308123106</v>
      </c>
      <c r="G229">
        <f t="shared" si="12"/>
        <v>1.0869668651774135E-2</v>
      </c>
    </row>
    <row r="230" spans="1:7">
      <c r="A230">
        <v>1</v>
      </c>
      <c r="B230">
        <v>2005</v>
      </c>
      <c r="C230">
        <v>0.1</v>
      </c>
      <c r="D230">
        <f>(B230-$J$2)^2</f>
        <v>4</v>
      </c>
      <c r="E230">
        <f>(B230-$J$2)*(C230-$J$5)</f>
        <v>-1.5028571428571431</v>
      </c>
      <c r="F230">
        <f>C230-$J$10-$J$8*B230</f>
        <v>-0.8463305322128889</v>
      </c>
      <c r="G230">
        <f t="shared" si="12"/>
        <v>0.71627536975575179</v>
      </c>
    </row>
    <row r="231" spans="1:7">
      <c r="A231">
        <v>2</v>
      </c>
      <c r="B231">
        <v>2005</v>
      </c>
      <c r="C231">
        <v>-0.30000000000000004</v>
      </c>
      <c r="D231">
        <f>(B231-$J$2)^2</f>
        <v>4</v>
      </c>
      <c r="E231">
        <f>(B231-$J$2)*(C231-$K$5)</f>
        <v>-5.7200000000000006</v>
      </c>
      <c r="F231">
        <f>C231-$K$10-$K$8*B231</f>
        <v>-2.9626890756302515</v>
      </c>
      <c r="G231">
        <f t="shared" si="12"/>
        <v>8.7775265588588347</v>
      </c>
    </row>
    <row r="232" spans="1:7">
      <c r="A232">
        <v>3</v>
      </c>
      <c r="B232">
        <v>2005</v>
      </c>
      <c r="C232">
        <v>5.7</v>
      </c>
      <c r="D232">
        <f>(B232-$J$2)^2</f>
        <v>4</v>
      </c>
      <c r="E232">
        <f>(B232-$J$2)*(C232-$L$5)</f>
        <v>-2.3599999999999959</v>
      </c>
      <c r="F232">
        <f>C232-$L$10-$L$8*B232</f>
        <v>-1.300728291316517</v>
      </c>
      <c r="G232">
        <f t="shared" si="12"/>
        <v>1.6918940878311859</v>
      </c>
    </row>
    <row r="233" spans="1:7">
      <c r="A233">
        <v>4</v>
      </c>
      <c r="B233">
        <v>2005</v>
      </c>
      <c r="C233">
        <v>10.8</v>
      </c>
      <c r="D233">
        <f>(B233-$J$2)^2</f>
        <v>4</v>
      </c>
      <c r="E233">
        <f>(B233-$J$2)*(C233-$M$5)</f>
        <v>-1.245714285714282</v>
      </c>
      <c r="F233">
        <f>C233-$M$10-$M$8*B233</f>
        <v>-0.80767507002801153</v>
      </c>
      <c r="G233">
        <f t="shared" si="12"/>
        <v>0.65233901874475331</v>
      </c>
    </row>
    <row r="234" spans="1:7">
      <c r="A234">
        <v>5</v>
      </c>
      <c r="B234">
        <v>2005</v>
      </c>
      <c r="C234">
        <v>16.3</v>
      </c>
      <c r="D234">
        <f>(B234-$J$2)^2</f>
        <v>4</v>
      </c>
      <c r="E234">
        <f>(B234-$J$2)*(C234-$N$5)</f>
        <v>0.61142857142857565</v>
      </c>
      <c r="F234">
        <f>C234-$N$10-$N$8*B234</f>
        <v>0.26655462184874068</v>
      </c>
      <c r="G234">
        <f t="shared" si="12"/>
        <v>7.1051366428925136E-2</v>
      </c>
    </row>
    <row r="235" spans="1:7">
      <c r="A235">
        <v>6</v>
      </c>
      <c r="B235">
        <v>2005</v>
      </c>
      <c r="C235">
        <v>19.5</v>
      </c>
      <c r="D235">
        <f>(B235-$J$2)^2</f>
        <v>4</v>
      </c>
      <c r="E235">
        <f>(B235-$J$2)*(C235-$O$5)</f>
        <v>-0.32571428571429095</v>
      </c>
      <c r="F235">
        <f>C235-$O$10-$O$8*B235</f>
        <v>-0.3795518207282953</v>
      </c>
      <c r="G235">
        <f t="shared" si="12"/>
        <v>0.14405958461816401</v>
      </c>
    </row>
    <row r="236" spans="1:7">
      <c r="A236">
        <v>7</v>
      </c>
      <c r="B236">
        <v>2005</v>
      </c>
      <c r="C236">
        <v>21.1</v>
      </c>
      <c r="D236">
        <f>(B236-$J$2)^2</f>
        <v>4</v>
      </c>
      <c r="E236">
        <f>(B236-$J$2)*(C236-$P$5)</f>
        <v>-1.1599999999999966</v>
      </c>
      <c r="F236">
        <f>C236-$P$10-$P$8*B236</f>
        <v>-0.71495798319330106</v>
      </c>
      <c r="G236">
        <f t="shared" si="12"/>
        <v>0.51116491773183259</v>
      </c>
    </row>
    <row r="237" spans="1:7">
      <c r="A237">
        <v>8</v>
      </c>
      <c r="B237">
        <v>2005</v>
      </c>
      <c r="C237">
        <v>18.399999999999999</v>
      </c>
      <c r="D237">
        <f>(B237-$J$2)^2</f>
        <v>4</v>
      </c>
      <c r="E237">
        <f>(B237-$J$2)*(C237-$Q$5)</f>
        <v>-5.4514285714285649</v>
      </c>
      <c r="F237">
        <f>C237-$Q$10-$Q$8*B237</f>
        <v>-2.8417927170868325</v>
      </c>
      <c r="G237">
        <f t="shared" si="12"/>
        <v>8.0757858468877615</v>
      </c>
    </row>
    <row r="238" spans="1:7">
      <c r="A238">
        <v>9</v>
      </c>
      <c r="B238">
        <v>2005</v>
      </c>
      <c r="C238">
        <v>16.399999999999999</v>
      </c>
      <c r="D238">
        <f>(B238-$J$2)^2</f>
        <v>4</v>
      </c>
      <c r="E238">
        <f>(B238-$J$2)*(C238-$R$5)</f>
        <v>0.59428571428571786</v>
      </c>
      <c r="F238">
        <f>C238-$R$10-$R$8*B238</f>
        <v>0.21826330532213944</v>
      </c>
      <c r="G238">
        <f t="shared" si="12"/>
        <v>4.7638870450145462E-2</v>
      </c>
    </row>
    <row r="239" spans="1:7">
      <c r="A239">
        <v>10</v>
      </c>
      <c r="B239">
        <v>2005</v>
      </c>
      <c r="C239">
        <v>11.8</v>
      </c>
      <c r="D239">
        <f>(B239-$J$2)^2</f>
        <v>4</v>
      </c>
      <c r="E239">
        <f>(B239-$J$2)*(C239-$S$5)</f>
        <v>0.85714285714285765</v>
      </c>
      <c r="F239">
        <f>C239-$S$10-$S$8*B239</f>
        <v>0.3261064425770428</v>
      </c>
      <c r="G239">
        <f t="shared" si="12"/>
        <v>0.10634541189025411</v>
      </c>
    </row>
    <row r="240" spans="1:7">
      <c r="A240">
        <v>11</v>
      </c>
      <c r="B240">
        <v>2005</v>
      </c>
      <c r="C240">
        <v>5.0999999999999996</v>
      </c>
      <c r="D240">
        <f>(B240-$J$2)^2</f>
        <v>4</v>
      </c>
      <c r="E240">
        <f>(B240-$J$2)*(C240-$T$5)</f>
        <v>-2.0171428571428613</v>
      </c>
      <c r="F240">
        <f>C240-$T$10-$T$8*B240</f>
        <v>-1.2169747899159518</v>
      </c>
      <c r="G240">
        <f t="shared" si="12"/>
        <v>1.4810276392909749</v>
      </c>
    </row>
    <row r="241" spans="1:7">
      <c r="A241">
        <v>12</v>
      </c>
      <c r="B241">
        <v>2005</v>
      </c>
      <c r="C241">
        <v>0.2</v>
      </c>
      <c r="D241">
        <f>(B241-$J$2)^2</f>
        <v>4</v>
      </c>
      <c r="E241">
        <f>(B241-$J$2)*(C241-$U$5)</f>
        <v>-2.2400000000000002</v>
      </c>
      <c r="F241">
        <f>C241-$U$10-$U$8*B241</f>
        <v>-1.2714845938375277</v>
      </c>
      <c r="G241">
        <f t="shared" si="12"/>
        <v>1.6166730723661826</v>
      </c>
    </row>
    <row r="242" spans="1:7">
      <c r="A242">
        <v>1</v>
      </c>
      <c r="B242">
        <v>2006</v>
      </c>
      <c r="C242">
        <v>-1.6</v>
      </c>
      <c r="D242">
        <f>(B242-$J$2)^2</f>
        <v>9</v>
      </c>
      <c r="E242">
        <f>(B242-$J$2)*(C242-$J$5)</f>
        <v>-7.3542857142857141</v>
      </c>
      <c r="F242">
        <f>C242-$J$10-$J$8*B242</f>
        <v>-2.5937815126050339</v>
      </c>
      <c r="G242">
        <f t="shared" si="12"/>
        <v>6.7277025351316571</v>
      </c>
    </row>
    <row r="243" spans="1:7">
      <c r="A243">
        <v>2</v>
      </c>
      <c r="B243">
        <v>2006</v>
      </c>
      <c r="C243">
        <v>0.5</v>
      </c>
      <c r="D243">
        <f>(B243-$J$2)^2</f>
        <v>9</v>
      </c>
      <c r="E243">
        <f>(B243-$J$2)*(C243-$K$5)</f>
        <v>-6.1800000000000015</v>
      </c>
      <c r="F243">
        <f>C243-$K$10-$K$8*B243</f>
        <v>-2.2140336134453804</v>
      </c>
      <c r="G243">
        <f t="shared" si="12"/>
        <v>4.9019448414660083</v>
      </c>
    </row>
    <row r="244" spans="1:7">
      <c r="A244">
        <v>3</v>
      </c>
      <c r="B244">
        <v>2006</v>
      </c>
      <c r="C244">
        <v>4.5</v>
      </c>
      <c r="D244">
        <f>(B244-$J$2)^2</f>
        <v>9</v>
      </c>
      <c r="E244">
        <f>(B244-$J$2)*(C244-$L$5)</f>
        <v>-7.1399999999999944</v>
      </c>
      <c r="F244">
        <f>C244-$L$10-$L$8*B244</f>
        <v>-2.5610924369747892</v>
      </c>
      <c r="G244">
        <f t="shared" si="12"/>
        <v>6.559194470729464</v>
      </c>
    </row>
    <row r="245" spans="1:7">
      <c r="A245">
        <v>4</v>
      </c>
      <c r="B245">
        <v>2006</v>
      </c>
      <c r="C245">
        <v>11.5</v>
      </c>
      <c r="D245">
        <f>(B245-$J$2)^2</f>
        <v>9</v>
      </c>
      <c r="E245">
        <f>(B245-$J$2)*(C245-$M$5)</f>
        <v>0.23142857142857487</v>
      </c>
      <c r="F245">
        <f>C245-$M$10-$M$8*B245</f>
        <v>-0.20008403361345017</v>
      </c>
      <c r="G245">
        <f t="shared" si="12"/>
        <v>4.0033620507028259E-2</v>
      </c>
    </row>
    <row r="246" spans="1:7">
      <c r="A246">
        <v>5</v>
      </c>
      <c r="B246">
        <v>2006</v>
      </c>
      <c r="C246">
        <v>15.5</v>
      </c>
      <c r="D246">
        <f>(B246-$J$2)^2</f>
        <v>9</v>
      </c>
      <c r="E246">
        <f>(B246-$J$2)*(C246-$N$5)</f>
        <v>-1.4828571428571387</v>
      </c>
      <c r="F246">
        <f>C246-$N$10-$N$8*B246</f>
        <v>-0.55302521008403716</v>
      </c>
      <c r="G246">
        <f t="shared" si="12"/>
        <v>0.30583688298849343</v>
      </c>
    </row>
    <row r="247" spans="1:7">
      <c r="A247">
        <v>6</v>
      </c>
      <c r="B247">
        <v>2006</v>
      </c>
      <c r="C247">
        <v>20.5</v>
      </c>
      <c r="D247">
        <f>(B247-$J$2)^2</f>
        <v>9</v>
      </c>
      <c r="E247">
        <f>(B247-$J$2)*(C247-$O$5)</f>
        <v>2.5114285714285636</v>
      </c>
      <c r="F247">
        <f>C247-$O$10-$O$8*B247</f>
        <v>0.51210084033613157</v>
      </c>
      <c r="G247">
        <f t="shared" si="12"/>
        <v>0.2622472706729721</v>
      </c>
    </row>
    <row r="248" spans="1:7">
      <c r="A248">
        <v>7</v>
      </c>
      <c r="B248">
        <v>2006</v>
      </c>
      <c r="C248">
        <v>23.6</v>
      </c>
      <c r="D248">
        <f>(B248-$J$2)^2</f>
        <v>9</v>
      </c>
      <c r="E248">
        <f>(B248-$J$2)*(C248-$P$5)</f>
        <v>5.7600000000000051</v>
      </c>
      <c r="F248">
        <f>C248-$P$10-$P$8*B248</f>
        <v>1.7175630252100689</v>
      </c>
      <c r="G248">
        <f t="shared" si="12"/>
        <v>2.9500227455687638</v>
      </c>
    </row>
    <row r="249" spans="1:7">
      <c r="A249">
        <v>8</v>
      </c>
      <c r="B249">
        <v>2006</v>
      </c>
      <c r="C249">
        <v>17.7</v>
      </c>
      <c r="D249">
        <f>(B249-$J$2)^2</f>
        <v>9</v>
      </c>
      <c r="E249">
        <f>(B249-$J$2)*(C249-$Q$5)</f>
        <v>-10.277142857142845</v>
      </c>
      <c r="F249">
        <f>C249-$Q$10-$Q$8*B249</f>
        <v>-3.5998319327730997</v>
      </c>
      <c r="G249">
        <f t="shared" si="12"/>
        <v>12.95878994421291</v>
      </c>
    </row>
    <row r="250" spans="1:7">
      <c r="A250">
        <v>9</v>
      </c>
      <c r="B250">
        <v>2006</v>
      </c>
      <c r="C250">
        <v>17.7</v>
      </c>
      <c r="D250">
        <f>(B250-$J$2)^2</f>
        <v>9</v>
      </c>
      <c r="E250">
        <f>(B250-$J$2)*(C250-$R$5)</f>
        <v>4.7914285714285789</v>
      </c>
      <c r="F250">
        <f>C250-$R$10-$R$8*B250</f>
        <v>1.4788235294117698</v>
      </c>
      <c r="G250">
        <f t="shared" si="12"/>
        <v>2.1869190311418834</v>
      </c>
    </row>
    <row r="251" spans="1:7">
      <c r="A251">
        <v>10</v>
      </c>
      <c r="B251">
        <v>2006</v>
      </c>
      <c r="C251">
        <v>13.4</v>
      </c>
      <c r="D251">
        <f>(B251-$J$2)^2</f>
        <v>9</v>
      </c>
      <c r="E251">
        <f>(B251-$J$2)*(C251-$S$5)</f>
        <v>6.0857142857142854</v>
      </c>
      <c r="F251">
        <f>C251-$S$10-$S$8*B251</f>
        <v>1.8748739495798503</v>
      </c>
      <c r="G251">
        <f t="shared" si="12"/>
        <v>3.5151523268131473</v>
      </c>
    </row>
    <row r="252" spans="1:7">
      <c r="A252">
        <v>11</v>
      </c>
      <c r="B252">
        <v>2006</v>
      </c>
      <c r="C252">
        <v>8.9</v>
      </c>
      <c r="D252">
        <f>(B252-$J$2)^2</f>
        <v>9</v>
      </c>
      <c r="E252">
        <f>(B252-$J$2)*(C252-$T$5)</f>
        <v>8.3742857142857101</v>
      </c>
      <c r="F252">
        <f>C252-$T$10-$T$8*B252</f>
        <v>2.478823529411784</v>
      </c>
      <c r="G252">
        <f t="shared" si="12"/>
        <v>6.144566089965493</v>
      </c>
    </row>
    <row r="253" spans="1:7">
      <c r="A253">
        <v>12</v>
      </c>
      <c r="B253">
        <v>2006</v>
      </c>
      <c r="C253">
        <v>4.5999999999999996</v>
      </c>
      <c r="D253">
        <f>(B253-$J$2)^2</f>
        <v>9</v>
      </c>
      <c r="E253">
        <f>(B253-$J$2)*(C253-$U$5)</f>
        <v>9.8399999999999981</v>
      </c>
      <c r="F253">
        <f>C253-$U$10-$U$8*B253</f>
        <v>3.0527731092437023</v>
      </c>
      <c r="G253">
        <f t="shared" si="12"/>
        <v>9.3194236565214617</v>
      </c>
    </row>
    <row r="254" spans="1:7">
      <c r="A254">
        <v>1</v>
      </c>
      <c r="B254">
        <v>2007</v>
      </c>
      <c r="C254">
        <v>4.9000000000000004</v>
      </c>
      <c r="D254">
        <f>(B254-$J$2)^2</f>
        <v>16</v>
      </c>
      <c r="E254">
        <f>(B254-$J$2)*(C254-$J$5)</f>
        <v>16.194285714285716</v>
      </c>
      <c r="F254">
        <f>C254-$J$10-$J$8*B254</f>
        <v>3.8587675070028098</v>
      </c>
      <c r="G254">
        <f t="shared" si="12"/>
        <v>14.890086673100679</v>
      </c>
    </row>
    <row r="255" spans="1:7">
      <c r="A255">
        <v>2</v>
      </c>
      <c r="B255">
        <v>2007</v>
      </c>
      <c r="C255">
        <v>5.9</v>
      </c>
      <c r="D255">
        <f>(B255-$J$2)^2</f>
        <v>16</v>
      </c>
      <c r="E255">
        <f>(B255-$J$2)*(C255-$K$5)</f>
        <v>13.36</v>
      </c>
      <c r="F255">
        <f>C255-$K$10-$K$8*B255</f>
        <v>3.1346218487394992</v>
      </c>
      <c r="G255">
        <f t="shared" si="12"/>
        <v>9.8258541345950352</v>
      </c>
    </row>
    <row r="256" spans="1:7">
      <c r="A256">
        <v>3</v>
      </c>
      <c r="B256">
        <v>2007</v>
      </c>
      <c r="C256">
        <v>8.5</v>
      </c>
      <c r="D256">
        <f>(B256-$J$2)^2</f>
        <v>16</v>
      </c>
      <c r="E256">
        <f>(B256-$J$2)*(C256-$L$5)</f>
        <v>6.4800000000000075</v>
      </c>
      <c r="F256">
        <f>C256-$L$10-$L$8*B256</f>
        <v>1.3785434173669557</v>
      </c>
      <c r="G256">
        <f t="shared" si="12"/>
        <v>1.9003819535657647</v>
      </c>
    </row>
    <row r="257" spans="1:7">
      <c r="A257">
        <v>4</v>
      </c>
      <c r="B257">
        <v>2007</v>
      </c>
      <c r="C257">
        <v>14.7</v>
      </c>
      <c r="D257">
        <f>(B257-$J$2)^2</f>
        <v>16</v>
      </c>
      <c r="E257">
        <f>(B257-$J$2)*(C257-$M$5)</f>
        <v>13.10857142857143</v>
      </c>
      <c r="F257">
        <f>C257-$M$10-$M$8*B257</f>
        <v>2.9075070028011112</v>
      </c>
      <c r="G257">
        <f t="shared" si="12"/>
        <v>8.4535969713375003</v>
      </c>
    </row>
    <row r="258" spans="1:7">
      <c r="A258">
        <v>5</v>
      </c>
      <c r="B258">
        <v>2007</v>
      </c>
      <c r="C258">
        <v>17.2</v>
      </c>
      <c r="D258">
        <f>(B258-$J$2)^2</f>
        <v>16</v>
      </c>
      <c r="E258">
        <f>(B258-$J$2)*(C258-$N$5)</f>
        <v>4.8228571428571456</v>
      </c>
      <c r="F258">
        <f>C258-$N$10-$N$8*B258</f>
        <v>1.1273949579831921</v>
      </c>
      <c r="G258">
        <f t="shared" si="12"/>
        <v>1.2710193912859236</v>
      </c>
    </row>
    <row r="259" spans="1:7">
      <c r="A259">
        <v>6</v>
      </c>
      <c r="B259">
        <v>2007</v>
      </c>
      <c r="C259">
        <v>20.9</v>
      </c>
      <c r="D259">
        <f>(B259-$J$2)^2</f>
        <v>16</v>
      </c>
      <c r="E259">
        <f>(B259-$J$2)*(C259-$O$5)</f>
        <v>4.9485714285714124</v>
      </c>
      <c r="F259">
        <f>C259-$O$10-$O$8*B259</f>
        <v>0.80375350140056412</v>
      </c>
      <c r="G259">
        <f t="shared" ref="G259:G322" si="13">F259^2</f>
        <v>0.64601969101366663</v>
      </c>
    </row>
    <row r="260" spans="1:7">
      <c r="A260">
        <v>7</v>
      </c>
      <c r="B260">
        <v>2007</v>
      </c>
      <c r="C260">
        <v>22</v>
      </c>
      <c r="D260">
        <f>(B260-$J$2)^2</f>
        <v>16</v>
      </c>
      <c r="E260">
        <f>(B260-$J$2)*(C260-$P$5)</f>
        <v>1.2800000000000011</v>
      </c>
      <c r="F260">
        <f>C260-$P$10-$P$8*B260</f>
        <v>5.0084033613416068E-2</v>
      </c>
      <c r="G260">
        <f t="shared" si="13"/>
        <v>2.5084104229897907E-3</v>
      </c>
    </row>
    <row r="261" spans="1:7">
      <c r="A261">
        <v>8</v>
      </c>
      <c r="B261">
        <v>2007</v>
      </c>
      <c r="C261">
        <v>20.399999999999999</v>
      </c>
      <c r="D261">
        <f>(B261-$J$2)^2</f>
        <v>16</v>
      </c>
      <c r="E261">
        <f>(B261-$J$2)*(C261-$Q$5)</f>
        <v>-2.9028571428571297</v>
      </c>
      <c r="F261">
        <f>C261-$Q$10-$Q$8*B261</f>
        <v>-0.95787114845938959</v>
      </c>
      <c r="G261">
        <f t="shared" si="13"/>
        <v>0.91751713705090998</v>
      </c>
    </row>
    <row r="262" spans="1:7">
      <c r="A262">
        <v>9</v>
      </c>
      <c r="B262">
        <v>2007</v>
      </c>
      <c r="C262">
        <v>14.5</v>
      </c>
      <c r="D262">
        <f>(B262-$J$2)^2</f>
        <v>16</v>
      </c>
      <c r="E262">
        <f>(B262-$J$2)*(C262-$R$5)</f>
        <v>-6.4114285714285586</v>
      </c>
      <c r="F262">
        <f>C262-$R$10-$R$8*B262</f>
        <v>-1.7606162464985999</v>
      </c>
      <c r="G262">
        <f t="shared" si="13"/>
        <v>3.0997695674348189</v>
      </c>
    </row>
    <row r="263" spans="1:7">
      <c r="A263">
        <v>10</v>
      </c>
      <c r="B263">
        <v>2007</v>
      </c>
      <c r="C263">
        <v>10.4</v>
      </c>
      <c r="D263">
        <f>(B263-$J$2)^2</f>
        <v>16</v>
      </c>
      <c r="E263">
        <f>(B263-$J$2)*(C263-$S$5)</f>
        <v>-3.8857142857142861</v>
      </c>
      <c r="F263">
        <f>C263-$S$10-$S$8*B263</f>
        <v>-1.1763585434173507</v>
      </c>
      <c r="G263">
        <f t="shared" si="13"/>
        <v>1.383819422670991</v>
      </c>
    </row>
    <row r="264" spans="1:7">
      <c r="A264">
        <v>11</v>
      </c>
      <c r="B264">
        <v>2007</v>
      </c>
      <c r="C264">
        <v>5.0999999999999996</v>
      </c>
      <c r="D264">
        <f>(B264-$J$2)^2</f>
        <v>16</v>
      </c>
      <c r="E264">
        <f>(B264-$J$2)*(C264-$T$5)</f>
        <v>-4.0342857142857227</v>
      </c>
      <c r="F264">
        <f>C264-$T$10-$T$8*B264</f>
        <v>-1.425378151260503</v>
      </c>
      <c r="G264">
        <f t="shared" si="13"/>
        <v>2.0317028740908096</v>
      </c>
    </row>
    <row r="265" spans="1:7">
      <c r="A265">
        <v>12</v>
      </c>
      <c r="B265">
        <v>2007</v>
      </c>
      <c r="C265">
        <v>0.1</v>
      </c>
      <c r="D265">
        <f>(B265-$J$2)^2</f>
        <v>16</v>
      </c>
      <c r="E265">
        <f>(B265-$J$2)*(C265-$U$5)</f>
        <v>-4.88</v>
      </c>
      <c r="F265">
        <f>C265-$U$10-$U$8*B265</f>
        <v>-1.5229691876750735</v>
      </c>
      <c r="G265">
        <f t="shared" si="13"/>
        <v>2.319435146607673</v>
      </c>
    </row>
    <row r="266" spans="1:7">
      <c r="A266">
        <v>1</v>
      </c>
      <c r="B266">
        <v>2008</v>
      </c>
      <c r="C266">
        <v>2.5</v>
      </c>
      <c r="D266">
        <f>(B266-$J$2)^2</f>
        <v>25</v>
      </c>
      <c r="E266">
        <f>(B266-$J$2)*(C266-$J$5)</f>
        <v>8.2428571428571438</v>
      </c>
      <c r="F266">
        <f>C266-$J$10-$J$8*B266</f>
        <v>1.4113165266106478</v>
      </c>
      <c r="G266">
        <f t="shared" si="13"/>
        <v>1.9918143382843432</v>
      </c>
    </row>
    <row r="267" spans="1:7">
      <c r="A267">
        <v>2</v>
      </c>
      <c r="B267">
        <v>2008</v>
      </c>
      <c r="C267">
        <v>4.5999999999999996</v>
      </c>
      <c r="D267">
        <f>(B267-$J$2)^2</f>
        <v>25</v>
      </c>
      <c r="E267">
        <f>(B267-$J$2)*(C267-$K$5)</f>
        <v>10.199999999999996</v>
      </c>
      <c r="F267">
        <f>C267-$K$10-$K$8*B267</f>
        <v>1.7832773109243618</v>
      </c>
      <c r="G267">
        <f t="shared" si="13"/>
        <v>3.1800779676576232</v>
      </c>
    </row>
    <row r="268" spans="1:7">
      <c r="A268">
        <v>3</v>
      </c>
      <c r="B268">
        <v>2008</v>
      </c>
      <c r="C268">
        <v>6.2</v>
      </c>
      <c r="D268">
        <f>(B268-$J$2)^2</f>
        <v>25</v>
      </c>
      <c r="E268">
        <f>(B268-$J$2)*(C268-$L$5)</f>
        <v>-3.3999999999999897</v>
      </c>
      <c r="F268">
        <f>C268-$L$10-$L$8*B268</f>
        <v>-0.98182072829131073</v>
      </c>
      <c r="G268">
        <f t="shared" si="13"/>
        <v>0.96397194250247986</v>
      </c>
    </row>
    <row r="269" spans="1:7">
      <c r="A269">
        <v>4</v>
      </c>
      <c r="B269">
        <v>2008</v>
      </c>
      <c r="C269">
        <v>10.7</v>
      </c>
      <c r="D269">
        <f>(B269-$J$2)^2</f>
        <v>25</v>
      </c>
      <c r="E269">
        <f>(B269-$J$2)*(C269-$M$5)</f>
        <v>-3.6142857142857121</v>
      </c>
      <c r="F269">
        <f>C269-$M$10-$M$8*B269</f>
        <v>-1.1849019607843161</v>
      </c>
      <c r="G269">
        <f t="shared" si="13"/>
        <v>1.403992656670517</v>
      </c>
    </row>
    <row r="270" spans="1:7">
      <c r="A270">
        <v>5</v>
      </c>
      <c r="B270">
        <v>2008</v>
      </c>
      <c r="C270">
        <v>16.899999999999999</v>
      </c>
      <c r="D270">
        <f>(B270-$J$2)^2</f>
        <v>25</v>
      </c>
      <c r="E270">
        <f>(B270-$J$2)*(C270-$N$5)</f>
        <v>4.5285714285714285</v>
      </c>
      <c r="F270">
        <f>C270-$N$10-$N$8*B270</f>
        <v>0.80781512605042138</v>
      </c>
      <c r="G270">
        <f t="shared" si="13"/>
        <v>0.65256527787585816</v>
      </c>
    </row>
    <row r="271" spans="1:7">
      <c r="A271">
        <v>6</v>
      </c>
      <c r="B271">
        <v>2008</v>
      </c>
      <c r="C271">
        <v>20.3</v>
      </c>
      <c r="D271">
        <f>(B271-$J$2)^2</f>
        <v>25</v>
      </c>
      <c r="E271">
        <f>(B271-$J$2)*(C271-$O$5)</f>
        <v>3.1857142857142762</v>
      </c>
      <c r="F271">
        <f>C271-$O$10-$O$8*B271</f>
        <v>9.5406162464996669E-2</v>
      </c>
      <c r="G271">
        <f t="shared" si="13"/>
        <v>9.10233583629734E-3</v>
      </c>
    </row>
    <row r="272" spans="1:7">
      <c r="A272">
        <v>7</v>
      </c>
      <c r="B272">
        <v>2008</v>
      </c>
      <c r="C272">
        <v>21.4</v>
      </c>
      <c r="D272">
        <f>(B272-$J$2)^2</f>
        <v>25</v>
      </c>
      <c r="E272">
        <f>(B272-$J$2)*(C272-$P$5)</f>
        <v>-1.4000000000000057</v>
      </c>
      <c r="F272">
        <f>C272-$P$10-$P$8*B272</f>
        <v>-0.61739495798320831</v>
      </c>
      <c r="G272">
        <f t="shared" si="13"/>
        <v>0.38117653414308755</v>
      </c>
    </row>
    <row r="273" spans="1:7">
      <c r="A273">
        <v>8</v>
      </c>
      <c r="B273">
        <v>2008</v>
      </c>
      <c r="C273">
        <v>20.7</v>
      </c>
      <c r="D273">
        <f>(B273-$J$2)^2</f>
        <v>25</v>
      </c>
      <c r="E273">
        <f>(B273-$J$2)*(C273-$Q$5)</f>
        <v>-2.1285714285714086</v>
      </c>
      <c r="F273">
        <f>C273-$Q$10-$Q$8*B273</f>
        <v>-0.71591036414564257</v>
      </c>
      <c r="G273">
        <f t="shared" si="13"/>
        <v>0.5125276494911466</v>
      </c>
    </row>
    <row r="274" spans="1:7">
      <c r="A274">
        <v>9</v>
      </c>
      <c r="B274">
        <v>2008</v>
      </c>
      <c r="C274">
        <v>15.1</v>
      </c>
      <c r="D274">
        <f>(B274-$J$2)^2</f>
        <v>25</v>
      </c>
      <c r="E274">
        <f>(B274-$J$2)*(C274-$R$5)</f>
        <v>-5.0142857142857</v>
      </c>
      <c r="F274">
        <f>C274-$R$10-$R$8*B274</f>
        <v>-1.2000560224089583</v>
      </c>
      <c r="G274">
        <f t="shared" si="13"/>
        <v>1.4401344569200101</v>
      </c>
    </row>
    <row r="275" spans="1:7">
      <c r="A275">
        <v>10</v>
      </c>
      <c r="B275">
        <v>2008</v>
      </c>
      <c r="C275">
        <v>12</v>
      </c>
      <c r="D275">
        <f>(B275-$J$2)^2</f>
        <v>25</v>
      </c>
      <c r="E275">
        <f>(B275-$J$2)*(C275-$S$5)</f>
        <v>3.1428571428571406</v>
      </c>
      <c r="F275">
        <f>C275-$S$10-$S$8*B275</f>
        <v>0.37240896358544262</v>
      </c>
      <c r="G275">
        <f t="shared" si="13"/>
        <v>0.13868843615878354</v>
      </c>
    </row>
    <row r="276" spans="1:7">
      <c r="A276">
        <v>11</v>
      </c>
      <c r="B276">
        <v>2008</v>
      </c>
      <c r="C276">
        <v>6.4</v>
      </c>
      <c r="D276">
        <f>(B276-$J$2)^2</f>
        <v>25</v>
      </c>
      <c r="E276">
        <f>(B276-$J$2)*(C276-$T$5)</f>
        <v>1.4571428571428502</v>
      </c>
      <c r="F276">
        <f>C276-$T$10-$T$8*B276</f>
        <v>-0.2295798319327389</v>
      </c>
      <c r="G276">
        <f t="shared" si="13"/>
        <v>5.2706899230264642E-2</v>
      </c>
    </row>
    <row r="277" spans="1:7">
      <c r="A277">
        <v>12</v>
      </c>
      <c r="B277">
        <v>2008</v>
      </c>
      <c r="C277">
        <v>2</v>
      </c>
      <c r="D277">
        <f>(B277-$J$2)^2</f>
        <v>25</v>
      </c>
      <c r="E277">
        <f>(B277-$J$2)*(C277-$U$5)</f>
        <v>3.3999999999999995</v>
      </c>
      <c r="F277">
        <f>C277-$U$10-$U$8*B277</f>
        <v>0.30128851540615642</v>
      </c>
      <c r="G277">
        <f t="shared" si="13"/>
        <v>9.0774769515645753E-2</v>
      </c>
    </row>
    <row r="278" spans="1:7">
      <c r="A278">
        <v>1</v>
      </c>
      <c r="B278">
        <v>2009</v>
      </c>
      <c r="C278">
        <v>-1.5</v>
      </c>
      <c r="D278">
        <f>(B278-$J$2)^2</f>
        <v>36</v>
      </c>
      <c r="E278">
        <f>(B278-$J$2)*(C278-$J$5)</f>
        <v>-14.108571428571429</v>
      </c>
      <c r="F278">
        <f>C278-$J$10-$J$8*B278</f>
        <v>-2.6361344537815228</v>
      </c>
      <c r="G278">
        <f t="shared" si="13"/>
        <v>6.9492048584140074</v>
      </c>
    </row>
    <row r="279" spans="1:7">
      <c r="A279">
        <v>2</v>
      </c>
      <c r="B279">
        <v>2009</v>
      </c>
      <c r="C279">
        <v>2.2999999999999998</v>
      </c>
      <c r="D279">
        <f>(B279-$J$2)^2</f>
        <v>36</v>
      </c>
      <c r="E279">
        <f>(B279-$J$2)*(C279-$K$5)</f>
        <v>-1.5600000000000041</v>
      </c>
      <c r="F279">
        <f>C279-$K$10-$K$8*B279</f>
        <v>-0.56806722689076139</v>
      </c>
      <c r="G279">
        <f t="shared" si="13"/>
        <v>0.32270037426735976</v>
      </c>
    </row>
    <row r="280" spans="1:7">
      <c r="A280">
        <v>3</v>
      </c>
      <c r="B280">
        <v>2009</v>
      </c>
      <c r="C280">
        <v>7.1</v>
      </c>
      <c r="D280">
        <f>(B280-$J$2)^2</f>
        <v>36</v>
      </c>
      <c r="E280">
        <f>(B280-$J$2)*(C280-$L$5)</f>
        <v>1.3200000000000092</v>
      </c>
      <c r="F280">
        <f>C280-$L$10-$L$8*B280</f>
        <v>-0.14218487394958856</v>
      </c>
      <c r="G280">
        <f t="shared" si="13"/>
        <v>2.0216538380060389E-2</v>
      </c>
    </row>
    <row r="281" spans="1:7">
      <c r="A281">
        <v>4</v>
      </c>
      <c r="B281">
        <v>2009</v>
      </c>
      <c r="C281">
        <v>13.3</v>
      </c>
      <c r="D281">
        <f>(B281-$J$2)^2</f>
        <v>36</v>
      </c>
      <c r="E281">
        <f>(B281-$J$2)*(C281-$M$5)</f>
        <v>11.262857142857154</v>
      </c>
      <c r="F281">
        <f>C281-$M$10-$M$8*B281</f>
        <v>1.322689075630251</v>
      </c>
      <c r="G281">
        <f t="shared" si="13"/>
        <v>1.7495063907916077</v>
      </c>
    </row>
    <row r="282" spans="1:7">
      <c r="A282">
        <v>5</v>
      </c>
      <c r="B282">
        <v>2009</v>
      </c>
      <c r="C282">
        <v>18.100000000000001</v>
      </c>
      <c r="D282">
        <f>(B282-$J$2)^2</f>
        <v>36</v>
      </c>
      <c r="E282">
        <f>(B282-$J$2)*(C282-$N$5)</f>
        <v>12.634285714285731</v>
      </c>
      <c r="F282">
        <f>C282-$N$10-$N$8*B282</f>
        <v>1.9882352941176507</v>
      </c>
      <c r="G282">
        <f t="shared" si="13"/>
        <v>3.953079584775101</v>
      </c>
    </row>
    <row r="283" spans="1:7">
      <c r="A283">
        <v>6</v>
      </c>
      <c r="B283">
        <v>2009</v>
      </c>
      <c r="C283">
        <v>18.899999999999999</v>
      </c>
      <c r="D283">
        <f>(B283-$J$2)^2</f>
        <v>36</v>
      </c>
      <c r="E283">
        <f>(B283-$J$2)*(C283-$O$5)</f>
        <v>-4.5771428571428814</v>
      </c>
      <c r="F283">
        <f>C283-$O$10-$O$8*B283</f>
        <v>-1.4129411764705821</v>
      </c>
      <c r="G283">
        <f t="shared" si="13"/>
        <v>1.9964027681660728</v>
      </c>
    </row>
    <row r="284" spans="1:7">
      <c r="A284">
        <v>7</v>
      </c>
      <c r="B284">
        <v>2009</v>
      </c>
      <c r="C284">
        <v>21.7</v>
      </c>
      <c r="D284">
        <f>(B284-$J$2)^2</f>
        <v>36</v>
      </c>
      <c r="E284">
        <f>(B284-$J$2)*(C284-$P$5)</f>
        <v>0.11999999999999744</v>
      </c>
      <c r="F284">
        <f>C284-$P$10-$P$8*B284</f>
        <v>-0.38487394957985543</v>
      </c>
      <c r="G284">
        <f t="shared" si="13"/>
        <v>0.1481279570651971</v>
      </c>
    </row>
    <row r="285" spans="1:7">
      <c r="A285">
        <v>8</v>
      </c>
      <c r="B285">
        <v>2009</v>
      </c>
      <c r="C285">
        <v>22.4</v>
      </c>
      <c r="D285">
        <f>(B285-$J$2)^2</f>
        <v>36</v>
      </c>
      <c r="E285">
        <f>(B285-$J$2)*(C285-$Q$5)</f>
        <v>7.6457142857143054</v>
      </c>
      <c r="F285">
        <f>C285-$Q$10-$Q$8*B285</f>
        <v>0.92605042016806749</v>
      </c>
      <c r="G285">
        <f t="shared" si="13"/>
        <v>0.85756938069345434</v>
      </c>
    </row>
    <row r="286" spans="1:7">
      <c r="A286">
        <v>9</v>
      </c>
      <c r="B286">
        <v>2009</v>
      </c>
      <c r="C286">
        <v>17.399999999999999</v>
      </c>
      <c r="D286">
        <f>(B286-$J$2)^2</f>
        <v>36</v>
      </c>
      <c r="E286">
        <f>(B286-$J$2)*(C286-$R$5)</f>
        <v>7.7828571428571536</v>
      </c>
      <c r="F286">
        <f>C286-$R$10-$R$8*B286</f>
        <v>1.0605042016806863</v>
      </c>
      <c r="G286">
        <f t="shared" si="13"/>
        <v>1.1246691617823896</v>
      </c>
    </row>
    <row r="287" spans="1:7">
      <c r="A287">
        <v>10</v>
      </c>
      <c r="B287">
        <v>2009</v>
      </c>
      <c r="C287">
        <v>11</v>
      </c>
      <c r="D287">
        <f>(B287-$J$2)^2</f>
        <v>36</v>
      </c>
      <c r="E287">
        <f>(B287-$J$2)*(C287-$S$5)</f>
        <v>-2.2285714285714313</v>
      </c>
      <c r="F287">
        <f>C287-$S$10-$S$8*B287</f>
        <v>-0.67882352941175839</v>
      </c>
      <c r="G287">
        <f t="shared" si="13"/>
        <v>0.46080138408303639</v>
      </c>
    </row>
    <row r="288" spans="1:7">
      <c r="A288">
        <v>11</v>
      </c>
      <c r="B288">
        <v>2009</v>
      </c>
      <c r="C288">
        <v>7.5</v>
      </c>
      <c r="D288">
        <f>(B288-$J$2)^2</f>
        <v>36</v>
      </c>
      <c r="E288">
        <f>(B288-$J$2)*(C288-$T$5)</f>
        <v>8.3485714285714181</v>
      </c>
      <c r="F288">
        <f>C288-$T$10-$T$8*B288</f>
        <v>0.76621848739497977</v>
      </c>
      <c r="G288">
        <f t="shared" si="13"/>
        <v>0.58709077042585078</v>
      </c>
    </row>
    <row r="289" spans="1:7">
      <c r="A289">
        <v>12</v>
      </c>
      <c r="B289">
        <v>2009</v>
      </c>
      <c r="C289">
        <v>2</v>
      </c>
      <c r="D289">
        <f>(B289-$J$2)^2</f>
        <v>36</v>
      </c>
      <c r="E289">
        <f>(B289-$J$2)*(C289-$U$5)</f>
        <v>4.08</v>
      </c>
      <c r="F289">
        <f>C289-$U$10-$U$8*B289</f>
        <v>0.22554621848740908</v>
      </c>
      <c r="G289">
        <f t="shared" si="13"/>
        <v>5.0871096673970072E-2</v>
      </c>
    </row>
    <row r="290" spans="1:7">
      <c r="A290">
        <v>1</v>
      </c>
      <c r="B290">
        <v>2010</v>
      </c>
      <c r="C290">
        <v>-1.5</v>
      </c>
      <c r="D290">
        <f>(B290-$J$2)^2</f>
        <v>49</v>
      </c>
      <c r="E290">
        <f>(B290-$J$2)*(C290-$J$5)</f>
        <v>-16.46</v>
      </c>
      <c r="F290">
        <f>C290-$J$10-$J$8*B290</f>
        <v>-2.6835854341736791</v>
      </c>
      <c r="G290">
        <f t="shared" si="13"/>
        <v>7.2016307825091337</v>
      </c>
    </row>
    <row r="291" spans="1:7">
      <c r="A291">
        <v>2</v>
      </c>
      <c r="B291">
        <v>2010</v>
      </c>
      <c r="C291">
        <v>1.3</v>
      </c>
      <c r="D291">
        <f>(B291-$J$2)^2</f>
        <v>49</v>
      </c>
      <c r="E291">
        <f>(B291-$J$2)*(C291-$K$5)</f>
        <v>-8.8200000000000038</v>
      </c>
      <c r="F291">
        <f>C291-$K$10-$K$8*B291</f>
        <v>-1.6194117647058874</v>
      </c>
      <c r="G291">
        <f t="shared" si="13"/>
        <v>2.6224944636678367</v>
      </c>
    </row>
    <row r="292" spans="1:7">
      <c r="A292">
        <v>3</v>
      </c>
      <c r="B292">
        <v>2010</v>
      </c>
      <c r="C292">
        <v>6.2</v>
      </c>
      <c r="D292">
        <f>(B292-$J$2)^2</f>
        <v>49</v>
      </c>
      <c r="E292">
        <f>(B292-$J$2)*(C292-$L$5)</f>
        <v>-4.7599999999999856</v>
      </c>
      <c r="F292">
        <f>C292-$L$10-$L$8*B292</f>
        <v>-1.1025490196078351</v>
      </c>
      <c r="G292">
        <f t="shared" si="13"/>
        <v>1.2156143406381985</v>
      </c>
    </row>
    <row r="293" spans="1:7">
      <c r="A293">
        <v>4</v>
      </c>
      <c r="B293">
        <v>2010</v>
      </c>
      <c r="C293">
        <v>11.5</v>
      </c>
      <c r="D293">
        <f>(B293-$J$2)^2</f>
        <v>49</v>
      </c>
      <c r="E293">
        <f>(B293-$J$2)*(C293-$M$5)</f>
        <v>0.54000000000000803</v>
      </c>
      <c r="F293">
        <f>C293-$M$10-$M$8*B293</f>
        <v>-0.56971988795518769</v>
      </c>
      <c r="G293">
        <f t="shared" si="13"/>
        <v>0.32458075073167159</v>
      </c>
    </row>
    <row r="294" spans="1:7">
      <c r="A294">
        <v>5</v>
      </c>
      <c r="B294">
        <v>2010</v>
      </c>
      <c r="C294">
        <v>15.3</v>
      </c>
      <c r="D294">
        <f>(B294-$J$2)^2</f>
        <v>49</v>
      </c>
      <c r="E294">
        <f>(B294-$J$2)*(C294-$N$5)</f>
        <v>-4.8599999999999852</v>
      </c>
      <c r="F294">
        <f>C294-$N$10-$N$8*B294</f>
        <v>-0.83134453781512718</v>
      </c>
      <c r="G294">
        <f t="shared" si="13"/>
        <v>0.69113374055504739</v>
      </c>
    </row>
    <row r="295" spans="1:7">
      <c r="A295">
        <v>6</v>
      </c>
      <c r="B295">
        <v>2010</v>
      </c>
      <c r="C295">
        <v>20.3</v>
      </c>
      <c r="D295">
        <f>(B295-$J$2)^2</f>
        <v>49</v>
      </c>
      <c r="E295">
        <f>(B295-$J$2)*(C295-$O$5)</f>
        <v>4.4599999999999866</v>
      </c>
      <c r="F295">
        <f>C295-$O$10-$O$8*B295</f>
        <v>-0.1212885154061496</v>
      </c>
      <c r="G295">
        <f t="shared" si="13"/>
        <v>1.4710903969427789E-2</v>
      </c>
    </row>
    <row r="296" spans="1:7">
      <c r="A296">
        <v>7</v>
      </c>
      <c r="B296">
        <v>2010</v>
      </c>
      <c r="C296">
        <v>22.9</v>
      </c>
      <c r="D296">
        <f>(B296-$J$2)^2</f>
        <v>49</v>
      </c>
      <c r="E296">
        <f>(B296-$J$2)*(C296-$P$5)</f>
        <v>8.539999999999992</v>
      </c>
      <c r="F296">
        <f>C296-$P$10-$P$8*B296</f>
        <v>0.74764705882350313</v>
      </c>
      <c r="G296">
        <f t="shared" si="13"/>
        <v>0.55897612456743473</v>
      </c>
    </row>
    <row r="297" spans="1:7">
      <c r="A297">
        <v>8</v>
      </c>
      <c r="B297">
        <v>2010</v>
      </c>
      <c r="C297">
        <v>20.3</v>
      </c>
      <c r="D297">
        <f>(B297-$J$2)^2</f>
        <v>49</v>
      </c>
      <c r="E297">
        <f>(B297-$J$2)*(C297-$Q$5)</f>
        <v>-5.7799999999999621</v>
      </c>
      <c r="F297">
        <f>C297-$Q$10-$Q$8*B297</f>
        <v>-1.2319887955182054</v>
      </c>
      <c r="G297">
        <f t="shared" si="13"/>
        <v>1.5177963922823985</v>
      </c>
    </row>
    <row r="298" spans="1:7">
      <c r="A298">
        <v>9</v>
      </c>
      <c r="B298">
        <v>2010</v>
      </c>
      <c r="C298">
        <v>14.7</v>
      </c>
      <c r="D298">
        <f>(B298-$J$2)^2</f>
        <v>49</v>
      </c>
      <c r="E298">
        <f>(B298-$J$2)*(C298-$R$5)</f>
        <v>-9.8199999999999825</v>
      </c>
      <c r="F298">
        <f>C298-$R$10-$R$8*B298</f>
        <v>-1.6789355742296834</v>
      </c>
      <c r="G298">
        <f t="shared" si="13"/>
        <v>2.8188246624139568</v>
      </c>
    </row>
    <row r="299" spans="1:7">
      <c r="A299">
        <v>10</v>
      </c>
      <c r="B299">
        <v>2010</v>
      </c>
      <c r="C299">
        <v>9.5</v>
      </c>
      <c r="D299">
        <f>(B299-$J$2)^2</f>
        <v>49</v>
      </c>
      <c r="E299">
        <f>(B299-$J$2)*(C299-$S$5)</f>
        <v>-13.100000000000003</v>
      </c>
      <c r="F299">
        <f>C299-$S$10-$S$8*B299</f>
        <v>-2.2300560224089594</v>
      </c>
      <c r="G299">
        <f t="shared" si="13"/>
        <v>4.9731498630824689</v>
      </c>
    </row>
    <row r="300" spans="1:7">
      <c r="A300">
        <v>11</v>
      </c>
      <c r="B300">
        <v>2010</v>
      </c>
      <c r="C300">
        <v>8.1</v>
      </c>
      <c r="D300">
        <f>(B300-$J$2)^2</f>
        <v>49</v>
      </c>
      <c r="E300">
        <f>(B300-$J$2)*(C300-$T$5)</f>
        <v>13.939999999999985</v>
      </c>
      <c r="F300">
        <f>C300-$T$10-$T$8*B300</f>
        <v>1.2620168067226984</v>
      </c>
      <c r="G300">
        <f t="shared" si="13"/>
        <v>1.5926864204505569</v>
      </c>
    </row>
    <row r="301" spans="1:7">
      <c r="A301">
        <v>12</v>
      </c>
      <c r="B301">
        <v>2010</v>
      </c>
      <c r="C301">
        <v>-0.4</v>
      </c>
      <c r="D301">
        <f>(B301-$J$2)^2</f>
        <v>49</v>
      </c>
      <c r="E301">
        <f>(B301-$J$2)*(C301-$U$5)</f>
        <v>-12.040000000000001</v>
      </c>
      <c r="F301">
        <f>C301-$U$10-$U$8*B301</f>
        <v>-2.2501960784313724</v>
      </c>
      <c r="G301">
        <f t="shared" si="13"/>
        <v>5.0633823913879272</v>
      </c>
    </row>
    <row r="302" spans="1:7">
      <c r="A302">
        <v>1</v>
      </c>
      <c r="B302">
        <v>2011</v>
      </c>
      <c r="C302">
        <v>1.5</v>
      </c>
      <c r="D302">
        <f>(B302-$J$2)^2</f>
        <v>64</v>
      </c>
      <c r="E302">
        <f>(B302-$J$2)*(C302-$J$5)</f>
        <v>5.1885714285714277</v>
      </c>
      <c r="F302">
        <f>C302-$J$10-$J$8*B302</f>
        <v>0.26896358543416454</v>
      </c>
      <c r="G302">
        <f t="shared" si="13"/>
        <v>7.234141028960113E-2</v>
      </c>
    </row>
    <row r="303" spans="1:7">
      <c r="A303">
        <v>2</v>
      </c>
      <c r="B303">
        <v>2011</v>
      </c>
      <c r="C303">
        <v>1.5</v>
      </c>
      <c r="D303">
        <f>(B303-$J$2)^2</f>
        <v>64</v>
      </c>
      <c r="E303">
        <f>(B303-$J$2)*(C303-$K$5)</f>
        <v>-8.480000000000004</v>
      </c>
      <c r="F303">
        <f>C303-$K$10-$K$8*B303</f>
        <v>-1.4707563025210106</v>
      </c>
      <c r="G303">
        <f t="shared" si="13"/>
        <v>2.1631241014052747</v>
      </c>
    </row>
    <row r="304" spans="1:7">
      <c r="A304">
        <v>3</v>
      </c>
      <c r="B304">
        <v>2011</v>
      </c>
      <c r="C304">
        <v>7.1</v>
      </c>
      <c r="D304">
        <f>(B304-$J$2)^2</f>
        <v>64</v>
      </c>
      <c r="E304">
        <f>(B304-$J$2)*(C304-$L$5)</f>
        <v>1.7600000000000122</v>
      </c>
      <c r="F304">
        <f>C304-$L$10-$L$8*B304</f>
        <v>-0.26291316526611297</v>
      </c>
      <c r="G304">
        <f t="shared" si="13"/>
        <v>6.9123332470246435E-2</v>
      </c>
    </row>
    <row r="305" spans="1:7">
      <c r="A305">
        <v>4</v>
      </c>
      <c r="B305">
        <v>2011</v>
      </c>
      <c r="C305">
        <v>13.5</v>
      </c>
      <c r="D305">
        <f>(B305-$J$2)^2</f>
        <v>64</v>
      </c>
      <c r="E305">
        <f>(B305-$J$2)*(C305-$M$5)</f>
        <v>16.617142857142866</v>
      </c>
      <c r="F305">
        <f>C305-$M$10-$M$8*B305</f>
        <v>1.337871148459385</v>
      </c>
      <c r="G305">
        <f t="shared" si="13"/>
        <v>1.7898992098800339</v>
      </c>
    </row>
    <row r="306" spans="1:7">
      <c r="A306">
        <v>5</v>
      </c>
      <c r="B306">
        <v>2011</v>
      </c>
      <c r="C306">
        <v>17</v>
      </c>
      <c r="D306">
        <f>(B306-$J$2)^2</f>
        <v>64</v>
      </c>
      <c r="E306">
        <f>(B306-$J$2)*(C306-$N$5)</f>
        <v>8.0457142857142969</v>
      </c>
      <c r="F306">
        <f>C306-$N$10-$N$8*B306</f>
        <v>0.84907563025210209</v>
      </c>
      <c r="G306">
        <f t="shared" si="13"/>
        <v>0.72092942588800435</v>
      </c>
    </row>
    <row r="307" spans="1:7">
      <c r="A307">
        <v>6</v>
      </c>
      <c r="B307">
        <v>2011</v>
      </c>
      <c r="C307">
        <v>20</v>
      </c>
      <c r="D307">
        <f>(B307-$J$2)^2</f>
        <v>64</v>
      </c>
      <c r="E307">
        <f>(B307-$J$2)*(C307-$O$5)</f>
        <v>2.6971428571428362</v>
      </c>
      <c r="F307">
        <f>C307-$O$10-$O$8*B307</f>
        <v>-0.52963585434176252</v>
      </c>
      <c r="G307">
        <f t="shared" si="13"/>
        <v>0.28051413820432869</v>
      </c>
    </row>
    <row r="308" spans="1:7">
      <c r="A308">
        <v>7</v>
      </c>
      <c r="B308">
        <v>2011</v>
      </c>
      <c r="C308">
        <v>21.1</v>
      </c>
      <c r="D308">
        <f>(B308-$J$2)^2</f>
        <v>64</v>
      </c>
      <c r="E308">
        <f>(B308-$J$2)*(C308-$P$5)</f>
        <v>-4.6399999999999864</v>
      </c>
      <c r="F308">
        <f>C308-$P$10-$P$8*B308</f>
        <v>-1.1198319327731383</v>
      </c>
      <c r="G308">
        <f t="shared" si="13"/>
        <v>1.2540235576584224</v>
      </c>
    </row>
    <row r="309" spans="1:7">
      <c r="A309">
        <v>8</v>
      </c>
      <c r="B309">
        <v>2011</v>
      </c>
      <c r="C309">
        <v>22.8</v>
      </c>
      <c r="D309">
        <f>(B309-$J$2)^2</f>
        <v>64</v>
      </c>
      <c r="E309">
        <f>(B309-$J$2)*(C309-$Q$5)</f>
        <v>13.394285714285758</v>
      </c>
      <c r="F309">
        <f>C309-$Q$10-$Q$8*B309</f>
        <v>1.209971988795516</v>
      </c>
      <c r="G309">
        <f t="shared" si="13"/>
        <v>1.4640322136697763</v>
      </c>
    </row>
    <row r="310" spans="1:7">
      <c r="A310">
        <v>9</v>
      </c>
      <c r="B310">
        <v>2011</v>
      </c>
      <c r="C310">
        <v>19.399999999999999</v>
      </c>
      <c r="D310">
        <f>(B310-$J$2)^2</f>
        <v>64</v>
      </c>
      <c r="E310">
        <f>(B310-$J$2)*(C310-$R$5)</f>
        <v>26.377142857142871</v>
      </c>
      <c r="F310">
        <f>C310-$R$10-$R$8*B310</f>
        <v>2.9816246498599526</v>
      </c>
      <c r="G310">
        <f t="shared" si="13"/>
        <v>8.8900855526524847</v>
      </c>
    </row>
    <row r="311" spans="1:7">
      <c r="A311">
        <v>10</v>
      </c>
      <c r="B311">
        <v>2011</v>
      </c>
      <c r="C311">
        <v>10</v>
      </c>
      <c r="D311">
        <f>(B311-$J$2)^2</f>
        <v>64</v>
      </c>
      <c r="E311">
        <f>(B311-$J$2)*(C311-$S$5)</f>
        <v>-10.971428571428575</v>
      </c>
      <c r="F311">
        <f>C311-$S$10-$S$8*B311</f>
        <v>-1.7812885154061604</v>
      </c>
      <c r="G311">
        <f t="shared" si="13"/>
        <v>3.1729887751178829</v>
      </c>
    </row>
    <row r="312" spans="1:7">
      <c r="A312">
        <v>11</v>
      </c>
      <c r="B312">
        <v>2011</v>
      </c>
      <c r="C312">
        <v>3.8</v>
      </c>
      <c r="D312">
        <f>(B312-$J$2)^2</f>
        <v>64</v>
      </c>
      <c r="E312">
        <f>(B312-$J$2)*(C312-$T$5)</f>
        <v>-18.468571428571444</v>
      </c>
      <c r="F312">
        <f>C312-$T$10-$T$8*B312</f>
        <v>-3.1421848739495601</v>
      </c>
      <c r="G312">
        <f t="shared" si="13"/>
        <v>9.8733257820774138</v>
      </c>
    </row>
    <row r="313" spans="1:7">
      <c r="A313">
        <v>12</v>
      </c>
      <c r="B313">
        <v>2011</v>
      </c>
      <c r="C313">
        <v>3.3</v>
      </c>
      <c r="D313">
        <f>(B313-$J$2)^2</f>
        <v>64</v>
      </c>
      <c r="E313">
        <f>(B313-$J$2)*(C313-$U$5)</f>
        <v>15.839999999999998</v>
      </c>
      <c r="F313">
        <f>C313-$U$10-$U$8*B313</f>
        <v>1.3740616246498689</v>
      </c>
      <c r="G313">
        <f t="shared" si="13"/>
        <v>1.8880453483354374</v>
      </c>
    </row>
    <row r="314" spans="1:7">
      <c r="A314">
        <v>1</v>
      </c>
      <c r="B314">
        <v>2012</v>
      </c>
      <c r="C314">
        <v>1.6</v>
      </c>
      <c r="D314">
        <f>(B314-$J$2)^2</f>
        <v>81</v>
      </c>
      <c r="E314">
        <f>(B314-$J$2)*(C314-$J$5)</f>
        <v>6.7371428571428567</v>
      </c>
      <c r="F314">
        <f>C314-$J$10-$J$8*B314</f>
        <v>0.32151260504200252</v>
      </c>
      <c r="G314">
        <f t="shared" si="13"/>
        <v>0.1033703552008947</v>
      </c>
    </row>
    <row r="315" spans="1:7">
      <c r="A315">
        <v>2</v>
      </c>
      <c r="B315">
        <v>2012</v>
      </c>
      <c r="C315">
        <v>-0.8</v>
      </c>
      <c r="D315">
        <f>(B315-$J$2)^2</f>
        <v>81</v>
      </c>
      <c r="E315">
        <f>(B315-$J$2)*(C315-$K$5)</f>
        <v>-30.240000000000002</v>
      </c>
      <c r="F315">
        <f>C315-$K$10-$K$8*B315</f>
        <v>-3.8221008403361338</v>
      </c>
      <c r="G315">
        <f t="shared" si="13"/>
        <v>14.608454833698181</v>
      </c>
    </row>
    <row r="316" spans="1:7">
      <c r="A316">
        <v>3</v>
      </c>
      <c r="B316">
        <v>2012</v>
      </c>
      <c r="C316">
        <v>10.1</v>
      </c>
      <c r="D316">
        <f>(B316-$J$2)^2</f>
        <v>81</v>
      </c>
      <c r="E316">
        <f>(B316-$J$2)*(C316-$L$5)</f>
        <v>28.980000000000015</v>
      </c>
      <c r="F316">
        <f>C316-$L$10-$L$8*B316</f>
        <v>2.6767226890756319</v>
      </c>
      <c r="G316">
        <f t="shared" si="13"/>
        <v>7.1648443542122822</v>
      </c>
    </row>
    <row r="317" spans="1:7">
      <c r="A317">
        <v>4</v>
      </c>
      <c r="B317">
        <v>2012</v>
      </c>
      <c r="C317">
        <v>11.4</v>
      </c>
      <c r="D317">
        <f>(B317-$J$2)^2</f>
        <v>81</v>
      </c>
      <c r="E317">
        <f>(B317-$J$2)*(C317-$M$5)</f>
        <v>-0.20571428571427219</v>
      </c>
      <c r="F317">
        <f>C317-$M$10-$M$8*B317</f>
        <v>-0.85453781512603655</v>
      </c>
      <c r="G317">
        <f t="shared" si="13"/>
        <v>0.73023487748038018</v>
      </c>
    </row>
    <row r="318" spans="1:7">
      <c r="A318">
        <v>5</v>
      </c>
      <c r="B318">
        <v>2012</v>
      </c>
      <c r="C318">
        <v>16.100000000000001</v>
      </c>
      <c r="D318">
        <f>(B318-$J$2)^2</f>
        <v>81</v>
      </c>
      <c r="E318">
        <f>(B318-$J$2)*(C318-$N$5)</f>
        <v>0.95142857142859683</v>
      </c>
      <c r="F318">
        <f>C318-$N$10-$N$8*B318</f>
        <v>-7.0504201680662959E-2</v>
      </c>
      <c r="G318">
        <f t="shared" si="13"/>
        <v>4.9708424546275973E-3</v>
      </c>
    </row>
    <row r="319" spans="1:7">
      <c r="A319">
        <v>6</v>
      </c>
      <c r="B319">
        <v>2012</v>
      </c>
      <c r="C319">
        <v>21.3</v>
      </c>
      <c r="D319">
        <f>(B319-$J$2)^2</f>
        <v>81</v>
      </c>
      <c r="E319">
        <f>(B319-$J$2)*(C319-$O$5)</f>
        <v>14.734285714285697</v>
      </c>
      <c r="F319">
        <f>C319-$O$10-$O$8*B319</f>
        <v>0.66201680672267571</v>
      </c>
      <c r="G319">
        <f t="shared" si="13"/>
        <v>0.43826625238328859</v>
      </c>
    </row>
    <row r="320" spans="1:7">
      <c r="A320">
        <v>7</v>
      </c>
      <c r="B320">
        <v>2012</v>
      </c>
      <c r="C320">
        <v>22.7</v>
      </c>
      <c r="D320">
        <f>(B320-$J$2)^2</f>
        <v>81</v>
      </c>
      <c r="E320">
        <f>(B320-$J$2)*(C320-$P$5)</f>
        <v>9.1799999999999962</v>
      </c>
      <c r="F320">
        <f>C320-$P$10-$P$8*B320</f>
        <v>0.41268907563022594</v>
      </c>
      <c r="G320">
        <f t="shared" si="13"/>
        <v>0.17031227314453035</v>
      </c>
    </row>
    <row r="321" spans="1:7">
      <c r="A321">
        <v>8</v>
      </c>
      <c r="B321">
        <v>2012</v>
      </c>
      <c r="C321">
        <v>23.3</v>
      </c>
      <c r="D321">
        <f>(B321-$J$2)^2</f>
        <v>81</v>
      </c>
      <c r="E321">
        <f>(B321-$J$2)*(C321-$Q$5)</f>
        <v>19.568571428571477</v>
      </c>
      <c r="F321">
        <f>C321-$Q$10-$Q$8*B321</f>
        <v>1.6519327731092517</v>
      </c>
      <c r="G321">
        <f t="shared" si="13"/>
        <v>2.7288818868724225</v>
      </c>
    </row>
    <row r="322" spans="1:7">
      <c r="A322">
        <v>9</v>
      </c>
      <c r="B322">
        <v>2012</v>
      </c>
      <c r="C322">
        <v>17</v>
      </c>
      <c r="D322">
        <f>(B322-$J$2)^2</f>
        <v>81</v>
      </c>
      <c r="E322">
        <f>(B322-$J$2)*(C322-$R$5)</f>
        <v>8.0742857142857432</v>
      </c>
      <c r="F322">
        <f>C322-$R$10-$R$8*B322</f>
        <v>0.54218487394958004</v>
      </c>
      <c r="G322">
        <f t="shared" si="13"/>
        <v>0.29396443753972201</v>
      </c>
    </row>
    <row r="323" spans="1:7">
      <c r="A323">
        <v>10</v>
      </c>
      <c r="B323">
        <v>2012</v>
      </c>
      <c r="C323">
        <v>11.7</v>
      </c>
      <c r="D323">
        <f>(B323-$J$2)^2</f>
        <v>81</v>
      </c>
      <c r="E323">
        <f>(B323-$J$2)*(C323-$S$5)</f>
        <v>2.9571428571428466</v>
      </c>
      <c r="F323">
        <f>C323-$S$10-$S$8*B323</f>
        <v>-0.13252100840334435</v>
      </c>
      <c r="G323">
        <f t="shared" ref="G323:G386" si="14">F323^2</f>
        <v>1.7561817668239266E-2</v>
      </c>
    </row>
    <row r="324" spans="1:7">
      <c r="A324">
        <v>11</v>
      </c>
      <c r="B324">
        <v>2012</v>
      </c>
      <c r="C324">
        <v>8.8000000000000007</v>
      </c>
      <c r="D324">
        <f>(B324-$J$2)^2</f>
        <v>81</v>
      </c>
      <c r="E324">
        <f>(B324-$J$2)*(C324-$T$5)</f>
        <v>24.222857142857134</v>
      </c>
      <c r="F324">
        <f>C324-$T$10-$T$8*B324</f>
        <v>1.7536134453781926</v>
      </c>
      <c r="G324">
        <f t="shared" si="14"/>
        <v>3.0751601158111752</v>
      </c>
    </row>
    <row r="325" spans="1:7">
      <c r="A325">
        <v>12</v>
      </c>
      <c r="B325">
        <v>2012</v>
      </c>
      <c r="C325">
        <v>0.8</v>
      </c>
      <c r="D325">
        <f>(B325-$J$2)^2</f>
        <v>81</v>
      </c>
      <c r="E325">
        <f>(B325-$J$2)*(C325-$U$5)</f>
        <v>-4.68</v>
      </c>
      <c r="F325">
        <f>C325-$U$10-$U$8*B325</f>
        <v>-1.2016806722688784</v>
      </c>
      <c r="G325">
        <f t="shared" si="14"/>
        <v>1.4440364381045836</v>
      </c>
    </row>
    <row r="326" spans="1:7">
      <c r="A326">
        <v>1</v>
      </c>
      <c r="B326">
        <v>2013</v>
      </c>
      <c r="C326">
        <v>2</v>
      </c>
      <c r="D326">
        <f>(B326-$J$2)^2</f>
        <v>100</v>
      </c>
      <c r="E326">
        <f>(B326-$J$2)*(C326-$J$5)</f>
        <v>11.485714285714286</v>
      </c>
      <c r="F326">
        <f>C326-$J$10-$J$8*B326</f>
        <v>0.67406162464985186</v>
      </c>
      <c r="G326">
        <f t="shared" si="14"/>
        <v>0.45435907382559776</v>
      </c>
    </row>
    <row r="327" spans="1:7">
      <c r="A327">
        <v>2</v>
      </c>
      <c r="B327">
        <v>2013</v>
      </c>
      <c r="C327">
        <v>0.9</v>
      </c>
      <c r="D327">
        <f>(B327-$J$2)^2</f>
        <v>100</v>
      </c>
      <c r="E327">
        <f>(B327-$J$2)*(C327-$K$5)</f>
        <v>-16.600000000000005</v>
      </c>
      <c r="F327">
        <f>C327-$K$10-$K$8*B327</f>
        <v>-2.173445378151257</v>
      </c>
      <c r="G327">
        <f t="shared" si="14"/>
        <v>4.7238648118070605</v>
      </c>
    </row>
    <row r="328" spans="1:7">
      <c r="A328">
        <v>3</v>
      </c>
      <c r="B328">
        <v>2013</v>
      </c>
      <c r="C328">
        <v>3.9</v>
      </c>
      <c r="D328">
        <f>(B328-$J$2)^2</f>
        <v>100</v>
      </c>
      <c r="E328">
        <f>(B328-$J$2)*(C328-$L$5)</f>
        <v>-29.799999999999983</v>
      </c>
      <c r="F328">
        <f>C328-$L$10-$L$8*B328</f>
        <v>-3.583641456582626</v>
      </c>
      <c r="G328">
        <f t="shared" si="14"/>
        <v>12.842486089337646</v>
      </c>
    </row>
    <row r="329" spans="1:7">
      <c r="A329">
        <v>4</v>
      </c>
      <c r="B329">
        <v>2013</v>
      </c>
      <c r="C329">
        <v>12.4</v>
      </c>
      <c r="D329">
        <f>(B329-$J$2)^2</f>
        <v>100</v>
      </c>
      <c r="E329">
        <f>(B329-$J$2)*(C329-$M$5)</f>
        <v>9.7714285714285865</v>
      </c>
      <c r="F329">
        <f>C329-$M$10-$M$8*B329</f>
        <v>5.3053221288507757E-2</v>
      </c>
      <c r="G329">
        <f t="shared" si="14"/>
        <v>2.8146442890873728E-3</v>
      </c>
    </row>
    <row r="330" spans="1:7">
      <c r="A330">
        <v>5</v>
      </c>
      <c r="B330">
        <v>2013</v>
      </c>
      <c r="C330">
        <v>14.8</v>
      </c>
      <c r="D330">
        <f>(B330-$J$2)^2</f>
        <v>100</v>
      </c>
      <c r="E330">
        <f>(B330-$J$2)*(C330-$N$5)</f>
        <v>-11.942857142857122</v>
      </c>
      <c r="F330">
        <f>C330-$N$10-$N$8*B330</f>
        <v>-1.3900840336134408</v>
      </c>
      <c r="G330">
        <f t="shared" si="14"/>
        <v>1.9323336205070136</v>
      </c>
    </row>
    <row r="331" spans="1:7">
      <c r="A331">
        <v>6</v>
      </c>
      <c r="B331">
        <v>2013</v>
      </c>
      <c r="C331">
        <v>19.8</v>
      </c>
      <c r="D331">
        <f>(B331-$J$2)^2</f>
        <v>100</v>
      </c>
      <c r="E331">
        <f>(B331-$J$2)*(C331-$O$5)</f>
        <v>1.3714285714285523</v>
      </c>
      <c r="F331">
        <f>C331-$O$10-$O$8*B331</f>
        <v>-0.94633053221289742</v>
      </c>
      <c r="G331">
        <f t="shared" si="14"/>
        <v>0.89554147619834568</v>
      </c>
    </row>
    <row r="332" spans="1:7">
      <c r="A332">
        <v>7</v>
      </c>
      <c r="B332">
        <v>2013</v>
      </c>
      <c r="C332">
        <v>23.5</v>
      </c>
      <c r="D332">
        <f>(B332-$J$2)^2</f>
        <v>100</v>
      </c>
      <c r="E332">
        <f>(B332-$J$2)*(C332-$P$5)</f>
        <v>18.200000000000003</v>
      </c>
      <c r="F332">
        <f>C332-$P$10-$P$8*B332</f>
        <v>1.1452100840336072</v>
      </c>
      <c r="G332">
        <f t="shared" si="14"/>
        <v>1.3115061365722618</v>
      </c>
    </row>
    <row r="333" spans="1:7">
      <c r="A333">
        <v>8</v>
      </c>
      <c r="B333">
        <v>2013</v>
      </c>
      <c r="C333">
        <v>22.5</v>
      </c>
      <c r="D333">
        <f>(B333-$J$2)^2</f>
        <v>100</v>
      </c>
      <c r="E333">
        <f>(B333-$J$2)*(C333-$Q$5)</f>
        <v>13.74285714285719</v>
      </c>
      <c r="F333">
        <f>C333-$Q$10-$Q$8*B333</f>
        <v>0.79389355742297596</v>
      </c>
      <c r="G333">
        <f t="shared" si="14"/>
        <v>0.63026698051770802</v>
      </c>
    </row>
    <row r="334" spans="1:7">
      <c r="A334">
        <v>9</v>
      </c>
      <c r="B334">
        <v>2013</v>
      </c>
      <c r="C334">
        <v>16.2</v>
      </c>
      <c r="D334">
        <f>(B334-$J$2)^2</f>
        <v>100</v>
      </c>
      <c r="E334">
        <f>(B334-$J$2)*(C334-$R$5)</f>
        <v>0.9714285714285964</v>
      </c>
      <c r="F334">
        <f>C334-$R$10-$R$8*B334</f>
        <v>-0.29725490196078397</v>
      </c>
      <c r="G334">
        <f t="shared" si="14"/>
        <v>8.8360476739715282E-2</v>
      </c>
    </row>
    <row r="335" spans="1:7">
      <c r="A335">
        <v>10</v>
      </c>
      <c r="B335">
        <v>2013</v>
      </c>
      <c r="C335">
        <v>13.2</v>
      </c>
      <c r="D335">
        <f>(B335-$J$2)^2</f>
        <v>100</v>
      </c>
      <c r="E335">
        <f>(B335-$J$2)*(C335-$S$5)</f>
        <v>18.285714285714274</v>
      </c>
      <c r="F335">
        <f>C335-$S$10-$S$8*B335</f>
        <v>1.3162464985994546</v>
      </c>
      <c r="G335">
        <f t="shared" si="14"/>
        <v>1.7325048450753242</v>
      </c>
    </row>
    <row r="336" spans="1:7">
      <c r="A336">
        <v>11</v>
      </c>
      <c r="B336">
        <v>2013</v>
      </c>
      <c r="C336">
        <v>7.3</v>
      </c>
      <c r="D336">
        <f>(B336-$J$2)^2</f>
        <v>100</v>
      </c>
      <c r="E336">
        <f>(B336-$J$2)*(C336-$T$5)</f>
        <v>11.914285714285695</v>
      </c>
      <c r="F336">
        <f>C336-$T$10-$T$8*B336</f>
        <v>0.14941176470591699</v>
      </c>
      <c r="G336">
        <f t="shared" si="14"/>
        <v>2.2323875432536302E-2</v>
      </c>
    </row>
    <row r="337" spans="1:7">
      <c r="A337">
        <v>12</v>
      </c>
      <c r="B337">
        <v>2013</v>
      </c>
      <c r="C337">
        <v>2.7</v>
      </c>
      <c r="D337">
        <f>(B337-$J$2)^2</f>
        <v>100</v>
      </c>
      <c r="E337">
        <f>(B337-$J$2)*(C337-$U$5)</f>
        <v>13.8</v>
      </c>
      <c r="F337">
        <f>C337-$U$10-$U$8*B337</f>
        <v>0.62257703081232307</v>
      </c>
      <c r="G337">
        <f t="shared" si="14"/>
        <v>0.38760215929508829</v>
      </c>
    </row>
    <row r="338" spans="1:7">
      <c r="A338">
        <v>1</v>
      </c>
      <c r="B338">
        <v>2014</v>
      </c>
      <c r="C338">
        <v>5.4</v>
      </c>
      <c r="D338">
        <f>(B338-$J$2)^2</f>
        <v>121</v>
      </c>
      <c r="E338">
        <f>(B338-$J$2)*(C338-$J$5)</f>
        <v>50.034285714285716</v>
      </c>
      <c r="F338">
        <f>C338-$J$10-$J$8*B338</f>
        <v>4.0266106442577012</v>
      </c>
      <c r="G338">
        <f t="shared" si="14"/>
        <v>16.21359328044942</v>
      </c>
    </row>
    <row r="339" spans="1:7">
      <c r="A339">
        <v>2</v>
      </c>
      <c r="B339">
        <v>2014</v>
      </c>
      <c r="C339">
        <v>4.4000000000000004</v>
      </c>
      <c r="D339">
        <f>(B339-$J$2)^2</f>
        <v>121</v>
      </c>
      <c r="E339">
        <f>(B339-$J$2)*(C339-$K$5)</f>
        <v>20.239999999999998</v>
      </c>
      <c r="F339">
        <f>C339-$K$10-$K$8*B339</f>
        <v>1.2752100840336169</v>
      </c>
      <c r="G339">
        <f t="shared" si="14"/>
        <v>1.6261607584210243</v>
      </c>
    </row>
    <row r="340" spans="1:7">
      <c r="A340">
        <v>3</v>
      </c>
      <c r="B340">
        <v>2014</v>
      </c>
      <c r="C340">
        <v>10</v>
      </c>
      <c r="D340">
        <f>(B340-$J$2)^2</f>
        <v>121</v>
      </c>
      <c r="E340">
        <f>(B340-$J$2)*(C340-$L$5)</f>
        <v>34.320000000000022</v>
      </c>
      <c r="F340">
        <f>C340-$L$10-$L$8*B340</f>
        <v>2.4559943977591132</v>
      </c>
      <c r="G340">
        <f t="shared" si="14"/>
        <v>6.0319084818241491</v>
      </c>
    </row>
    <row r="341" spans="1:7">
      <c r="A341">
        <v>4</v>
      </c>
      <c r="B341">
        <v>2014</v>
      </c>
      <c r="C341">
        <v>13.1</v>
      </c>
      <c r="D341">
        <f>(B341-$J$2)^2</f>
        <v>121</v>
      </c>
      <c r="E341">
        <f>(B341-$J$2)*(C341-$M$5)</f>
        <v>18.448571428571437</v>
      </c>
      <c r="F341">
        <f>C341-$M$10-$M$8*B341</f>
        <v>0.66064425770306912</v>
      </c>
      <c r="G341">
        <f t="shared" si="14"/>
        <v>0.43645083523603917</v>
      </c>
    </row>
    <row r="342" spans="1:7">
      <c r="A342">
        <v>5</v>
      </c>
      <c r="B342">
        <v>2014</v>
      </c>
      <c r="C342">
        <v>15.7</v>
      </c>
      <c r="D342">
        <f>(B342-$J$2)^2</f>
        <v>121</v>
      </c>
      <c r="E342">
        <f>(B342-$J$2)*(C342-$N$5)</f>
        <v>-3.2371428571428496</v>
      </c>
      <c r="F342">
        <f>C342-$N$10-$N$8*B342</f>
        <v>-0.50966386554621579</v>
      </c>
      <c r="G342">
        <f t="shared" si="14"/>
        <v>0.25975725584351111</v>
      </c>
    </row>
    <row r="343" spans="1:7">
      <c r="A343">
        <v>6</v>
      </c>
      <c r="B343">
        <v>2014</v>
      </c>
      <c r="C343">
        <v>20.2</v>
      </c>
      <c r="D343">
        <f>(B343-$J$2)^2</f>
        <v>121</v>
      </c>
      <c r="E343">
        <f>(B343-$J$2)*(C343-$O$5)</f>
        <v>5.9085714285713919</v>
      </c>
      <c r="F343">
        <f>C343-$O$10-$O$8*B343</f>
        <v>-0.6546778711484933</v>
      </c>
      <c r="G343">
        <f t="shared" si="14"/>
        <v>0.4286031149715232</v>
      </c>
    </row>
    <row r="344" spans="1:7">
      <c r="A344">
        <v>7</v>
      </c>
      <c r="B344">
        <v>2014</v>
      </c>
      <c r="C344">
        <v>20.8</v>
      </c>
      <c r="D344">
        <f>(B344-$J$2)^2</f>
        <v>121</v>
      </c>
      <c r="E344">
        <f>(B344-$J$2)*(C344-$P$5)</f>
        <v>-9.6799999999999891</v>
      </c>
      <c r="F344">
        <f>C344-$P$10-$P$8*B344</f>
        <v>-1.6222689075630399</v>
      </c>
      <c r="G344">
        <f t="shared" si="14"/>
        <v>2.6317564084457787</v>
      </c>
    </row>
    <row r="345" spans="1:7">
      <c r="A345">
        <v>8</v>
      </c>
      <c r="B345">
        <v>2014</v>
      </c>
      <c r="C345">
        <v>19.600000000000001</v>
      </c>
      <c r="D345">
        <f>(B345-$J$2)^2</f>
        <v>121</v>
      </c>
      <c r="E345">
        <f>(B345-$J$2)*(C345-$Q$5)</f>
        <v>-16.782857142857075</v>
      </c>
      <c r="F345">
        <f>C345-$Q$10-$Q$8*B345</f>
        <v>-2.1641456582632941</v>
      </c>
      <c r="G345">
        <f t="shared" si="14"/>
        <v>4.6835264301798665</v>
      </c>
    </row>
    <row r="346" spans="1:7">
      <c r="A346">
        <v>9</v>
      </c>
      <c r="B346">
        <v>2014</v>
      </c>
      <c r="C346">
        <v>16.2</v>
      </c>
      <c r="D346">
        <f>(B346-$J$2)^2</f>
        <v>121</v>
      </c>
      <c r="E346">
        <f>(B346-$J$2)*(C346-$R$5)</f>
        <v>1.068571428571456</v>
      </c>
      <c r="F346">
        <f>C346-$R$10-$R$8*B346</f>
        <v>-0.33669467787113661</v>
      </c>
      <c r="G346">
        <f t="shared" si="14"/>
        <v>0.11336330610674844</v>
      </c>
    </row>
    <row r="347" spans="1:7">
      <c r="A347">
        <v>10</v>
      </c>
      <c r="B347">
        <v>2014</v>
      </c>
      <c r="C347">
        <v>13.6</v>
      </c>
      <c r="D347">
        <f>(B347-$J$2)^2</f>
        <v>121</v>
      </c>
      <c r="E347">
        <f>(B347-$J$2)*(C347-$S$5)</f>
        <v>24.514285714285705</v>
      </c>
      <c r="F347">
        <f>C347-$S$10-$S$8*B347</f>
        <v>1.6650140056022451</v>
      </c>
      <c r="G347">
        <f t="shared" si="14"/>
        <v>2.7722716388516333</v>
      </c>
    </row>
    <row r="348" spans="1:7">
      <c r="A348">
        <v>11</v>
      </c>
      <c r="B348">
        <v>2014</v>
      </c>
      <c r="C348">
        <v>8.8000000000000007</v>
      </c>
      <c r="D348">
        <f>(B348-$J$2)^2</f>
        <v>121</v>
      </c>
      <c r="E348">
        <f>(B348-$J$2)*(C348-$T$5)</f>
        <v>29.605714285714274</v>
      </c>
      <c r="F348">
        <f>C348-$T$10-$T$8*B348</f>
        <v>1.5452100840336414</v>
      </c>
      <c r="G348">
        <f t="shared" si="14"/>
        <v>2.3876742037992531</v>
      </c>
    </row>
    <row r="349" spans="1:7">
      <c r="A349">
        <v>12</v>
      </c>
      <c r="B349">
        <v>2014</v>
      </c>
      <c r="C349">
        <v>3.9</v>
      </c>
      <c r="D349">
        <f>(B349-$J$2)^2</f>
        <v>121</v>
      </c>
      <c r="E349">
        <f>(B349-$J$2)*(C349-$U$5)</f>
        <v>28.380000000000003</v>
      </c>
      <c r="F349">
        <f>C349-$U$10-$U$8*B349</f>
        <v>1.7468347338935644</v>
      </c>
      <c r="G349">
        <f t="shared" si="14"/>
        <v>3.0514315875369999</v>
      </c>
    </row>
    <row r="350" spans="1:7">
      <c r="A350">
        <v>1</v>
      </c>
      <c r="B350">
        <v>2015</v>
      </c>
      <c r="C350">
        <v>2.8</v>
      </c>
      <c r="D350">
        <f>(B350-$J$2)^2</f>
        <v>144</v>
      </c>
      <c r="E350">
        <f>(B350-$J$2)*(C350-$J$5)</f>
        <v>23.382857142857141</v>
      </c>
      <c r="F350">
        <f>C350-$J$10-$J$8*B350</f>
        <v>1.3791596638655363</v>
      </c>
      <c r="G350">
        <f t="shared" si="14"/>
        <v>1.9020813784336992</v>
      </c>
    </row>
    <row r="351" spans="1:7">
      <c r="A351">
        <v>2</v>
      </c>
      <c r="B351">
        <v>2015</v>
      </c>
      <c r="C351">
        <v>2.4</v>
      </c>
      <c r="D351">
        <f>(B351-$J$2)^2</f>
        <v>144</v>
      </c>
      <c r="E351">
        <f>(B351-$J$2)*(C351-$K$5)</f>
        <v>-1.920000000000007</v>
      </c>
      <c r="F351">
        <f>C351-$K$10-$K$8*B351</f>
        <v>-0.77613445378150914</v>
      </c>
      <c r="G351">
        <f t="shared" si="14"/>
        <v>0.6023846903467216</v>
      </c>
    </row>
    <row r="352" spans="1:7">
      <c r="A352">
        <v>3</v>
      </c>
      <c r="B352">
        <v>2015</v>
      </c>
      <c r="C352">
        <v>7.6</v>
      </c>
      <c r="D352">
        <f>(B352-$J$2)^2</f>
        <v>144</v>
      </c>
      <c r="E352">
        <f>(B352-$J$2)*(C352-$L$5)</f>
        <v>8.6400000000000183</v>
      </c>
      <c r="F352">
        <f>C352-$L$10-$L$8*B352</f>
        <v>-4.36974789916178E-3</v>
      </c>
      <c r="G352">
        <f t="shared" si="14"/>
        <v>1.909469670222879E-5</v>
      </c>
    </row>
    <row r="353" spans="1:7">
      <c r="A353">
        <v>4</v>
      </c>
      <c r="B353">
        <v>2015</v>
      </c>
      <c r="C353">
        <v>11.8</v>
      </c>
      <c r="D353">
        <f>(B353-$J$2)^2</f>
        <v>144</v>
      </c>
      <c r="E353">
        <f>(B353-$J$2)*(C353-$M$5)</f>
        <v>4.525714285714308</v>
      </c>
      <c r="F353">
        <f>C353-$M$10-$M$8*B353</f>
        <v>-0.7317647058823411</v>
      </c>
      <c r="G353">
        <f t="shared" si="14"/>
        <v>0.53547958477506918</v>
      </c>
    </row>
    <row r="354" spans="1:7">
      <c r="A354">
        <v>5</v>
      </c>
      <c r="B354">
        <v>2015</v>
      </c>
      <c r="C354">
        <v>17</v>
      </c>
      <c r="D354">
        <f>(B354-$J$2)^2</f>
        <v>144</v>
      </c>
      <c r="E354">
        <f>(B354-$J$2)*(C354-$N$5)</f>
        <v>12.068571428571445</v>
      </c>
      <c r="F354">
        <f>C354-$N$10-$N$8*B354</f>
        <v>0.7707563025210078</v>
      </c>
      <c r="G354">
        <f t="shared" si="14"/>
        <v>0.59406527787585528</v>
      </c>
    </row>
    <row r="355" spans="1:7">
      <c r="A355">
        <v>6</v>
      </c>
      <c r="B355">
        <v>2015</v>
      </c>
      <c r="C355">
        <v>20.6</v>
      </c>
      <c r="D355">
        <f>(B355-$J$2)^2</f>
        <v>144</v>
      </c>
      <c r="E355">
        <f>(B355-$J$2)*(C355-$O$5)</f>
        <v>11.245714285714271</v>
      </c>
      <c r="F355">
        <f>C355-$O$10-$O$8*B355</f>
        <v>-0.36302521008406075</v>
      </c>
      <c r="G355">
        <f t="shared" si="14"/>
        <v>0.13178730315657644</v>
      </c>
    </row>
    <row r="356" spans="1:7">
      <c r="A356">
        <v>7</v>
      </c>
      <c r="B356">
        <v>2015</v>
      </c>
      <c r="C356">
        <v>24.3</v>
      </c>
      <c r="D356">
        <f>(B356-$J$2)^2</f>
        <v>144</v>
      </c>
      <c r="E356">
        <f>(B356-$J$2)*(C356-$P$5)</f>
        <v>31.440000000000012</v>
      </c>
      <c r="F356">
        <f>C356-$P$10-$P$8*B356</f>
        <v>1.8102521008403301</v>
      </c>
      <c r="G356">
        <f t="shared" si="14"/>
        <v>3.2770126685968286</v>
      </c>
    </row>
    <row r="357" spans="1:7">
      <c r="A357">
        <v>8</v>
      </c>
      <c r="B357">
        <v>2015</v>
      </c>
      <c r="C357">
        <v>22.3</v>
      </c>
      <c r="D357">
        <f>(B357-$J$2)^2</f>
        <v>144</v>
      </c>
      <c r="E357">
        <f>(B357-$J$2)*(C357-$Q$5)</f>
        <v>14.091428571428636</v>
      </c>
      <c r="F357">
        <f>C357-$Q$10-$Q$8*B357</f>
        <v>0.47781512605043019</v>
      </c>
      <c r="G357">
        <f t="shared" si="14"/>
        <v>0.22830729468258851</v>
      </c>
    </row>
    <row r="358" spans="1:7">
      <c r="A358">
        <v>9</v>
      </c>
      <c r="B358">
        <v>2015</v>
      </c>
      <c r="C358">
        <v>16.5</v>
      </c>
      <c r="D358">
        <f>(B358-$J$2)^2</f>
        <v>144</v>
      </c>
      <c r="E358">
        <f>(B358-$J$2)*(C358-$R$5)</f>
        <v>4.7657142857143242</v>
      </c>
      <c r="F358">
        <f>C358-$R$10-$R$8*B358</f>
        <v>-7.6134453781506295E-2</v>
      </c>
      <c r="G358">
        <f t="shared" si="14"/>
        <v>5.7964550526083186E-3</v>
      </c>
    </row>
    <row r="359" spans="1:7">
      <c r="A359">
        <v>10</v>
      </c>
      <c r="B359">
        <v>2015</v>
      </c>
      <c r="C359">
        <v>11</v>
      </c>
      <c r="D359">
        <f>(B359-$J$2)^2</f>
        <v>144</v>
      </c>
      <c r="E359">
        <f>(B359-$J$2)*(C359-$S$5)</f>
        <v>-4.4571428571428626</v>
      </c>
      <c r="F359">
        <f>C359-$S$10-$S$8*B359</f>
        <v>-0.98621848739495022</v>
      </c>
      <c r="G359">
        <f t="shared" si="14"/>
        <v>0.97262690487958359</v>
      </c>
    </row>
    <row r="360" spans="1:7">
      <c r="A360">
        <v>11</v>
      </c>
      <c r="B360">
        <v>2015</v>
      </c>
      <c r="C360">
        <v>6.9</v>
      </c>
      <c r="D360">
        <f>(B360-$J$2)^2</f>
        <v>144</v>
      </c>
      <c r="E360">
        <f>(B360-$J$2)*(C360-$T$5)</f>
        <v>9.4971428571428405</v>
      </c>
      <c r="F360">
        <f>C360-$T$10-$T$8*B360</f>
        <v>-0.45899159663863998</v>
      </c>
      <c r="G360">
        <f t="shared" si="14"/>
        <v>0.21067328578488798</v>
      </c>
    </row>
    <row r="361" spans="1:7">
      <c r="A361">
        <v>12</v>
      </c>
      <c r="B361">
        <v>2015</v>
      </c>
      <c r="C361">
        <v>2.6</v>
      </c>
      <c r="D361">
        <f>(B361-$J$2)^2</f>
        <v>144</v>
      </c>
      <c r="E361">
        <f>(B361-$J$2)*(C361-$U$5)</f>
        <v>15.36</v>
      </c>
      <c r="F361">
        <f>C361-$U$10-$U$8*B361</f>
        <v>0.37109243697477723</v>
      </c>
      <c r="G361">
        <f t="shared" si="14"/>
        <v>0.13770959677987901</v>
      </c>
    </row>
    <row r="362" spans="1:7">
      <c r="A362">
        <v>1</v>
      </c>
      <c r="B362">
        <v>2016</v>
      </c>
      <c r="C362">
        <v>1.1000000000000001</v>
      </c>
      <c r="D362">
        <f>(B362-$J$2)^2</f>
        <v>169</v>
      </c>
      <c r="E362">
        <f>(B362-$J$2)*(C362-$J$5)</f>
        <v>3.2314285714285713</v>
      </c>
      <c r="F362">
        <f>C362-$J$10-$J$8*B362</f>
        <v>-0.36829131652662284</v>
      </c>
      <c r="G362">
        <f t="shared" si="14"/>
        <v>0.1356384938289131</v>
      </c>
    </row>
    <row r="363" spans="1:7">
      <c r="A363">
        <v>2</v>
      </c>
      <c r="B363">
        <v>2016</v>
      </c>
      <c r="C363">
        <v>5.5</v>
      </c>
      <c r="D363">
        <f>(B363-$J$2)^2</f>
        <v>169</v>
      </c>
      <c r="E363">
        <f>(B363-$J$2)*(C363-$K$5)</f>
        <v>38.219999999999992</v>
      </c>
      <c r="F363">
        <f>C363-$K$10-$K$8*B363</f>
        <v>2.2725210084033591</v>
      </c>
      <c r="G363">
        <f t="shared" si="14"/>
        <v>5.1643517336346205</v>
      </c>
    </row>
    <row r="364" spans="1:7">
      <c r="A364">
        <v>3</v>
      </c>
      <c r="B364">
        <v>2016</v>
      </c>
      <c r="C364">
        <v>7.5</v>
      </c>
      <c r="D364">
        <f>(B364-$J$2)^2</f>
        <v>169</v>
      </c>
      <c r="E364">
        <f>(B364-$J$2)*(C364-$L$5)</f>
        <v>8.0600000000000236</v>
      </c>
      <c r="F364">
        <f>C364-$L$10-$L$8*B364</f>
        <v>-0.1647338935574254</v>
      </c>
      <c r="G364">
        <f t="shared" si="14"/>
        <v>2.7137255686589163E-2</v>
      </c>
    </row>
    <row r="365" spans="1:7">
      <c r="A365">
        <v>4</v>
      </c>
      <c r="B365">
        <v>2016</v>
      </c>
      <c r="C365">
        <v>12.5</v>
      </c>
      <c r="D365">
        <f>(B365-$J$2)^2</f>
        <v>169</v>
      </c>
      <c r="E365">
        <f>(B365-$J$2)*(C365-$M$5)</f>
        <v>14.002857142857158</v>
      </c>
      <c r="F365">
        <f>C365-$M$10-$M$8*B365</f>
        <v>-0.12417366946777975</v>
      </c>
      <c r="G365">
        <f t="shared" si="14"/>
        <v>1.5419100189093416E-2</v>
      </c>
    </row>
    <row r="366" spans="1:7">
      <c r="A366">
        <v>5</v>
      </c>
      <c r="B366">
        <v>2016</v>
      </c>
      <c r="C366">
        <v>15.3</v>
      </c>
      <c r="D366">
        <f>(B366-$J$2)^2</f>
        <v>169</v>
      </c>
      <c r="E366">
        <f>(B366-$J$2)*(C366-$N$5)</f>
        <v>-9.0257142857142583</v>
      </c>
      <c r="F366">
        <f>C366-$N$10-$N$8*B366</f>
        <v>-0.94882352941176151</v>
      </c>
      <c r="G366">
        <f t="shared" si="14"/>
        <v>0.90026608996539181</v>
      </c>
    </row>
    <row r="367" spans="1:7">
      <c r="A367">
        <v>6</v>
      </c>
      <c r="B367">
        <v>2016</v>
      </c>
      <c r="C367">
        <v>20</v>
      </c>
      <c r="D367">
        <f>(B367-$J$2)^2</f>
        <v>169</v>
      </c>
      <c r="E367">
        <f>(B367-$J$2)*(C367-$O$5)</f>
        <v>4.3828571428571088</v>
      </c>
      <c r="F367">
        <f>C367-$O$10-$O$8*B367</f>
        <v>-1.0713725490196282</v>
      </c>
      <c r="G367">
        <f t="shared" si="14"/>
        <v>1.1478391387928155</v>
      </c>
    </row>
    <row r="368" spans="1:7">
      <c r="A368">
        <v>7</v>
      </c>
      <c r="B368">
        <v>2016</v>
      </c>
      <c r="C368">
        <v>23.2</v>
      </c>
      <c r="D368">
        <f>(B368-$J$2)^2</f>
        <v>169</v>
      </c>
      <c r="E368">
        <f>(B368-$J$2)*(C368-$P$5)</f>
        <v>19.759999999999994</v>
      </c>
      <c r="F368">
        <f>C368-$P$10-$P$8*B368</f>
        <v>0.64277310924367725</v>
      </c>
      <c r="G368">
        <f t="shared" si="14"/>
        <v>0.41315726996678426</v>
      </c>
    </row>
    <row r="369" spans="1:7">
      <c r="A369">
        <v>8</v>
      </c>
      <c r="B369">
        <v>2016</v>
      </c>
      <c r="C369">
        <v>20.6</v>
      </c>
      <c r="D369">
        <f>(B369-$J$2)^2</f>
        <v>169</v>
      </c>
      <c r="E369">
        <f>(B369-$J$2)*(C369-$Q$5)</f>
        <v>-6.8342857142856346</v>
      </c>
      <c r="F369">
        <f>C369-$Q$10-$Q$8*B369</f>
        <v>-1.280224089635837</v>
      </c>
      <c r="G369">
        <f t="shared" si="14"/>
        <v>1.6389737196839076</v>
      </c>
    </row>
    <row r="370" spans="1:7">
      <c r="A370">
        <v>9</v>
      </c>
      <c r="B370">
        <v>2016</v>
      </c>
      <c r="C370">
        <v>18.3</v>
      </c>
      <c r="D370">
        <f>(B370-$J$2)^2</f>
        <v>169</v>
      </c>
      <c r="E370">
        <f>(B370-$J$2)*(C370-$R$5)</f>
        <v>28.562857142857194</v>
      </c>
      <c r="F370">
        <f>C370-$R$10-$R$8*B370</f>
        <v>1.6844257703081382</v>
      </c>
      <c r="G370">
        <f t="shared" si="14"/>
        <v>2.8372901756781648</v>
      </c>
    </row>
    <row r="371" spans="1:7">
      <c r="A371">
        <v>10</v>
      </c>
      <c r="B371">
        <v>2016</v>
      </c>
      <c r="C371">
        <v>10.3</v>
      </c>
      <c r="D371">
        <f>(B371-$J$2)^2</f>
        <v>169</v>
      </c>
      <c r="E371">
        <f>(B371-$J$2)*(C371-$S$5)</f>
        <v>-13.928571428571425</v>
      </c>
      <c r="F371">
        <f>C371-$S$10-$S$8*B371</f>
        <v>-1.7374509803921541</v>
      </c>
      <c r="G371">
        <f t="shared" si="14"/>
        <v>3.0187359092656574</v>
      </c>
    </row>
    <row r="372" spans="1:7">
      <c r="A372">
        <v>11</v>
      </c>
      <c r="B372">
        <v>2016</v>
      </c>
      <c r="C372">
        <v>7</v>
      </c>
      <c r="D372">
        <f>(B372-$J$2)^2</f>
        <v>169</v>
      </c>
      <c r="E372">
        <f>(B372-$J$2)*(C372-$T$5)</f>
        <v>11.588571428571406</v>
      </c>
      <c r="F372">
        <f>C372-$T$10-$T$8*B372</f>
        <v>-0.4631932773109213</v>
      </c>
      <c r="G372">
        <f t="shared" si="14"/>
        <v>0.21454801214603203</v>
      </c>
    </row>
    <row r="373" spans="1:7">
      <c r="A373">
        <v>12</v>
      </c>
      <c r="B373">
        <v>2016</v>
      </c>
      <c r="C373">
        <v>-0.2</v>
      </c>
      <c r="D373">
        <f>(B373-$J$2)^2</f>
        <v>169</v>
      </c>
      <c r="E373">
        <f>(B373-$J$2)*(C373-$U$5)</f>
        <v>-19.760000000000002</v>
      </c>
      <c r="F373">
        <f>C373-$U$10-$U$8*B373</f>
        <v>-2.5046498599439531</v>
      </c>
      <c r="G373">
        <f t="shared" si="14"/>
        <v>6.2732709209172635</v>
      </c>
    </row>
    <row r="374" spans="1:7">
      <c r="A374">
        <v>1</v>
      </c>
      <c r="B374">
        <v>2017</v>
      </c>
      <c r="C374">
        <v>-3.2</v>
      </c>
      <c r="D374">
        <f>(B374-$J$2)^2</f>
        <v>196</v>
      </c>
      <c r="E374">
        <f>(B374-$J$2)*(C374-$J$5)</f>
        <v>-56.72</v>
      </c>
      <c r="F374">
        <f>C374-$J$10-$J$8*B374</f>
        <v>-4.7157422969187763</v>
      </c>
      <c r="G374">
        <f t="shared" si="14"/>
        <v>22.238225410948775</v>
      </c>
    </row>
    <row r="375" spans="1:7">
      <c r="A375">
        <v>2</v>
      </c>
      <c r="B375">
        <v>2017</v>
      </c>
      <c r="C375">
        <v>4.5</v>
      </c>
      <c r="D375">
        <f>(B375-$J$2)^2</f>
        <v>196</v>
      </c>
      <c r="E375">
        <f>(B375-$J$2)*(C375-$K$5)</f>
        <v>27.159999999999993</v>
      </c>
      <c r="F375">
        <f>C375-$K$10-$K$8*B375</f>
        <v>1.2211764705882331</v>
      </c>
      <c r="G375">
        <f t="shared" si="14"/>
        <v>1.4912719723183336</v>
      </c>
    </row>
    <row r="376" spans="1:7">
      <c r="A376">
        <v>3</v>
      </c>
      <c r="B376">
        <v>2017</v>
      </c>
      <c r="C376">
        <v>10.199999999999999</v>
      </c>
      <c r="D376">
        <f>(B376-$J$2)^2</f>
        <v>196</v>
      </c>
      <c r="E376">
        <f>(B376-$J$2)*(C376-$L$5)</f>
        <v>46.480000000000018</v>
      </c>
      <c r="F376">
        <f>C376-$L$10-$L$8*B376</f>
        <v>2.4749019607843223</v>
      </c>
      <c r="G376">
        <f t="shared" si="14"/>
        <v>6.1251397154940834</v>
      </c>
    </row>
    <row r="377" spans="1:7">
      <c r="A377">
        <v>4</v>
      </c>
      <c r="B377">
        <v>2017</v>
      </c>
      <c r="C377">
        <v>12.1</v>
      </c>
      <c r="D377">
        <f>(B377-$J$2)^2</f>
        <v>196</v>
      </c>
      <c r="E377">
        <f>(B377-$J$2)*(C377-$M$5)</f>
        <v>9.4800000000000111</v>
      </c>
      <c r="F377">
        <f>C377-$M$10-$M$8*B377</f>
        <v>-0.6165826330532127</v>
      </c>
      <c r="G377">
        <f t="shared" si="14"/>
        <v>0.38017414338283273</v>
      </c>
    </row>
    <row r="378" spans="1:7">
      <c r="A378">
        <v>5</v>
      </c>
      <c r="B378">
        <v>2017</v>
      </c>
      <c r="C378">
        <v>16.899999999999999</v>
      </c>
      <c r="D378">
        <f>(B378-$J$2)^2</f>
        <v>196</v>
      </c>
      <c r="E378">
        <f>(B378-$J$2)*(C378-$N$5)</f>
        <v>12.68</v>
      </c>
      <c r="F378">
        <f>C378-$N$10-$N$8*B378</f>
        <v>0.63159663865546634</v>
      </c>
      <c r="G378">
        <f t="shared" si="14"/>
        <v>0.39891431396088373</v>
      </c>
    </row>
    <row r="379" spans="1:7">
      <c r="A379">
        <v>6</v>
      </c>
      <c r="B379">
        <v>2017</v>
      </c>
      <c r="C379">
        <v>21.7</v>
      </c>
      <c r="D379">
        <f>(B379-$J$2)^2</f>
        <v>196</v>
      </c>
      <c r="E379">
        <f>(B379-$J$2)*(C379-$O$5)</f>
        <v>28.519999999999953</v>
      </c>
      <c r="F379">
        <f>C379-$O$10-$O$8*B379</f>
        <v>0.5202801120447873</v>
      </c>
      <c r="G379">
        <f t="shared" si="14"/>
        <v>0.27069139498933642</v>
      </c>
    </row>
    <row r="380" spans="1:7">
      <c r="A380">
        <v>7</v>
      </c>
      <c r="B380">
        <v>2017</v>
      </c>
      <c r="C380">
        <v>23.2</v>
      </c>
      <c r="D380">
        <f>(B380-$J$2)^2</f>
        <v>196</v>
      </c>
      <c r="E380">
        <f>(B380-$J$2)*(C380-$P$5)</f>
        <v>21.279999999999994</v>
      </c>
      <c r="F380">
        <f>C380-$P$10-$P$8*B380</f>
        <v>0.57529411764701877</v>
      </c>
      <c r="G380">
        <f t="shared" si="14"/>
        <v>0.33096332179926186</v>
      </c>
    </row>
    <row r="381" spans="1:7">
      <c r="A381">
        <v>8</v>
      </c>
      <c r="B381">
        <v>2017</v>
      </c>
      <c r="C381">
        <v>23.2</v>
      </c>
      <c r="D381">
        <f>(B381-$J$2)^2</f>
        <v>196</v>
      </c>
      <c r="E381">
        <f>(B381-$J$2)*(C381-$Q$5)</f>
        <v>29.040000000000056</v>
      </c>
      <c r="F381">
        <f>C381-$Q$10-$Q$8*B381</f>
        <v>1.2617366946778787</v>
      </c>
      <c r="G381">
        <f t="shared" si="14"/>
        <v>1.5919794866966586</v>
      </c>
    </row>
    <row r="382" spans="1:7">
      <c r="A382">
        <v>9</v>
      </c>
      <c r="B382">
        <v>2017</v>
      </c>
      <c r="C382">
        <v>14.3</v>
      </c>
      <c r="D382">
        <f>(B382-$J$2)^2</f>
        <v>196</v>
      </c>
      <c r="E382">
        <f>(B382-$J$2)*(C382-$R$5)</f>
        <v>-25.239999999999945</v>
      </c>
      <c r="F382">
        <f>C382-$R$10-$R$8*B382</f>
        <v>-2.3550140056022286</v>
      </c>
      <c r="G382">
        <f t="shared" si="14"/>
        <v>5.5460909665826534</v>
      </c>
    </row>
    <row r="383" spans="1:7">
      <c r="A383">
        <v>10</v>
      </c>
      <c r="B383">
        <v>2017</v>
      </c>
      <c r="C383">
        <v>12</v>
      </c>
      <c r="D383">
        <f>(B383-$J$2)^2</f>
        <v>196</v>
      </c>
      <c r="E383">
        <f>(B383-$J$2)*(C383-$S$5)</f>
        <v>8.7999999999999936</v>
      </c>
      <c r="F383">
        <f>C383-$S$10-$S$8*B383</f>
        <v>-8.868347338935223E-2</v>
      </c>
      <c r="G383">
        <f t="shared" si="14"/>
        <v>7.8647584523999451E-3</v>
      </c>
    </row>
    <row r="384" spans="1:7">
      <c r="A384">
        <v>11</v>
      </c>
      <c r="B384">
        <v>2017</v>
      </c>
      <c r="C384">
        <v>6.2</v>
      </c>
      <c r="D384">
        <f>(B384-$J$2)^2</f>
        <v>196</v>
      </c>
      <c r="E384">
        <f>(B384-$J$2)*(C384-$T$5)</f>
        <v>1.279999999999978</v>
      </c>
      <c r="F384">
        <f>C384-$T$10-$T$8*B384</f>
        <v>-1.3673949579831799</v>
      </c>
      <c r="G384">
        <f t="shared" si="14"/>
        <v>1.8697689711178223</v>
      </c>
    </row>
    <row r="385" spans="1:7">
      <c r="A385">
        <v>12</v>
      </c>
      <c r="B385">
        <v>2017</v>
      </c>
      <c r="C385">
        <v>1.9</v>
      </c>
      <c r="D385">
        <f>(B385-$J$2)^2</f>
        <v>196</v>
      </c>
      <c r="E385">
        <f>(B385-$J$2)*(C385-$U$5)</f>
        <v>8.1199999999999974</v>
      </c>
      <c r="F385">
        <f>C385-$U$10-$U$8*B385</f>
        <v>-0.48039215686273451</v>
      </c>
      <c r="G385">
        <f t="shared" si="14"/>
        <v>0.23077662437523011</v>
      </c>
    </row>
    <row r="386" spans="1:7">
      <c r="A386">
        <v>1</v>
      </c>
      <c r="B386">
        <v>2018</v>
      </c>
      <c r="C386">
        <v>4.8</v>
      </c>
      <c r="D386">
        <f>(B386-$J$2)^2</f>
        <v>225</v>
      </c>
      <c r="E386">
        <f>(B386-$J$2)*(C386-$J$5)</f>
        <v>59.228571428571428</v>
      </c>
      <c r="F386">
        <f>C386-$J$10-$J$8*B386</f>
        <v>3.2368067226890673</v>
      </c>
      <c r="G386">
        <f t="shared" si="14"/>
        <v>10.47691776004514</v>
      </c>
    </row>
    <row r="387" spans="1:7">
      <c r="A387">
        <v>2</v>
      </c>
      <c r="B387">
        <v>2018</v>
      </c>
      <c r="C387">
        <v>-0.1</v>
      </c>
      <c r="D387">
        <f>(B387-$J$2)^2</f>
        <v>225</v>
      </c>
      <c r="E387">
        <f>(B387-$J$2)*(C387-$K$5)</f>
        <v>-39.900000000000006</v>
      </c>
      <c r="F387">
        <f>C387-$K$10-$K$8*B387</f>
        <v>-3.4301680672268873</v>
      </c>
      <c r="G387">
        <f t="shared" ref="G387:G421" si="15">F387^2</f>
        <v>11.76605296942304</v>
      </c>
    </row>
    <row r="388" spans="1:7">
      <c r="A388">
        <v>3</v>
      </c>
      <c r="B388">
        <v>2018</v>
      </c>
      <c r="C388">
        <v>4.5999999999999996</v>
      </c>
      <c r="D388">
        <f>(B388-$J$2)^2</f>
        <v>225</v>
      </c>
      <c r="E388">
        <f>(B388-$J$2)*(C388-$L$5)</f>
        <v>-34.199999999999974</v>
      </c>
      <c r="F388">
        <f>C388-$L$10-$L$8*B388</f>
        <v>-3.1854621848739555</v>
      </c>
      <c r="G388">
        <f t="shared" si="15"/>
        <v>10.147169331261955</v>
      </c>
    </row>
    <row r="389" spans="1:7">
      <c r="A389">
        <v>4</v>
      </c>
      <c r="B389">
        <v>2018</v>
      </c>
      <c r="C389">
        <v>15.2</v>
      </c>
      <c r="D389">
        <f>(B389-$J$2)^2</f>
        <v>225</v>
      </c>
      <c r="E389">
        <f>(B389-$J$2)*(C389-$M$5)</f>
        <v>56.657142857142865</v>
      </c>
      <c r="F389">
        <f>C389-$M$10-$M$8*B389</f>
        <v>2.3910084033613259</v>
      </c>
      <c r="G389">
        <f t="shared" si="15"/>
        <v>5.7169211849444768</v>
      </c>
    </row>
    <row r="390" spans="1:7">
      <c r="A390">
        <v>5</v>
      </c>
      <c r="B390">
        <v>2018</v>
      </c>
      <c r="C390">
        <v>18</v>
      </c>
      <c r="D390">
        <f>(B390-$J$2)^2</f>
        <v>225</v>
      </c>
      <c r="E390">
        <f>(B390-$J$2)*(C390-$N$5)</f>
        <v>30.085714285714307</v>
      </c>
      <c r="F390">
        <f>C390-$N$10-$N$8*B390</f>
        <v>1.7120168067226871</v>
      </c>
      <c r="G390">
        <f t="shared" si="15"/>
        <v>2.9310015465009465</v>
      </c>
    </row>
    <row r="391" spans="1:7">
      <c r="A391">
        <v>6</v>
      </c>
      <c r="B391">
        <v>2018</v>
      </c>
      <c r="C391">
        <v>20.9</v>
      </c>
      <c r="D391">
        <f>(B391-$J$2)^2</f>
        <v>225</v>
      </c>
      <c r="E391">
        <f>(B391-$J$2)*(C391-$O$5)</f>
        <v>18.557142857142797</v>
      </c>
      <c r="F391">
        <f>C391-$O$10-$O$8*B391</f>
        <v>-0.38806722689076878</v>
      </c>
      <c r="G391">
        <f t="shared" si="15"/>
        <v>0.15059617258669142</v>
      </c>
    </row>
    <row r="392" spans="1:7">
      <c r="A392">
        <v>7</v>
      </c>
      <c r="B392">
        <v>2018</v>
      </c>
      <c r="C392">
        <v>22.3</v>
      </c>
      <c r="D392">
        <f>(B392-$J$2)^2</f>
        <v>225</v>
      </c>
      <c r="E392">
        <f>(B392-$J$2)*(C392-$P$5)</f>
        <v>9.3000000000000149</v>
      </c>
      <c r="F392">
        <f>C392-$P$10-$P$8*B392</f>
        <v>-0.39218487394958856</v>
      </c>
      <c r="G392">
        <f t="shared" si="15"/>
        <v>0.15380897535485466</v>
      </c>
    </row>
    <row r="393" spans="1:7">
      <c r="A393">
        <v>8</v>
      </c>
      <c r="B393">
        <v>2018</v>
      </c>
      <c r="C393">
        <v>22.8</v>
      </c>
      <c r="D393">
        <f>(B393-$J$2)^2</f>
        <v>225</v>
      </c>
      <c r="E393">
        <f>(B393-$J$2)*(C393-$Q$5)</f>
        <v>25.114285714285796</v>
      </c>
      <c r="F393">
        <f>C393-$Q$10-$Q$8*B393</f>
        <v>0.80369747899159449</v>
      </c>
      <c r="G393">
        <f t="shared" si="15"/>
        <v>0.6459296377374445</v>
      </c>
    </row>
    <row r="394" spans="1:7">
      <c r="A394">
        <v>9</v>
      </c>
      <c r="B394">
        <v>2018</v>
      </c>
      <c r="C394">
        <v>17.600000000000001</v>
      </c>
      <c r="D394">
        <f>(B394-$J$2)^2</f>
        <v>225</v>
      </c>
      <c r="E394">
        <f>(B394-$J$2)*(C394-$R$5)</f>
        <v>22.457142857142927</v>
      </c>
      <c r="F394">
        <f>C394-$R$10-$R$8*B394</f>
        <v>0.90554621848740169</v>
      </c>
      <c r="G394">
        <f t="shared" si="15"/>
        <v>0.82001395381683306</v>
      </c>
    </row>
    <row r="395" spans="1:7">
      <c r="A395">
        <v>10</v>
      </c>
      <c r="B395">
        <v>2018</v>
      </c>
      <c r="C395">
        <v>13.2</v>
      </c>
      <c r="D395">
        <f>(B395-$J$2)^2</f>
        <v>225</v>
      </c>
      <c r="E395">
        <f>(B395-$J$2)*(C395-$S$5)</f>
        <v>27.428571428571409</v>
      </c>
      <c r="F395">
        <f>C395-$S$10-$S$8*B395</f>
        <v>1.0600840336134638</v>
      </c>
      <c r="G395">
        <f t="shared" si="15"/>
        <v>1.1237781583221915</v>
      </c>
    </row>
    <row r="396" spans="1:7">
      <c r="A396">
        <v>11</v>
      </c>
      <c r="B396">
        <v>2018</v>
      </c>
      <c r="C396">
        <v>8.3000000000000007</v>
      </c>
      <c r="D396">
        <f>(B396-$J$2)^2</f>
        <v>225</v>
      </c>
      <c r="E396">
        <f>(B396-$J$2)*(C396-$T$5)</f>
        <v>32.871428571428552</v>
      </c>
      <c r="F396">
        <f>C396-$T$10-$T$8*B396</f>
        <v>0.6284033613445672</v>
      </c>
      <c r="G396">
        <f t="shared" si="15"/>
        <v>0.39489078454915072</v>
      </c>
    </row>
    <row r="397" spans="1:7">
      <c r="A397">
        <v>12</v>
      </c>
      <c r="B397">
        <v>2018</v>
      </c>
      <c r="C397">
        <v>2.2000000000000002</v>
      </c>
      <c r="D397">
        <f>(B397-$J$2)^2</f>
        <v>225</v>
      </c>
      <c r="E397">
        <f>(B397-$J$2)*(C397-$U$5)</f>
        <v>13.200000000000001</v>
      </c>
      <c r="F397">
        <f>C397-$U$10-$U$8*B397</f>
        <v>-0.25613445378152733</v>
      </c>
      <c r="G397">
        <f t="shared" si="15"/>
        <v>6.5604858413961353E-2</v>
      </c>
    </row>
    <row r="398" spans="1:7">
      <c r="A398">
        <v>1</v>
      </c>
      <c r="B398">
        <v>2019</v>
      </c>
      <c r="C398">
        <v>0.7</v>
      </c>
      <c r="D398">
        <f>(B398-$J$2)^2</f>
        <v>256</v>
      </c>
      <c r="E398">
        <f>(B398-$J$2)*(C398-$J$5)</f>
        <v>-2.4228571428571453</v>
      </c>
      <c r="F398">
        <f>C398-$J$10-$J$8*B398</f>
        <v>-0.91064425770308333</v>
      </c>
      <c r="G398">
        <f t="shared" si="15"/>
        <v>0.82927296408759965</v>
      </c>
    </row>
    <row r="399" spans="1:7">
      <c r="A399">
        <v>2</v>
      </c>
      <c r="B399">
        <v>2019</v>
      </c>
      <c r="C399">
        <v>4.9000000000000004</v>
      </c>
      <c r="D399">
        <f>(B399-$J$2)^2</f>
        <v>256</v>
      </c>
      <c r="E399">
        <f>(B399-$J$2)*(C399-$K$5)</f>
        <v>37.44</v>
      </c>
      <c r="F399">
        <f>C399-$K$10-$K$8*B399</f>
        <v>1.5184873949579867</v>
      </c>
      <c r="G399">
        <f t="shared" si="15"/>
        <v>2.3058039686462926</v>
      </c>
    </row>
    <row r="400" spans="1:7">
      <c r="A400">
        <v>3</v>
      </c>
      <c r="B400">
        <v>2019</v>
      </c>
      <c r="C400">
        <v>9</v>
      </c>
      <c r="D400">
        <f>(B400-$J$2)^2</f>
        <v>256</v>
      </c>
      <c r="E400">
        <f>(B400-$J$2)*(C400-$L$5)</f>
        <v>33.92000000000003</v>
      </c>
      <c r="F400">
        <f>C400-$L$10-$L$8*B400</f>
        <v>1.1541736694677951</v>
      </c>
      <c r="G400">
        <f t="shared" si="15"/>
        <v>1.332116859292755</v>
      </c>
    </row>
    <row r="401" spans="1:7">
      <c r="A401">
        <v>4</v>
      </c>
      <c r="B401">
        <v>2019</v>
      </c>
      <c r="C401">
        <v>11.6</v>
      </c>
      <c r="D401">
        <f>(B401-$J$2)^2</f>
        <v>256</v>
      </c>
      <c r="E401">
        <f>(B401-$J$2)*(C401-$M$5)</f>
        <v>2.834285714285727</v>
      </c>
      <c r="F401">
        <f>C401-$M$10-$M$8*B401</f>
        <v>-1.3014005602240957</v>
      </c>
      <c r="G401">
        <f t="shared" si="15"/>
        <v>1.69364341815159</v>
      </c>
    </row>
    <row r="402" spans="1:7">
      <c r="A402">
        <v>5</v>
      </c>
      <c r="B402">
        <v>2019</v>
      </c>
      <c r="C402">
        <v>12.9</v>
      </c>
      <c r="D402">
        <f>(B402-$J$2)^2</f>
        <v>256</v>
      </c>
      <c r="E402">
        <f>(B402-$J$2)*(C402-$N$5)</f>
        <v>-49.5085714285714</v>
      </c>
      <c r="F402">
        <f>C402-$N$10-$N$8*B402</f>
        <v>-3.4075630252100808</v>
      </c>
      <c r="G402">
        <f t="shared" si="15"/>
        <v>11.611485770778877</v>
      </c>
    </row>
    <row r="403" spans="1:7">
      <c r="A403">
        <v>6</v>
      </c>
      <c r="B403">
        <v>2019</v>
      </c>
      <c r="C403">
        <v>23.5</v>
      </c>
      <c r="D403">
        <f>(B403-$J$2)^2</f>
        <v>256</v>
      </c>
      <c r="E403">
        <f>(B403-$J$2)*(C403-$O$5)</f>
        <v>61.394285714285672</v>
      </c>
      <c r="F403">
        <f>C403-$O$10-$O$8*B403</f>
        <v>2.1035854341736524</v>
      </c>
      <c r="G403">
        <f t="shared" si="15"/>
        <v>4.4250716788675533</v>
      </c>
    </row>
    <row r="404" spans="1:7">
      <c r="A404">
        <v>7</v>
      </c>
      <c r="B404">
        <v>2019</v>
      </c>
      <c r="C404">
        <v>22.9</v>
      </c>
      <c r="D404">
        <f>(B404-$J$2)^2</f>
        <v>256</v>
      </c>
      <c r="E404">
        <f>(B404-$J$2)*(C404-$P$5)</f>
        <v>19.519999999999982</v>
      </c>
      <c r="F404">
        <f>C404-$P$10-$P$8*B404</f>
        <v>0.14033613445377568</v>
      </c>
      <c r="G404">
        <f t="shared" si="15"/>
        <v>1.9694230633428206E-2</v>
      </c>
    </row>
    <row r="405" spans="1:7">
      <c r="A405">
        <v>8</v>
      </c>
      <c r="B405">
        <v>2019</v>
      </c>
      <c r="C405">
        <v>22.6</v>
      </c>
      <c r="D405">
        <f>(B405-$J$2)^2</f>
        <v>256</v>
      </c>
      <c r="E405">
        <f>(B405-$J$2)*(C405-$Q$5)</f>
        <v>23.588571428571527</v>
      </c>
      <c r="F405">
        <f>C405-$Q$10-$Q$8*B405</f>
        <v>0.54565826330534151</v>
      </c>
      <c r="G405">
        <f t="shared" si="15"/>
        <v>0.29774294031340143</v>
      </c>
    </row>
    <row r="406" spans="1:7">
      <c r="A406">
        <v>9</v>
      </c>
      <c r="B406">
        <v>2019</v>
      </c>
      <c r="C406">
        <v>16.8</v>
      </c>
      <c r="D406">
        <f>(B406-$J$2)^2</f>
        <v>256</v>
      </c>
      <c r="E406">
        <f>(B406-$J$2)*(C406-$R$5)</f>
        <v>11.154285714285777</v>
      </c>
      <c r="F406">
        <f>C406-$R$10-$R$8*B406</f>
        <v>6.6106442577037683E-2</v>
      </c>
      <c r="G406">
        <f t="shared" si="15"/>
        <v>4.3700617501911806E-3</v>
      </c>
    </row>
    <row r="407" spans="1:7">
      <c r="A407">
        <v>10</v>
      </c>
      <c r="B407">
        <v>2019</v>
      </c>
      <c r="C407">
        <v>13.2</v>
      </c>
      <c r="D407">
        <f>(B407-$J$2)^2</f>
        <v>256</v>
      </c>
      <c r="E407">
        <f>(B407-$J$2)*(C407-$S$5)</f>
        <v>29.257142857142838</v>
      </c>
      <c r="F407">
        <f>C407-$S$10-$S$8*B407</f>
        <v>1.0088515406162628</v>
      </c>
      <c r="G407">
        <f t="shared" si="15"/>
        <v>1.0177814310038069</v>
      </c>
    </row>
    <row r="408" spans="1:7">
      <c r="A408">
        <v>11</v>
      </c>
      <c r="B408">
        <v>2019</v>
      </c>
      <c r="C408">
        <v>8.8000000000000007</v>
      </c>
      <c r="D408">
        <f>(B408-$J$2)^2</f>
        <v>256</v>
      </c>
      <c r="E408">
        <f>(B408-$J$2)*(C408-$T$5)</f>
        <v>43.062857142857126</v>
      </c>
      <c r="F408">
        <f>C408-$T$10-$T$8*B408</f>
        <v>1.0242016806722916</v>
      </c>
      <c r="G408">
        <f t="shared" si="15"/>
        <v>1.0489890826919468</v>
      </c>
    </row>
    <row r="409" spans="1:7">
      <c r="A409">
        <v>12</v>
      </c>
      <c r="B409">
        <v>2019</v>
      </c>
      <c r="C409">
        <v>3.6</v>
      </c>
      <c r="D409">
        <f>(B409-$J$2)^2</f>
        <v>256</v>
      </c>
      <c r="E409">
        <f>(B409-$J$2)*(C409-$U$5)</f>
        <v>36.480000000000004</v>
      </c>
      <c r="F409">
        <f>C409-$U$10-$U$8*B409</f>
        <v>1.068123249299731</v>
      </c>
      <c r="G409">
        <f t="shared" si="15"/>
        <v>1.1408872756946153</v>
      </c>
    </row>
    <row r="410" spans="1:7">
      <c r="A410">
        <v>1</v>
      </c>
      <c r="B410">
        <v>2020</v>
      </c>
      <c r="C410">
        <v>1.9</v>
      </c>
      <c r="D410">
        <f>(B410-$J$2)^2</f>
        <v>289</v>
      </c>
      <c r="E410">
        <f>(B410-$J$2)*(C410-$J$5)</f>
        <v>17.825714285714284</v>
      </c>
      <c r="F410">
        <f>C410-$J$10-$J$8*B410</f>
        <v>0.24190476190476318</v>
      </c>
      <c r="G410">
        <f t="shared" si="15"/>
        <v>5.8517913832200161E-2</v>
      </c>
    </row>
    <row r="411" spans="1:7">
      <c r="A411">
        <v>2</v>
      </c>
      <c r="B411">
        <v>2020</v>
      </c>
      <c r="C411">
        <v>6.8</v>
      </c>
      <c r="D411">
        <f>(B411-$J$2)^2</f>
        <v>289</v>
      </c>
      <c r="E411">
        <f>(B411-$J$2)*(C411-$K$5)</f>
        <v>72.079999999999984</v>
      </c>
      <c r="F411">
        <f>C411-$K$10-$K$8*B411</f>
        <v>3.3671428571428521</v>
      </c>
      <c r="G411">
        <f t="shared" si="15"/>
        <v>11.33765102040813</v>
      </c>
    </row>
    <row r="412" spans="1:7">
      <c r="A412">
        <v>3</v>
      </c>
      <c r="B412">
        <v>2020</v>
      </c>
      <c r="C412">
        <v>7.2</v>
      </c>
      <c r="D412">
        <f>(B412-$J$2)^2</f>
        <v>289</v>
      </c>
      <c r="E412">
        <f>(B412-$J$2)*(C412-$L$5)</f>
        <v>5.440000000000035</v>
      </c>
      <c r="F412">
        <f>C412-$L$10-$L$8*B412</f>
        <v>-0.70619047619047137</v>
      </c>
      <c r="G412">
        <f t="shared" si="15"/>
        <v>0.4987049886621247</v>
      </c>
    </row>
    <row r="413" spans="1:7">
      <c r="A413">
        <v>4</v>
      </c>
      <c r="B413">
        <v>2020</v>
      </c>
      <c r="C413">
        <v>13</v>
      </c>
      <c r="D413">
        <f>(B413-$J$2)^2</f>
        <v>289</v>
      </c>
      <c r="E413">
        <f>(B413-$J$2)*(C413-$M$5)</f>
        <v>26.811428571428593</v>
      </c>
      <c r="F413">
        <f>C413-$M$10-$M$8*B413</f>
        <v>6.190476190482741E-3</v>
      </c>
      <c r="G413">
        <f t="shared" si="15"/>
        <v>3.8321995464933711E-5</v>
      </c>
    </row>
    <row r="414" spans="1:7">
      <c r="A414">
        <v>5</v>
      </c>
      <c r="B414">
        <v>2020</v>
      </c>
      <c r="C414">
        <v>15.3</v>
      </c>
      <c r="D414">
        <f>(B414-$J$2)^2</f>
        <v>289</v>
      </c>
      <c r="E414">
        <f>(B414-$J$2)*(C414-$N$5)</f>
        <v>-11.802857142857107</v>
      </c>
      <c r="F414">
        <f>C414-$N$10-$N$8*B414</f>
        <v>-1.0271428571428558</v>
      </c>
      <c r="G414">
        <f t="shared" si="15"/>
        <v>1.0550224489795892</v>
      </c>
    </row>
    <row r="415" spans="1:7">
      <c r="A415">
        <v>6</v>
      </c>
      <c r="B415">
        <v>2020</v>
      </c>
      <c r="C415">
        <v>19.600000000000001</v>
      </c>
      <c r="D415">
        <f>(B415-$J$2)^2</f>
        <v>289</v>
      </c>
      <c r="E415">
        <f>(B415-$J$2)*(C415-$O$5)</f>
        <v>-1.0685714285714489</v>
      </c>
      <c r="F415">
        <f>C415-$O$10-$O$8*B415</f>
        <v>-1.9047619047619264</v>
      </c>
      <c r="G415">
        <f t="shared" si="15"/>
        <v>3.6281179138322819</v>
      </c>
    </row>
    <row r="416" spans="1:7">
      <c r="A416">
        <v>7</v>
      </c>
      <c r="B416">
        <v>2020</v>
      </c>
      <c r="C416">
        <v>21.8</v>
      </c>
      <c r="D416">
        <f>(B416-$J$2)^2</f>
        <v>289</v>
      </c>
      <c r="E416">
        <f>(B416-$J$2)*(C416-$P$5)</f>
        <v>2.0400000000000169</v>
      </c>
      <c r="F416">
        <f>C416-$P$10-$P$8*B416</f>
        <v>-1.0271428571428771</v>
      </c>
      <c r="G416">
        <f t="shared" si="15"/>
        <v>1.0550224489796329</v>
      </c>
    </row>
    <row r="417" spans="1:7">
      <c r="A417">
        <v>8</v>
      </c>
      <c r="B417">
        <v>2020</v>
      </c>
      <c r="C417">
        <v>22.2</v>
      </c>
      <c r="D417">
        <f>(B417-$J$2)^2</f>
        <v>289</v>
      </c>
      <c r="E417">
        <f>(B417-$J$2)*(C417-$Q$5)</f>
        <v>18.262857142857211</v>
      </c>
      <c r="F417">
        <f>C417-$Q$10-$Q$8*B417</f>
        <v>8.7619047619057255E-2</v>
      </c>
      <c r="G417">
        <f t="shared" si="15"/>
        <v>7.6770975056706225E-3</v>
      </c>
    </row>
    <row r="418" spans="1:7">
      <c r="A418">
        <v>9</v>
      </c>
      <c r="B418">
        <v>2020</v>
      </c>
      <c r="C418">
        <v>17.5</v>
      </c>
      <c r="D418">
        <f>(B418-$J$2)^2</f>
        <v>289</v>
      </c>
      <c r="E418">
        <f>(B418-$J$2)*(C418-$R$5)</f>
        <v>23.751428571428626</v>
      </c>
      <c r="F418">
        <f>C418-$R$10-$R$8*B418</f>
        <v>0.72666666666667368</v>
      </c>
      <c r="G418">
        <f t="shared" si="15"/>
        <v>0.52804444444445464</v>
      </c>
    </row>
    <row r="419" spans="1:7">
      <c r="A419">
        <v>10</v>
      </c>
      <c r="B419">
        <v>2020</v>
      </c>
      <c r="C419">
        <v>11.9</v>
      </c>
      <c r="D419">
        <f>(B419-$J$2)^2</f>
        <v>289</v>
      </c>
      <c r="E419">
        <f>(B419-$J$2)*(C419-$S$5)</f>
        <v>8.985714285714284</v>
      </c>
      <c r="F419">
        <f>C419-$S$10-$S$8*B419</f>
        <v>-0.34238095238093535</v>
      </c>
      <c r="G419">
        <f t="shared" si="15"/>
        <v>0.11722471655327632</v>
      </c>
    </row>
    <row r="420" spans="1:7">
      <c r="A420">
        <v>11</v>
      </c>
      <c r="B420">
        <v>2020</v>
      </c>
      <c r="C420">
        <v>5.3</v>
      </c>
      <c r="D420">
        <f>(B420-$J$2)^2</f>
        <v>289</v>
      </c>
      <c r="E420">
        <f>(B420-$J$2)*(C420-$T$5)</f>
        <v>-13.745714285714318</v>
      </c>
      <c r="F420">
        <f>C420-$T$10-$T$8*B420</f>
        <v>-2.5799999999999841</v>
      </c>
      <c r="G420">
        <f t="shared" si="15"/>
        <v>6.6563999999999179</v>
      </c>
    </row>
    <row r="421" spans="1:7">
      <c r="A421">
        <v>12</v>
      </c>
      <c r="B421">
        <v>2020</v>
      </c>
      <c r="C421">
        <v>2.9</v>
      </c>
      <c r="D421">
        <f>(B421-$J$2)^2</f>
        <v>289</v>
      </c>
      <c r="E421">
        <f>(B421-$J$2)*(C421-$U$5)</f>
        <v>26.859999999999996</v>
      </c>
      <c r="F421">
        <f>C421-$U$10-$U$8*B421</f>
        <v>0.29238095238096662</v>
      </c>
      <c r="G421">
        <f t="shared" si="15"/>
        <v>8.5486621315201072E-2</v>
      </c>
    </row>
  </sheetData>
  <autoFilter ref="A1:C421" xr:uid="{46B78B87-5086-934B-B719-9FE5FA019A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6A90-B340-0841-A33A-7B7E023AF47D}">
  <dimension ref="A1:K421"/>
  <sheetViews>
    <sheetView tabSelected="1" zoomScaleNormal="80" zoomScaleSheetLayoutView="100" workbookViewId="0">
      <selection activeCell="K14" sqref="K14"/>
    </sheetView>
  </sheetViews>
  <sheetFormatPr defaultRowHeight="12.75"/>
  <cols>
    <col min="3" max="3" width="15.28515625" customWidth="1"/>
    <col min="5" max="5" width="12.7109375" customWidth="1"/>
    <col min="6" max="6" width="20.42578125" customWidth="1"/>
    <col min="7" max="7" width="13.28515625" customWidth="1"/>
    <col min="9" max="9" width="12.42578125" customWidth="1"/>
    <col min="10" max="10" width="12.5703125" bestFit="1" customWidth="1"/>
    <col min="11" max="11" width="11.85546875" bestFit="1" customWidth="1"/>
  </cols>
  <sheetData>
    <row r="1" spans="1:11">
      <c r="A1" s="1" t="s">
        <v>0</v>
      </c>
      <c r="B1" s="1" t="s">
        <v>1</v>
      </c>
      <c r="C1" s="1" t="s">
        <v>2</v>
      </c>
      <c r="E1" s="1" t="s">
        <v>0</v>
      </c>
      <c r="F1" s="1" t="s">
        <v>41</v>
      </c>
      <c r="G1" s="1" t="s">
        <v>42</v>
      </c>
    </row>
    <row r="2" spans="1:11">
      <c r="A2">
        <v>1986</v>
      </c>
      <c r="B2">
        <v>1</v>
      </c>
      <c r="C2">
        <v>0.1</v>
      </c>
      <c r="E2">
        <v>1986</v>
      </c>
      <c r="F2">
        <f>AVERAGEIF($A$2:$A$421,"=1986",$C$2:$C$421)</f>
        <v>9.533333333333335</v>
      </c>
      <c r="G2">
        <f>$F2-$J$10-$J$8*$E2</f>
        <v>-0.62452380952383635</v>
      </c>
      <c r="I2" t="s">
        <v>5</v>
      </c>
      <c r="J2">
        <f>AVERAGE(E2:E36)</f>
        <v>2003</v>
      </c>
    </row>
    <row r="3" spans="1:11">
      <c r="A3">
        <v>1986</v>
      </c>
      <c r="B3">
        <v>2</v>
      </c>
      <c r="C3">
        <v>-2.8</v>
      </c>
      <c r="E3">
        <v>1987</v>
      </c>
      <c r="F3">
        <f>AVERAGEIF($A$2:$A$421,"=1987",$C$2:$C$421)</f>
        <v>9.6166666666666671</v>
      </c>
      <c r="G3">
        <f t="shared" ref="G3:G36" si="0">$F3-$J$10-$J$8*$E3</f>
        <v>-0.60582633053223844</v>
      </c>
      <c r="I3" t="s">
        <v>6</v>
      </c>
      <c r="J3">
        <f>AVERAGE(F2:F36)</f>
        <v>11.256666666666669</v>
      </c>
    </row>
    <row r="4" spans="1:11">
      <c r="A4">
        <v>1986</v>
      </c>
      <c r="B4">
        <v>3</v>
      </c>
      <c r="C4">
        <v>3.2</v>
      </c>
      <c r="E4">
        <v>1988</v>
      </c>
      <c r="F4">
        <f>AVERAGEIF($A$2:$A$421,"=1988",$C$2:$C$421)</f>
        <v>10.525</v>
      </c>
      <c r="G4">
        <f t="shared" si="0"/>
        <v>0.2378711484593623</v>
      </c>
    </row>
    <row r="5" spans="1:11">
      <c r="A5">
        <v>1986</v>
      </c>
      <c r="B5">
        <v>4</v>
      </c>
      <c r="C5">
        <v>10.199999999999999</v>
      </c>
      <c r="E5">
        <v>1989</v>
      </c>
      <c r="F5">
        <f>AVERAGEIF($A$2:$A$421,"=1989",$C$2:$C$421)</f>
        <v>10.450000000000001</v>
      </c>
      <c r="G5">
        <f t="shared" si="0"/>
        <v>9.8235294117614558E-2</v>
      </c>
      <c r="I5" t="s">
        <v>7</v>
      </c>
      <c r="J5" cm="1">
        <f t="array" ref="J5">SUM((E2:E36-J2)^2)</f>
        <v>3570</v>
      </c>
    </row>
    <row r="6" spans="1:11">
      <c r="A6">
        <v>1986</v>
      </c>
      <c r="B6">
        <v>5</v>
      </c>
      <c r="C6">
        <v>17.600000000000001</v>
      </c>
      <c r="E6">
        <v>1990</v>
      </c>
      <c r="F6">
        <f>AVERAGEIF($A$2:$A$421,"=1990",$C$2:$C$421)</f>
        <v>10.674999999999999</v>
      </c>
      <c r="G6">
        <f t="shared" si="0"/>
        <v>0.25859943977587818</v>
      </c>
      <c r="I6" t="s">
        <v>8</v>
      </c>
      <c r="J6" cm="1">
        <f t="array" ref="J6">SUM((E2:E36-J2)*(F2:F36-J3))</f>
        <v>230.75</v>
      </c>
    </row>
    <row r="7" spans="1:11">
      <c r="A7">
        <v>1986</v>
      </c>
      <c r="B7">
        <v>6</v>
      </c>
      <c r="C7">
        <v>17.399999999999999</v>
      </c>
      <c r="E7">
        <v>1991</v>
      </c>
      <c r="F7">
        <f>AVERAGEIF($A$2:$A$421,"=1991",$C$2:$C$421)</f>
        <v>9.9500000000000011</v>
      </c>
      <c r="G7">
        <f t="shared" si="0"/>
        <v>-0.53103641456584683</v>
      </c>
    </row>
    <row r="8" spans="1:11">
      <c r="A8">
        <v>1986</v>
      </c>
      <c r="B8">
        <v>7</v>
      </c>
      <c r="C8">
        <v>19.600000000000001</v>
      </c>
      <c r="E8">
        <v>1992</v>
      </c>
      <c r="F8">
        <f>AVERAGEIF($A$2:$A$421,"=1992",$C$2:$C$421)</f>
        <v>11.133333333333333</v>
      </c>
      <c r="G8">
        <f t="shared" si="0"/>
        <v>0.58766106442575961</v>
      </c>
      <c r="I8" t="s">
        <v>9</v>
      </c>
      <c r="J8">
        <f>J6/J5</f>
        <v>6.4635854341736701E-2</v>
      </c>
      <c r="K8" t="s">
        <v>43</v>
      </c>
    </row>
    <row r="9" spans="1:11">
      <c r="A9">
        <v>1986</v>
      </c>
      <c r="B9">
        <v>8</v>
      </c>
      <c r="C9">
        <v>20.2</v>
      </c>
      <c r="E9">
        <v>1993</v>
      </c>
      <c r="F9">
        <f>AVERAGEIF($A$2:$A$421,"=1993",$C$2:$C$421)</f>
        <v>10.591666666666669</v>
      </c>
      <c r="G9">
        <f t="shared" si="0"/>
        <v>-1.8641456582656701E-2</v>
      </c>
      <c r="J9">
        <f>1/J8</f>
        <v>15.471289274106175</v>
      </c>
      <c r="K9" t="s">
        <v>44</v>
      </c>
    </row>
    <row r="10" spans="1:11">
      <c r="A10">
        <v>1986</v>
      </c>
      <c r="B10">
        <v>9</v>
      </c>
      <c r="C10">
        <v>14.7</v>
      </c>
      <c r="E10">
        <v>1994</v>
      </c>
      <c r="F10">
        <f>AVERAGEIF($A$2:$A$421,"=1994",$C$2:$C$421)</f>
        <v>11.824999999999998</v>
      </c>
      <c r="G10">
        <f t="shared" si="0"/>
        <v>1.1500560224089327</v>
      </c>
      <c r="I10" t="s">
        <v>12</v>
      </c>
      <c r="J10">
        <f>J3-J8*J2</f>
        <v>-118.20894957983192</v>
      </c>
    </row>
    <row r="11" spans="1:11">
      <c r="A11">
        <v>1986</v>
      </c>
      <c r="B11">
        <v>10</v>
      </c>
      <c r="C11">
        <v>10.199999999999999</v>
      </c>
      <c r="E11">
        <v>1995</v>
      </c>
      <c r="F11">
        <f>AVERAGEIF($A$2:$A$421,"=1995",$C$2:$C$421)</f>
        <v>10.758333333333333</v>
      </c>
      <c r="G11">
        <f t="shared" si="0"/>
        <v>1.8753501400539108E-2</v>
      </c>
    </row>
    <row r="12" spans="1:11">
      <c r="A12">
        <v>1986</v>
      </c>
      <c r="B12">
        <v>11</v>
      </c>
      <c r="C12">
        <v>5.5</v>
      </c>
      <c r="E12">
        <v>1996</v>
      </c>
      <c r="F12">
        <f>AVERAGEIF($A$2:$A$421,"=1996",$C$2:$C$421)</f>
        <v>9.7750000000000004</v>
      </c>
      <c r="G12">
        <f t="shared" si="0"/>
        <v>-1.0292156862745259</v>
      </c>
      <c r="I12" t="s">
        <v>13</v>
      </c>
      <c r="J12" cm="1">
        <f t="array" ref="J12">SQRT(SUM(G2:G36^2)/33)</f>
        <v>0.53218306986522301</v>
      </c>
    </row>
    <row r="13" spans="1:11">
      <c r="A13">
        <v>1986</v>
      </c>
      <c r="B13">
        <v>12</v>
      </c>
      <c r="C13">
        <v>-1.5</v>
      </c>
      <c r="E13">
        <v>1997</v>
      </c>
      <c r="F13">
        <f>AVERAGEIF($A$2:$A$421,"=1997",$C$2:$C$421)</f>
        <v>10.775</v>
      </c>
      <c r="G13">
        <f t="shared" si="0"/>
        <v>-9.3851540616270768E-2</v>
      </c>
      <c r="I13" t="s">
        <v>14</v>
      </c>
      <c r="J13" cm="1">
        <f t="array" ref="J13" xml:space="preserve"> 2.035 * J12 / SQRT(SUM(E2:E36^2) - (SUM(E2:E36))^2 / 35)</f>
        <v>1.8125556939096506E-2</v>
      </c>
      <c r="K13">
        <f xml:space="preserve"> 2.035 * J12 / SQRT(J5)</f>
        <v>1.8125556939096506E-2</v>
      </c>
    </row>
    <row r="14" spans="1:11">
      <c r="A14">
        <v>1987</v>
      </c>
      <c r="B14">
        <v>1</v>
      </c>
      <c r="C14">
        <v>-3.4</v>
      </c>
      <c r="E14">
        <v>1998</v>
      </c>
      <c r="F14">
        <f>AVERAGEIF($A$2:$A$421,"=1998",$C$2:$C$421)</f>
        <v>11.016666666666667</v>
      </c>
      <c r="G14">
        <f t="shared" si="0"/>
        <v>8.3179271708672786E-2</v>
      </c>
      <c r="I14" t="s">
        <v>40</v>
      </c>
      <c r="J14" cm="1">
        <f t="array" ref="J14">2.035*J12*SQRT(1/35+J2^2/(SUM((E2:E36)^2) - 35 * J2^2))</f>
        <v>36.305952055514815</v>
      </c>
      <c r="K14">
        <f xml:space="preserve"> 2.035 * J12 * SQRT(1/35 + J2^2/J5)</f>
        <v>36.305952055514815</v>
      </c>
    </row>
    <row r="15" spans="1:11">
      <c r="A15">
        <v>1987</v>
      </c>
      <c r="B15">
        <v>2</v>
      </c>
      <c r="C15">
        <v>0.5</v>
      </c>
      <c r="E15">
        <v>1999</v>
      </c>
      <c r="F15">
        <f>AVERAGEIF($A$2:$A$421,"=1999",$C$2:$C$421)</f>
        <v>10.975</v>
      </c>
      <c r="G15">
        <f t="shared" si="0"/>
        <v>-2.312324929974352E-2</v>
      </c>
    </row>
    <row r="16" spans="1:11">
      <c r="A16">
        <v>1987</v>
      </c>
      <c r="B16">
        <v>3</v>
      </c>
      <c r="C16">
        <v>1.1000000000000001</v>
      </c>
      <c r="E16">
        <v>2000</v>
      </c>
      <c r="F16">
        <f>AVERAGEIF($A$2:$A$421,"=2000",$C$2:$C$421)</f>
        <v>12.175000000000002</v>
      </c>
      <c r="G16">
        <f t="shared" si="0"/>
        <v>1.1122408963585144</v>
      </c>
      <c r="I16" t="s">
        <v>45</v>
      </c>
      <c r="J16">
        <v>2.0350000000000001</v>
      </c>
    </row>
    <row r="17" spans="1:11">
      <c r="A17">
        <v>1987</v>
      </c>
      <c r="B17">
        <v>4</v>
      </c>
      <c r="C17">
        <v>11.1</v>
      </c>
      <c r="E17">
        <v>2001</v>
      </c>
      <c r="F17">
        <f>AVERAGEIF($A$2:$A$421,"=2001",$C$2:$C$421)</f>
        <v>11.391666666666666</v>
      </c>
      <c r="G17">
        <f t="shared" si="0"/>
        <v>0.26427170868345229</v>
      </c>
    </row>
    <row r="18" spans="1:11">
      <c r="A18">
        <v>1987</v>
      </c>
      <c r="B18">
        <v>5</v>
      </c>
      <c r="C18">
        <v>13.3</v>
      </c>
      <c r="E18">
        <v>2002</v>
      </c>
      <c r="F18">
        <f>AVERAGEIF($A$2:$A$421,"=2002",$C$2:$C$421)</f>
        <v>11.808333333333335</v>
      </c>
      <c r="G18">
        <f t="shared" si="0"/>
        <v>0.61630252100837879</v>
      </c>
      <c r="I18" t="s">
        <v>16</v>
      </c>
    </row>
    <row r="19" spans="1:11">
      <c r="A19">
        <v>1987</v>
      </c>
      <c r="B19">
        <v>6</v>
      </c>
      <c r="C19">
        <v>17.8</v>
      </c>
      <c r="E19">
        <v>2003</v>
      </c>
      <c r="F19">
        <f>AVERAGEIF($A$2:$A$421,"=2003",$C$2:$C$421)</f>
        <v>11.574999999999998</v>
      </c>
      <c r="G19">
        <f t="shared" si="0"/>
        <v>0.31833333333332803</v>
      </c>
    </row>
    <row r="20" spans="1:11">
      <c r="A20">
        <v>1987</v>
      </c>
      <c r="B20">
        <v>7</v>
      </c>
      <c r="C20">
        <v>21.4</v>
      </c>
      <c r="E20">
        <v>2004</v>
      </c>
      <c r="F20">
        <f>AVERAGEIF($A$2:$A$421,"=2004",$C$2:$C$421)</f>
        <v>10.666666666666666</v>
      </c>
      <c r="G20">
        <f t="shared" si="0"/>
        <v>-0.65463585434176252</v>
      </c>
    </row>
    <row r="21" spans="1:11">
      <c r="A21">
        <v>1987</v>
      </c>
      <c r="B21">
        <v>8</v>
      </c>
      <c r="C21">
        <v>18.7</v>
      </c>
      <c r="E21">
        <v>2005</v>
      </c>
      <c r="F21">
        <f>AVERAGEIF($A$2:$A$421,"=2005",$C$2:$C$421)</f>
        <v>10.424999999999999</v>
      </c>
      <c r="G21">
        <f t="shared" si="0"/>
        <v>-0.96093837535016746</v>
      </c>
      <c r="I21" t="s">
        <v>35</v>
      </c>
      <c r="J21">
        <f>J10+2040*J8</f>
        <v>13.648193277310938</v>
      </c>
    </row>
    <row r="22" spans="1:11">
      <c r="A22">
        <v>1987</v>
      </c>
      <c r="B22">
        <v>9</v>
      </c>
      <c r="C22">
        <v>18.3</v>
      </c>
      <c r="E22">
        <v>2006</v>
      </c>
      <c r="F22">
        <f>AVERAGEIF($A$2:$A$421,"=2006",$C$2:$C$421)</f>
        <v>11.4</v>
      </c>
      <c r="G22">
        <f t="shared" si="0"/>
        <v>-5.0574229691903838E-2</v>
      </c>
      <c r="I22" t="s">
        <v>36</v>
      </c>
      <c r="J22">
        <f>2.035*J12*SQRT(1+1/35+(2040-J2)^2/J5)</f>
        <v>1.2869145426758519</v>
      </c>
    </row>
    <row r="23" spans="1:11">
      <c r="A23">
        <v>1987</v>
      </c>
      <c r="B23">
        <v>10</v>
      </c>
      <c r="C23">
        <v>11.2</v>
      </c>
      <c r="E23">
        <v>2007</v>
      </c>
      <c r="F23">
        <f>AVERAGEIF($A$2:$A$421,"=2007",$C$2:$C$421)</f>
        <v>12.049999999999999</v>
      </c>
      <c r="G23">
        <f t="shared" si="0"/>
        <v>0.53478991596637115</v>
      </c>
      <c r="J23" t="s">
        <v>38</v>
      </c>
      <c r="K23" t="s">
        <v>39</v>
      </c>
    </row>
    <row r="24" spans="1:11">
      <c r="A24">
        <v>1987</v>
      </c>
      <c r="B24">
        <v>11</v>
      </c>
      <c r="C24">
        <v>4.5</v>
      </c>
      <c r="E24">
        <v>2008</v>
      </c>
      <c r="F24">
        <f>AVERAGEIF($A$2:$A$421,"=2008",$C$2:$C$421)</f>
        <v>11.566666666666665</v>
      </c>
      <c r="G24">
        <f t="shared" si="0"/>
        <v>-1.3179271708708029E-2</v>
      </c>
      <c r="I24" t="s">
        <v>37</v>
      </c>
      <c r="J24">
        <f>J21-J22</f>
        <v>12.361278734635086</v>
      </c>
      <c r="K24">
        <f>J21+J22</f>
        <v>14.93510781998679</v>
      </c>
    </row>
    <row r="25" spans="1:11">
      <c r="A25">
        <v>1987</v>
      </c>
      <c r="B25">
        <v>12</v>
      </c>
      <c r="C25">
        <v>0.9</v>
      </c>
      <c r="E25">
        <v>2009</v>
      </c>
      <c r="F25">
        <f>AVERAGEIF($A$2:$A$421,"=2009",$C$2:$C$421)</f>
        <v>11.683333333333332</v>
      </c>
      <c r="G25">
        <f t="shared" si="0"/>
        <v>3.8851540616207103E-2</v>
      </c>
    </row>
    <row r="26" spans="1:11">
      <c r="A26">
        <v>1988</v>
      </c>
      <c r="B26">
        <v>1</v>
      </c>
      <c r="C26">
        <v>3.8</v>
      </c>
      <c r="E26">
        <v>2010</v>
      </c>
      <c r="F26">
        <f>AVERAGEIF($A$2:$A$421,"=2010",$C$2:$C$421)</f>
        <v>10.683333333333332</v>
      </c>
      <c r="G26">
        <f t="shared" si="0"/>
        <v>-1.0257843137255236</v>
      </c>
    </row>
    <row r="27" spans="1:11">
      <c r="A27">
        <v>1988</v>
      </c>
      <c r="B27">
        <v>2</v>
      </c>
      <c r="C27">
        <v>3.4</v>
      </c>
      <c r="E27">
        <v>2011</v>
      </c>
      <c r="F27">
        <f>AVERAGEIF($A$2:$A$421,"=2011",$C$2:$C$421)</f>
        <v>11.750000000000002</v>
      </c>
      <c r="G27">
        <f t="shared" si="0"/>
        <v>-2.3753501400562982E-2</v>
      </c>
    </row>
    <row r="28" spans="1:11">
      <c r="A28">
        <v>1988</v>
      </c>
      <c r="B28">
        <v>3</v>
      </c>
      <c r="C28">
        <v>5.4</v>
      </c>
      <c r="E28">
        <v>2012</v>
      </c>
      <c r="F28">
        <f>AVERAGEIF($A$2:$A$421,"=2012",$C$2:$C$421)</f>
        <v>12.000000000000002</v>
      </c>
      <c r="G28">
        <f t="shared" si="0"/>
        <v>0.16161064425770633</v>
      </c>
    </row>
    <row r="29" spans="1:11">
      <c r="A29">
        <v>1988</v>
      </c>
      <c r="B29">
        <v>4</v>
      </c>
      <c r="C29">
        <v>10.4</v>
      </c>
      <c r="E29">
        <v>2013</v>
      </c>
      <c r="F29">
        <f>AVERAGEIF($A$2:$A$421,"=2013",$C$2:$C$421)</f>
        <v>11.6</v>
      </c>
      <c r="G29">
        <f t="shared" si="0"/>
        <v>-0.30302521008405847</v>
      </c>
    </row>
    <row r="30" spans="1:11">
      <c r="A30">
        <v>1988</v>
      </c>
      <c r="B30">
        <v>5</v>
      </c>
      <c r="C30">
        <v>15.3</v>
      </c>
      <c r="E30">
        <v>2014</v>
      </c>
      <c r="F30">
        <f>AVERAGEIF($A$2:$A$421,"=2014",$C$2:$C$421)</f>
        <v>12.641666666666667</v>
      </c>
      <c r="G30">
        <f t="shared" si="0"/>
        <v>0.67400560224086803</v>
      </c>
    </row>
    <row r="31" spans="1:11">
      <c r="A31">
        <v>1988</v>
      </c>
      <c r="B31">
        <v>6</v>
      </c>
      <c r="C31">
        <v>17.399999999999999</v>
      </c>
      <c r="E31">
        <v>2015</v>
      </c>
      <c r="F31">
        <f>AVERAGEIF($A$2:$A$421,"=2015",$C$2:$C$421)</f>
        <v>12.15</v>
      </c>
      <c r="G31">
        <f t="shared" si="0"/>
        <v>0.11770308123246309</v>
      </c>
    </row>
    <row r="32" spans="1:11">
      <c r="A32">
        <v>1988</v>
      </c>
      <c r="B32">
        <v>7</v>
      </c>
      <c r="C32">
        <v>22</v>
      </c>
      <c r="E32">
        <v>2016</v>
      </c>
      <c r="F32">
        <f>AVERAGEIF($A$2:$A$421,"=2016",$C$2:$C$421)</f>
        <v>11.758333333333335</v>
      </c>
      <c r="G32">
        <f t="shared" si="0"/>
        <v>-0.33859943977591911</v>
      </c>
    </row>
    <row r="33" spans="1:7">
      <c r="A33">
        <v>1988</v>
      </c>
      <c r="B33">
        <v>8</v>
      </c>
      <c r="C33">
        <v>20.8</v>
      </c>
      <c r="E33">
        <v>2017</v>
      </c>
      <c r="F33">
        <f>AVERAGEIF($A$2:$A$421,"=2017",$C$2:$C$421)</f>
        <v>11.916666666666666</v>
      </c>
      <c r="G33">
        <f t="shared" si="0"/>
        <v>-0.24490196078431836</v>
      </c>
    </row>
    <row r="34" spans="1:7">
      <c r="A34">
        <v>1988</v>
      </c>
      <c r="B34">
        <v>9</v>
      </c>
      <c r="C34">
        <v>15.5</v>
      </c>
      <c r="E34">
        <v>2018</v>
      </c>
      <c r="F34">
        <f>AVERAGEIF($A$2:$A$421,"=2018",$C$2:$C$421)</f>
        <v>12.483333333333333</v>
      </c>
      <c r="G34">
        <f t="shared" si="0"/>
        <v>0.2571288515405854</v>
      </c>
    </row>
    <row r="35" spans="1:7">
      <c r="A35">
        <v>1988</v>
      </c>
      <c r="B35">
        <v>10</v>
      </c>
      <c r="C35">
        <v>11.5</v>
      </c>
      <c r="E35">
        <v>2019</v>
      </c>
      <c r="F35">
        <f>AVERAGEIF($A$2:$A$421,"=2019",$C$2:$C$421)</f>
        <v>12.541666666666666</v>
      </c>
      <c r="G35">
        <f t="shared" si="0"/>
        <v>0.25082633053219183</v>
      </c>
    </row>
    <row r="36" spans="1:7">
      <c r="A36">
        <v>1988</v>
      </c>
      <c r="B36">
        <v>11</v>
      </c>
      <c r="C36">
        <v>0.9</v>
      </c>
      <c r="E36">
        <v>2020</v>
      </c>
      <c r="F36">
        <f>AVERAGEIF($A$2:$A$421,"=2020",$C$2:$C$421)</f>
        <v>12.116666666666669</v>
      </c>
      <c r="G36">
        <f t="shared" si="0"/>
        <v>-0.23880952380955023</v>
      </c>
    </row>
    <row r="37" spans="1:7">
      <c r="A37">
        <v>1988</v>
      </c>
      <c r="B37">
        <v>12</v>
      </c>
      <c r="C37">
        <v>-0.1</v>
      </c>
    </row>
    <row r="38" spans="1:7">
      <c r="A38">
        <v>1989</v>
      </c>
      <c r="B38">
        <v>1</v>
      </c>
      <c r="C38">
        <v>-0.7</v>
      </c>
    </row>
    <row r="39" spans="1:7">
      <c r="A39">
        <v>1989</v>
      </c>
      <c r="B39">
        <v>2</v>
      </c>
      <c r="C39">
        <v>4.0999999999999996</v>
      </c>
    </row>
    <row r="40" spans="1:7">
      <c r="A40">
        <v>1989</v>
      </c>
      <c r="B40">
        <v>3</v>
      </c>
      <c r="C40">
        <v>8.5</v>
      </c>
    </row>
    <row r="41" spans="1:7">
      <c r="A41">
        <v>1989</v>
      </c>
      <c r="B41">
        <v>4</v>
      </c>
      <c r="C41">
        <v>10.6</v>
      </c>
    </row>
    <row r="42" spans="1:7">
      <c r="A42">
        <v>1989</v>
      </c>
      <c r="B42">
        <v>5</v>
      </c>
      <c r="C42">
        <v>14.9</v>
      </c>
    </row>
    <row r="43" spans="1:7">
      <c r="A43">
        <v>1989</v>
      </c>
      <c r="B43">
        <v>6</v>
      </c>
      <c r="C43">
        <v>16.5</v>
      </c>
    </row>
    <row r="44" spans="1:7">
      <c r="A44">
        <v>1989</v>
      </c>
      <c r="B44">
        <v>7</v>
      </c>
      <c r="C44">
        <v>20.2</v>
      </c>
    </row>
    <row r="45" spans="1:7">
      <c r="A45">
        <v>1989</v>
      </c>
      <c r="B45">
        <v>8</v>
      </c>
      <c r="C45">
        <v>19.7</v>
      </c>
    </row>
    <row r="46" spans="1:7">
      <c r="A46">
        <v>1989</v>
      </c>
      <c r="B46">
        <v>9</v>
      </c>
      <c r="C46">
        <v>15.5</v>
      </c>
    </row>
    <row r="47" spans="1:7">
      <c r="A47">
        <v>1989</v>
      </c>
      <c r="B47">
        <v>10</v>
      </c>
      <c r="C47">
        <v>10.199999999999999</v>
      </c>
    </row>
    <row r="48" spans="1:7">
      <c r="A48">
        <v>1989</v>
      </c>
      <c r="B48">
        <v>11</v>
      </c>
      <c r="C48">
        <v>3.5</v>
      </c>
    </row>
    <row r="49" spans="1:3">
      <c r="A49">
        <v>1989</v>
      </c>
      <c r="B49">
        <v>12</v>
      </c>
      <c r="C49">
        <v>2.4</v>
      </c>
    </row>
    <row r="50" spans="1:3">
      <c r="A50">
        <v>1990</v>
      </c>
      <c r="B50">
        <v>1</v>
      </c>
      <c r="C50">
        <v>-0.5</v>
      </c>
    </row>
    <row r="51" spans="1:3">
      <c r="A51">
        <v>1990</v>
      </c>
      <c r="B51">
        <v>2</v>
      </c>
      <c r="C51">
        <v>5.7</v>
      </c>
    </row>
    <row r="52" spans="1:3">
      <c r="A52">
        <v>1990</v>
      </c>
      <c r="B52">
        <v>3</v>
      </c>
      <c r="C52">
        <v>8.8000000000000007</v>
      </c>
    </row>
    <row r="53" spans="1:3">
      <c r="A53">
        <v>1990</v>
      </c>
      <c r="B53">
        <v>4</v>
      </c>
      <c r="C53">
        <v>9.1</v>
      </c>
    </row>
    <row r="54" spans="1:3">
      <c r="A54">
        <v>1990</v>
      </c>
      <c r="B54">
        <v>5</v>
      </c>
      <c r="C54">
        <v>16.2</v>
      </c>
    </row>
    <row r="55" spans="1:3">
      <c r="A55">
        <v>1990</v>
      </c>
      <c r="B55">
        <v>6</v>
      </c>
      <c r="C55">
        <v>17.7</v>
      </c>
    </row>
    <row r="56" spans="1:3">
      <c r="A56">
        <v>1990</v>
      </c>
      <c r="B56">
        <v>7</v>
      </c>
      <c r="C56">
        <v>20.2</v>
      </c>
    </row>
    <row r="57" spans="1:3">
      <c r="A57">
        <v>1990</v>
      </c>
      <c r="B57">
        <v>8</v>
      </c>
      <c r="C57">
        <v>20</v>
      </c>
    </row>
    <row r="58" spans="1:3">
      <c r="A58">
        <v>1990</v>
      </c>
      <c r="B58">
        <v>9</v>
      </c>
      <c r="C58">
        <v>14.1</v>
      </c>
    </row>
    <row r="59" spans="1:3">
      <c r="A59">
        <v>1990</v>
      </c>
      <c r="B59">
        <v>10</v>
      </c>
      <c r="C59">
        <v>11.3</v>
      </c>
    </row>
    <row r="60" spans="1:3">
      <c r="A60">
        <v>1990</v>
      </c>
      <c r="B60">
        <v>11</v>
      </c>
      <c r="C60">
        <v>5.0999999999999996</v>
      </c>
    </row>
    <row r="61" spans="1:3">
      <c r="A61">
        <v>1990</v>
      </c>
      <c r="B61">
        <v>12</v>
      </c>
      <c r="C61">
        <v>0.4</v>
      </c>
    </row>
    <row r="62" spans="1:3">
      <c r="A62">
        <v>1991</v>
      </c>
      <c r="B62">
        <v>1</v>
      </c>
      <c r="C62">
        <v>0.7</v>
      </c>
    </row>
    <row r="63" spans="1:3">
      <c r="A63">
        <v>1991</v>
      </c>
      <c r="B63">
        <v>2</v>
      </c>
      <c r="C63">
        <v>-1.4</v>
      </c>
    </row>
    <row r="64" spans="1:3">
      <c r="A64">
        <v>1991</v>
      </c>
      <c r="B64">
        <v>3</v>
      </c>
      <c r="C64">
        <v>8.4</v>
      </c>
    </row>
    <row r="65" spans="1:3">
      <c r="A65">
        <v>1991</v>
      </c>
      <c r="B65">
        <v>4</v>
      </c>
      <c r="C65">
        <v>9.4</v>
      </c>
    </row>
    <row r="66" spans="1:3">
      <c r="A66">
        <v>1991</v>
      </c>
      <c r="B66">
        <v>5</v>
      </c>
      <c r="C66">
        <v>12.1</v>
      </c>
    </row>
    <row r="67" spans="1:3">
      <c r="A67">
        <v>1991</v>
      </c>
      <c r="B67">
        <v>6</v>
      </c>
      <c r="C67">
        <v>18.2</v>
      </c>
    </row>
    <row r="68" spans="1:3">
      <c r="A68">
        <v>1991</v>
      </c>
      <c r="B68">
        <v>7</v>
      </c>
      <c r="C68">
        <v>21.8</v>
      </c>
    </row>
    <row r="69" spans="1:3">
      <c r="A69">
        <v>1991</v>
      </c>
      <c r="B69">
        <v>8</v>
      </c>
      <c r="C69">
        <v>20.6</v>
      </c>
    </row>
    <row r="70" spans="1:3">
      <c r="A70">
        <v>1991</v>
      </c>
      <c r="B70">
        <v>9</v>
      </c>
      <c r="C70">
        <v>17.5</v>
      </c>
    </row>
    <row r="71" spans="1:3">
      <c r="A71">
        <v>1991</v>
      </c>
      <c r="B71">
        <v>10</v>
      </c>
      <c r="C71">
        <v>9.1999999999999993</v>
      </c>
    </row>
    <row r="72" spans="1:3">
      <c r="A72">
        <v>1991</v>
      </c>
      <c r="B72">
        <v>11</v>
      </c>
      <c r="C72">
        <v>5.0999999999999996</v>
      </c>
    </row>
    <row r="73" spans="1:3">
      <c r="A73">
        <v>1991</v>
      </c>
      <c r="B73">
        <v>12</v>
      </c>
      <c r="C73">
        <v>-2.2000000000000002</v>
      </c>
    </row>
    <row r="74" spans="1:3">
      <c r="A74">
        <v>1992</v>
      </c>
      <c r="B74">
        <v>1</v>
      </c>
      <c r="C74">
        <v>0.60000000000000009</v>
      </c>
    </row>
    <row r="75" spans="1:3">
      <c r="A75">
        <v>1992</v>
      </c>
      <c r="B75">
        <v>2</v>
      </c>
      <c r="C75">
        <v>3.4</v>
      </c>
    </row>
    <row r="76" spans="1:3">
      <c r="A76">
        <v>1992</v>
      </c>
      <c r="B76">
        <v>3</v>
      </c>
      <c r="C76">
        <v>6.3</v>
      </c>
    </row>
    <row r="77" spans="1:3">
      <c r="A77">
        <v>1992</v>
      </c>
      <c r="B77">
        <v>4</v>
      </c>
      <c r="C77">
        <v>10.8</v>
      </c>
    </row>
    <row r="78" spans="1:3">
      <c r="A78">
        <v>1992</v>
      </c>
      <c r="B78">
        <v>5</v>
      </c>
      <c r="C78">
        <v>16.100000000000001</v>
      </c>
    </row>
    <row r="79" spans="1:3">
      <c r="A79">
        <v>1992</v>
      </c>
      <c r="B79">
        <v>6</v>
      </c>
      <c r="C79">
        <v>18.5</v>
      </c>
    </row>
    <row r="80" spans="1:3">
      <c r="A80">
        <v>1992</v>
      </c>
      <c r="B80">
        <v>7</v>
      </c>
      <c r="C80">
        <v>21.2</v>
      </c>
    </row>
    <row r="81" spans="1:3">
      <c r="A81">
        <v>1992</v>
      </c>
      <c r="B81">
        <v>8</v>
      </c>
      <c r="C81">
        <v>23.7</v>
      </c>
    </row>
    <row r="82" spans="1:3">
      <c r="A82">
        <v>1992</v>
      </c>
      <c r="B82">
        <v>9</v>
      </c>
      <c r="C82">
        <v>16.3</v>
      </c>
    </row>
    <row r="83" spans="1:3">
      <c r="A83">
        <v>1992</v>
      </c>
      <c r="B83">
        <v>10</v>
      </c>
      <c r="C83">
        <v>9.6</v>
      </c>
    </row>
    <row r="84" spans="1:3">
      <c r="A84">
        <v>1992</v>
      </c>
      <c r="B84">
        <v>11</v>
      </c>
      <c r="C84">
        <v>6.6</v>
      </c>
    </row>
    <row r="85" spans="1:3">
      <c r="A85">
        <v>1992</v>
      </c>
      <c r="B85">
        <v>12</v>
      </c>
      <c r="C85">
        <v>0.5</v>
      </c>
    </row>
    <row r="86" spans="1:3">
      <c r="A86">
        <v>1993</v>
      </c>
      <c r="B86">
        <v>1</v>
      </c>
      <c r="C86">
        <v>0.9</v>
      </c>
    </row>
    <row r="87" spans="1:3">
      <c r="A87">
        <v>1993</v>
      </c>
      <c r="B87">
        <v>2</v>
      </c>
      <c r="C87">
        <v>1</v>
      </c>
    </row>
    <row r="88" spans="1:3">
      <c r="A88">
        <v>1993</v>
      </c>
      <c r="B88">
        <v>3</v>
      </c>
      <c r="C88">
        <v>5.8</v>
      </c>
    </row>
    <row r="89" spans="1:3">
      <c r="A89">
        <v>1993</v>
      </c>
      <c r="B89">
        <v>4</v>
      </c>
      <c r="C89">
        <v>11.2</v>
      </c>
    </row>
    <row r="90" spans="1:3">
      <c r="A90">
        <v>1993</v>
      </c>
      <c r="B90">
        <v>5</v>
      </c>
      <c r="C90">
        <v>17</v>
      </c>
    </row>
    <row r="91" spans="1:3">
      <c r="A91">
        <v>1993</v>
      </c>
      <c r="B91">
        <v>6</v>
      </c>
      <c r="C91">
        <v>19.2</v>
      </c>
    </row>
    <row r="92" spans="1:3">
      <c r="A92">
        <v>1993</v>
      </c>
      <c r="B92">
        <v>7</v>
      </c>
      <c r="C92">
        <v>20.399999999999999</v>
      </c>
    </row>
    <row r="93" spans="1:3">
      <c r="A93">
        <v>1993</v>
      </c>
      <c r="B93">
        <v>8</v>
      </c>
      <c r="C93">
        <v>20.9</v>
      </c>
    </row>
    <row r="94" spans="1:3">
      <c r="A94">
        <v>1993</v>
      </c>
      <c r="B94">
        <v>9</v>
      </c>
      <c r="C94">
        <v>14.9</v>
      </c>
    </row>
    <row r="95" spans="1:3">
      <c r="A95">
        <v>1993</v>
      </c>
      <c r="B95">
        <v>10</v>
      </c>
      <c r="C95">
        <v>11.4</v>
      </c>
    </row>
    <row r="96" spans="1:3">
      <c r="A96">
        <v>1993</v>
      </c>
      <c r="B96">
        <v>11</v>
      </c>
      <c r="C96">
        <v>2.5</v>
      </c>
    </row>
    <row r="97" spans="1:3">
      <c r="A97">
        <v>1993</v>
      </c>
      <c r="B97">
        <v>12</v>
      </c>
      <c r="C97">
        <v>1.9</v>
      </c>
    </row>
    <row r="98" spans="1:3">
      <c r="A98">
        <v>1994</v>
      </c>
      <c r="B98">
        <v>1</v>
      </c>
      <c r="C98">
        <v>3.5</v>
      </c>
    </row>
    <row r="99" spans="1:3">
      <c r="A99">
        <v>1994</v>
      </c>
      <c r="B99">
        <v>2</v>
      </c>
      <c r="C99">
        <v>2.6</v>
      </c>
    </row>
    <row r="100" spans="1:3">
      <c r="A100">
        <v>1994</v>
      </c>
      <c r="B100">
        <v>3</v>
      </c>
      <c r="C100">
        <v>10.6</v>
      </c>
    </row>
    <row r="101" spans="1:3">
      <c r="A101">
        <v>1994</v>
      </c>
      <c r="B101">
        <v>4</v>
      </c>
      <c r="C101">
        <v>10.1</v>
      </c>
    </row>
    <row r="102" spans="1:3">
      <c r="A102">
        <v>1994</v>
      </c>
      <c r="B102">
        <v>5</v>
      </c>
      <c r="C102">
        <v>15.3</v>
      </c>
    </row>
    <row r="103" spans="1:3">
      <c r="A103">
        <v>1994</v>
      </c>
      <c r="B103">
        <v>6</v>
      </c>
      <c r="C103">
        <v>19.3</v>
      </c>
    </row>
    <row r="104" spans="1:3">
      <c r="A104">
        <v>1994</v>
      </c>
      <c r="B104">
        <v>7</v>
      </c>
      <c r="C104">
        <v>22.5</v>
      </c>
    </row>
    <row r="105" spans="1:3">
      <c r="A105">
        <v>1994</v>
      </c>
      <c r="B105">
        <v>8</v>
      </c>
      <c r="C105">
        <v>22.1</v>
      </c>
    </row>
    <row r="106" spans="1:3">
      <c r="A106">
        <v>1994</v>
      </c>
      <c r="B106">
        <v>9</v>
      </c>
      <c r="C106">
        <v>17.100000000000001</v>
      </c>
    </row>
    <row r="107" spans="1:3">
      <c r="A107">
        <v>1994</v>
      </c>
      <c r="B107">
        <v>10</v>
      </c>
      <c r="C107">
        <v>8.9</v>
      </c>
    </row>
    <row r="108" spans="1:3">
      <c r="A108">
        <v>1994</v>
      </c>
      <c r="B108">
        <v>11</v>
      </c>
      <c r="C108">
        <v>7.7</v>
      </c>
    </row>
    <row r="109" spans="1:3">
      <c r="A109">
        <v>1994</v>
      </c>
      <c r="B109">
        <v>12</v>
      </c>
      <c r="C109">
        <v>2.2000000000000002</v>
      </c>
    </row>
    <row r="110" spans="1:3">
      <c r="A110">
        <v>1995</v>
      </c>
      <c r="B110">
        <v>1</v>
      </c>
      <c r="C110">
        <v>1</v>
      </c>
    </row>
    <row r="111" spans="1:3">
      <c r="A111">
        <v>1995</v>
      </c>
      <c r="B111">
        <v>2</v>
      </c>
      <c r="C111">
        <v>4.5</v>
      </c>
    </row>
    <row r="112" spans="1:3">
      <c r="A112">
        <v>1995</v>
      </c>
      <c r="B112">
        <v>3</v>
      </c>
      <c r="C112">
        <v>5.0999999999999996</v>
      </c>
    </row>
    <row r="113" spans="1:3">
      <c r="A113">
        <v>1995</v>
      </c>
      <c r="B113">
        <v>4</v>
      </c>
      <c r="C113">
        <v>11.3</v>
      </c>
    </row>
    <row r="114" spans="1:3">
      <c r="A114">
        <v>1995</v>
      </c>
      <c r="B114">
        <v>5</v>
      </c>
      <c r="C114">
        <v>15.1</v>
      </c>
    </row>
    <row r="115" spans="1:3">
      <c r="A115">
        <v>1995</v>
      </c>
      <c r="B115">
        <v>6</v>
      </c>
      <c r="C115">
        <v>17</v>
      </c>
    </row>
    <row r="116" spans="1:3">
      <c r="A116">
        <v>1995</v>
      </c>
      <c r="B116">
        <v>7</v>
      </c>
      <c r="C116">
        <v>22.8</v>
      </c>
    </row>
    <row r="117" spans="1:3">
      <c r="A117">
        <v>1995</v>
      </c>
      <c r="B117">
        <v>8</v>
      </c>
      <c r="C117">
        <v>19.100000000000001</v>
      </c>
    </row>
    <row r="118" spans="1:3">
      <c r="A118">
        <v>1995</v>
      </c>
      <c r="B118">
        <v>9</v>
      </c>
      <c r="C118">
        <v>14.3</v>
      </c>
    </row>
    <row r="119" spans="1:3">
      <c r="A119">
        <v>1995</v>
      </c>
      <c r="B119">
        <v>10</v>
      </c>
      <c r="C119">
        <v>12.3</v>
      </c>
    </row>
    <row r="120" spans="1:3">
      <c r="A120">
        <v>1995</v>
      </c>
      <c r="B120">
        <v>11</v>
      </c>
      <c r="C120">
        <v>5.3</v>
      </c>
    </row>
    <row r="121" spans="1:3">
      <c r="A121">
        <v>1995</v>
      </c>
      <c r="B121">
        <v>12</v>
      </c>
      <c r="C121">
        <v>1.3</v>
      </c>
    </row>
    <row r="122" spans="1:3">
      <c r="A122">
        <v>1996</v>
      </c>
      <c r="B122">
        <v>1</v>
      </c>
      <c r="C122">
        <v>-0.8</v>
      </c>
    </row>
    <row r="123" spans="1:3">
      <c r="A123">
        <v>1996</v>
      </c>
      <c r="B123">
        <v>2</v>
      </c>
      <c r="C123">
        <v>-0.9</v>
      </c>
    </row>
    <row r="124" spans="1:3">
      <c r="A124">
        <v>1996</v>
      </c>
      <c r="B124">
        <v>3</v>
      </c>
      <c r="C124">
        <v>3.4</v>
      </c>
    </row>
    <row r="125" spans="1:3">
      <c r="A125">
        <v>1996</v>
      </c>
      <c r="B125">
        <v>4</v>
      </c>
      <c r="C125">
        <v>10.6</v>
      </c>
    </row>
    <row r="126" spans="1:3">
      <c r="A126">
        <v>1996</v>
      </c>
      <c r="B126">
        <v>5</v>
      </c>
      <c r="C126">
        <v>16</v>
      </c>
    </row>
    <row r="127" spans="1:3">
      <c r="A127">
        <v>1996</v>
      </c>
      <c r="B127">
        <v>6</v>
      </c>
      <c r="C127">
        <v>19.7</v>
      </c>
    </row>
    <row r="128" spans="1:3">
      <c r="A128">
        <v>1996</v>
      </c>
      <c r="B128">
        <v>7</v>
      </c>
      <c r="C128">
        <v>19.100000000000001</v>
      </c>
    </row>
    <row r="129" spans="1:3">
      <c r="A129">
        <v>1996</v>
      </c>
      <c r="B129">
        <v>8</v>
      </c>
      <c r="C129">
        <v>19.5</v>
      </c>
    </row>
    <row r="130" spans="1:3">
      <c r="A130">
        <v>1996</v>
      </c>
      <c r="B130">
        <v>9</v>
      </c>
      <c r="C130">
        <v>13.2</v>
      </c>
    </row>
    <row r="131" spans="1:3">
      <c r="A131">
        <v>1996</v>
      </c>
      <c r="B131">
        <v>10</v>
      </c>
      <c r="C131">
        <v>11</v>
      </c>
    </row>
    <row r="132" spans="1:3">
      <c r="A132">
        <v>1996</v>
      </c>
      <c r="B132">
        <v>11</v>
      </c>
      <c r="C132">
        <v>7.5</v>
      </c>
    </row>
    <row r="133" spans="1:3">
      <c r="A133">
        <v>1996</v>
      </c>
      <c r="B133">
        <v>12</v>
      </c>
      <c r="C133">
        <v>-1</v>
      </c>
    </row>
    <row r="134" spans="1:3">
      <c r="A134">
        <v>1997</v>
      </c>
      <c r="B134">
        <v>1</v>
      </c>
      <c r="C134">
        <v>-0.5</v>
      </c>
    </row>
    <row r="135" spans="1:3">
      <c r="A135">
        <v>1997</v>
      </c>
      <c r="B135">
        <v>2</v>
      </c>
      <c r="C135">
        <v>4.0999999999999996</v>
      </c>
    </row>
    <row r="136" spans="1:3">
      <c r="A136">
        <v>1997</v>
      </c>
      <c r="B136">
        <v>3</v>
      </c>
      <c r="C136">
        <v>7.5</v>
      </c>
    </row>
    <row r="137" spans="1:3">
      <c r="A137">
        <v>1997</v>
      </c>
      <c r="B137">
        <v>4</v>
      </c>
      <c r="C137">
        <v>8.5</v>
      </c>
    </row>
    <row r="138" spans="1:3">
      <c r="A138">
        <v>1997</v>
      </c>
      <c r="B138">
        <v>5</v>
      </c>
      <c r="C138">
        <v>16.3</v>
      </c>
    </row>
    <row r="139" spans="1:3">
      <c r="A139">
        <v>1997</v>
      </c>
      <c r="B139">
        <v>6</v>
      </c>
      <c r="C139">
        <v>19</v>
      </c>
    </row>
    <row r="140" spans="1:3">
      <c r="A140">
        <v>1997</v>
      </c>
      <c r="B140">
        <v>7</v>
      </c>
      <c r="C140">
        <v>20.100000000000001</v>
      </c>
    </row>
    <row r="141" spans="1:3">
      <c r="A141">
        <v>1997</v>
      </c>
      <c r="B141">
        <v>8</v>
      </c>
      <c r="C141">
        <v>20.2</v>
      </c>
    </row>
    <row r="142" spans="1:3">
      <c r="A142">
        <v>1997</v>
      </c>
      <c r="B142">
        <v>9</v>
      </c>
      <c r="C142">
        <v>16.600000000000001</v>
      </c>
    </row>
    <row r="143" spans="1:3">
      <c r="A143">
        <v>1997</v>
      </c>
      <c r="B143">
        <v>10</v>
      </c>
      <c r="C143">
        <v>9.6</v>
      </c>
    </row>
    <row r="144" spans="1:3">
      <c r="A144">
        <v>1997</v>
      </c>
      <c r="B144">
        <v>11</v>
      </c>
      <c r="C144">
        <v>5.3</v>
      </c>
    </row>
    <row r="145" spans="1:3">
      <c r="A145">
        <v>1997</v>
      </c>
      <c r="B145">
        <v>12</v>
      </c>
      <c r="C145">
        <v>2.6</v>
      </c>
    </row>
    <row r="146" spans="1:3">
      <c r="A146">
        <v>1998</v>
      </c>
      <c r="B146">
        <v>1</v>
      </c>
      <c r="C146">
        <v>3.2</v>
      </c>
    </row>
    <row r="147" spans="1:3">
      <c r="A147">
        <v>1998</v>
      </c>
      <c r="B147">
        <v>2</v>
      </c>
      <c r="C147">
        <v>5.3</v>
      </c>
    </row>
    <row r="148" spans="1:3">
      <c r="A148">
        <v>1998</v>
      </c>
      <c r="B148">
        <v>3</v>
      </c>
      <c r="C148">
        <v>5.8</v>
      </c>
    </row>
    <row r="149" spans="1:3">
      <c r="A149">
        <v>1998</v>
      </c>
      <c r="B149">
        <v>4</v>
      </c>
      <c r="C149">
        <v>11</v>
      </c>
    </row>
    <row r="150" spans="1:3">
      <c r="A150">
        <v>1998</v>
      </c>
      <c r="B150">
        <v>5</v>
      </c>
      <c r="C150">
        <v>15.8</v>
      </c>
    </row>
    <row r="151" spans="1:3">
      <c r="A151">
        <v>1998</v>
      </c>
      <c r="B151">
        <v>6</v>
      </c>
      <c r="C151">
        <v>20.7</v>
      </c>
    </row>
    <row r="152" spans="1:3">
      <c r="A152">
        <v>1998</v>
      </c>
      <c r="B152">
        <v>7</v>
      </c>
      <c r="C152">
        <v>21.5</v>
      </c>
    </row>
    <row r="153" spans="1:3">
      <c r="A153">
        <v>1998</v>
      </c>
      <c r="B153">
        <v>8</v>
      </c>
      <c r="C153">
        <v>21.6</v>
      </c>
    </row>
    <row r="154" spans="1:3">
      <c r="A154">
        <v>1998</v>
      </c>
      <c r="B154">
        <v>9</v>
      </c>
      <c r="C154">
        <v>15.6</v>
      </c>
    </row>
    <row r="155" spans="1:3">
      <c r="A155">
        <v>1998</v>
      </c>
      <c r="B155">
        <v>10</v>
      </c>
      <c r="C155">
        <v>11.4</v>
      </c>
    </row>
    <row r="156" spans="1:3">
      <c r="A156">
        <v>1998</v>
      </c>
      <c r="B156">
        <v>11</v>
      </c>
      <c r="C156">
        <v>3.4</v>
      </c>
    </row>
    <row r="157" spans="1:3">
      <c r="A157">
        <v>1998</v>
      </c>
      <c r="B157">
        <v>12</v>
      </c>
      <c r="C157">
        <v>-3.1</v>
      </c>
    </row>
    <row r="158" spans="1:3">
      <c r="A158">
        <v>1999</v>
      </c>
      <c r="B158">
        <v>1</v>
      </c>
      <c r="C158">
        <v>0.60000000000000009</v>
      </c>
    </row>
    <row r="159" spans="1:3">
      <c r="A159">
        <v>1999</v>
      </c>
      <c r="B159">
        <v>2</v>
      </c>
      <c r="C159">
        <v>0.8</v>
      </c>
    </row>
    <row r="160" spans="1:3">
      <c r="A160">
        <v>1999</v>
      </c>
      <c r="B160">
        <v>3</v>
      </c>
      <c r="C160">
        <v>7.8</v>
      </c>
    </row>
    <row r="161" spans="1:3">
      <c r="A161">
        <v>1999</v>
      </c>
      <c r="B161">
        <v>4</v>
      </c>
      <c r="C161">
        <v>11.6</v>
      </c>
    </row>
    <row r="162" spans="1:3">
      <c r="A162">
        <v>1999</v>
      </c>
      <c r="B162">
        <v>5</v>
      </c>
      <c r="C162">
        <v>16.7</v>
      </c>
    </row>
    <row r="163" spans="1:3">
      <c r="A163">
        <v>1999</v>
      </c>
      <c r="B163">
        <v>6</v>
      </c>
      <c r="C163">
        <v>19.100000000000001</v>
      </c>
    </row>
    <row r="164" spans="1:3">
      <c r="A164">
        <v>1999</v>
      </c>
      <c r="B164">
        <v>7</v>
      </c>
      <c r="C164">
        <v>20.9</v>
      </c>
    </row>
    <row r="165" spans="1:3">
      <c r="A165">
        <v>1999</v>
      </c>
      <c r="B165">
        <v>8</v>
      </c>
      <c r="C165">
        <v>20.5</v>
      </c>
    </row>
    <row r="166" spans="1:3">
      <c r="A166">
        <v>1999</v>
      </c>
      <c r="B166">
        <v>9</v>
      </c>
      <c r="C166">
        <v>18.100000000000001</v>
      </c>
    </row>
    <row r="167" spans="1:3">
      <c r="A167">
        <v>1999</v>
      </c>
      <c r="B167">
        <v>10</v>
      </c>
      <c r="C167">
        <v>11.8</v>
      </c>
    </row>
    <row r="168" spans="1:3">
      <c r="A168">
        <v>1999</v>
      </c>
      <c r="B168">
        <v>11</v>
      </c>
      <c r="C168">
        <v>3.1</v>
      </c>
    </row>
    <row r="169" spans="1:3">
      <c r="A169">
        <v>1999</v>
      </c>
      <c r="B169">
        <v>12</v>
      </c>
      <c r="C169">
        <v>0.7</v>
      </c>
    </row>
    <row r="170" spans="1:3">
      <c r="A170">
        <v>2000</v>
      </c>
      <c r="B170">
        <v>1</v>
      </c>
      <c r="C170">
        <v>-1.6</v>
      </c>
    </row>
    <row r="171" spans="1:3">
      <c r="A171">
        <v>2000</v>
      </c>
      <c r="B171">
        <v>2</v>
      </c>
      <c r="C171">
        <v>4</v>
      </c>
    </row>
    <row r="172" spans="1:3">
      <c r="A172">
        <v>2000</v>
      </c>
      <c r="B172">
        <v>3</v>
      </c>
      <c r="C172">
        <v>7.6</v>
      </c>
    </row>
    <row r="173" spans="1:3">
      <c r="A173">
        <v>2000</v>
      </c>
      <c r="B173">
        <v>4</v>
      </c>
      <c r="C173">
        <v>13.6</v>
      </c>
    </row>
    <row r="174" spans="1:3">
      <c r="A174">
        <v>2000</v>
      </c>
      <c r="B174">
        <v>5</v>
      </c>
      <c r="C174">
        <v>17</v>
      </c>
    </row>
    <row r="175" spans="1:3">
      <c r="A175">
        <v>2000</v>
      </c>
      <c r="B175">
        <v>6</v>
      </c>
      <c r="C175">
        <v>20.9</v>
      </c>
    </row>
    <row r="176" spans="1:3">
      <c r="A176">
        <v>2000</v>
      </c>
      <c r="B176">
        <v>7</v>
      </c>
      <c r="C176">
        <v>19.899999999999999</v>
      </c>
    </row>
    <row r="177" spans="1:3">
      <c r="A177">
        <v>2000</v>
      </c>
      <c r="B177">
        <v>8</v>
      </c>
      <c r="C177">
        <v>22.1</v>
      </c>
    </row>
    <row r="178" spans="1:3">
      <c r="A178">
        <v>2000</v>
      </c>
      <c r="B178">
        <v>9</v>
      </c>
      <c r="C178">
        <v>16.399999999999999</v>
      </c>
    </row>
    <row r="179" spans="1:3">
      <c r="A179">
        <v>2000</v>
      </c>
      <c r="B179">
        <v>10</v>
      </c>
      <c r="C179">
        <v>12.9</v>
      </c>
    </row>
    <row r="180" spans="1:3">
      <c r="A180">
        <v>2000</v>
      </c>
      <c r="B180">
        <v>11</v>
      </c>
      <c r="C180">
        <v>8.4</v>
      </c>
    </row>
    <row r="181" spans="1:3">
      <c r="A181">
        <v>2000</v>
      </c>
      <c r="B181">
        <v>12</v>
      </c>
      <c r="C181">
        <v>4.9000000000000004</v>
      </c>
    </row>
    <row r="182" spans="1:3">
      <c r="A182">
        <v>2001</v>
      </c>
      <c r="B182">
        <v>1</v>
      </c>
      <c r="C182">
        <v>3.4</v>
      </c>
    </row>
    <row r="183" spans="1:3">
      <c r="A183">
        <v>2001</v>
      </c>
      <c r="B183">
        <v>2</v>
      </c>
      <c r="C183">
        <v>4.7</v>
      </c>
    </row>
    <row r="184" spans="1:3">
      <c r="A184">
        <v>2001</v>
      </c>
      <c r="B184">
        <v>3</v>
      </c>
      <c r="C184">
        <v>8.8000000000000007</v>
      </c>
    </row>
    <row r="185" spans="1:3">
      <c r="A185">
        <v>2001</v>
      </c>
      <c r="B185">
        <v>4</v>
      </c>
      <c r="C185">
        <v>10.1</v>
      </c>
    </row>
    <row r="186" spans="1:3">
      <c r="A186">
        <v>2001</v>
      </c>
      <c r="B186">
        <v>5</v>
      </c>
      <c r="C186">
        <v>17.2</v>
      </c>
    </row>
    <row r="187" spans="1:3">
      <c r="A187">
        <v>2001</v>
      </c>
      <c r="B187">
        <v>6</v>
      </c>
      <c r="C187">
        <v>18.399999999999999</v>
      </c>
    </row>
    <row r="188" spans="1:3">
      <c r="A188">
        <v>2001</v>
      </c>
      <c r="B188">
        <v>7</v>
      </c>
      <c r="C188">
        <v>21.9</v>
      </c>
    </row>
    <row r="189" spans="1:3">
      <c r="A189">
        <v>2001</v>
      </c>
      <c r="B189">
        <v>8</v>
      </c>
      <c r="C189">
        <v>22.9</v>
      </c>
    </row>
    <row r="190" spans="1:3">
      <c r="A190">
        <v>2001</v>
      </c>
      <c r="B190">
        <v>9</v>
      </c>
      <c r="C190">
        <v>13.8</v>
      </c>
    </row>
    <row r="191" spans="1:3">
      <c r="A191">
        <v>2001</v>
      </c>
      <c r="B191">
        <v>10</v>
      </c>
      <c r="C191">
        <v>14</v>
      </c>
    </row>
    <row r="192" spans="1:3">
      <c r="A192">
        <v>2001</v>
      </c>
      <c r="B192">
        <v>11</v>
      </c>
      <c r="C192">
        <v>3.6</v>
      </c>
    </row>
    <row r="193" spans="1:3">
      <c r="A193">
        <v>2001</v>
      </c>
      <c r="B193">
        <v>12</v>
      </c>
      <c r="C193">
        <v>-2.1</v>
      </c>
    </row>
    <row r="194" spans="1:3">
      <c r="A194">
        <v>2002</v>
      </c>
      <c r="B194">
        <v>1</v>
      </c>
      <c r="C194">
        <v>-0.60000000000000009</v>
      </c>
    </row>
    <row r="195" spans="1:3">
      <c r="A195">
        <v>2002</v>
      </c>
      <c r="B195">
        <v>2</v>
      </c>
      <c r="C195">
        <v>5</v>
      </c>
    </row>
    <row r="196" spans="1:3">
      <c r="A196">
        <v>2002</v>
      </c>
      <c r="B196">
        <v>3</v>
      </c>
      <c r="C196">
        <v>8.9</v>
      </c>
    </row>
    <row r="197" spans="1:3">
      <c r="A197">
        <v>2002</v>
      </c>
      <c r="B197">
        <v>4</v>
      </c>
      <c r="C197">
        <v>10.1</v>
      </c>
    </row>
    <row r="198" spans="1:3">
      <c r="A198">
        <v>2002</v>
      </c>
      <c r="B198">
        <v>5</v>
      </c>
      <c r="C198">
        <v>17.3</v>
      </c>
    </row>
    <row r="199" spans="1:3">
      <c r="A199">
        <v>2002</v>
      </c>
      <c r="B199">
        <v>6</v>
      </c>
      <c r="C199">
        <v>21.1</v>
      </c>
    </row>
    <row r="200" spans="1:3">
      <c r="A200">
        <v>2002</v>
      </c>
      <c r="B200">
        <v>7</v>
      </c>
      <c r="C200">
        <v>21.3</v>
      </c>
    </row>
    <row r="201" spans="1:3">
      <c r="A201">
        <v>2002</v>
      </c>
      <c r="B201">
        <v>8</v>
      </c>
      <c r="C201">
        <v>20.100000000000001</v>
      </c>
    </row>
    <row r="202" spans="1:3">
      <c r="A202">
        <v>2002</v>
      </c>
      <c r="B202">
        <v>9</v>
      </c>
      <c r="C202">
        <v>15</v>
      </c>
    </row>
    <row r="203" spans="1:3">
      <c r="A203">
        <v>2002</v>
      </c>
      <c r="B203">
        <v>10</v>
      </c>
      <c r="C203">
        <v>11.5</v>
      </c>
    </row>
    <row r="204" spans="1:3">
      <c r="A204">
        <v>2002</v>
      </c>
      <c r="B204">
        <v>11</v>
      </c>
      <c r="C204">
        <v>9.4</v>
      </c>
    </row>
    <row r="205" spans="1:3">
      <c r="A205">
        <v>2002</v>
      </c>
      <c r="B205">
        <v>12</v>
      </c>
      <c r="C205">
        <v>2.6</v>
      </c>
    </row>
    <row r="206" spans="1:3">
      <c r="A206">
        <v>2003</v>
      </c>
      <c r="B206">
        <v>1</v>
      </c>
      <c r="C206">
        <v>-1.1000000000000001</v>
      </c>
    </row>
    <row r="207" spans="1:3">
      <c r="A207">
        <v>2003</v>
      </c>
      <c r="B207">
        <v>2</v>
      </c>
      <c r="C207">
        <v>-0.9</v>
      </c>
    </row>
    <row r="208" spans="1:3">
      <c r="A208">
        <v>2003</v>
      </c>
      <c r="B208">
        <v>3</v>
      </c>
      <c r="C208">
        <v>7.4</v>
      </c>
    </row>
    <row r="209" spans="1:3">
      <c r="A209">
        <v>2003</v>
      </c>
      <c r="B209">
        <v>4</v>
      </c>
      <c r="C209">
        <v>10.3</v>
      </c>
    </row>
    <row r="210" spans="1:3">
      <c r="A210">
        <v>2003</v>
      </c>
      <c r="B210">
        <v>5</v>
      </c>
      <c r="C210">
        <v>18.3</v>
      </c>
    </row>
    <row r="211" spans="1:3">
      <c r="A211">
        <v>2003</v>
      </c>
      <c r="B211">
        <v>6</v>
      </c>
      <c r="C211">
        <v>23.5</v>
      </c>
    </row>
    <row r="212" spans="1:3">
      <c r="A212">
        <v>2003</v>
      </c>
      <c r="B212">
        <v>7</v>
      </c>
      <c r="C212">
        <v>22.6</v>
      </c>
    </row>
    <row r="213" spans="1:3">
      <c r="A213">
        <v>2003</v>
      </c>
      <c r="B213">
        <v>8</v>
      </c>
      <c r="C213">
        <v>24.2</v>
      </c>
    </row>
    <row r="214" spans="1:3">
      <c r="A214">
        <v>2003</v>
      </c>
      <c r="B214">
        <v>9</v>
      </c>
      <c r="C214">
        <v>15.5</v>
      </c>
    </row>
    <row r="215" spans="1:3">
      <c r="A215">
        <v>2003</v>
      </c>
      <c r="B215">
        <v>10</v>
      </c>
      <c r="C215">
        <v>8.8000000000000007</v>
      </c>
    </row>
    <row r="216" spans="1:3">
      <c r="A216">
        <v>2003</v>
      </c>
      <c r="B216">
        <v>11</v>
      </c>
      <c r="C216">
        <v>8.1999999999999993</v>
      </c>
    </row>
    <row r="217" spans="1:3">
      <c r="A217">
        <v>2003</v>
      </c>
      <c r="B217">
        <v>12</v>
      </c>
      <c r="C217">
        <v>2.1</v>
      </c>
    </row>
    <row r="218" spans="1:3">
      <c r="A218">
        <v>2004</v>
      </c>
      <c r="B218">
        <v>1</v>
      </c>
      <c r="C218">
        <v>-0.30000000000000004</v>
      </c>
    </row>
    <row r="219" spans="1:3">
      <c r="A219">
        <v>2004</v>
      </c>
      <c r="B219">
        <v>2</v>
      </c>
      <c r="C219">
        <v>2.2000000000000002</v>
      </c>
    </row>
    <row r="220" spans="1:3">
      <c r="A220">
        <v>2004</v>
      </c>
      <c r="B220">
        <v>3</v>
      </c>
      <c r="C220">
        <v>5</v>
      </c>
    </row>
    <row r="221" spans="1:3">
      <c r="A221">
        <v>2004</v>
      </c>
      <c r="B221">
        <v>4</v>
      </c>
      <c r="C221">
        <v>10.7</v>
      </c>
    </row>
    <row r="222" spans="1:3">
      <c r="A222">
        <v>2004</v>
      </c>
      <c r="B222">
        <v>5</v>
      </c>
      <c r="C222">
        <v>14</v>
      </c>
    </row>
    <row r="223" spans="1:3">
      <c r="A223">
        <v>2004</v>
      </c>
      <c r="B223">
        <v>6</v>
      </c>
      <c r="C223">
        <v>18.8</v>
      </c>
    </row>
    <row r="224" spans="1:3">
      <c r="A224">
        <v>2004</v>
      </c>
      <c r="B224">
        <v>7</v>
      </c>
      <c r="C224">
        <v>20.9</v>
      </c>
    </row>
    <row r="225" spans="1:3">
      <c r="A225">
        <v>2004</v>
      </c>
      <c r="B225">
        <v>8</v>
      </c>
      <c r="C225">
        <v>20.7</v>
      </c>
    </row>
    <row r="226" spans="1:3">
      <c r="A226">
        <v>2004</v>
      </c>
      <c r="B226">
        <v>9</v>
      </c>
      <c r="C226">
        <v>15.6</v>
      </c>
    </row>
    <row r="227" spans="1:3">
      <c r="A227">
        <v>2004</v>
      </c>
      <c r="B227">
        <v>10</v>
      </c>
      <c r="C227">
        <v>13</v>
      </c>
    </row>
    <row r="228" spans="1:3">
      <c r="A228">
        <v>2004</v>
      </c>
      <c r="B228">
        <v>11</v>
      </c>
      <c r="C228">
        <v>5.9</v>
      </c>
    </row>
    <row r="229" spans="1:3">
      <c r="A229">
        <v>2004</v>
      </c>
      <c r="B229">
        <v>12</v>
      </c>
      <c r="C229">
        <v>1.5</v>
      </c>
    </row>
    <row r="230" spans="1:3">
      <c r="A230">
        <v>2005</v>
      </c>
      <c r="B230">
        <v>1</v>
      </c>
      <c r="C230">
        <v>0.1</v>
      </c>
    </row>
    <row r="231" spans="1:3">
      <c r="A231">
        <v>2005</v>
      </c>
      <c r="B231">
        <v>2</v>
      </c>
      <c r="C231">
        <v>-0.30000000000000004</v>
      </c>
    </row>
    <row r="232" spans="1:3">
      <c r="A232">
        <v>2005</v>
      </c>
      <c r="B232">
        <v>3</v>
      </c>
      <c r="C232">
        <v>5.7</v>
      </c>
    </row>
    <row r="233" spans="1:3">
      <c r="A233">
        <v>2005</v>
      </c>
      <c r="B233">
        <v>4</v>
      </c>
      <c r="C233">
        <v>10.8</v>
      </c>
    </row>
    <row r="234" spans="1:3">
      <c r="A234">
        <v>2005</v>
      </c>
      <c r="B234">
        <v>5</v>
      </c>
      <c r="C234">
        <v>16.3</v>
      </c>
    </row>
    <row r="235" spans="1:3">
      <c r="A235">
        <v>2005</v>
      </c>
      <c r="B235">
        <v>6</v>
      </c>
      <c r="C235">
        <v>19.5</v>
      </c>
    </row>
    <row r="236" spans="1:3">
      <c r="A236">
        <v>2005</v>
      </c>
      <c r="B236">
        <v>7</v>
      </c>
      <c r="C236">
        <v>21.1</v>
      </c>
    </row>
    <row r="237" spans="1:3">
      <c r="A237">
        <v>2005</v>
      </c>
      <c r="B237">
        <v>8</v>
      </c>
      <c r="C237">
        <v>18.399999999999999</v>
      </c>
    </row>
    <row r="238" spans="1:3">
      <c r="A238">
        <v>2005</v>
      </c>
      <c r="B238">
        <v>9</v>
      </c>
      <c r="C238">
        <v>16.399999999999999</v>
      </c>
    </row>
    <row r="239" spans="1:3">
      <c r="A239">
        <v>2005</v>
      </c>
      <c r="B239">
        <v>10</v>
      </c>
      <c r="C239">
        <v>11.8</v>
      </c>
    </row>
    <row r="240" spans="1:3">
      <c r="A240">
        <v>2005</v>
      </c>
      <c r="B240">
        <v>11</v>
      </c>
      <c r="C240">
        <v>5.0999999999999996</v>
      </c>
    </row>
    <row r="241" spans="1:3">
      <c r="A241">
        <v>2005</v>
      </c>
      <c r="B241">
        <v>12</v>
      </c>
      <c r="C241">
        <v>0.2</v>
      </c>
    </row>
    <row r="242" spans="1:3">
      <c r="A242">
        <v>2006</v>
      </c>
      <c r="B242">
        <v>1</v>
      </c>
      <c r="C242">
        <v>-1.6</v>
      </c>
    </row>
    <row r="243" spans="1:3">
      <c r="A243">
        <v>2006</v>
      </c>
      <c r="B243">
        <v>2</v>
      </c>
      <c r="C243">
        <v>0.5</v>
      </c>
    </row>
    <row r="244" spans="1:3">
      <c r="A244">
        <v>2006</v>
      </c>
      <c r="B244">
        <v>3</v>
      </c>
      <c r="C244">
        <v>4.5</v>
      </c>
    </row>
    <row r="245" spans="1:3">
      <c r="A245">
        <v>2006</v>
      </c>
      <c r="B245">
        <v>4</v>
      </c>
      <c r="C245">
        <v>11.5</v>
      </c>
    </row>
    <row r="246" spans="1:3">
      <c r="A246">
        <v>2006</v>
      </c>
      <c r="B246">
        <v>5</v>
      </c>
      <c r="C246">
        <v>15.5</v>
      </c>
    </row>
    <row r="247" spans="1:3">
      <c r="A247">
        <v>2006</v>
      </c>
      <c r="B247">
        <v>6</v>
      </c>
      <c r="C247">
        <v>20.5</v>
      </c>
    </row>
    <row r="248" spans="1:3">
      <c r="A248">
        <v>2006</v>
      </c>
      <c r="B248">
        <v>7</v>
      </c>
      <c r="C248">
        <v>23.6</v>
      </c>
    </row>
    <row r="249" spans="1:3">
      <c r="A249">
        <v>2006</v>
      </c>
      <c r="B249">
        <v>8</v>
      </c>
      <c r="C249">
        <v>17.7</v>
      </c>
    </row>
    <row r="250" spans="1:3">
      <c r="A250">
        <v>2006</v>
      </c>
      <c r="B250">
        <v>9</v>
      </c>
      <c r="C250">
        <v>17.7</v>
      </c>
    </row>
    <row r="251" spans="1:3">
      <c r="A251">
        <v>2006</v>
      </c>
      <c r="B251">
        <v>10</v>
      </c>
      <c r="C251">
        <v>13.4</v>
      </c>
    </row>
    <row r="252" spans="1:3">
      <c r="A252">
        <v>2006</v>
      </c>
      <c r="B252">
        <v>11</v>
      </c>
      <c r="C252">
        <v>8.9</v>
      </c>
    </row>
    <row r="253" spans="1:3">
      <c r="A253">
        <v>2006</v>
      </c>
      <c r="B253">
        <v>12</v>
      </c>
      <c r="C253">
        <v>4.5999999999999996</v>
      </c>
    </row>
    <row r="254" spans="1:3">
      <c r="A254">
        <v>2007</v>
      </c>
      <c r="B254">
        <v>1</v>
      </c>
      <c r="C254">
        <v>4.9000000000000004</v>
      </c>
    </row>
    <row r="255" spans="1:3">
      <c r="A255">
        <v>2007</v>
      </c>
      <c r="B255">
        <v>2</v>
      </c>
      <c r="C255">
        <v>5.9</v>
      </c>
    </row>
    <row r="256" spans="1:3">
      <c r="A256">
        <v>2007</v>
      </c>
      <c r="B256">
        <v>3</v>
      </c>
      <c r="C256">
        <v>8.5</v>
      </c>
    </row>
    <row r="257" spans="1:3">
      <c r="A257">
        <v>2007</v>
      </c>
      <c r="B257">
        <v>4</v>
      </c>
      <c r="C257">
        <v>14.7</v>
      </c>
    </row>
    <row r="258" spans="1:3">
      <c r="A258">
        <v>2007</v>
      </c>
      <c r="B258">
        <v>5</v>
      </c>
      <c r="C258">
        <v>17.2</v>
      </c>
    </row>
    <row r="259" spans="1:3">
      <c r="A259">
        <v>2007</v>
      </c>
      <c r="B259">
        <v>6</v>
      </c>
      <c r="C259">
        <v>20.9</v>
      </c>
    </row>
    <row r="260" spans="1:3">
      <c r="A260">
        <v>2007</v>
      </c>
      <c r="B260">
        <v>7</v>
      </c>
      <c r="C260">
        <v>22</v>
      </c>
    </row>
    <row r="261" spans="1:3">
      <c r="A261">
        <v>2007</v>
      </c>
      <c r="B261">
        <v>8</v>
      </c>
      <c r="C261">
        <v>20.399999999999999</v>
      </c>
    </row>
    <row r="262" spans="1:3">
      <c r="A262">
        <v>2007</v>
      </c>
      <c r="B262">
        <v>9</v>
      </c>
      <c r="C262">
        <v>14.5</v>
      </c>
    </row>
    <row r="263" spans="1:3">
      <c r="A263">
        <v>2007</v>
      </c>
      <c r="B263">
        <v>10</v>
      </c>
      <c r="C263">
        <v>10.4</v>
      </c>
    </row>
    <row r="264" spans="1:3">
      <c r="A264">
        <v>2007</v>
      </c>
      <c r="B264">
        <v>11</v>
      </c>
      <c r="C264">
        <v>5.0999999999999996</v>
      </c>
    </row>
    <row r="265" spans="1:3">
      <c r="A265">
        <v>2007</v>
      </c>
      <c r="B265">
        <v>12</v>
      </c>
      <c r="C265">
        <v>0.1</v>
      </c>
    </row>
    <row r="266" spans="1:3">
      <c r="A266">
        <v>2008</v>
      </c>
      <c r="B266">
        <v>1</v>
      </c>
      <c r="C266">
        <v>2.5</v>
      </c>
    </row>
    <row r="267" spans="1:3">
      <c r="A267">
        <v>2008</v>
      </c>
      <c r="B267">
        <v>2</v>
      </c>
      <c r="C267">
        <v>4.5999999999999996</v>
      </c>
    </row>
    <row r="268" spans="1:3">
      <c r="A268">
        <v>2008</v>
      </c>
      <c r="B268">
        <v>3</v>
      </c>
      <c r="C268">
        <v>6.2</v>
      </c>
    </row>
    <row r="269" spans="1:3">
      <c r="A269">
        <v>2008</v>
      </c>
      <c r="B269">
        <v>4</v>
      </c>
      <c r="C269">
        <v>10.7</v>
      </c>
    </row>
    <row r="270" spans="1:3">
      <c r="A270">
        <v>2008</v>
      </c>
      <c r="B270">
        <v>5</v>
      </c>
      <c r="C270">
        <v>16.899999999999999</v>
      </c>
    </row>
    <row r="271" spans="1:3">
      <c r="A271">
        <v>2008</v>
      </c>
      <c r="B271">
        <v>6</v>
      </c>
      <c r="C271">
        <v>20.3</v>
      </c>
    </row>
    <row r="272" spans="1:3">
      <c r="A272">
        <v>2008</v>
      </c>
      <c r="B272">
        <v>7</v>
      </c>
      <c r="C272">
        <v>21.4</v>
      </c>
    </row>
    <row r="273" spans="1:3">
      <c r="A273">
        <v>2008</v>
      </c>
      <c r="B273">
        <v>8</v>
      </c>
      <c r="C273">
        <v>20.7</v>
      </c>
    </row>
    <row r="274" spans="1:3">
      <c r="A274">
        <v>2008</v>
      </c>
      <c r="B274">
        <v>9</v>
      </c>
      <c r="C274">
        <v>15.1</v>
      </c>
    </row>
    <row r="275" spans="1:3">
      <c r="A275">
        <v>2008</v>
      </c>
      <c r="B275">
        <v>10</v>
      </c>
      <c r="C275">
        <v>12</v>
      </c>
    </row>
    <row r="276" spans="1:3">
      <c r="A276">
        <v>2008</v>
      </c>
      <c r="B276">
        <v>11</v>
      </c>
      <c r="C276">
        <v>6.4</v>
      </c>
    </row>
    <row r="277" spans="1:3">
      <c r="A277">
        <v>2008</v>
      </c>
      <c r="B277">
        <v>12</v>
      </c>
      <c r="C277">
        <v>2</v>
      </c>
    </row>
    <row r="278" spans="1:3">
      <c r="A278">
        <v>2009</v>
      </c>
      <c r="B278">
        <v>1</v>
      </c>
      <c r="C278">
        <v>-1.5</v>
      </c>
    </row>
    <row r="279" spans="1:3">
      <c r="A279">
        <v>2009</v>
      </c>
      <c r="B279">
        <v>2</v>
      </c>
      <c r="C279">
        <v>2.2999999999999998</v>
      </c>
    </row>
    <row r="280" spans="1:3">
      <c r="A280">
        <v>2009</v>
      </c>
      <c r="B280">
        <v>3</v>
      </c>
      <c r="C280">
        <v>7.1</v>
      </c>
    </row>
    <row r="281" spans="1:3">
      <c r="A281">
        <v>2009</v>
      </c>
      <c r="B281">
        <v>4</v>
      </c>
      <c r="C281">
        <v>13.3</v>
      </c>
    </row>
    <row r="282" spans="1:3">
      <c r="A282">
        <v>2009</v>
      </c>
      <c r="B282">
        <v>5</v>
      </c>
      <c r="C282">
        <v>18.100000000000001</v>
      </c>
    </row>
    <row r="283" spans="1:3">
      <c r="A283">
        <v>2009</v>
      </c>
      <c r="B283">
        <v>6</v>
      </c>
      <c r="C283">
        <v>18.899999999999999</v>
      </c>
    </row>
    <row r="284" spans="1:3">
      <c r="A284">
        <v>2009</v>
      </c>
      <c r="B284">
        <v>7</v>
      </c>
      <c r="C284">
        <v>21.7</v>
      </c>
    </row>
    <row r="285" spans="1:3">
      <c r="A285">
        <v>2009</v>
      </c>
      <c r="B285">
        <v>8</v>
      </c>
      <c r="C285">
        <v>22.4</v>
      </c>
    </row>
    <row r="286" spans="1:3">
      <c r="A286">
        <v>2009</v>
      </c>
      <c r="B286">
        <v>9</v>
      </c>
      <c r="C286">
        <v>17.399999999999999</v>
      </c>
    </row>
    <row r="287" spans="1:3">
      <c r="A287">
        <v>2009</v>
      </c>
      <c r="B287">
        <v>10</v>
      </c>
      <c r="C287">
        <v>11</v>
      </c>
    </row>
    <row r="288" spans="1:3">
      <c r="A288">
        <v>2009</v>
      </c>
      <c r="B288">
        <v>11</v>
      </c>
      <c r="C288">
        <v>7.5</v>
      </c>
    </row>
    <row r="289" spans="1:3">
      <c r="A289">
        <v>2009</v>
      </c>
      <c r="B289">
        <v>12</v>
      </c>
      <c r="C289">
        <v>2</v>
      </c>
    </row>
    <row r="290" spans="1:3">
      <c r="A290">
        <v>2010</v>
      </c>
      <c r="B290">
        <v>1</v>
      </c>
      <c r="C290">
        <v>-1.5</v>
      </c>
    </row>
    <row r="291" spans="1:3">
      <c r="A291">
        <v>2010</v>
      </c>
      <c r="B291">
        <v>2</v>
      </c>
      <c r="C291">
        <v>1.3</v>
      </c>
    </row>
    <row r="292" spans="1:3">
      <c r="A292">
        <v>2010</v>
      </c>
      <c r="B292">
        <v>3</v>
      </c>
      <c r="C292">
        <v>6.2</v>
      </c>
    </row>
    <row r="293" spans="1:3">
      <c r="A293">
        <v>2010</v>
      </c>
      <c r="B293">
        <v>4</v>
      </c>
      <c r="C293">
        <v>11.5</v>
      </c>
    </row>
    <row r="294" spans="1:3">
      <c r="A294">
        <v>2010</v>
      </c>
      <c r="B294">
        <v>5</v>
      </c>
      <c r="C294">
        <v>15.3</v>
      </c>
    </row>
    <row r="295" spans="1:3">
      <c r="A295">
        <v>2010</v>
      </c>
      <c r="B295">
        <v>6</v>
      </c>
      <c r="C295">
        <v>20.3</v>
      </c>
    </row>
    <row r="296" spans="1:3">
      <c r="A296">
        <v>2010</v>
      </c>
      <c r="B296">
        <v>7</v>
      </c>
      <c r="C296">
        <v>22.9</v>
      </c>
    </row>
    <row r="297" spans="1:3">
      <c r="A297">
        <v>2010</v>
      </c>
      <c r="B297">
        <v>8</v>
      </c>
      <c r="C297">
        <v>20.3</v>
      </c>
    </row>
    <row r="298" spans="1:3">
      <c r="A298">
        <v>2010</v>
      </c>
      <c r="B298">
        <v>9</v>
      </c>
      <c r="C298">
        <v>14.7</v>
      </c>
    </row>
    <row r="299" spans="1:3">
      <c r="A299">
        <v>2010</v>
      </c>
      <c r="B299">
        <v>10</v>
      </c>
      <c r="C299">
        <v>9.5</v>
      </c>
    </row>
    <row r="300" spans="1:3">
      <c r="A300">
        <v>2010</v>
      </c>
      <c r="B300">
        <v>11</v>
      </c>
      <c r="C300">
        <v>8.1</v>
      </c>
    </row>
    <row r="301" spans="1:3">
      <c r="A301">
        <v>2010</v>
      </c>
      <c r="B301">
        <v>12</v>
      </c>
      <c r="C301">
        <v>-0.4</v>
      </c>
    </row>
    <row r="302" spans="1:3">
      <c r="A302">
        <v>2011</v>
      </c>
      <c r="B302">
        <v>1</v>
      </c>
      <c r="C302">
        <v>1.5</v>
      </c>
    </row>
    <row r="303" spans="1:3">
      <c r="A303">
        <v>2011</v>
      </c>
      <c r="B303">
        <v>2</v>
      </c>
      <c r="C303">
        <v>1.5</v>
      </c>
    </row>
    <row r="304" spans="1:3">
      <c r="A304">
        <v>2011</v>
      </c>
      <c r="B304">
        <v>3</v>
      </c>
      <c r="C304">
        <v>7.1</v>
      </c>
    </row>
    <row r="305" spans="1:3">
      <c r="A305">
        <v>2011</v>
      </c>
      <c r="B305">
        <v>4</v>
      </c>
      <c r="C305">
        <v>13.5</v>
      </c>
    </row>
    <row r="306" spans="1:3">
      <c r="A306">
        <v>2011</v>
      </c>
      <c r="B306">
        <v>5</v>
      </c>
      <c r="C306">
        <v>17</v>
      </c>
    </row>
    <row r="307" spans="1:3">
      <c r="A307">
        <v>2011</v>
      </c>
      <c r="B307">
        <v>6</v>
      </c>
      <c r="C307">
        <v>20</v>
      </c>
    </row>
    <row r="308" spans="1:3">
      <c r="A308">
        <v>2011</v>
      </c>
      <c r="B308">
        <v>7</v>
      </c>
      <c r="C308">
        <v>21.1</v>
      </c>
    </row>
    <row r="309" spans="1:3">
      <c r="A309">
        <v>2011</v>
      </c>
      <c r="B309">
        <v>8</v>
      </c>
      <c r="C309">
        <v>22.8</v>
      </c>
    </row>
    <row r="310" spans="1:3">
      <c r="A310">
        <v>2011</v>
      </c>
      <c r="B310">
        <v>9</v>
      </c>
      <c r="C310">
        <v>19.399999999999999</v>
      </c>
    </row>
    <row r="311" spans="1:3">
      <c r="A311">
        <v>2011</v>
      </c>
      <c r="B311">
        <v>10</v>
      </c>
      <c r="C311">
        <v>10</v>
      </c>
    </row>
    <row r="312" spans="1:3">
      <c r="A312">
        <v>2011</v>
      </c>
      <c r="B312">
        <v>11</v>
      </c>
      <c r="C312">
        <v>3.8</v>
      </c>
    </row>
    <row r="313" spans="1:3">
      <c r="A313">
        <v>2011</v>
      </c>
      <c r="B313">
        <v>12</v>
      </c>
      <c r="C313">
        <v>3.3</v>
      </c>
    </row>
    <row r="314" spans="1:3">
      <c r="A314">
        <v>2012</v>
      </c>
      <c r="B314">
        <v>1</v>
      </c>
      <c r="C314">
        <v>1.6</v>
      </c>
    </row>
    <row r="315" spans="1:3">
      <c r="A315">
        <v>2012</v>
      </c>
      <c r="B315">
        <v>2</v>
      </c>
      <c r="C315">
        <v>-0.8</v>
      </c>
    </row>
    <row r="316" spans="1:3">
      <c r="A316">
        <v>2012</v>
      </c>
      <c r="B316">
        <v>3</v>
      </c>
      <c r="C316">
        <v>10.1</v>
      </c>
    </row>
    <row r="317" spans="1:3">
      <c r="A317">
        <v>2012</v>
      </c>
      <c r="B317">
        <v>4</v>
      </c>
      <c r="C317">
        <v>11.4</v>
      </c>
    </row>
    <row r="318" spans="1:3">
      <c r="A318">
        <v>2012</v>
      </c>
      <c r="B318">
        <v>5</v>
      </c>
      <c r="C318">
        <v>16.100000000000001</v>
      </c>
    </row>
    <row r="319" spans="1:3">
      <c r="A319">
        <v>2012</v>
      </c>
      <c r="B319">
        <v>6</v>
      </c>
      <c r="C319">
        <v>21.3</v>
      </c>
    </row>
    <row r="320" spans="1:3">
      <c r="A320">
        <v>2012</v>
      </c>
      <c r="B320">
        <v>7</v>
      </c>
      <c r="C320">
        <v>22.7</v>
      </c>
    </row>
    <row r="321" spans="1:3">
      <c r="A321">
        <v>2012</v>
      </c>
      <c r="B321">
        <v>8</v>
      </c>
      <c r="C321">
        <v>23.3</v>
      </c>
    </row>
    <row r="322" spans="1:3">
      <c r="A322">
        <v>2012</v>
      </c>
      <c r="B322">
        <v>9</v>
      </c>
      <c r="C322">
        <v>17</v>
      </c>
    </row>
    <row r="323" spans="1:3">
      <c r="A323">
        <v>2012</v>
      </c>
      <c r="B323">
        <v>10</v>
      </c>
      <c r="C323">
        <v>11.7</v>
      </c>
    </row>
    <row r="324" spans="1:3">
      <c r="A324">
        <v>2012</v>
      </c>
      <c r="B324">
        <v>11</v>
      </c>
      <c r="C324">
        <v>8.8000000000000007</v>
      </c>
    </row>
    <row r="325" spans="1:3">
      <c r="A325">
        <v>2012</v>
      </c>
      <c r="B325">
        <v>12</v>
      </c>
      <c r="C325">
        <v>0.8</v>
      </c>
    </row>
    <row r="326" spans="1:3">
      <c r="A326">
        <v>2013</v>
      </c>
      <c r="B326">
        <v>1</v>
      </c>
      <c r="C326">
        <v>2</v>
      </c>
    </row>
    <row r="327" spans="1:3">
      <c r="A327">
        <v>2013</v>
      </c>
      <c r="B327">
        <v>2</v>
      </c>
      <c r="C327">
        <v>0.9</v>
      </c>
    </row>
    <row r="328" spans="1:3">
      <c r="A328">
        <v>2013</v>
      </c>
      <c r="B328">
        <v>3</v>
      </c>
      <c r="C328">
        <v>3.9</v>
      </c>
    </row>
    <row r="329" spans="1:3">
      <c r="A329">
        <v>2013</v>
      </c>
      <c r="B329">
        <v>4</v>
      </c>
      <c r="C329">
        <v>12.4</v>
      </c>
    </row>
    <row r="330" spans="1:3">
      <c r="A330">
        <v>2013</v>
      </c>
      <c r="B330">
        <v>5</v>
      </c>
      <c r="C330">
        <v>14.8</v>
      </c>
    </row>
    <row r="331" spans="1:3">
      <c r="A331">
        <v>2013</v>
      </c>
      <c r="B331">
        <v>6</v>
      </c>
      <c r="C331">
        <v>19.8</v>
      </c>
    </row>
    <row r="332" spans="1:3">
      <c r="A332">
        <v>2013</v>
      </c>
      <c r="B332">
        <v>7</v>
      </c>
      <c r="C332">
        <v>23.5</v>
      </c>
    </row>
    <row r="333" spans="1:3">
      <c r="A333">
        <v>2013</v>
      </c>
      <c r="B333">
        <v>8</v>
      </c>
      <c r="C333">
        <v>22.5</v>
      </c>
    </row>
    <row r="334" spans="1:3">
      <c r="A334">
        <v>2013</v>
      </c>
      <c r="B334">
        <v>9</v>
      </c>
      <c r="C334">
        <v>16.2</v>
      </c>
    </row>
    <row r="335" spans="1:3">
      <c r="A335">
        <v>2013</v>
      </c>
      <c r="B335">
        <v>10</v>
      </c>
      <c r="C335">
        <v>13.2</v>
      </c>
    </row>
    <row r="336" spans="1:3">
      <c r="A336">
        <v>2013</v>
      </c>
      <c r="B336">
        <v>11</v>
      </c>
      <c r="C336">
        <v>7.3</v>
      </c>
    </row>
    <row r="337" spans="1:3">
      <c r="A337">
        <v>2013</v>
      </c>
      <c r="B337">
        <v>12</v>
      </c>
      <c r="C337">
        <v>2.7</v>
      </c>
    </row>
    <row r="338" spans="1:3">
      <c r="A338">
        <v>2014</v>
      </c>
      <c r="B338">
        <v>1</v>
      </c>
      <c r="C338">
        <v>5.4</v>
      </c>
    </row>
    <row r="339" spans="1:3">
      <c r="A339">
        <v>2014</v>
      </c>
      <c r="B339">
        <v>2</v>
      </c>
      <c r="C339">
        <v>4.4000000000000004</v>
      </c>
    </row>
    <row r="340" spans="1:3">
      <c r="A340">
        <v>2014</v>
      </c>
      <c r="B340">
        <v>3</v>
      </c>
      <c r="C340">
        <v>10</v>
      </c>
    </row>
    <row r="341" spans="1:3">
      <c r="A341">
        <v>2014</v>
      </c>
      <c r="B341">
        <v>4</v>
      </c>
      <c r="C341">
        <v>13.1</v>
      </c>
    </row>
    <row r="342" spans="1:3">
      <c r="A342">
        <v>2014</v>
      </c>
      <c r="B342">
        <v>5</v>
      </c>
      <c r="C342">
        <v>15.7</v>
      </c>
    </row>
    <row r="343" spans="1:3">
      <c r="A343">
        <v>2014</v>
      </c>
      <c r="B343">
        <v>6</v>
      </c>
      <c r="C343">
        <v>20.2</v>
      </c>
    </row>
    <row r="344" spans="1:3">
      <c r="A344">
        <v>2014</v>
      </c>
      <c r="B344">
        <v>7</v>
      </c>
      <c r="C344">
        <v>20.8</v>
      </c>
    </row>
    <row r="345" spans="1:3">
      <c r="A345">
        <v>2014</v>
      </c>
      <c r="B345">
        <v>8</v>
      </c>
      <c r="C345">
        <v>19.600000000000001</v>
      </c>
    </row>
    <row r="346" spans="1:3">
      <c r="A346">
        <v>2014</v>
      </c>
      <c r="B346">
        <v>9</v>
      </c>
      <c r="C346">
        <v>16.2</v>
      </c>
    </row>
    <row r="347" spans="1:3">
      <c r="A347">
        <v>2014</v>
      </c>
      <c r="B347">
        <v>10</v>
      </c>
      <c r="C347">
        <v>13.6</v>
      </c>
    </row>
    <row r="348" spans="1:3">
      <c r="A348">
        <v>2014</v>
      </c>
      <c r="B348">
        <v>11</v>
      </c>
      <c r="C348">
        <v>8.8000000000000007</v>
      </c>
    </row>
    <row r="349" spans="1:3">
      <c r="A349">
        <v>2014</v>
      </c>
      <c r="B349">
        <v>12</v>
      </c>
      <c r="C349">
        <v>3.9</v>
      </c>
    </row>
    <row r="350" spans="1:3">
      <c r="A350">
        <v>2015</v>
      </c>
      <c r="B350">
        <v>1</v>
      </c>
      <c r="C350">
        <v>2.8</v>
      </c>
    </row>
    <row r="351" spans="1:3">
      <c r="A351">
        <v>2015</v>
      </c>
      <c r="B351">
        <v>2</v>
      </c>
      <c r="C351">
        <v>2.4</v>
      </c>
    </row>
    <row r="352" spans="1:3">
      <c r="A352">
        <v>2015</v>
      </c>
      <c r="B352">
        <v>3</v>
      </c>
      <c r="C352">
        <v>7.6</v>
      </c>
    </row>
    <row r="353" spans="1:3">
      <c r="A353">
        <v>2015</v>
      </c>
      <c r="B353">
        <v>4</v>
      </c>
      <c r="C353">
        <v>11.8</v>
      </c>
    </row>
    <row r="354" spans="1:3">
      <c r="A354">
        <v>2015</v>
      </c>
      <c r="B354">
        <v>5</v>
      </c>
      <c r="C354">
        <v>17</v>
      </c>
    </row>
    <row r="355" spans="1:3">
      <c r="A355">
        <v>2015</v>
      </c>
      <c r="B355">
        <v>6</v>
      </c>
      <c r="C355">
        <v>20.6</v>
      </c>
    </row>
    <row r="356" spans="1:3">
      <c r="A356">
        <v>2015</v>
      </c>
      <c r="B356">
        <v>7</v>
      </c>
      <c r="C356">
        <v>24.3</v>
      </c>
    </row>
    <row r="357" spans="1:3">
      <c r="A357">
        <v>2015</v>
      </c>
      <c r="B357">
        <v>8</v>
      </c>
      <c r="C357">
        <v>22.3</v>
      </c>
    </row>
    <row r="358" spans="1:3">
      <c r="A358">
        <v>2015</v>
      </c>
      <c r="B358">
        <v>9</v>
      </c>
      <c r="C358">
        <v>16.5</v>
      </c>
    </row>
    <row r="359" spans="1:3">
      <c r="A359">
        <v>2015</v>
      </c>
      <c r="B359">
        <v>10</v>
      </c>
      <c r="C359">
        <v>11</v>
      </c>
    </row>
    <row r="360" spans="1:3">
      <c r="A360">
        <v>2015</v>
      </c>
      <c r="B360">
        <v>11</v>
      </c>
      <c r="C360">
        <v>6.9</v>
      </c>
    </row>
    <row r="361" spans="1:3">
      <c r="A361">
        <v>2015</v>
      </c>
      <c r="B361">
        <v>12</v>
      </c>
      <c r="C361">
        <v>2.6</v>
      </c>
    </row>
    <row r="362" spans="1:3">
      <c r="A362">
        <v>2016</v>
      </c>
      <c r="B362">
        <v>1</v>
      </c>
      <c r="C362">
        <v>1.1000000000000001</v>
      </c>
    </row>
    <row r="363" spans="1:3">
      <c r="A363">
        <v>2016</v>
      </c>
      <c r="B363">
        <v>2</v>
      </c>
      <c r="C363">
        <v>5.5</v>
      </c>
    </row>
    <row r="364" spans="1:3">
      <c r="A364">
        <v>2016</v>
      </c>
      <c r="B364">
        <v>3</v>
      </c>
      <c r="C364">
        <v>7.5</v>
      </c>
    </row>
    <row r="365" spans="1:3">
      <c r="A365">
        <v>2016</v>
      </c>
      <c r="B365">
        <v>4</v>
      </c>
      <c r="C365">
        <v>12.5</v>
      </c>
    </row>
    <row r="366" spans="1:3">
      <c r="A366">
        <v>2016</v>
      </c>
      <c r="B366">
        <v>5</v>
      </c>
      <c r="C366">
        <v>15.3</v>
      </c>
    </row>
    <row r="367" spans="1:3">
      <c r="A367">
        <v>2016</v>
      </c>
      <c r="B367">
        <v>6</v>
      </c>
      <c r="C367">
        <v>20</v>
      </c>
    </row>
    <row r="368" spans="1:3">
      <c r="A368">
        <v>2016</v>
      </c>
      <c r="B368">
        <v>7</v>
      </c>
      <c r="C368">
        <v>23.2</v>
      </c>
    </row>
    <row r="369" spans="1:3">
      <c r="A369">
        <v>2016</v>
      </c>
      <c r="B369">
        <v>8</v>
      </c>
      <c r="C369">
        <v>20.6</v>
      </c>
    </row>
    <row r="370" spans="1:3">
      <c r="A370">
        <v>2016</v>
      </c>
      <c r="B370">
        <v>9</v>
      </c>
      <c r="C370">
        <v>18.3</v>
      </c>
    </row>
    <row r="371" spans="1:3">
      <c r="A371">
        <v>2016</v>
      </c>
      <c r="B371">
        <v>10</v>
      </c>
      <c r="C371">
        <v>10.3</v>
      </c>
    </row>
    <row r="372" spans="1:3">
      <c r="A372">
        <v>2016</v>
      </c>
      <c r="B372">
        <v>11</v>
      </c>
      <c r="C372">
        <v>7</v>
      </c>
    </row>
    <row r="373" spans="1:3">
      <c r="A373">
        <v>2016</v>
      </c>
      <c r="B373">
        <v>12</v>
      </c>
      <c r="C373">
        <v>-0.2</v>
      </c>
    </row>
    <row r="374" spans="1:3">
      <c r="A374">
        <v>2017</v>
      </c>
      <c r="B374">
        <v>1</v>
      </c>
      <c r="C374">
        <v>-3.2</v>
      </c>
    </row>
    <row r="375" spans="1:3">
      <c r="A375">
        <v>2017</v>
      </c>
      <c r="B375">
        <v>2</v>
      </c>
      <c r="C375">
        <v>4.5</v>
      </c>
    </row>
    <row r="376" spans="1:3">
      <c r="A376">
        <v>2017</v>
      </c>
      <c r="B376">
        <v>3</v>
      </c>
      <c r="C376">
        <v>10.199999999999999</v>
      </c>
    </row>
    <row r="377" spans="1:3">
      <c r="A377">
        <v>2017</v>
      </c>
      <c r="B377">
        <v>4</v>
      </c>
      <c r="C377">
        <v>12.1</v>
      </c>
    </row>
    <row r="378" spans="1:3">
      <c r="A378">
        <v>2017</v>
      </c>
      <c r="B378">
        <v>5</v>
      </c>
      <c r="C378">
        <v>16.899999999999999</v>
      </c>
    </row>
    <row r="379" spans="1:3">
      <c r="A379">
        <v>2017</v>
      </c>
      <c r="B379">
        <v>6</v>
      </c>
      <c r="C379">
        <v>21.7</v>
      </c>
    </row>
    <row r="380" spans="1:3">
      <c r="A380">
        <v>2017</v>
      </c>
      <c r="B380">
        <v>7</v>
      </c>
      <c r="C380">
        <v>23.2</v>
      </c>
    </row>
    <row r="381" spans="1:3">
      <c r="A381">
        <v>2017</v>
      </c>
      <c r="B381">
        <v>8</v>
      </c>
      <c r="C381">
        <v>23.2</v>
      </c>
    </row>
    <row r="382" spans="1:3">
      <c r="A382">
        <v>2017</v>
      </c>
      <c r="B382">
        <v>9</v>
      </c>
      <c r="C382">
        <v>14.3</v>
      </c>
    </row>
    <row r="383" spans="1:3">
      <c r="A383">
        <v>2017</v>
      </c>
      <c r="B383">
        <v>10</v>
      </c>
      <c r="C383">
        <v>12</v>
      </c>
    </row>
    <row r="384" spans="1:3">
      <c r="A384">
        <v>2017</v>
      </c>
      <c r="B384">
        <v>11</v>
      </c>
      <c r="C384">
        <v>6.2</v>
      </c>
    </row>
    <row r="385" spans="1:3">
      <c r="A385">
        <v>2017</v>
      </c>
      <c r="B385">
        <v>12</v>
      </c>
      <c r="C385">
        <v>1.9</v>
      </c>
    </row>
    <row r="386" spans="1:3">
      <c r="A386">
        <v>2018</v>
      </c>
      <c r="B386">
        <v>1</v>
      </c>
      <c r="C386">
        <v>4.8</v>
      </c>
    </row>
    <row r="387" spans="1:3">
      <c r="A387">
        <v>2018</v>
      </c>
      <c r="B387">
        <v>2</v>
      </c>
      <c r="C387">
        <v>-0.1</v>
      </c>
    </row>
    <row r="388" spans="1:3">
      <c r="A388">
        <v>2018</v>
      </c>
      <c r="B388">
        <v>3</v>
      </c>
      <c r="C388">
        <v>4.5999999999999996</v>
      </c>
    </row>
    <row r="389" spans="1:3">
      <c r="A389">
        <v>2018</v>
      </c>
      <c r="B389">
        <v>4</v>
      </c>
      <c r="C389">
        <v>15.2</v>
      </c>
    </row>
    <row r="390" spans="1:3">
      <c r="A390">
        <v>2018</v>
      </c>
      <c r="B390">
        <v>5</v>
      </c>
      <c r="C390">
        <v>18</v>
      </c>
    </row>
    <row r="391" spans="1:3">
      <c r="A391">
        <v>2018</v>
      </c>
      <c r="B391">
        <v>6</v>
      </c>
      <c r="C391">
        <v>20.9</v>
      </c>
    </row>
    <row r="392" spans="1:3">
      <c r="A392">
        <v>2018</v>
      </c>
      <c r="B392">
        <v>7</v>
      </c>
      <c r="C392">
        <v>22.3</v>
      </c>
    </row>
    <row r="393" spans="1:3">
      <c r="A393">
        <v>2018</v>
      </c>
      <c r="B393">
        <v>8</v>
      </c>
      <c r="C393">
        <v>22.8</v>
      </c>
    </row>
    <row r="394" spans="1:3">
      <c r="A394">
        <v>2018</v>
      </c>
      <c r="B394">
        <v>9</v>
      </c>
      <c r="C394">
        <v>17.600000000000001</v>
      </c>
    </row>
    <row r="395" spans="1:3">
      <c r="A395">
        <v>2018</v>
      </c>
      <c r="B395">
        <v>10</v>
      </c>
      <c r="C395">
        <v>13.2</v>
      </c>
    </row>
    <row r="396" spans="1:3">
      <c r="A396">
        <v>2018</v>
      </c>
      <c r="B396">
        <v>11</v>
      </c>
      <c r="C396">
        <v>8.3000000000000007</v>
      </c>
    </row>
    <row r="397" spans="1:3">
      <c r="A397">
        <v>2018</v>
      </c>
      <c r="B397">
        <v>12</v>
      </c>
      <c r="C397">
        <v>2.2000000000000002</v>
      </c>
    </row>
    <row r="398" spans="1:3">
      <c r="A398">
        <v>2019</v>
      </c>
      <c r="B398">
        <v>1</v>
      </c>
      <c r="C398">
        <v>0.7</v>
      </c>
    </row>
    <row r="399" spans="1:3">
      <c r="A399">
        <v>2019</v>
      </c>
      <c r="B399">
        <v>2</v>
      </c>
      <c r="C399">
        <v>4.9000000000000004</v>
      </c>
    </row>
    <row r="400" spans="1:3">
      <c r="A400">
        <v>2019</v>
      </c>
      <c r="B400">
        <v>3</v>
      </c>
      <c r="C400">
        <v>9</v>
      </c>
    </row>
    <row r="401" spans="1:3">
      <c r="A401">
        <v>2019</v>
      </c>
      <c r="B401">
        <v>4</v>
      </c>
      <c r="C401">
        <v>11.6</v>
      </c>
    </row>
    <row r="402" spans="1:3">
      <c r="A402">
        <v>2019</v>
      </c>
      <c r="B402">
        <v>5</v>
      </c>
      <c r="C402">
        <v>12.9</v>
      </c>
    </row>
    <row r="403" spans="1:3">
      <c r="A403">
        <v>2019</v>
      </c>
      <c r="B403">
        <v>6</v>
      </c>
      <c r="C403">
        <v>23.5</v>
      </c>
    </row>
    <row r="404" spans="1:3">
      <c r="A404">
        <v>2019</v>
      </c>
      <c r="B404">
        <v>7</v>
      </c>
      <c r="C404">
        <v>22.9</v>
      </c>
    </row>
    <row r="405" spans="1:3">
      <c r="A405">
        <v>2019</v>
      </c>
      <c r="B405">
        <v>8</v>
      </c>
      <c r="C405">
        <v>22.6</v>
      </c>
    </row>
    <row r="406" spans="1:3">
      <c r="A406">
        <v>2019</v>
      </c>
      <c r="B406">
        <v>9</v>
      </c>
      <c r="C406">
        <v>16.8</v>
      </c>
    </row>
    <row r="407" spans="1:3">
      <c r="A407">
        <v>2019</v>
      </c>
      <c r="B407">
        <v>10</v>
      </c>
      <c r="C407">
        <v>13.2</v>
      </c>
    </row>
    <row r="408" spans="1:3">
      <c r="A408">
        <v>2019</v>
      </c>
      <c r="B408">
        <v>11</v>
      </c>
      <c r="C408">
        <v>8.8000000000000007</v>
      </c>
    </row>
    <row r="409" spans="1:3">
      <c r="A409">
        <v>2019</v>
      </c>
      <c r="B409">
        <v>12</v>
      </c>
      <c r="C409">
        <v>3.6</v>
      </c>
    </row>
    <row r="410" spans="1:3">
      <c r="A410">
        <v>2020</v>
      </c>
      <c r="B410">
        <v>1</v>
      </c>
      <c r="C410">
        <v>1.9</v>
      </c>
    </row>
    <row r="411" spans="1:3">
      <c r="A411">
        <v>2020</v>
      </c>
      <c r="B411">
        <v>2</v>
      </c>
      <c r="C411">
        <v>6.8</v>
      </c>
    </row>
    <row r="412" spans="1:3">
      <c r="A412">
        <v>2020</v>
      </c>
      <c r="B412">
        <v>3</v>
      </c>
      <c r="C412">
        <v>7.2</v>
      </c>
    </row>
    <row r="413" spans="1:3">
      <c r="A413">
        <v>2020</v>
      </c>
      <c r="B413">
        <v>4</v>
      </c>
      <c r="C413">
        <v>13</v>
      </c>
    </row>
    <row r="414" spans="1:3">
      <c r="A414">
        <v>2020</v>
      </c>
      <c r="B414">
        <v>5</v>
      </c>
      <c r="C414">
        <v>15.3</v>
      </c>
    </row>
    <row r="415" spans="1:3">
      <c r="A415">
        <v>2020</v>
      </c>
      <c r="B415">
        <v>6</v>
      </c>
      <c r="C415">
        <v>19.600000000000001</v>
      </c>
    </row>
    <row r="416" spans="1:3">
      <c r="A416">
        <v>2020</v>
      </c>
      <c r="B416">
        <v>7</v>
      </c>
      <c r="C416">
        <v>21.8</v>
      </c>
    </row>
    <row r="417" spans="1:3">
      <c r="A417">
        <v>2020</v>
      </c>
      <c r="B417">
        <v>8</v>
      </c>
      <c r="C417">
        <v>22.2</v>
      </c>
    </row>
    <row r="418" spans="1:3">
      <c r="A418">
        <v>2020</v>
      </c>
      <c r="B418">
        <v>9</v>
      </c>
      <c r="C418">
        <v>17.5</v>
      </c>
    </row>
    <row r="419" spans="1:3">
      <c r="A419">
        <v>2020</v>
      </c>
      <c r="B419">
        <v>10</v>
      </c>
      <c r="C419">
        <v>11.9</v>
      </c>
    </row>
    <row r="420" spans="1:3">
      <c r="A420">
        <v>2020</v>
      </c>
      <c r="B420">
        <v>11</v>
      </c>
      <c r="C420">
        <v>5.3</v>
      </c>
    </row>
    <row r="421" spans="1:3">
      <c r="A421">
        <v>2020</v>
      </c>
      <c r="B421">
        <v>12</v>
      </c>
      <c r="C42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Lucija Fekonja</dc:creator>
  <cp:keywords/>
  <dc:description/>
  <cp:lastModifiedBy/>
  <cp:revision/>
  <dcterms:created xsi:type="dcterms:W3CDTF">2023-07-13T08:45:41Z</dcterms:created>
  <dcterms:modified xsi:type="dcterms:W3CDTF">2023-08-09T01:06:44Z</dcterms:modified>
  <cp:category/>
  <cp:contentStatus/>
</cp:coreProperties>
</file>