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.sadvokassova\Desktop\Индира на сайт\"/>
    </mc:Choice>
  </mc:AlternateContent>
  <xr:revisionPtr revIDLastSave="0" documentId="13_ncr:1_{74EE7B8C-CAA5-4C34-B76D-170D2DE940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главная" sheetId="1" r:id="rId1"/>
    <sheet name="Лист1" sheetId="4" state="hidden" r:id="rId2"/>
    <sheet name="нормы выноса" sheetId="2" state="hidden" r:id="rId3"/>
    <sheet name="удобрения" sheetId="3" r:id="rId4"/>
    <sheet name="области" sheetId="5" state="hidden" r:id="rId5"/>
    <sheet name="оз.пшениц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76" i="1" l="1"/>
  <c r="AD70" i="1"/>
  <c r="AC79" i="1"/>
  <c r="AC78" i="1"/>
  <c r="AC72" i="1"/>
  <c r="AB80" i="1"/>
  <c r="AB78" i="1"/>
  <c r="AB77" i="1"/>
  <c r="AB76" i="1"/>
  <c r="AB75" i="1"/>
  <c r="AB74" i="1"/>
  <c r="AB73" i="1"/>
  <c r="AB72" i="1"/>
  <c r="AA80" i="1"/>
  <c r="AA78" i="1"/>
  <c r="AA77" i="1"/>
  <c r="AA76" i="1"/>
  <c r="AA75" i="1"/>
  <c r="AA74" i="1"/>
  <c r="AA73" i="1"/>
  <c r="AA72" i="1"/>
  <c r="AA71" i="1"/>
  <c r="AA70" i="1"/>
  <c r="AA69" i="1"/>
  <c r="AA68" i="1"/>
  <c r="W76" i="1"/>
  <c r="W70" i="1"/>
  <c r="V79" i="1"/>
  <c r="V78" i="1"/>
  <c r="V72" i="1"/>
  <c r="U80" i="1"/>
  <c r="U78" i="1"/>
  <c r="U77" i="1"/>
  <c r="U76" i="1"/>
  <c r="U75" i="1"/>
  <c r="U74" i="1"/>
  <c r="U73" i="1"/>
  <c r="U72" i="1"/>
  <c r="T80" i="1"/>
  <c r="T78" i="1"/>
  <c r="T77" i="1"/>
  <c r="T76" i="1"/>
  <c r="T75" i="1"/>
  <c r="T74" i="1"/>
  <c r="T73" i="1"/>
  <c r="T72" i="1"/>
  <c r="T71" i="1"/>
  <c r="T70" i="1"/>
  <c r="T69" i="1"/>
  <c r="T68" i="1"/>
  <c r="M80" i="1"/>
  <c r="L80" i="1"/>
  <c r="N79" i="1"/>
  <c r="N78" i="1"/>
  <c r="M78" i="1"/>
  <c r="L78" i="1"/>
  <c r="M77" i="1"/>
  <c r="L77" i="1"/>
  <c r="O76" i="1"/>
  <c r="M76" i="1"/>
  <c r="L76" i="1"/>
  <c r="M75" i="1"/>
  <c r="L75" i="1"/>
  <c r="M74" i="1"/>
  <c r="L74" i="1"/>
  <c r="M73" i="1"/>
  <c r="L73" i="1"/>
  <c r="N72" i="1"/>
  <c r="M72" i="1"/>
  <c r="L72" i="1"/>
  <c r="L71" i="1"/>
  <c r="O70" i="1"/>
  <c r="L70" i="1"/>
  <c r="L69" i="1"/>
  <c r="L68" i="1"/>
  <c r="I46" i="1"/>
  <c r="H46" i="1"/>
  <c r="G46" i="1"/>
  <c r="F46" i="1"/>
  <c r="I45" i="1"/>
  <c r="H45" i="1"/>
  <c r="G45" i="1"/>
  <c r="F45" i="1"/>
  <c r="I44" i="1"/>
  <c r="H44" i="1"/>
  <c r="G44" i="1"/>
  <c r="F44" i="1"/>
  <c r="AE80" i="1" l="1"/>
  <c r="AE78" i="1"/>
  <c r="AE77" i="1"/>
  <c r="AE76" i="1"/>
  <c r="AE75" i="1"/>
  <c r="AE74" i="1"/>
  <c r="AE73" i="1"/>
  <c r="AE72" i="1"/>
  <c r="AE70" i="1"/>
  <c r="X80" i="1"/>
  <c r="X78" i="1"/>
  <c r="X77" i="1"/>
  <c r="X76" i="1"/>
  <c r="X75" i="1"/>
  <c r="X74" i="1"/>
  <c r="X73" i="1"/>
  <c r="X72" i="1"/>
  <c r="X70" i="1"/>
  <c r="P80" i="1"/>
  <c r="P78" i="1"/>
  <c r="P77" i="1"/>
  <c r="P76" i="1"/>
  <c r="P75" i="1"/>
  <c r="P74" i="1"/>
  <c r="P73" i="1"/>
  <c r="P72" i="1"/>
  <c r="P70" i="1"/>
  <c r="F39" i="1"/>
  <c r="F4" i="1" l="1"/>
  <c r="F43" i="1"/>
  <c r="AD60" i="1" l="1"/>
  <c r="AE60" i="1" s="1"/>
  <c r="AD54" i="1"/>
  <c r="AC63" i="1"/>
  <c r="AC62" i="1"/>
  <c r="AC56" i="1"/>
  <c r="AB64" i="1"/>
  <c r="AB62" i="1"/>
  <c r="AB61" i="1"/>
  <c r="AB60" i="1"/>
  <c r="AB59" i="1"/>
  <c r="AB58" i="1"/>
  <c r="AE58" i="1" s="1"/>
  <c r="AB57" i="1"/>
  <c r="AE57" i="1" s="1"/>
  <c r="AB56" i="1"/>
  <c r="AA64" i="1"/>
  <c r="AE64" i="1" s="1"/>
  <c r="AA62" i="1"/>
  <c r="AA61" i="1"/>
  <c r="AE61" i="1" s="1"/>
  <c r="AA60" i="1"/>
  <c r="AA59" i="1"/>
  <c r="AE59" i="1" s="1"/>
  <c r="AA58" i="1"/>
  <c r="AA57" i="1"/>
  <c r="AA56" i="1"/>
  <c r="AA55" i="1"/>
  <c r="AA54" i="1"/>
  <c r="AE54" i="1" s="1"/>
  <c r="AA53" i="1"/>
  <c r="AA52" i="1"/>
  <c r="W60" i="1"/>
  <c r="W54" i="1"/>
  <c r="V63" i="1"/>
  <c r="V62" i="1"/>
  <c r="V56" i="1"/>
  <c r="U64" i="1"/>
  <c r="U62" i="1"/>
  <c r="U61" i="1"/>
  <c r="U60" i="1"/>
  <c r="U59" i="1"/>
  <c r="U58" i="1"/>
  <c r="X58" i="1" s="1"/>
  <c r="U57" i="1"/>
  <c r="U56" i="1"/>
  <c r="X56" i="1" s="1"/>
  <c r="T64" i="1"/>
  <c r="T62" i="1"/>
  <c r="T61" i="1"/>
  <c r="X61" i="1" s="1"/>
  <c r="T60" i="1"/>
  <c r="X60" i="1" s="1"/>
  <c r="T59" i="1"/>
  <c r="T58" i="1"/>
  <c r="T57" i="1"/>
  <c r="T56" i="1"/>
  <c r="T55" i="1"/>
  <c r="T54" i="1"/>
  <c r="T53" i="1"/>
  <c r="T52" i="1"/>
  <c r="O60" i="1"/>
  <c r="P60" i="1" s="1"/>
  <c r="O54" i="1"/>
  <c r="N63" i="1"/>
  <c r="N62" i="1"/>
  <c r="N56" i="1"/>
  <c r="M64" i="1"/>
  <c r="M62" i="1"/>
  <c r="P62" i="1" s="1"/>
  <c r="M61" i="1"/>
  <c r="M60" i="1"/>
  <c r="M59" i="1"/>
  <c r="P59" i="1" s="1"/>
  <c r="M58" i="1"/>
  <c r="M57" i="1"/>
  <c r="M56" i="1"/>
  <c r="L64" i="1"/>
  <c r="P64" i="1" s="1"/>
  <c r="L62" i="1"/>
  <c r="L61" i="1"/>
  <c r="P61" i="1" s="1"/>
  <c r="L60" i="1"/>
  <c r="L59" i="1"/>
  <c r="L58" i="1"/>
  <c r="L57" i="1"/>
  <c r="L56" i="1"/>
  <c r="L55" i="1"/>
  <c r="L54" i="1"/>
  <c r="L53" i="1"/>
  <c r="L52" i="1"/>
  <c r="AE62" i="1"/>
  <c r="X64" i="1"/>
  <c r="X59" i="1"/>
  <c r="P54" i="1"/>
  <c r="CH28" i="1"/>
  <c r="CH22" i="1"/>
  <c r="CG31" i="1"/>
  <c r="CG30" i="1"/>
  <c r="CG24" i="1"/>
  <c r="CF32" i="1"/>
  <c r="CF30" i="1"/>
  <c r="CF29" i="1"/>
  <c r="CI29" i="1" s="1"/>
  <c r="CF28" i="1"/>
  <c r="CF27" i="1"/>
  <c r="CF26" i="1"/>
  <c r="CF25" i="1"/>
  <c r="CF24" i="1"/>
  <c r="CE32" i="1"/>
  <c r="CE30" i="1"/>
  <c r="CE29" i="1"/>
  <c r="CE28" i="1"/>
  <c r="CI28" i="1" s="1"/>
  <c r="CE27" i="1"/>
  <c r="CE26" i="1"/>
  <c r="CE25" i="1"/>
  <c r="CE24" i="1"/>
  <c r="CE23" i="1"/>
  <c r="CE22" i="1"/>
  <c r="CI22" i="1" s="1"/>
  <c r="CE21" i="1"/>
  <c r="CE20" i="1"/>
  <c r="CH11" i="1"/>
  <c r="CH5" i="1"/>
  <c r="CG14" i="1"/>
  <c r="CG13" i="1"/>
  <c r="CG7" i="1"/>
  <c r="CF15" i="1"/>
  <c r="CF13" i="1"/>
  <c r="CF12" i="1"/>
  <c r="CI12" i="1" s="1"/>
  <c r="CF11" i="1"/>
  <c r="CF10" i="1"/>
  <c r="CF9" i="1"/>
  <c r="CI9" i="1" s="1"/>
  <c r="CF8" i="1"/>
  <c r="CF7" i="1"/>
  <c r="CE15" i="1"/>
  <c r="CE13" i="1"/>
  <c r="CE12" i="1"/>
  <c r="CE11" i="1"/>
  <c r="CE10" i="1"/>
  <c r="CI10" i="1" s="1"/>
  <c r="CE9" i="1"/>
  <c r="CE8" i="1"/>
  <c r="CE7" i="1"/>
  <c r="CI7" i="1" s="1"/>
  <c r="CE6" i="1"/>
  <c r="CE5" i="1"/>
  <c r="CE4" i="1"/>
  <c r="CE3" i="1"/>
  <c r="CI32" i="1"/>
  <c r="CI26" i="1"/>
  <c r="CI25" i="1"/>
  <c r="CI8" i="1"/>
  <c r="CI5" i="1"/>
  <c r="BZ44" i="1"/>
  <c r="BZ38" i="1"/>
  <c r="BY47" i="1"/>
  <c r="BY46" i="1"/>
  <c r="BY40" i="1"/>
  <c r="BX48" i="1"/>
  <c r="BX46" i="1"/>
  <c r="BX45" i="1"/>
  <c r="BX44" i="1"/>
  <c r="BX43" i="1"/>
  <c r="BX42" i="1"/>
  <c r="BX41" i="1"/>
  <c r="BX40" i="1"/>
  <c r="BW48" i="1"/>
  <c r="CA48" i="1" s="1"/>
  <c r="BW46" i="1"/>
  <c r="BW45" i="1"/>
  <c r="CA45" i="1" s="1"/>
  <c r="BW44" i="1"/>
  <c r="CA44" i="1" s="1"/>
  <c r="BW43" i="1"/>
  <c r="CA43" i="1" s="1"/>
  <c r="BW42" i="1"/>
  <c r="BW41" i="1"/>
  <c r="BW40" i="1"/>
  <c r="CA40" i="1" s="1"/>
  <c r="BW39" i="1"/>
  <c r="BW38" i="1"/>
  <c r="BW37" i="1"/>
  <c r="BW36" i="1"/>
  <c r="BR44" i="1"/>
  <c r="BS44" i="1" s="1"/>
  <c r="BR38" i="1"/>
  <c r="BQ47" i="1"/>
  <c r="BQ46" i="1"/>
  <c r="BQ40" i="1"/>
  <c r="BP48" i="1"/>
  <c r="BP46" i="1"/>
  <c r="BP45" i="1"/>
  <c r="BP44" i="1"/>
  <c r="BP43" i="1"/>
  <c r="BP42" i="1"/>
  <c r="BP41" i="1"/>
  <c r="BP40" i="1"/>
  <c r="BO48" i="1"/>
  <c r="BS48" i="1" s="1"/>
  <c r="BO46" i="1"/>
  <c r="BO45" i="1"/>
  <c r="BS45" i="1" s="1"/>
  <c r="BO44" i="1"/>
  <c r="BO43" i="1"/>
  <c r="BO42" i="1"/>
  <c r="BO41" i="1"/>
  <c r="BS41" i="1" s="1"/>
  <c r="BO40" i="1"/>
  <c r="BS40" i="1" s="1"/>
  <c r="BO39" i="1"/>
  <c r="BO38" i="1"/>
  <c r="BS38" i="1" s="1"/>
  <c r="BO37" i="1"/>
  <c r="BO36" i="1"/>
  <c r="BG36" i="1"/>
  <c r="CA42" i="1"/>
  <c r="BS43" i="1"/>
  <c r="BS42" i="1"/>
  <c r="BJ44" i="1"/>
  <c r="BJ38" i="1"/>
  <c r="BI40" i="1"/>
  <c r="BI47" i="1"/>
  <c r="BI46" i="1"/>
  <c r="BH48" i="1"/>
  <c r="BH46" i="1"/>
  <c r="BH45" i="1"/>
  <c r="BK45" i="1" s="1"/>
  <c r="BH44" i="1"/>
  <c r="BH43" i="1"/>
  <c r="BH42" i="1"/>
  <c r="BK42" i="1" s="1"/>
  <c r="BH41" i="1"/>
  <c r="BH40" i="1"/>
  <c r="BG48" i="1"/>
  <c r="BG46" i="1"/>
  <c r="BG45" i="1"/>
  <c r="BG44" i="1"/>
  <c r="BG43" i="1"/>
  <c r="BK43" i="1" s="1"/>
  <c r="BG42" i="1"/>
  <c r="BG41" i="1"/>
  <c r="BG40" i="1"/>
  <c r="BG39" i="1"/>
  <c r="BG38" i="1"/>
  <c r="BG37" i="1"/>
  <c r="BB44" i="1"/>
  <c r="BB38" i="1"/>
  <c r="BA47" i="1"/>
  <c r="BA46" i="1"/>
  <c r="BA40" i="1"/>
  <c r="AZ48" i="1"/>
  <c r="BC48" i="1" s="1"/>
  <c r="AZ46" i="1"/>
  <c r="AZ45" i="1"/>
  <c r="AZ44" i="1"/>
  <c r="AZ43" i="1"/>
  <c r="AZ42" i="1"/>
  <c r="AZ41" i="1"/>
  <c r="AZ40" i="1"/>
  <c r="AY48" i="1"/>
  <c r="AY46" i="1"/>
  <c r="AY45" i="1"/>
  <c r="AY44" i="1"/>
  <c r="AY43" i="1"/>
  <c r="AY42" i="1"/>
  <c r="AY41" i="1"/>
  <c r="AY40" i="1"/>
  <c r="AY39" i="1"/>
  <c r="AY38" i="1"/>
  <c r="BC38" i="1" s="1"/>
  <c r="AY37" i="1"/>
  <c r="AY36" i="1"/>
  <c r="BK41" i="1"/>
  <c r="BK38" i="1"/>
  <c r="BC46" i="1"/>
  <c r="BC45" i="1"/>
  <c r="BC43" i="1"/>
  <c r="BC42" i="1"/>
  <c r="AT44" i="1"/>
  <c r="AT38" i="1"/>
  <c r="AS47" i="1"/>
  <c r="AS46" i="1"/>
  <c r="AS40" i="1"/>
  <c r="AR48" i="1"/>
  <c r="AR46" i="1"/>
  <c r="AR45" i="1"/>
  <c r="AR44" i="1"/>
  <c r="AU44" i="1" s="1"/>
  <c r="AR43" i="1"/>
  <c r="AR42" i="1"/>
  <c r="AR41" i="1"/>
  <c r="AU41" i="1" s="1"/>
  <c r="AR40" i="1"/>
  <c r="AU40" i="1" s="1"/>
  <c r="AQ48" i="1"/>
  <c r="AQ46" i="1"/>
  <c r="AQ45" i="1"/>
  <c r="AQ44" i="1"/>
  <c r="AQ43" i="1"/>
  <c r="AU43" i="1" s="1"/>
  <c r="AQ42" i="1"/>
  <c r="AQ41" i="1"/>
  <c r="AQ40" i="1"/>
  <c r="AQ39" i="1"/>
  <c r="AQ38" i="1"/>
  <c r="AU38" i="1" s="1"/>
  <c r="AQ37" i="1"/>
  <c r="AQ36" i="1"/>
  <c r="AL44" i="1"/>
  <c r="AL38" i="1"/>
  <c r="AM38" i="1" s="1"/>
  <c r="AK47" i="1"/>
  <c r="AK46" i="1"/>
  <c r="AK40" i="1"/>
  <c r="AJ48" i="1"/>
  <c r="AM48" i="1" s="1"/>
  <c r="AJ46" i="1"/>
  <c r="AJ45" i="1"/>
  <c r="AM45" i="1" s="1"/>
  <c r="AJ44" i="1"/>
  <c r="AJ43" i="1"/>
  <c r="AJ42" i="1"/>
  <c r="AJ41" i="1"/>
  <c r="AJ40" i="1"/>
  <c r="AI48" i="1"/>
  <c r="AI46" i="1"/>
  <c r="AI45" i="1"/>
  <c r="AI44" i="1"/>
  <c r="AI43" i="1"/>
  <c r="AI42" i="1"/>
  <c r="AI41" i="1"/>
  <c r="AI40" i="1"/>
  <c r="AI39" i="1"/>
  <c r="AI38" i="1"/>
  <c r="AI37" i="1"/>
  <c r="AI36" i="1"/>
  <c r="AD44" i="1"/>
  <c r="AD38" i="1"/>
  <c r="AC47" i="1"/>
  <c r="AC46" i="1"/>
  <c r="AC40" i="1"/>
  <c r="AB48" i="1"/>
  <c r="AB46" i="1"/>
  <c r="AE46" i="1" s="1"/>
  <c r="AB45" i="1"/>
  <c r="AE45" i="1" s="1"/>
  <c r="AB44" i="1"/>
  <c r="AB43" i="1"/>
  <c r="AB42" i="1"/>
  <c r="AB41" i="1"/>
  <c r="AB40" i="1"/>
  <c r="AA48" i="1"/>
  <c r="AA46" i="1"/>
  <c r="AA45" i="1"/>
  <c r="AA44" i="1"/>
  <c r="AE44" i="1" s="1"/>
  <c r="AA43" i="1"/>
  <c r="AA42" i="1"/>
  <c r="AE42" i="1" s="1"/>
  <c r="AA41" i="1"/>
  <c r="AE41" i="1" s="1"/>
  <c r="AA40" i="1"/>
  <c r="AA39" i="1"/>
  <c r="AA38" i="1"/>
  <c r="AA37" i="1"/>
  <c r="AA36" i="1"/>
  <c r="AU46" i="1"/>
  <c r="AU45" i="1"/>
  <c r="AM46" i="1"/>
  <c r="AM44" i="1"/>
  <c r="AM41" i="1"/>
  <c r="AE48" i="1"/>
  <c r="AE43" i="1"/>
  <c r="AE40" i="1"/>
  <c r="AE38" i="1"/>
  <c r="W44" i="1"/>
  <c r="W38" i="1"/>
  <c r="V47" i="1"/>
  <c r="V46" i="1"/>
  <c r="V40" i="1"/>
  <c r="U48" i="1"/>
  <c r="X48" i="1" s="1"/>
  <c r="U46" i="1"/>
  <c r="U45" i="1"/>
  <c r="X45" i="1" s="1"/>
  <c r="U44" i="1"/>
  <c r="U43" i="1"/>
  <c r="U42" i="1"/>
  <c r="X42" i="1" s="1"/>
  <c r="U41" i="1"/>
  <c r="U40" i="1"/>
  <c r="T48" i="1"/>
  <c r="T46" i="1"/>
  <c r="T45" i="1"/>
  <c r="T44" i="1"/>
  <c r="T43" i="1"/>
  <c r="T42" i="1"/>
  <c r="T41" i="1"/>
  <c r="X41" i="1" s="1"/>
  <c r="T40" i="1"/>
  <c r="T39" i="1"/>
  <c r="T38" i="1"/>
  <c r="T37" i="1"/>
  <c r="T36" i="1"/>
  <c r="O44" i="1"/>
  <c r="O38" i="1"/>
  <c r="P38" i="1" s="1"/>
  <c r="N47" i="1"/>
  <c r="N46" i="1"/>
  <c r="N40" i="1"/>
  <c r="M48" i="1"/>
  <c r="P48" i="1" s="1"/>
  <c r="M46" i="1"/>
  <c r="P46" i="1" s="1"/>
  <c r="M45" i="1"/>
  <c r="P45" i="1" s="1"/>
  <c r="M44" i="1"/>
  <c r="M43" i="1"/>
  <c r="M42" i="1"/>
  <c r="P42" i="1" s="1"/>
  <c r="M41" i="1"/>
  <c r="M40" i="1"/>
  <c r="P40" i="1" s="1"/>
  <c r="L48" i="1"/>
  <c r="L46" i="1"/>
  <c r="L45" i="1"/>
  <c r="L44" i="1"/>
  <c r="P44" i="1" s="1"/>
  <c r="L43" i="1"/>
  <c r="P43" i="1" s="1"/>
  <c r="L42" i="1"/>
  <c r="L41" i="1"/>
  <c r="L40" i="1"/>
  <c r="L39" i="1"/>
  <c r="L38" i="1"/>
  <c r="L37" i="1"/>
  <c r="L36" i="1"/>
  <c r="X38" i="1"/>
  <c r="BZ28" i="1"/>
  <c r="BZ22" i="1"/>
  <c r="BY31" i="1"/>
  <c r="BY30" i="1"/>
  <c r="BY24" i="1"/>
  <c r="BX32" i="1"/>
  <c r="BX30" i="1"/>
  <c r="BX29" i="1"/>
  <c r="BX28" i="1"/>
  <c r="BX27" i="1"/>
  <c r="BX26" i="1"/>
  <c r="BX25" i="1"/>
  <c r="BX24" i="1"/>
  <c r="BW32" i="1"/>
  <c r="BW30" i="1"/>
  <c r="BW29" i="1"/>
  <c r="BW28" i="1"/>
  <c r="BW27" i="1"/>
  <c r="BW26" i="1"/>
  <c r="BW25" i="1"/>
  <c r="BW24" i="1"/>
  <c r="BW23" i="1"/>
  <c r="BW22" i="1"/>
  <c r="CA22" i="1" s="1"/>
  <c r="BW21" i="1"/>
  <c r="BW20" i="1"/>
  <c r="BZ11" i="1"/>
  <c r="BZ5" i="1"/>
  <c r="BY14" i="1"/>
  <c r="BY13" i="1"/>
  <c r="BY7" i="1"/>
  <c r="BX15" i="1"/>
  <c r="BX13" i="1"/>
  <c r="BX12" i="1"/>
  <c r="CA12" i="1" s="1"/>
  <c r="BX11" i="1"/>
  <c r="BX10" i="1"/>
  <c r="BX9" i="1"/>
  <c r="BX8" i="1"/>
  <c r="BX7" i="1"/>
  <c r="BW15" i="1"/>
  <c r="BW13" i="1"/>
  <c r="BW12" i="1"/>
  <c r="BW11" i="1"/>
  <c r="BW10" i="1"/>
  <c r="CA10" i="1" s="1"/>
  <c r="BW9" i="1"/>
  <c r="BW8" i="1"/>
  <c r="BW7" i="1"/>
  <c r="BW6" i="1"/>
  <c r="BW5" i="1"/>
  <c r="BW4" i="1"/>
  <c r="BW3" i="1"/>
  <c r="BR28" i="1"/>
  <c r="BR22" i="1"/>
  <c r="BQ31" i="1"/>
  <c r="BQ30" i="1"/>
  <c r="BQ24" i="1"/>
  <c r="BP32" i="1"/>
  <c r="BP30" i="1"/>
  <c r="BP29" i="1"/>
  <c r="BP28" i="1"/>
  <c r="BP27" i="1"/>
  <c r="BP26" i="1"/>
  <c r="BS26" i="1" s="1"/>
  <c r="BP25" i="1"/>
  <c r="BP24" i="1"/>
  <c r="BO32" i="1"/>
  <c r="BO30" i="1"/>
  <c r="BO29" i="1"/>
  <c r="BS29" i="1" s="1"/>
  <c r="BO28" i="1"/>
  <c r="BO27" i="1"/>
  <c r="BO26" i="1"/>
  <c r="BO25" i="1"/>
  <c r="BS25" i="1" s="1"/>
  <c r="BO24" i="1"/>
  <c r="BS24" i="1" s="1"/>
  <c r="BO23" i="1"/>
  <c r="BO22" i="1"/>
  <c r="BO21" i="1"/>
  <c r="BO20" i="1"/>
  <c r="BR11" i="1"/>
  <c r="BR5" i="1"/>
  <c r="BQ14" i="1"/>
  <c r="BQ13" i="1"/>
  <c r="BQ7" i="1"/>
  <c r="BP15" i="1"/>
  <c r="BP13" i="1"/>
  <c r="BP12" i="1"/>
  <c r="BP11" i="1"/>
  <c r="BP10" i="1"/>
  <c r="BP9" i="1"/>
  <c r="BP7" i="1"/>
  <c r="BP8" i="1"/>
  <c r="BO15" i="1"/>
  <c r="BO13" i="1"/>
  <c r="BO12" i="1"/>
  <c r="BO11" i="1"/>
  <c r="BO10" i="1"/>
  <c r="BO9" i="1"/>
  <c r="BS9" i="1" s="1"/>
  <c r="BO8" i="1"/>
  <c r="BO7" i="1"/>
  <c r="BO6" i="1"/>
  <c r="BO5" i="1"/>
  <c r="BO4" i="1"/>
  <c r="BO3" i="1"/>
  <c r="BI31" i="1"/>
  <c r="BI30" i="1"/>
  <c r="BI24" i="1"/>
  <c r="BH32" i="1"/>
  <c r="BH30" i="1"/>
  <c r="BH29" i="1"/>
  <c r="BK29" i="1" s="1"/>
  <c r="BH28" i="1"/>
  <c r="BH27" i="1"/>
  <c r="BH26" i="1"/>
  <c r="BH25" i="1"/>
  <c r="BK25" i="1" s="1"/>
  <c r="BH24" i="1"/>
  <c r="BG32" i="1"/>
  <c r="BG30" i="1"/>
  <c r="BG29" i="1"/>
  <c r="BG28" i="1"/>
  <c r="BG27" i="1"/>
  <c r="BK27" i="1" s="1"/>
  <c r="BG26" i="1"/>
  <c r="BG25" i="1"/>
  <c r="BG24" i="1"/>
  <c r="BG23" i="1"/>
  <c r="BG22" i="1"/>
  <c r="BG21" i="1"/>
  <c r="BG20" i="1"/>
  <c r="BJ11" i="1"/>
  <c r="BJ5" i="1"/>
  <c r="BI14" i="1"/>
  <c r="BI13" i="1"/>
  <c r="BI7" i="1"/>
  <c r="BH15" i="1"/>
  <c r="BK15" i="1" s="1"/>
  <c r="BH13" i="1"/>
  <c r="BH12" i="1"/>
  <c r="BH11" i="1"/>
  <c r="BH10" i="1"/>
  <c r="BH9" i="1"/>
  <c r="BH8" i="1"/>
  <c r="BH7" i="1"/>
  <c r="BG15" i="1"/>
  <c r="BG13" i="1"/>
  <c r="BG12" i="1"/>
  <c r="BG11" i="1"/>
  <c r="BG10" i="1"/>
  <c r="BG9" i="1"/>
  <c r="BG8" i="1"/>
  <c r="BG7" i="1"/>
  <c r="BG6" i="1"/>
  <c r="BG5" i="1"/>
  <c r="BG4" i="1"/>
  <c r="BG3" i="1"/>
  <c r="BB28" i="1"/>
  <c r="BB22" i="1"/>
  <c r="BA31" i="1"/>
  <c r="BA30" i="1"/>
  <c r="BA24" i="1"/>
  <c r="AZ32" i="1"/>
  <c r="AZ30" i="1"/>
  <c r="AZ29" i="1"/>
  <c r="BC29" i="1" s="1"/>
  <c r="AZ28" i="1"/>
  <c r="AZ27" i="1"/>
  <c r="AZ26" i="1"/>
  <c r="AZ25" i="1"/>
  <c r="AZ24" i="1"/>
  <c r="AY32" i="1"/>
  <c r="AY30" i="1"/>
  <c r="AY29" i="1"/>
  <c r="AY28" i="1"/>
  <c r="AY27" i="1"/>
  <c r="BC27" i="1" s="1"/>
  <c r="AY26" i="1"/>
  <c r="BC26" i="1" s="1"/>
  <c r="AY25" i="1"/>
  <c r="AY24" i="1"/>
  <c r="AY23" i="1"/>
  <c r="AY22" i="1"/>
  <c r="AY21" i="1"/>
  <c r="AY20" i="1"/>
  <c r="BB11" i="1"/>
  <c r="BB5" i="1"/>
  <c r="BA14" i="1"/>
  <c r="BA13" i="1"/>
  <c r="BA7" i="1"/>
  <c r="AZ15" i="1"/>
  <c r="BC15" i="1" s="1"/>
  <c r="AZ13" i="1"/>
  <c r="AZ12" i="1"/>
  <c r="BC12" i="1" s="1"/>
  <c r="AZ11" i="1"/>
  <c r="AZ10" i="1"/>
  <c r="AZ9" i="1"/>
  <c r="AZ8" i="1"/>
  <c r="AZ7" i="1"/>
  <c r="AY15" i="1"/>
  <c r="AY13" i="1"/>
  <c r="AY12" i="1"/>
  <c r="AY11" i="1"/>
  <c r="AY10" i="1"/>
  <c r="AY9" i="1"/>
  <c r="AY8" i="1"/>
  <c r="AY7" i="1"/>
  <c r="AY6" i="1"/>
  <c r="AY5" i="1"/>
  <c r="AY4" i="1"/>
  <c r="AY3" i="1"/>
  <c r="AT28" i="1"/>
  <c r="AT22" i="1"/>
  <c r="AS31" i="1"/>
  <c r="AS30" i="1"/>
  <c r="AS24" i="1"/>
  <c r="AR32" i="1"/>
  <c r="AR30" i="1"/>
  <c r="AR29" i="1"/>
  <c r="AR28" i="1"/>
  <c r="AR27" i="1"/>
  <c r="AR26" i="1"/>
  <c r="AR25" i="1"/>
  <c r="AR24" i="1"/>
  <c r="AU24" i="1"/>
  <c r="AQ32" i="1"/>
  <c r="AQ30" i="1"/>
  <c r="AQ29" i="1"/>
  <c r="AQ28" i="1"/>
  <c r="AU28" i="1" s="1"/>
  <c r="AQ27" i="1"/>
  <c r="AQ26" i="1"/>
  <c r="AQ25" i="1"/>
  <c r="AU25" i="1" s="1"/>
  <c r="AQ24" i="1"/>
  <c r="AQ23" i="1"/>
  <c r="AQ22" i="1"/>
  <c r="AQ21" i="1"/>
  <c r="AQ20" i="1"/>
  <c r="AL28" i="1"/>
  <c r="AL22" i="1"/>
  <c r="AK31" i="1"/>
  <c r="AK30" i="1"/>
  <c r="AK24" i="1"/>
  <c r="AJ32" i="1"/>
  <c r="AJ30" i="1"/>
  <c r="AJ29" i="1"/>
  <c r="AJ28" i="1"/>
  <c r="AJ27" i="1"/>
  <c r="AJ26" i="1"/>
  <c r="AJ25" i="1"/>
  <c r="AJ24" i="1"/>
  <c r="AI32" i="1"/>
  <c r="AI30" i="1"/>
  <c r="AM30" i="1" s="1"/>
  <c r="AI29" i="1"/>
  <c r="AI28" i="1"/>
  <c r="AI27" i="1"/>
  <c r="AI26" i="1"/>
  <c r="AM26" i="1" s="1"/>
  <c r="AI25" i="1"/>
  <c r="AI24" i="1"/>
  <c r="AI23" i="1"/>
  <c r="AI22" i="1"/>
  <c r="AI21" i="1"/>
  <c r="AI20" i="1"/>
  <c r="AT5" i="1"/>
  <c r="AT11" i="1"/>
  <c r="AS14" i="1"/>
  <c r="AS7" i="1"/>
  <c r="AS13" i="1"/>
  <c r="AR15" i="1"/>
  <c r="AU15" i="1" s="1"/>
  <c r="AR13" i="1"/>
  <c r="AR12" i="1"/>
  <c r="AU12" i="1" s="1"/>
  <c r="AR11" i="1"/>
  <c r="AR10" i="1"/>
  <c r="AR9" i="1"/>
  <c r="AR8" i="1"/>
  <c r="AR7" i="1"/>
  <c r="AQ15" i="1"/>
  <c r="AQ13" i="1"/>
  <c r="AQ12" i="1"/>
  <c r="AQ11" i="1"/>
  <c r="AQ10" i="1"/>
  <c r="AU10" i="1" s="1"/>
  <c r="AQ9" i="1"/>
  <c r="AQ8" i="1"/>
  <c r="AU8" i="1" s="1"/>
  <c r="AQ7" i="1"/>
  <c r="AQ6" i="1"/>
  <c r="AQ5" i="1"/>
  <c r="AQ4" i="1"/>
  <c r="AQ3" i="1"/>
  <c r="AL11" i="1"/>
  <c r="AL5" i="1"/>
  <c r="AK14" i="1"/>
  <c r="AK13" i="1"/>
  <c r="AK7" i="1"/>
  <c r="AJ15" i="1"/>
  <c r="AJ13" i="1"/>
  <c r="AJ12" i="1"/>
  <c r="AJ11" i="1"/>
  <c r="AJ10" i="1"/>
  <c r="AM10" i="1" s="1"/>
  <c r="AJ9" i="1"/>
  <c r="AJ8" i="1"/>
  <c r="AJ7" i="1"/>
  <c r="AI15" i="1"/>
  <c r="AI13" i="1"/>
  <c r="AI12" i="1"/>
  <c r="AI11" i="1"/>
  <c r="AI10" i="1"/>
  <c r="AI9" i="1"/>
  <c r="AI8" i="1"/>
  <c r="AI7" i="1"/>
  <c r="AI6" i="1"/>
  <c r="AI5" i="1"/>
  <c r="AI4" i="1"/>
  <c r="AI3" i="1"/>
  <c r="CA32" i="1"/>
  <c r="CA27" i="1"/>
  <c r="CA26" i="1"/>
  <c r="CA25" i="1"/>
  <c r="BS32" i="1"/>
  <c r="BS28" i="1"/>
  <c r="BC25" i="1"/>
  <c r="AU32" i="1"/>
  <c r="AU30" i="1"/>
  <c r="AU29" i="1"/>
  <c r="AM32" i="1"/>
  <c r="AM27" i="1"/>
  <c r="CA9" i="1"/>
  <c r="CA8" i="1"/>
  <c r="CA5" i="1"/>
  <c r="BS15" i="1"/>
  <c r="BS12" i="1"/>
  <c r="BS7" i="1"/>
  <c r="BS5" i="1"/>
  <c r="BK12" i="1"/>
  <c r="BK9" i="1"/>
  <c r="BK8" i="1"/>
  <c r="BK5" i="1"/>
  <c r="BC9" i="1"/>
  <c r="BC8" i="1"/>
  <c r="AU13" i="1"/>
  <c r="AU9" i="1"/>
  <c r="AM15" i="1"/>
  <c r="AM13" i="1"/>
  <c r="AM12" i="1"/>
  <c r="AM9" i="1"/>
  <c r="AM7" i="1"/>
  <c r="AD5" i="1"/>
  <c r="AD11" i="1"/>
  <c r="AC14" i="1"/>
  <c r="AC13" i="1"/>
  <c r="AC7" i="1"/>
  <c r="AB15" i="1"/>
  <c r="AB13" i="1"/>
  <c r="AB12" i="1"/>
  <c r="AB11" i="1"/>
  <c r="AB10" i="1"/>
  <c r="AB9" i="1"/>
  <c r="AB8" i="1"/>
  <c r="AB7" i="1"/>
  <c r="AA15" i="1"/>
  <c r="AA13" i="1"/>
  <c r="AA12" i="1"/>
  <c r="AA11" i="1"/>
  <c r="AA10" i="1"/>
  <c r="AA9" i="1"/>
  <c r="AA8" i="1"/>
  <c r="AA7" i="1"/>
  <c r="AA6" i="1"/>
  <c r="AA5" i="1"/>
  <c r="AA4" i="1"/>
  <c r="AA3" i="1"/>
  <c r="CA38" i="1" l="1"/>
  <c r="AE56" i="1"/>
  <c r="X54" i="1"/>
  <c r="X62" i="1"/>
  <c r="X57" i="1"/>
  <c r="P58" i="1"/>
  <c r="P57" i="1"/>
  <c r="P56" i="1"/>
  <c r="CI30" i="1"/>
  <c r="CI27" i="1"/>
  <c r="CI24" i="1"/>
  <c r="CI15" i="1"/>
  <c r="CI13" i="1"/>
  <c r="CI11" i="1"/>
  <c r="CA46" i="1"/>
  <c r="CA41" i="1"/>
  <c r="BS46" i="1"/>
  <c r="BK46" i="1"/>
  <c r="BK48" i="1"/>
  <c r="BK40" i="1"/>
  <c r="BK44" i="1"/>
  <c r="BC44" i="1"/>
  <c r="BC40" i="1"/>
  <c r="BC41" i="1"/>
  <c r="AU48" i="1"/>
  <c r="AU42" i="1"/>
  <c r="AM43" i="1"/>
  <c r="AM42" i="1"/>
  <c r="AM40" i="1"/>
  <c r="X44" i="1"/>
  <c r="X43" i="1"/>
  <c r="X46" i="1"/>
  <c r="X40" i="1"/>
  <c r="P41" i="1"/>
  <c r="CA24" i="1"/>
  <c r="CA30" i="1"/>
  <c r="CA29" i="1"/>
  <c r="CA28" i="1"/>
  <c r="CA11" i="1"/>
  <c r="CA13" i="1"/>
  <c r="CA15" i="1"/>
  <c r="CA7" i="1"/>
  <c r="BS22" i="1"/>
  <c r="BS30" i="1"/>
  <c r="BS27" i="1"/>
  <c r="BS13" i="1"/>
  <c r="BS10" i="1"/>
  <c r="BS8" i="1"/>
  <c r="BS11" i="1"/>
  <c r="BK30" i="1"/>
  <c r="BK26" i="1"/>
  <c r="BK32" i="1"/>
  <c r="BK24" i="1"/>
  <c r="BK10" i="1"/>
  <c r="BK13" i="1"/>
  <c r="BK11" i="1"/>
  <c r="BK7" i="1"/>
  <c r="BC22" i="1"/>
  <c r="BC24" i="1"/>
  <c r="BC32" i="1"/>
  <c r="BC30" i="1"/>
  <c r="BC28" i="1"/>
  <c r="BC5" i="1"/>
  <c r="BC13" i="1"/>
  <c r="BC7" i="1"/>
  <c r="BC11" i="1"/>
  <c r="BC10" i="1"/>
  <c r="AU22" i="1"/>
  <c r="AU26" i="1"/>
  <c r="AU27" i="1"/>
  <c r="AM22" i="1"/>
  <c r="AM29" i="1"/>
  <c r="AM25" i="1"/>
  <c r="AM24" i="1"/>
  <c r="AM28" i="1"/>
  <c r="AU5" i="1"/>
  <c r="AU7" i="1"/>
  <c r="AU11" i="1"/>
  <c r="AM11" i="1"/>
  <c r="AM5" i="1"/>
  <c r="AM8" i="1"/>
  <c r="AE5" i="1"/>
  <c r="AE15" i="1"/>
  <c r="AE13" i="1"/>
  <c r="AE12" i="1"/>
  <c r="AE11" i="1"/>
  <c r="AE10" i="1"/>
  <c r="AE9" i="1"/>
  <c r="AE8" i="1"/>
  <c r="AE7" i="1"/>
  <c r="W28" i="1"/>
  <c r="W22" i="1"/>
  <c r="V31" i="1"/>
  <c r="V30" i="1"/>
  <c r="V24" i="1"/>
  <c r="U32" i="1"/>
  <c r="U30" i="1"/>
  <c r="U29" i="1"/>
  <c r="U28" i="1"/>
  <c r="U27" i="1"/>
  <c r="U26" i="1"/>
  <c r="U25" i="1"/>
  <c r="U24" i="1"/>
  <c r="T32" i="1"/>
  <c r="T30" i="1"/>
  <c r="T29" i="1"/>
  <c r="T28" i="1"/>
  <c r="T27" i="1"/>
  <c r="T26" i="1"/>
  <c r="T25" i="1"/>
  <c r="T24" i="1"/>
  <c r="T23" i="1"/>
  <c r="T22" i="1"/>
  <c r="T21" i="1"/>
  <c r="T20" i="1"/>
  <c r="X22" i="1" l="1"/>
  <c r="X32" i="1"/>
  <c r="X30" i="1"/>
  <c r="X29" i="1"/>
  <c r="X28" i="1"/>
  <c r="X27" i="1"/>
  <c r="X26" i="1"/>
  <c r="X25" i="1"/>
  <c r="X24" i="1"/>
  <c r="L27" i="1" l="1"/>
  <c r="L23" i="1"/>
  <c r="L30" i="1"/>
  <c r="L20" i="1"/>
  <c r="L26" i="1"/>
  <c r="L22" i="1"/>
  <c r="L25" i="1"/>
  <c r="L21" i="1"/>
  <c r="L24" i="1"/>
  <c r="L32" i="1"/>
  <c r="L29" i="1"/>
  <c r="L28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43" i="1"/>
  <c r="G43" i="1"/>
  <c r="H42" i="1"/>
  <c r="G42" i="1"/>
  <c r="F42" i="1"/>
  <c r="H41" i="1"/>
  <c r="G41" i="1"/>
  <c r="F41" i="1"/>
  <c r="H40" i="1"/>
  <c r="G40" i="1"/>
  <c r="F40" i="1"/>
  <c r="H39" i="1"/>
  <c r="G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H3" i="1"/>
  <c r="G3" i="1"/>
  <c r="F3" i="1"/>
  <c r="CE43" i="1" l="1"/>
  <c r="CE40" i="1"/>
  <c r="CI40" i="1" s="1"/>
  <c r="CE48" i="1"/>
  <c r="CI48" i="1" s="1"/>
  <c r="CE39" i="1"/>
  <c r="CE41" i="1"/>
  <c r="CE46" i="1"/>
  <c r="CE38" i="1"/>
  <c r="CE45" i="1"/>
  <c r="CE37" i="1"/>
  <c r="CE44" i="1"/>
  <c r="CE36" i="1"/>
  <c r="CE42" i="1"/>
  <c r="CF43" i="1"/>
  <c r="CF40" i="1"/>
  <c r="CF48" i="1"/>
  <c r="CF42" i="1"/>
  <c r="CF46" i="1"/>
  <c r="CF45" i="1"/>
  <c r="CF44" i="1"/>
  <c r="CF41" i="1"/>
  <c r="CG40" i="1"/>
  <c r="CG46" i="1"/>
  <c r="CG47" i="1"/>
  <c r="CH38" i="1"/>
  <c r="CH44" i="1"/>
  <c r="AA32" i="1"/>
  <c r="AA30" i="1"/>
  <c r="AE30" i="1" s="1"/>
  <c r="AA22" i="1"/>
  <c r="AE22" i="1" s="1"/>
  <c r="AA29" i="1"/>
  <c r="AA21" i="1"/>
  <c r="AA28" i="1"/>
  <c r="AA20" i="1"/>
  <c r="AA27" i="1"/>
  <c r="AA23" i="1"/>
  <c r="AA26" i="1"/>
  <c r="AE26" i="1" s="1"/>
  <c r="AA25" i="1"/>
  <c r="AE25" i="1" s="1"/>
  <c r="AA24" i="1"/>
  <c r="AC24" i="1"/>
  <c r="AC31" i="1"/>
  <c r="AC30" i="1"/>
  <c r="BJ28" i="1"/>
  <c r="BK28" i="1" s="1"/>
  <c r="BJ22" i="1"/>
  <c r="BK22" i="1" s="1"/>
  <c r="AD28" i="1"/>
  <c r="AD22" i="1"/>
  <c r="AB32" i="1"/>
  <c r="AB30" i="1"/>
  <c r="AB29" i="1"/>
  <c r="AB28" i="1"/>
  <c r="AB27" i="1"/>
  <c r="AE27" i="1" s="1"/>
  <c r="AB25" i="1"/>
  <c r="AB26" i="1"/>
  <c r="AB24" i="1"/>
  <c r="V7" i="1"/>
  <c r="V14" i="1"/>
  <c r="V13" i="1"/>
  <c r="W11" i="1"/>
  <c r="W5" i="1"/>
  <c r="X5" i="1" s="1"/>
  <c r="T13" i="1"/>
  <c r="T5" i="1"/>
  <c r="T12" i="1"/>
  <c r="T4" i="1"/>
  <c r="T3" i="1"/>
  <c r="T7" i="1"/>
  <c r="T15" i="1"/>
  <c r="T6" i="1"/>
  <c r="T11" i="1"/>
  <c r="X11" i="1" s="1"/>
  <c r="T8" i="1"/>
  <c r="T10" i="1"/>
  <c r="X10" i="1" s="1"/>
  <c r="T9" i="1"/>
  <c r="X9" i="1" s="1"/>
  <c r="U13" i="1"/>
  <c r="U12" i="1"/>
  <c r="U8" i="1"/>
  <c r="U11" i="1"/>
  <c r="U10" i="1"/>
  <c r="U9" i="1"/>
  <c r="U7" i="1"/>
  <c r="U15" i="1"/>
  <c r="M30" i="1"/>
  <c r="M27" i="1"/>
  <c r="P27" i="1" s="1"/>
  <c r="M26" i="1"/>
  <c r="P26" i="1" s="1"/>
  <c r="M29" i="1"/>
  <c r="P29" i="1" s="1"/>
  <c r="M32" i="1"/>
  <c r="P32" i="1" s="1"/>
  <c r="M28" i="1"/>
  <c r="M24" i="1"/>
  <c r="M25" i="1"/>
  <c r="P25" i="1" s="1"/>
  <c r="O22" i="1"/>
  <c r="P22" i="1" s="1"/>
  <c r="O28" i="1"/>
  <c r="N24" i="1"/>
  <c r="P24" i="1" s="1"/>
  <c r="N31" i="1"/>
  <c r="N30" i="1"/>
  <c r="P30" i="1"/>
  <c r="C7" i="6"/>
  <c r="L6" i="1"/>
  <c r="L11" i="1"/>
  <c r="L5" i="1"/>
  <c r="L15" i="1"/>
  <c r="L13" i="1"/>
  <c r="L12" i="1"/>
  <c r="L10" i="1"/>
  <c r="L3" i="1"/>
  <c r="L9" i="1"/>
  <c r="L8" i="1"/>
  <c r="L7" i="1"/>
  <c r="L4" i="1"/>
  <c r="O5" i="1"/>
  <c r="O11" i="1"/>
  <c r="N13" i="1"/>
  <c r="N7" i="1"/>
  <c r="N14" i="1"/>
  <c r="M11" i="1"/>
  <c r="M13" i="1"/>
  <c r="M10" i="1"/>
  <c r="M7" i="1"/>
  <c r="M12" i="1"/>
  <c r="M9" i="1"/>
  <c r="M15" i="1"/>
  <c r="M8" i="1"/>
  <c r="C6" i="6"/>
  <c r="C5" i="6"/>
  <c r="C4" i="6"/>
  <c r="C6" i="4"/>
  <c r="D6" i="4" s="1"/>
  <c r="C3" i="6"/>
  <c r="B2" i="4" a="1"/>
  <c r="B2" i="4" s="1"/>
  <c r="C7" i="4"/>
  <c r="C5" i="4"/>
  <c r="D5" i="4" s="1"/>
  <c r="CI43" i="1" l="1"/>
  <c r="CI44" i="1"/>
  <c r="CI41" i="1"/>
  <c r="CI45" i="1"/>
  <c r="CI38" i="1"/>
  <c r="CI46" i="1"/>
  <c r="CI42" i="1"/>
  <c r="AE28" i="1"/>
  <c r="AE24" i="1"/>
  <c r="AE29" i="1"/>
  <c r="AE32" i="1"/>
  <c r="P13" i="1"/>
  <c r="X7" i="1"/>
  <c r="X8" i="1"/>
  <c r="X12" i="1"/>
  <c r="X13" i="1"/>
  <c r="X15" i="1"/>
  <c r="P28" i="1"/>
  <c r="P10" i="1"/>
  <c r="P12" i="1"/>
  <c r="P15" i="1"/>
  <c r="P7" i="1"/>
  <c r="P5" i="1"/>
  <c r="P11" i="1"/>
  <c r="P8" i="1"/>
  <c r="P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<sst xmlns="http://schemas.openxmlformats.org/spreadsheetml/2006/main" count="919" uniqueCount="103">
  <si>
    <t>Культура</t>
  </si>
  <si>
    <t>Площадь</t>
  </si>
  <si>
    <t>Вынос в кг  1 т продукции</t>
  </si>
  <si>
    <t>Азот</t>
  </si>
  <si>
    <t>Фосфор</t>
  </si>
  <si>
    <t>Калий</t>
  </si>
  <si>
    <t>Сера</t>
  </si>
  <si>
    <t>Планируемая урожайность  в т с га</t>
  </si>
  <si>
    <t>Нормы внесения элементов на 1 га</t>
  </si>
  <si>
    <t>Карбамид</t>
  </si>
  <si>
    <t>Сульфат аммония</t>
  </si>
  <si>
    <t>КАС</t>
  </si>
  <si>
    <t>АЗОТ в д.в</t>
  </si>
  <si>
    <t>Наименование</t>
  </si>
  <si>
    <t>Норма на 1 га</t>
  </si>
  <si>
    <t>Ам селитра</t>
  </si>
  <si>
    <t xml:space="preserve">Общий тоннаж </t>
  </si>
  <si>
    <t>Аммофос</t>
  </si>
  <si>
    <t>Сульфоаммофос</t>
  </si>
  <si>
    <t>№</t>
  </si>
  <si>
    <t>Фосфор в д.в</t>
  </si>
  <si>
    <t>озимая пшеница</t>
  </si>
  <si>
    <t>яровая пшеница</t>
  </si>
  <si>
    <t>озимая рожь</t>
  </si>
  <si>
    <t>ячмень</t>
  </si>
  <si>
    <t>овес</t>
  </si>
  <si>
    <t>рис</t>
  </si>
  <si>
    <t>кукуруза</t>
  </si>
  <si>
    <t>просо</t>
  </si>
  <si>
    <t>гречиха</t>
  </si>
  <si>
    <t>горох</t>
  </si>
  <si>
    <t>вика</t>
  </si>
  <si>
    <t>люпин</t>
  </si>
  <si>
    <t>соя</t>
  </si>
  <si>
    <t>подсолнечник</t>
  </si>
  <si>
    <t>озимый рапс</t>
  </si>
  <si>
    <t>горчица белая</t>
  </si>
  <si>
    <t>клещевина</t>
  </si>
  <si>
    <t>лен-долгунец</t>
  </si>
  <si>
    <t>хлопчатник</t>
  </si>
  <si>
    <t>лен- долгунец (волокно)</t>
  </si>
  <si>
    <t>конопля</t>
  </si>
  <si>
    <t>свекла сахарная (корнеплоды)</t>
  </si>
  <si>
    <t>картофель</t>
  </si>
  <si>
    <t>свекла кормовая</t>
  </si>
  <si>
    <t>турнепс</t>
  </si>
  <si>
    <t>морковь кормовая</t>
  </si>
  <si>
    <t>брюква</t>
  </si>
  <si>
    <t>морковь столовая</t>
  </si>
  <si>
    <t>капуста белокочанная</t>
  </si>
  <si>
    <t>помидоры (плоды)</t>
  </si>
  <si>
    <t>огурцы</t>
  </si>
  <si>
    <t>лук</t>
  </si>
  <si>
    <t>плодовые и ягодные культуры (плоды, ягоды)</t>
  </si>
  <si>
    <t>виноград (ягоды)</t>
  </si>
  <si>
    <t>Чай (лист сухое вещество)</t>
  </si>
  <si>
    <t>кукуруза на силос (надземная масса)</t>
  </si>
  <si>
    <t>клевер (сено)</t>
  </si>
  <si>
    <t>люцерна</t>
  </si>
  <si>
    <t>тимофеевка</t>
  </si>
  <si>
    <t>естественные сенокосы</t>
  </si>
  <si>
    <t>аммофос</t>
  </si>
  <si>
    <t xml:space="preserve">Диаммонийфосфат </t>
  </si>
  <si>
    <t xml:space="preserve">Диаммофоска </t>
  </si>
  <si>
    <t xml:space="preserve">Калий хлористый </t>
  </si>
  <si>
    <t>ЖКУ</t>
  </si>
  <si>
    <t>наименование</t>
  </si>
  <si>
    <t xml:space="preserve">	Алматинская область</t>
  </si>
  <si>
    <t>Восточно-Казахстанская область (ВКО)</t>
  </si>
  <si>
    <t>Карагандинская область</t>
  </si>
  <si>
    <t xml:space="preserve">	Жамбылская область</t>
  </si>
  <si>
    <t>Южно-Казахстанская область (ЮКО)</t>
  </si>
  <si>
    <t>Кызылординская область</t>
  </si>
  <si>
    <t>Актюбинская область</t>
  </si>
  <si>
    <t xml:space="preserve">	Костанайская область</t>
  </si>
  <si>
    <t xml:space="preserve">	Северо-Казахстанская область (СКО)</t>
  </si>
  <si>
    <t>Акмолинская область</t>
  </si>
  <si>
    <t>Павлодарская область</t>
  </si>
  <si>
    <t>Западно-Казахстанская область (ЗКО)</t>
  </si>
  <si>
    <t>Атырауская область</t>
  </si>
  <si>
    <t>Мангистауская область</t>
  </si>
  <si>
    <t>Туркестанская область</t>
  </si>
  <si>
    <t>аммиачная селитра</t>
  </si>
  <si>
    <t>NPK</t>
  </si>
  <si>
    <t>Объем удобрений в ф.в., кг/га</t>
  </si>
  <si>
    <t>Озимая пшеница</t>
  </si>
  <si>
    <t>средняя</t>
  </si>
  <si>
    <t>Яровая пшеница</t>
  </si>
  <si>
    <t>Озимая рожь</t>
  </si>
  <si>
    <t>Овес</t>
  </si>
  <si>
    <t>Рис</t>
  </si>
  <si>
    <t>Горох</t>
  </si>
  <si>
    <t>Соя</t>
  </si>
  <si>
    <t xml:space="preserve">Подсолнечник </t>
  </si>
  <si>
    <t>Лен-долгунец</t>
  </si>
  <si>
    <t>Хлопчатник</t>
  </si>
  <si>
    <t>Яровой ячмень</t>
  </si>
  <si>
    <t>Яровой ямень</t>
  </si>
  <si>
    <t xml:space="preserve">озимый ячмень </t>
  </si>
  <si>
    <t xml:space="preserve">яровой рапс </t>
  </si>
  <si>
    <t>яровая рожь</t>
  </si>
  <si>
    <t>озимый ячмень</t>
  </si>
  <si>
    <t>яровой рапс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</si>
</sst>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6" applyNumberFormat="0" applyAlignment="0" applyProtection="0"/>
  </cellStyleXfs>
  <cellXfs count="49">
    <xf numFmtId="0" fontId="0" fillId="0" borderId="0" xfId="0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/>
    <xf numFmtId="0" fontId="0" fillId="0" borderId="4" xfId="0" applyBorder="1" applyAlignme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6" xfId="1" applyAlignment="1">
      <alignment horizontal="center" vertical="center" wrapText="1"/>
    </xf>
    <xf numFmtId="3" fontId="0" fillId="0" borderId="0" xfId="0" applyNumberFormat="1"/>
    <xf numFmtId="0" fontId="1" fillId="2" borderId="0" xfId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2" borderId="1" xfId="1" applyBorder="1" applyAlignment="1">
      <alignment horizontal="center" vertical="center" wrapText="1"/>
    </xf>
    <xf numFmtId="0" fontId="2" fillId="0" borderId="1" xfId="0" applyFont="1" applyBorder="1"/>
    <xf numFmtId="3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2" borderId="0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2" xfId="0" applyFont="1" applyBorder="1" applyAlignment="1">
      <alignment wrapText="1"/>
    </xf>
    <xf numFmtId="3" fontId="4" fillId="0" borderId="1" xfId="0" applyNumberFormat="1" applyFont="1" applyBorder="1"/>
    <xf numFmtId="0" fontId="4" fillId="0" borderId="1" xfId="0" applyFont="1" applyBorder="1"/>
    <xf numFmtId="0" fontId="0" fillId="0" borderId="8" xfId="0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0" fillId="3" borderId="0" xfId="0" applyFill="1"/>
    <xf numFmtId="0" fontId="1" fillId="3" borderId="0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2" xfId="0" applyFill="1" applyBorder="1" applyAlignment="1">
      <alignment wrapText="1"/>
    </xf>
    <xf numFmtId="3" fontId="0" fillId="3" borderId="1" xfId="0" applyNumberFormat="1" applyFill="1" applyBorder="1"/>
    <xf numFmtId="0" fontId="0" fillId="3" borderId="1" xfId="0" applyFill="1" applyBorder="1"/>
    <xf numFmtId="3" fontId="0" fillId="3" borderId="0" xfId="0" applyNumberFormat="1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3" fontId="0" fillId="0" borderId="0" xfId="0" applyNumberForma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1" fillId="2" borderId="6" xfId="1" applyAlignment="1">
      <alignment horizontal="center" vertical="center" wrapText="1"/>
    </xf>
    <xf numFmtId="3" fontId="0" fillId="0" borderId="7" xfId="0" applyNumberFormat="1" applyBorder="1" applyAlignment="1">
      <alignment horizontal="center"/>
    </xf>
    <xf numFmtId="3" fontId="0" fillId="3" borderId="0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Вычисление" xfId="1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6</v>
    <v>8</v>
    <v>10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2"/>
  <sheetViews>
    <sheetView tabSelected="1" zoomScale="59" zoomScaleNormal="59" workbookViewId="0">
      <selection activeCell="B43" sqref="B43"/>
    </sheetView>
  </sheetViews>
  <sheetFormatPr defaultRowHeight="15" x14ac:dyDescent="0.25"/>
  <cols>
    <col min="1" max="1" width="4.42578125" customWidth="1"/>
    <col min="2" max="2" width="26.5703125" customWidth="1"/>
    <col min="3" max="3" width="13.140625" customWidth="1"/>
    <col min="4" max="4" width="14.85546875" customWidth="1"/>
    <col min="5" max="5" width="0.42578125" customWidth="1"/>
    <col min="6" max="6" width="17" customWidth="1"/>
    <col min="11" max="11" width="22.5703125" customWidth="1"/>
    <col min="12" max="12" width="9.140625" style="14"/>
  </cols>
  <sheetData>
    <row r="1" spans="1:87" ht="45" customHeight="1" x14ac:dyDescent="0.25">
      <c r="E1" s="11"/>
      <c r="F1" s="43" t="s">
        <v>8</v>
      </c>
      <c r="G1" s="43"/>
      <c r="H1" s="43"/>
      <c r="I1" s="43"/>
      <c r="L1" s="41" t="s">
        <v>84</v>
      </c>
      <c r="M1" s="41"/>
      <c r="N1" s="41"/>
      <c r="O1" s="41"/>
      <c r="T1" s="41" t="s">
        <v>84</v>
      </c>
      <c r="U1" s="41"/>
      <c r="V1" s="41"/>
      <c r="W1" s="41"/>
      <c r="AA1" s="41" t="s">
        <v>84</v>
      </c>
      <c r="AB1" s="41"/>
      <c r="AC1" s="41"/>
      <c r="AD1" s="41"/>
      <c r="AI1" s="41" t="s">
        <v>84</v>
      </c>
      <c r="AJ1" s="41"/>
      <c r="AK1" s="41"/>
      <c r="AL1" s="41"/>
      <c r="AQ1" s="41" t="s">
        <v>84</v>
      </c>
      <c r="AR1" s="41"/>
      <c r="AS1" s="41"/>
      <c r="AT1" s="41"/>
      <c r="AY1" s="41" t="s">
        <v>84</v>
      </c>
      <c r="AZ1" s="41"/>
      <c r="BA1" s="41"/>
      <c r="BB1" s="41"/>
      <c r="BG1" s="41" t="s">
        <v>84</v>
      </c>
      <c r="BH1" s="41"/>
      <c r="BI1" s="41"/>
      <c r="BJ1" s="41"/>
      <c r="BO1" s="41" t="s">
        <v>84</v>
      </c>
      <c r="BP1" s="41"/>
      <c r="BQ1" s="41"/>
      <c r="BR1" s="41"/>
      <c r="BW1" s="41" t="s">
        <v>84</v>
      </c>
      <c r="BX1" s="41"/>
      <c r="BY1" s="41"/>
      <c r="BZ1" s="41"/>
      <c r="CE1" s="41" t="s">
        <v>84</v>
      </c>
      <c r="CF1" s="41"/>
      <c r="CG1" s="41"/>
      <c r="CH1" s="41"/>
    </row>
    <row r="2" spans="1:87" ht="60" x14ac:dyDescent="0.25">
      <c r="A2" s="10" t="s">
        <v>19</v>
      </c>
      <c r="B2" s="10" t="s">
        <v>0</v>
      </c>
      <c r="C2" s="9" t="s">
        <v>1</v>
      </c>
      <c r="D2" s="9" t="s">
        <v>7</v>
      </c>
      <c r="E2" s="11"/>
      <c r="F2" s="13" t="s">
        <v>3</v>
      </c>
      <c r="G2" s="13" t="s">
        <v>4</v>
      </c>
      <c r="H2" s="13" t="s">
        <v>5</v>
      </c>
      <c r="I2" s="13" t="s">
        <v>6</v>
      </c>
      <c r="K2" s="15" t="s">
        <v>85</v>
      </c>
      <c r="L2" s="17" t="s">
        <v>3</v>
      </c>
      <c r="M2" s="17" t="s">
        <v>4</v>
      </c>
      <c r="N2" s="17" t="s">
        <v>5</v>
      </c>
      <c r="O2" s="17" t="s">
        <v>6</v>
      </c>
      <c r="P2" s="18" t="s">
        <v>86</v>
      </c>
      <c r="S2" s="15" t="s">
        <v>88</v>
      </c>
      <c r="T2" s="17" t="s">
        <v>3</v>
      </c>
      <c r="U2" s="17" t="s">
        <v>4</v>
      </c>
      <c r="V2" s="17" t="s">
        <v>5</v>
      </c>
      <c r="W2" s="17" t="s">
        <v>6</v>
      </c>
      <c r="X2" s="18" t="s">
        <v>86</v>
      </c>
      <c r="Z2" s="15" t="s">
        <v>89</v>
      </c>
      <c r="AA2" s="17" t="s">
        <v>3</v>
      </c>
      <c r="AB2" s="17" t="s">
        <v>4</v>
      </c>
      <c r="AC2" s="17" t="s">
        <v>5</v>
      </c>
      <c r="AD2" s="17" t="s">
        <v>6</v>
      </c>
      <c r="AE2" s="18" t="s">
        <v>86</v>
      </c>
      <c r="AH2" s="15" t="s">
        <v>27</v>
      </c>
      <c r="AI2" s="17" t="s">
        <v>3</v>
      </c>
      <c r="AJ2" s="17" t="s">
        <v>4</v>
      </c>
      <c r="AK2" s="17" t="s">
        <v>5</v>
      </c>
      <c r="AL2" s="17" t="s">
        <v>6</v>
      </c>
      <c r="AM2" s="18" t="s">
        <v>86</v>
      </c>
      <c r="AP2" s="15" t="s">
        <v>28</v>
      </c>
      <c r="AQ2" s="17" t="s">
        <v>3</v>
      </c>
      <c r="AR2" s="17" t="s">
        <v>4</v>
      </c>
      <c r="AS2" s="17" t="s">
        <v>5</v>
      </c>
      <c r="AT2" s="17" t="s">
        <v>6</v>
      </c>
      <c r="AU2" s="18" t="s">
        <v>86</v>
      </c>
      <c r="AX2" s="15" t="s">
        <v>92</v>
      </c>
      <c r="AY2" s="17" t="s">
        <v>3</v>
      </c>
      <c r="AZ2" s="17" t="s">
        <v>4</v>
      </c>
      <c r="BA2" s="17" t="s">
        <v>5</v>
      </c>
      <c r="BB2" s="17" t="s">
        <v>6</v>
      </c>
      <c r="BC2" s="18" t="s">
        <v>86</v>
      </c>
      <c r="BF2" s="15" t="s">
        <v>35</v>
      </c>
      <c r="BG2" s="17" t="s">
        <v>3</v>
      </c>
      <c r="BH2" s="17" t="s">
        <v>4</v>
      </c>
      <c r="BI2" s="17" t="s">
        <v>5</v>
      </c>
      <c r="BJ2" s="17" t="s">
        <v>6</v>
      </c>
      <c r="BK2" s="18" t="s">
        <v>86</v>
      </c>
      <c r="BN2" s="15" t="s">
        <v>95</v>
      </c>
      <c r="BO2" s="17" t="s">
        <v>3</v>
      </c>
      <c r="BP2" s="17" t="s">
        <v>4</v>
      </c>
      <c r="BQ2" s="17" t="s">
        <v>5</v>
      </c>
      <c r="BR2" s="17" t="s">
        <v>6</v>
      </c>
      <c r="BS2" s="18" t="s">
        <v>86</v>
      </c>
      <c r="BV2" s="15" t="s">
        <v>42</v>
      </c>
      <c r="BW2" s="17" t="s">
        <v>3</v>
      </c>
      <c r="BX2" s="17" t="s">
        <v>4</v>
      </c>
      <c r="BY2" s="17" t="s">
        <v>5</v>
      </c>
      <c r="BZ2" s="17" t="s">
        <v>6</v>
      </c>
      <c r="CA2" s="18" t="s">
        <v>86</v>
      </c>
      <c r="CD2" s="15" t="s">
        <v>58</v>
      </c>
      <c r="CE2" s="17" t="s">
        <v>3</v>
      </c>
      <c r="CF2" s="17" t="s">
        <v>4</v>
      </c>
      <c r="CG2" s="17" t="s">
        <v>5</v>
      </c>
      <c r="CH2" s="17" t="s">
        <v>6</v>
      </c>
      <c r="CI2" s="18" t="s">
        <v>86</v>
      </c>
    </row>
    <row r="3" spans="1:87" ht="33.75" customHeight="1" x14ac:dyDescent="0.25">
      <c r="A3" s="10"/>
      <c r="B3" s="11" t="s">
        <v>21</v>
      </c>
      <c r="C3" s="9">
        <v>100</v>
      </c>
      <c r="D3" s="9">
        <v>1</v>
      </c>
      <c r="E3" s="11" t="s">
        <v>21</v>
      </c>
      <c r="F3" s="13">
        <f>'нормы выноса'!B3*D3</f>
        <v>30</v>
      </c>
      <c r="G3" s="13">
        <f>'нормы выноса'!C3*главная!D3</f>
        <v>13</v>
      </c>
      <c r="H3" s="13">
        <f>'нормы выноса'!D3*D3</f>
        <v>25</v>
      </c>
      <c r="I3" s="13">
        <f>'нормы выноса'!E3*D3</f>
        <v>3</v>
      </c>
      <c r="K3" s="16" t="s">
        <v>82</v>
      </c>
      <c r="L3" s="19">
        <f>(F3*100)/34.4</f>
        <v>87.209302325581405</v>
      </c>
      <c r="M3" s="6"/>
      <c r="N3" s="6"/>
      <c r="O3" s="6"/>
      <c r="P3" s="6"/>
      <c r="S3" s="16" t="s">
        <v>82</v>
      </c>
      <c r="T3" s="19">
        <f>(F5*100)/34.4</f>
        <v>72.674418604651166</v>
      </c>
      <c r="U3" s="6"/>
      <c r="V3" s="6"/>
      <c r="W3" s="6"/>
      <c r="X3" s="6"/>
      <c r="Z3" s="16" t="s">
        <v>82</v>
      </c>
      <c r="AA3" s="19">
        <f>(F7*100)/34.4</f>
        <v>95.930232558139537</v>
      </c>
      <c r="AB3" s="6"/>
      <c r="AC3" s="6"/>
      <c r="AD3" s="6"/>
      <c r="AE3" s="6"/>
      <c r="AH3" s="16" t="s">
        <v>82</v>
      </c>
      <c r="AI3" s="19">
        <f>(F9*100)/34.4</f>
        <v>98.83720930232559</v>
      </c>
      <c r="AJ3" s="6"/>
      <c r="AK3" s="6"/>
      <c r="AL3" s="6"/>
      <c r="AM3" s="6"/>
      <c r="AP3" s="16" t="s">
        <v>82</v>
      </c>
      <c r="AQ3" s="19">
        <f>(F10*100)/34.4</f>
        <v>95.930232558139537</v>
      </c>
      <c r="AR3" s="6"/>
      <c r="AS3" s="6"/>
      <c r="AT3" s="6"/>
      <c r="AU3" s="6"/>
      <c r="AX3" s="16" t="s">
        <v>82</v>
      </c>
      <c r="AY3" s="19">
        <f>(F15*100)/34.4</f>
        <v>206.3953488372093</v>
      </c>
      <c r="AZ3" s="6"/>
      <c r="BA3" s="6"/>
      <c r="BB3" s="6"/>
      <c r="BC3" s="6"/>
      <c r="BF3" s="16" t="s">
        <v>82</v>
      </c>
      <c r="BG3" s="19">
        <f>(F17*100)/34.4</f>
        <v>142.44186046511629</v>
      </c>
      <c r="BH3" s="6"/>
      <c r="BI3" s="6"/>
      <c r="BJ3" s="6"/>
      <c r="BK3" s="6"/>
      <c r="BN3" s="16" t="s">
        <v>82</v>
      </c>
      <c r="BO3" s="19">
        <f>(F21*100)/34.4</f>
        <v>130.81395348837211</v>
      </c>
      <c r="BP3" s="6"/>
      <c r="BQ3" s="6"/>
      <c r="BR3" s="6"/>
      <c r="BS3" s="6"/>
      <c r="BV3" s="16" t="s">
        <v>82</v>
      </c>
      <c r="BW3" s="19">
        <f>(F24*100)/34.4</f>
        <v>17.151162790697676</v>
      </c>
      <c r="BX3" s="6"/>
      <c r="BY3" s="6"/>
      <c r="BZ3" s="6"/>
      <c r="CA3" s="6"/>
      <c r="CD3" s="16" t="s">
        <v>82</v>
      </c>
      <c r="CE3" s="19">
        <f>(F40*100)/34.4</f>
        <v>75.581395348837219</v>
      </c>
      <c r="CF3" s="6"/>
      <c r="CG3" s="6"/>
      <c r="CH3" s="6"/>
      <c r="CI3" s="6"/>
    </row>
    <row r="4" spans="1:87" ht="26.25" customHeight="1" x14ac:dyDescent="0.25">
      <c r="A4" s="10"/>
      <c r="B4" s="11" t="s">
        <v>22</v>
      </c>
      <c r="C4" s="10"/>
      <c r="D4" s="10">
        <v>1</v>
      </c>
      <c r="E4" s="11" t="s">
        <v>22</v>
      </c>
      <c r="F4" s="13">
        <f>'нормы выноса'!B4*D4</f>
        <v>35</v>
      </c>
      <c r="G4" s="13">
        <f>'нормы выноса'!C4*главная!D4</f>
        <v>12</v>
      </c>
      <c r="H4" s="13">
        <f>'нормы выноса'!D4*D4</f>
        <v>25</v>
      </c>
      <c r="I4" s="13">
        <f>'нормы выноса'!E4*D4</f>
        <v>3</v>
      </c>
      <c r="K4" s="16" t="s">
        <v>9</v>
      </c>
      <c r="L4" s="19">
        <f>(F3*100)/46.2</f>
        <v>64.935064935064929</v>
      </c>
      <c r="M4" s="6"/>
      <c r="N4" s="6"/>
      <c r="O4" s="6"/>
      <c r="P4" s="6"/>
      <c r="S4" s="16" t="s">
        <v>9</v>
      </c>
      <c r="T4" s="19">
        <f>(F5*100)/46.2</f>
        <v>54.112554112554108</v>
      </c>
      <c r="U4" s="6"/>
      <c r="V4" s="6"/>
      <c r="W4" s="6"/>
      <c r="X4" s="6"/>
      <c r="Z4" s="16" t="s">
        <v>9</v>
      </c>
      <c r="AA4" s="19">
        <f>(F7*100)/46.2</f>
        <v>71.428571428571431</v>
      </c>
      <c r="AB4" s="6"/>
      <c r="AC4" s="6"/>
      <c r="AD4" s="6"/>
      <c r="AE4" s="6"/>
      <c r="AH4" s="16" t="s">
        <v>9</v>
      </c>
      <c r="AI4" s="19">
        <f>(F9*100)/46.2</f>
        <v>73.593073593073584</v>
      </c>
      <c r="AJ4" s="6"/>
      <c r="AK4" s="6"/>
      <c r="AL4" s="6"/>
      <c r="AM4" s="6"/>
      <c r="AP4" s="16" t="s">
        <v>9</v>
      </c>
      <c r="AQ4" s="19">
        <f>(F10*100)/46.2</f>
        <v>71.428571428571431</v>
      </c>
      <c r="AR4" s="6"/>
      <c r="AS4" s="6"/>
      <c r="AT4" s="6"/>
      <c r="AU4" s="6"/>
      <c r="AX4" s="16" t="s">
        <v>9</v>
      </c>
      <c r="AY4" s="19">
        <f>(F15*100)/46.2</f>
        <v>153.67965367965368</v>
      </c>
      <c r="AZ4" s="6"/>
      <c r="BA4" s="6"/>
      <c r="BB4" s="6"/>
      <c r="BC4" s="6"/>
      <c r="BF4" s="16" t="s">
        <v>9</v>
      </c>
      <c r="BG4" s="19">
        <f>(F17*100)/46.2</f>
        <v>106.06060606060605</v>
      </c>
      <c r="BH4" s="6"/>
      <c r="BI4" s="6"/>
      <c r="BJ4" s="6"/>
      <c r="BK4" s="6"/>
      <c r="BN4" s="16" t="s">
        <v>9</v>
      </c>
      <c r="BO4" s="19">
        <f>(F21*100)/46.2</f>
        <v>97.402597402597394</v>
      </c>
      <c r="BP4" s="6"/>
      <c r="BQ4" s="6"/>
      <c r="BR4" s="6"/>
      <c r="BS4" s="6"/>
      <c r="BV4" s="16" t="s">
        <v>9</v>
      </c>
      <c r="BW4" s="19">
        <f>(F24*100)/46.2</f>
        <v>12.770562770562769</v>
      </c>
      <c r="BX4" s="6"/>
      <c r="BY4" s="6"/>
      <c r="BZ4" s="6"/>
      <c r="CA4" s="6"/>
      <c r="CD4" s="16" t="s">
        <v>9</v>
      </c>
      <c r="CE4" s="19">
        <f>(F40*100)/46.2</f>
        <v>56.277056277056275</v>
      </c>
      <c r="CF4" s="6"/>
      <c r="CG4" s="6"/>
      <c r="CH4" s="6"/>
      <c r="CI4" s="6"/>
    </row>
    <row r="5" spans="1:87" ht="31.5" customHeight="1" x14ac:dyDescent="0.25">
      <c r="A5" s="10"/>
      <c r="B5" s="11" t="s">
        <v>23</v>
      </c>
      <c r="C5" s="10"/>
      <c r="D5" s="10">
        <v>1</v>
      </c>
      <c r="E5" s="11" t="s">
        <v>23</v>
      </c>
      <c r="F5" s="13">
        <f>'нормы выноса'!B5*D5</f>
        <v>25</v>
      </c>
      <c r="G5" s="13">
        <f>'нормы выноса'!C5*главная!D5</f>
        <v>12</v>
      </c>
      <c r="H5" s="13">
        <f>'нормы выноса'!D5*D5</f>
        <v>26</v>
      </c>
      <c r="I5" s="13">
        <f>'нормы выноса'!E5*D5</f>
        <v>1.4</v>
      </c>
      <c r="K5" s="16" t="s">
        <v>10</v>
      </c>
      <c r="L5" s="19">
        <f>(F3*100)/21</f>
        <v>142.85714285714286</v>
      </c>
      <c r="M5" s="6"/>
      <c r="N5" s="6"/>
      <c r="O5" s="6">
        <f>(I3*100)/24</f>
        <v>12.5</v>
      </c>
      <c r="P5" s="6">
        <f>(L5+O5)/2</f>
        <v>77.678571428571431</v>
      </c>
      <c r="S5" s="16" t="s">
        <v>10</v>
      </c>
      <c r="T5" s="19">
        <f>(F5*100)/21</f>
        <v>119.04761904761905</v>
      </c>
      <c r="U5" s="6"/>
      <c r="V5" s="6"/>
      <c r="W5" s="6">
        <f>(I5*100)/24</f>
        <v>5.833333333333333</v>
      </c>
      <c r="X5" s="6">
        <f>(T5+W5)/2</f>
        <v>62.44047619047619</v>
      </c>
      <c r="Z5" s="16" t="s">
        <v>10</v>
      </c>
      <c r="AA5" s="19">
        <f>(F7*100)/21</f>
        <v>157.14285714285714</v>
      </c>
      <c r="AB5" s="6"/>
      <c r="AC5" s="6"/>
      <c r="AD5" s="6">
        <f>(I7*100)/24</f>
        <v>5</v>
      </c>
      <c r="AE5" s="6">
        <f>(AA5+AD5)/2</f>
        <v>81.071428571428569</v>
      </c>
      <c r="AH5" s="16" t="s">
        <v>10</v>
      </c>
      <c r="AI5" s="19">
        <f>(F9*100)/21</f>
        <v>161.9047619047619</v>
      </c>
      <c r="AJ5" s="6"/>
      <c r="AK5" s="6"/>
      <c r="AL5" s="6">
        <f>(I9*100)/24</f>
        <v>4.5833333333333339</v>
      </c>
      <c r="AM5" s="6">
        <f>(AI5+AL5)/2</f>
        <v>83.24404761904762</v>
      </c>
      <c r="AP5" s="16" t="s">
        <v>10</v>
      </c>
      <c r="AQ5" s="19">
        <f>(F10*100)/21</f>
        <v>157.14285714285714</v>
      </c>
      <c r="AR5" s="6"/>
      <c r="AS5" s="6"/>
      <c r="AT5" s="6">
        <f>(I10*100)/24</f>
        <v>4.5833333333333339</v>
      </c>
      <c r="AU5" s="6">
        <f>(AQ5+AT5)/2</f>
        <v>80.863095238095241</v>
      </c>
      <c r="AX5" s="16" t="s">
        <v>10</v>
      </c>
      <c r="AY5" s="19">
        <f>(F15*100)/21</f>
        <v>338.09523809523807</v>
      </c>
      <c r="AZ5" s="6"/>
      <c r="BA5" s="6"/>
      <c r="BB5" s="6">
        <f>(I15*100)/24</f>
        <v>14.583333333333334</v>
      </c>
      <c r="BC5" s="6">
        <f>(AY5+BB5)/2</f>
        <v>176.33928571428569</v>
      </c>
      <c r="BF5" s="16" t="s">
        <v>10</v>
      </c>
      <c r="BG5" s="19">
        <f>(F17*100)/21</f>
        <v>233.33333333333334</v>
      </c>
      <c r="BH5" s="6"/>
      <c r="BI5" s="6"/>
      <c r="BJ5" s="6">
        <f>(I17*100)/24</f>
        <v>12.5</v>
      </c>
      <c r="BK5" s="6">
        <f>(BG5+BJ5)/2</f>
        <v>122.91666666666667</v>
      </c>
      <c r="BN5" s="16" t="s">
        <v>10</v>
      </c>
      <c r="BO5" s="19">
        <f>(F21*100)/21</f>
        <v>214.28571428571428</v>
      </c>
      <c r="BP5" s="6"/>
      <c r="BQ5" s="6"/>
      <c r="BR5" s="6">
        <f>(I21*100)/24</f>
        <v>20.833333333333332</v>
      </c>
      <c r="BS5" s="6">
        <f>(BO5+BR5)/2</f>
        <v>117.55952380952381</v>
      </c>
      <c r="BV5" s="16" t="s">
        <v>10</v>
      </c>
      <c r="BW5" s="19">
        <f>(F24*100)/21</f>
        <v>28.095238095238095</v>
      </c>
      <c r="BX5" s="6"/>
      <c r="BY5" s="6"/>
      <c r="BZ5" s="6">
        <f>(I24*100)/24</f>
        <v>6.25</v>
      </c>
      <c r="CA5" s="6">
        <f>(BW5+BZ5)/2</f>
        <v>17.172619047619047</v>
      </c>
      <c r="CD5" s="16" t="s">
        <v>10</v>
      </c>
      <c r="CE5" s="19">
        <f>(F40*100)/21</f>
        <v>123.80952380952381</v>
      </c>
      <c r="CF5" s="6"/>
      <c r="CG5" s="6"/>
      <c r="CH5" s="6">
        <f>(I40*100)/24</f>
        <v>10.833333333333334</v>
      </c>
      <c r="CI5" s="6">
        <f>(CE5+CH5)/2</f>
        <v>67.321428571428569</v>
      </c>
    </row>
    <row r="6" spans="1:87" ht="33.75" customHeight="1" x14ac:dyDescent="0.25">
      <c r="A6" s="10"/>
      <c r="B6" s="20" t="s">
        <v>96</v>
      </c>
      <c r="C6" s="10"/>
      <c r="D6" s="10">
        <v>1</v>
      </c>
      <c r="E6" s="11" t="s">
        <v>24</v>
      </c>
      <c r="F6" s="13">
        <f>'нормы выноса'!B6*D6</f>
        <v>25</v>
      </c>
      <c r="G6" s="13">
        <f>'нормы выноса'!C6*главная!D6</f>
        <v>11</v>
      </c>
      <c r="H6" s="13">
        <f>'нормы выноса'!D6*D6</f>
        <v>22</v>
      </c>
      <c r="I6" s="13">
        <f>'нормы выноса'!E6*D6</f>
        <v>1.2</v>
      </c>
      <c r="K6" s="16" t="s">
        <v>11</v>
      </c>
      <c r="L6" s="19">
        <f>(F3*100)/30</f>
        <v>100</v>
      </c>
      <c r="M6" s="6"/>
      <c r="N6" s="6"/>
      <c r="O6" s="6"/>
      <c r="P6" s="6"/>
      <c r="S6" s="16" t="s">
        <v>11</v>
      </c>
      <c r="T6" s="19">
        <f>(F5*100)/30</f>
        <v>83.333333333333329</v>
      </c>
      <c r="U6" s="6"/>
      <c r="V6" s="6"/>
      <c r="W6" s="6"/>
      <c r="X6" s="6"/>
      <c r="Z6" s="16" t="s">
        <v>11</v>
      </c>
      <c r="AA6" s="19">
        <f>(F7*100)/30</f>
        <v>110</v>
      </c>
      <c r="AB6" s="6"/>
      <c r="AC6" s="6"/>
      <c r="AD6" s="6"/>
      <c r="AE6" s="6"/>
      <c r="AH6" s="16" t="s">
        <v>11</v>
      </c>
      <c r="AI6" s="19">
        <f>(F9*100)/30</f>
        <v>113.33333333333333</v>
      </c>
      <c r="AJ6" s="6"/>
      <c r="AK6" s="6"/>
      <c r="AL6" s="6"/>
      <c r="AM6" s="6"/>
      <c r="AP6" s="16" t="s">
        <v>11</v>
      </c>
      <c r="AQ6" s="19">
        <f>(F10*100)/30</f>
        <v>110</v>
      </c>
      <c r="AR6" s="6"/>
      <c r="AS6" s="6"/>
      <c r="AT6" s="6"/>
      <c r="AU6" s="6"/>
      <c r="AX6" s="16" t="s">
        <v>11</v>
      </c>
      <c r="AY6" s="19">
        <f>(F15*100)/30</f>
        <v>236.66666666666666</v>
      </c>
      <c r="AZ6" s="6"/>
      <c r="BA6" s="6"/>
      <c r="BB6" s="6"/>
      <c r="BC6" s="6"/>
      <c r="BF6" s="16" t="s">
        <v>11</v>
      </c>
      <c r="BG6" s="19">
        <f>(F17*100)/30</f>
        <v>163.33333333333334</v>
      </c>
      <c r="BH6" s="6"/>
      <c r="BI6" s="6"/>
      <c r="BJ6" s="6"/>
      <c r="BK6" s="6"/>
      <c r="BN6" s="16" t="s">
        <v>11</v>
      </c>
      <c r="BO6" s="19">
        <f>(F21*100)/30</f>
        <v>150</v>
      </c>
      <c r="BP6" s="6"/>
      <c r="BQ6" s="6"/>
      <c r="BR6" s="6"/>
      <c r="BS6" s="6"/>
      <c r="BV6" s="16" t="s">
        <v>11</v>
      </c>
      <c r="BW6" s="19">
        <f>(F24*100)/30</f>
        <v>19.666666666666668</v>
      </c>
      <c r="BX6" s="6"/>
      <c r="BY6" s="6"/>
      <c r="BZ6" s="6"/>
      <c r="CA6" s="6"/>
      <c r="CD6" s="16" t="s">
        <v>11</v>
      </c>
      <c r="CE6" s="19">
        <f>(F40*100)/30</f>
        <v>86.666666666666671</v>
      </c>
      <c r="CF6" s="6"/>
      <c r="CG6" s="6"/>
      <c r="CH6" s="6"/>
      <c r="CI6" s="6"/>
    </row>
    <row r="7" spans="1:87" ht="33" customHeight="1" x14ac:dyDescent="0.25">
      <c r="A7" s="10"/>
      <c r="B7" s="11" t="s">
        <v>25</v>
      </c>
      <c r="C7" s="10"/>
      <c r="D7" s="10">
        <v>1</v>
      </c>
      <c r="E7" s="11" t="s">
        <v>25</v>
      </c>
      <c r="F7" s="13">
        <f>'нормы выноса'!B7*D7</f>
        <v>33</v>
      </c>
      <c r="G7" s="13">
        <f>'нормы выноса'!C7*главная!D7</f>
        <v>14</v>
      </c>
      <c r="H7" s="13">
        <f>'нормы выноса'!D7*D7</f>
        <v>29</v>
      </c>
      <c r="I7" s="13">
        <f>'нормы выноса'!E7*D7</f>
        <v>1.2</v>
      </c>
      <c r="K7" s="16" t="s">
        <v>83</v>
      </c>
      <c r="L7" s="19">
        <f>(F3*100)/15</f>
        <v>200</v>
      </c>
      <c r="M7" s="6">
        <f>(G3*100)/15</f>
        <v>86.666666666666671</v>
      </c>
      <c r="N7" s="6">
        <f>(H3*100)/15</f>
        <v>166.66666666666666</v>
      </c>
      <c r="O7" s="6"/>
      <c r="P7" s="6">
        <f>(L7+M7+N7)/3</f>
        <v>151.11111111111111</v>
      </c>
      <c r="S7" s="16" t="s">
        <v>83</v>
      </c>
      <c r="T7" s="19">
        <f>(F5*100)/15</f>
        <v>166.66666666666666</v>
      </c>
      <c r="U7" s="6">
        <f>(G5*100)/15</f>
        <v>80</v>
      </c>
      <c r="V7" s="6">
        <f>(H5*100)/15</f>
        <v>173.33333333333334</v>
      </c>
      <c r="W7" s="6"/>
      <c r="X7" s="6">
        <f>(T7+U7+V7)/3</f>
        <v>140</v>
      </c>
      <c r="Z7" s="16" t="s">
        <v>83</v>
      </c>
      <c r="AA7" s="19">
        <f>(F7*100)/15</f>
        <v>220</v>
      </c>
      <c r="AB7" s="6">
        <f>(G7*100)/15</f>
        <v>93.333333333333329</v>
      </c>
      <c r="AC7" s="6">
        <f>(H7*100)/15</f>
        <v>193.33333333333334</v>
      </c>
      <c r="AD7" s="6"/>
      <c r="AE7" s="6">
        <f>(AA7+AB7+AC7)/3</f>
        <v>168.88888888888889</v>
      </c>
      <c r="AH7" s="16" t="s">
        <v>83</v>
      </c>
      <c r="AI7" s="19">
        <f>(F9*100)/15</f>
        <v>226.66666666666666</v>
      </c>
      <c r="AJ7" s="6">
        <f>(G9*100)/15</f>
        <v>80</v>
      </c>
      <c r="AK7" s="6">
        <f>(H9*100)/15</f>
        <v>246.66666666666666</v>
      </c>
      <c r="AL7" s="6"/>
      <c r="AM7" s="6">
        <f>(AI7+AJ7+AK7)/3</f>
        <v>184.44444444444443</v>
      </c>
      <c r="AP7" s="16" t="s">
        <v>83</v>
      </c>
      <c r="AQ7" s="19">
        <f>(F10*100)/15</f>
        <v>220</v>
      </c>
      <c r="AR7" s="6">
        <f>(G10*100)/15</f>
        <v>66.666666666666671</v>
      </c>
      <c r="AS7" s="6">
        <f>(H10*100)/15</f>
        <v>226.66666666666666</v>
      </c>
      <c r="AT7" s="6"/>
      <c r="AU7" s="6">
        <f>(AQ7+AR7+AS7)/3</f>
        <v>171.11111111111111</v>
      </c>
      <c r="AX7" s="16" t="s">
        <v>83</v>
      </c>
      <c r="AY7" s="19">
        <f>(F15*100)/15</f>
        <v>473.33333333333331</v>
      </c>
      <c r="AZ7" s="6">
        <f>(G15*100)/15</f>
        <v>106.66666666666667</v>
      </c>
      <c r="BA7" s="6">
        <f>(H15*100)/15</f>
        <v>120</v>
      </c>
      <c r="BB7" s="6"/>
      <c r="BC7" s="6">
        <f>(AY7+AZ7+BA7)/3</f>
        <v>233.33333333333334</v>
      </c>
      <c r="BF7" s="16" t="s">
        <v>83</v>
      </c>
      <c r="BG7" s="19">
        <f>(F17*100)/15</f>
        <v>326.66666666666669</v>
      </c>
      <c r="BH7" s="6">
        <f>(G17*100)/15</f>
        <v>153.33333333333334</v>
      </c>
      <c r="BI7" s="6">
        <f>(H17*100)/15</f>
        <v>200</v>
      </c>
      <c r="BJ7" s="6"/>
      <c r="BK7" s="6">
        <f>(BG7+BH7+BI7)/3</f>
        <v>226.66666666666666</v>
      </c>
      <c r="BN7" s="16" t="s">
        <v>83</v>
      </c>
      <c r="BO7" s="19">
        <f>(F21*100)/15</f>
        <v>300</v>
      </c>
      <c r="BP7" s="6">
        <f>(G21*100)/15</f>
        <v>100</v>
      </c>
      <c r="BQ7" s="6">
        <f>(H21*100)/15</f>
        <v>333.33333333333331</v>
      </c>
      <c r="BR7" s="6"/>
      <c r="BS7" s="6">
        <f>(BO7+BP7+BQ7)/3</f>
        <v>244.44444444444443</v>
      </c>
      <c r="BV7" s="16" t="s">
        <v>83</v>
      </c>
      <c r="BW7" s="19">
        <f>(F24*100)/15</f>
        <v>39.333333333333336</v>
      </c>
      <c r="BX7" s="6">
        <f>(G24*100)/15</f>
        <v>12</v>
      </c>
      <c r="BY7" s="6">
        <f>(H24*100)/15</f>
        <v>50</v>
      </c>
      <c r="BZ7" s="6"/>
      <c r="CA7" s="6">
        <f>(BW7+BX7+BY7)/3</f>
        <v>33.777777777777779</v>
      </c>
      <c r="CD7" s="16" t="s">
        <v>83</v>
      </c>
      <c r="CE7" s="19">
        <f>(F40*100)/15</f>
        <v>173.33333333333334</v>
      </c>
      <c r="CF7" s="6">
        <f>(G40*100)/15</f>
        <v>43.333333333333336</v>
      </c>
      <c r="CG7" s="6">
        <f>(H40*100)/15</f>
        <v>100</v>
      </c>
      <c r="CH7" s="6"/>
      <c r="CI7" s="6">
        <f>(CE7+CF7+CG7)/3</f>
        <v>105.55555555555556</v>
      </c>
    </row>
    <row r="8" spans="1:87" ht="22.5" customHeight="1" x14ac:dyDescent="0.25">
      <c r="A8" s="10"/>
      <c r="B8" s="11" t="s">
        <v>26</v>
      </c>
      <c r="C8" s="10"/>
      <c r="D8" s="10">
        <v>2</v>
      </c>
      <c r="E8" s="11" t="s">
        <v>26</v>
      </c>
      <c r="F8" s="13">
        <f>'нормы выноса'!B8*D8</f>
        <v>42</v>
      </c>
      <c r="G8" s="13">
        <f>'нормы выноса'!C8*главная!D8</f>
        <v>16</v>
      </c>
      <c r="H8" s="13">
        <f>'нормы выноса'!D8*D8</f>
        <v>52</v>
      </c>
      <c r="I8" s="13">
        <f>'нормы выноса'!E8*D8</f>
        <v>2.4</v>
      </c>
      <c r="K8" s="16" t="s">
        <v>61</v>
      </c>
      <c r="L8" s="19">
        <f>(F3*100)/10</f>
        <v>300</v>
      </c>
      <c r="M8" s="6">
        <f>(G3*100)/46</f>
        <v>28.260869565217391</v>
      </c>
      <c r="N8" s="6"/>
      <c r="O8" s="6"/>
      <c r="P8" s="6">
        <f>(L8+M8)/2</f>
        <v>164.13043478260869</v>
      </c>
      <c r="S8" s="16" t="s">
        <v>61</v>
      </c>
      <c r="T8" s="19">
        <f>(F5*100)/10</f>
        <v>250</v>
      </c>
      <c r="U8" s="6">
        <f>(G5*100)/46</f>
        <v>26.086956521739129</v>
      </c>
      <c r="V8" s="6"/>
      <c r="W8" s="6"/>
      <c r="X8" s="6">
        <f>(T8+U8)/2</f>
        <v>138.04347826086956</v>
      </c>
      <c r="Z8" s="16" t="s">
        <v>61</v>
      </c>
      <c r="AA8" s="19">
        <f>(F7*100)/10</f>
        <v>330</v>
      </c>
      <c r="AB8" s="6">
        <f>(G7*100)/46</f>
        <v>30.434782608695652</v>
      </c>
      <c r="AC8" s="6"/>
      <c r="AD8" s="6"/>
      <c r="AE8" s="6">
        <f>(AA8+AB8)/2</f>
        <v>180.21739130434781</v>
      </c>
      <c r="AH8" s="16" t="s">
        <v>61</v>
      </c>
      <c r="AI8" s="19">
        <f>(F9*100)/10</f>
        <v>340</v>
      </c>
      <c r="AJ8" s="6">
        <f>(G9*100)/46</f>
        <v>26.086956521739129</v>
      </c>
      <c r="AK8" s="6"/>
      <c r="AL8" s="6"/>
      <c r="AM8" s="6">
        <f>(AI8+AJ8)/2</f>
        <v>183.04347826086956</v>
      </c>
      <c r="AP8" s="16" t="s">
        <v>61</v>
      </c>
      <c r="AQ8" s="19">
        <f>(F10*100)/10</f>
        <v>330</v>
      </c>
      <c r="AR8" s="6">
        <f>(G10*100)/46</f>
        <v>21.739130434782609</v>
      </c>
      <c r="AS8" s="6"/>
      <c r="AT8" s="6"/>
      <c r="AU8" s="6">
        <f>(AQ8+AR8)/2</f>
        <v>175.86956521739131</v>
      </c>
      <c r="AX8" s="16" t="s">
        <v>61</v>
      </c>
      <c r="AY8" s="19">
        <f>(F15*100)/10</f>
        <v>710</v>
      </c>
      <c r="AZ8" s="6">
        <f>(G15*100)/46</f>
        <v>34.782608695652172</v>
      </c>
      <c r="BA8" s="6"/>
      <c r="BB8" s="6"/>
      <c r="BC8" s="6">
        <f>(AY8+AZ8)/2</f>
        <v>372.39130434782606</v>
      </c>
      <c r="BF8" s="16" t="s">
        <v>61</v>
      </c>
      <c r="BG8" s="19">
        <f>(F17*100)/10</f>
        <v>490</v>
      </c>
      <c r="BH8" s="6">
        <f>(G17*100)/46</f>
        <v>50</v>
      </c>
      <c r="BI8" s="6"/>
      <c r="BJ8" s="6"/>
      <c r="BK8" s="6">
        <f>(BG8+BH8)/2</f>
        <v>270</v>
      </c>
      <c r="BN8" s="16" t="s">
        <v>61</v>
      </c>
      <c r="BO8" s="19">
        <f>(F21*100)/10</f>
        <v>450</v>
      </c>
      <c r="BP8" s="6">
        <f>(G21*100)/46</f>
        <v>32.608695652173914</v>
      </c>
      <c r="BQ8" s="6"/>
      <c r="BR8" s="6"/>
      <c r="BS8" s="6">
        <f>(BO8+BP8)/2</f>
        <v>241.30434782608697</v>
      </c>
      <c r="BV8" s="16" t="s">
        <v>61</v>
      </c>
      <c r="BW8" s="19">
        <f>(F24*100)/10</f>
        <v>59</v>
      </c>
      <c r="BX8" s="6">
        <f>(G24*100)/46</f>
        <v>3.9130434782608696</v>
      </c>
      <c r="BY8" s="6"/>
      <c r="BZ8" s="6"/>
      <c r="CA8" s="6">
        <f>(BW8+BX8)/2</f>
        <v>31.456521739130434</v>
      </c>
      <c r="CD8" s="16" t="s">
        <v>61</v>
      </c>
      <c r="CE8" s="19">
        <f>(F40*100)/10</f>
        <v>260</v>
      </c>
      <c r="CF8" s="6">
        <f>(G40*100)/46</f>
        <v>14.130434782608695</v>
      </c>
      <c r="CG8" s="6"/>
      <c r="CH8" s="6"/>
      <c r="CI8" s="6">
        <f>(CE8+CF8)/2</f>
        <v>137.06521739130434</v>
      </c>
    </row>
    <row r="9" spans="1:87" ht="36.75" customHeight="1" x14ac:dyDescent="0.25">
      <c r="A9" s="10"/>
      <c r="B9" s="11" t="s">
        <v>27</v>
      </c>
      <c r="C9" s="10"/>
      <c r="D9" s="10">
        <v>1</v>
      </c>
      <c r="E9" s="11" t="s">
        <v>27</v>
      </c>
      <c r="F9" s="13">
        <f>'нормы выноса'!B9*D9</f>
        <v>34</v>
      </c>
      <c r="G9" s="13">
        <f>'нормы выноса'!C9*главная!D9</f>
        <v>12</v>
      </c>
      <c r="H9" s="13">
        <f>'нормы выноса'!D9*D9</f>
        <v>37</v>
      </c>
      <c r="I9" s="13">
        <f>'нормы выноса'!E9*D9</f>
        <v>1.1000000000000001</v>
      </c>
      <c r="K9" s="16" t="s">
        <v>61</v>
      </c>
      <c r="L9" s="19">
        <f>(F3*100)/12</f>
        <v>250</v>
      </c>
      <c r="M9" s="6">
        <f>(G3*100)/52</f>
        <v>25</v>
      </c>
      <c r="N9" s="6"/>
      <c r="O9" s="6"/>
      <c r="P9" s="6">
        <f>(L9+M9)/2</f>
        <v>137.5</v>
      </c>
      <c r="S9" s="16" t="s">
        <v>61</v>
      </c>
      <c r="T9" s="19">
        <f>(F5*100)/12</f>
        <v>208.33333333333334</v>
      </c>
      <c r="U9" s="6">
        <f>(G5*100)/52</f>
        <v>23.076923076923077</v>
      </c>
      <c r="V9" s="6"/>
      <c r="W9" s="6"/>
      <c r="X9" s="6">
        <f>(T9+U9)/2</f>
        <v>115.7051282051282</v>
      </c>
      <c r="Z9" s="16" t="s">
        <v>61</v>
      </c>
      <c r="AA9" s="19">
        <f>(F7*100)/12</f>
        <v>275</v>
      </c>
      <c r="AB9" s="6">
        <f>(G7*100)/52</f>
        <v>26.923076923076923</v>
      </c>
      <c r="AC9" s="6"/>
      <c r="AD9" s="6"/>
      <c r="AE9" s="6">
        <f>(AA9+AB9)/2</f>
        <v>150.96153846153845</v>
      </c>
      <c r="AH9" s="16" t="s">
        <v>61</v>
      </c>
      <c r="AI9" s="19">
        <f>(F9*100)/12</f>
        <v>283.33333333333331</v>
      </c>
      <c r="AJ9" s="6">
        <f>(G9*100)/52</f>
        <v>23.076923076923077</v>
      </c>
      <c r="AK9" s="6"/>
      <c r="AL9" s="6"/>
      <c r="AM9" s="6">
        <f>(AI9+AJ9)/2</f>
        <v>153.2051282051282</v>
      </c>
      <c r="AP9" s="16" t="s">
        <v>61</v>
      </c>
      <c r="AQ9" s="19">
        <f>(F10*100)/12</f>
        <v>275</v>
      </c>
      <c r="AR9" s="6">
        <f>(G10*100)/52</f>
        <v>19.23076923076923</v>
      </c>
      <c r="AS9" s="6"/>
      <c r="AT9" s="6"/>
      <c r="AU9" s="6">
        <f>(AQ9+AR9)/2</f>
        <v>147.11538461538461</v>
      </c>
      <c r="AX9" s="16" t="s">
        <v>61</v>
      </c>
      <c r="AY9" s="19">
        <f>(F15*100)/12</f>
        <v>591.66666666666663</v>
      </c>
      <c r="AZ9" s="6">
        <f>(G15*100)/52</f>
        <v>30.76923076923077</v>
      </c>
      <c r="BA9" s="6"/>
      <c r="BB9" s="6"/>
      <c r="BC9" s="6">
        <f>(AY9+AZ9)/2</f>
        <v>311.21794871794867</v>
      </c>
      <c r="BF9" s="16" t="s">
        <v>61</v>
      </c>
      <c r="BG9" s="19">
        <f>(F17*100)/12</f>
        <v>408.33333333333331</v>
      </c>
      <c r="BH9" s="6">
        <f>(G17*100)/52</f>
        <v>44.230769230769234</v>
      </c>
      <c r="BI9" s="6"/>
      <c r="BJ9" s="6"/>
      <c r="BK9" s="6">
        <f>(BG9+BH9)/2</f>
        <v>226.28205128205127</v>
      </c>
      <c r="BN9" s="16" t="s">
        <v>61</v>
      </c>
      <c r="BO9" s="19">
        <f>(F21*100)/12</f>
        <v>375</v>
      </c>
      <c r="BP9" s="6">
        <f>(G21*100)/52</f>
        <v>28.846153846153847</v>
      </c>
      <c r="BQ9" s="6"/>
      <c r="BR9" s="6"/>
      <c r="BS9" s="6">
        <f>(BO9+BP9)/2</f>
        <v>201.92307692307693</v>
      </c>
      <c r="BV9" s="16" t="s">
        <v>61</v>
      </c>
      <c r="BW9" s="19">
        <f>(F24*100)/12</f>
        <v>49.166666666666664</v>
      </c>
      <c r="BX9" s="6">
        <f>(G24*100)/52</f>
        <v>3.4615384615384617</v>
      </c>
      <c r="BY9" s="6"/>
      <c r="BZ9" s="6"/>
      <c r="CA9" s="6">
        <f>(BW9+BX9)/2</f>
        <v>26.314102564102562</v>
      </c>
      <c r="CD9" s="16" t="s">
        <v>61</v>
      </c>
      <c r="CE9" s="19">
        <f>(F40*100)/12</f>
        <v>216.66666666666666</v>
      </c>
      <c r="CF9" s="6">
        <f>(G40*100)/52</f>
        <v>12.5</v>
      </c>
      <c r="CG9" s="6"/>
      <c r="CH9" s="6"/>
      <c r="CI9" s="6">
        <f>(CE9+CF9)/2</f>
        <v>114.58333333333333</v>
      </c>
    </row>
    <row r="10" spans="1:87" ht="22.5" customHeight="1" x14ac:dyDescent="0.25">
      <c r="A10" s="10"/>
      <c r="B10" s="11" t="s">
        <v>28</v>
      </c>
      <c r="C10" s="10"/>
      <c r="D10" s="10">
        <v>1</v>
      </c>
      <c r="E10" s="11" t="s">
        <v>28</v>
      </c>
      <c r="F10" s="13">
        <f>'нормы выноса'!B10*D10</f>
        <v>33</v>
      </c>
      <c r="G10" s="13">
        <f>'нормы выноса'!C10*главная!D10</f>
        <v>10</v>
      </c>
      <c r="H10" s="13">
        <f>'нормы выноса'!D10*D10</f>
        <v>34</v>
      </c>
      <c r="I10" s="13">
        <f>'нормы выноса'!E10*D10</f>
        <v>1.1000000000000001</v>
      </c>
      <c r="K10" s="16" t="s">
        <v>61</v>
      </c>
      <c r="L10" s="19">
        <f>(F3*100)/10</f>
        <v>300</v>
      </c>
      <c r="M10" s="6">
        <f>(G3*100)/33</f>
        <v>39.393939393939391</v>
      </c>
      <c r="N10" s="6"/>
      <c r="O10" s="6"/>
      <c r="P10" s="6">
        <f>(L10+M10)/2</f>
        <v>169.69696969696969</v>
      </c>
      <c r="S10" s="16" t="s">
        <v>61</v>
      </c>
      <c r="T10" s="19">
        <f>(F5*100)/10</f>
        <v>250</v>
      </c>
      <c r="U10" s="6">
        <f>(G5*100)/33</f>
        <v>36.363636363636367</v>
      </c>
      <c r="V10" s="6"/>
      <c r="W10" s="6"/>
      <c r="X10" s="6">
        <f>(T10+U10)/2</f>
        <v>143.18181818181819</v>
      </c>
      <c r="Z10" s="16" t="s">
        <v>61</v>
      </c>
      <c r="AA10" s="19">
        <f>(F7*100)/10</f>
        <v>330</v>
      </c>
      <c r="AB10" s="6">
        <f>(G7*100)/33</f>
        <v>42.424242424242422</v>
      </c>
      <c r="AC10" s="6"/>
      <c r="AD10" s="6"/>
      <c r="AE10" s="6">
        <f>(AA10+AB10)/2</f>
        <v>186.21212121212122</v>
      </c>
      <c r="AH10" s="16" t="s">
        <v>61</v>
      </c>
      <c r="AI10" s="19">
        <f>(F9*100)/10</f>
        <v>340</v>
      </c>
      <c r="AJ10" s="6">
        <f>(G9*100)/33</f>
        <v>36.363636363636367</v>
      </c>
      <c r="AK10" s="6"/>
      <c r="AL10" s="6"/>
      <c r="AM10" s="6">
        <f>(AI10+AJ10)/2</f>
        <v>188.18181818181819</v>
      </c>
      <c r="AP10" s="16" t="s">
        <v>61</v>
      </c>
      <c r="AQ10" s="19">
        <f>(F10*100)/10</f>
        <v>330</v>
      </c>
      <c r="AR10" s="6">
        <f>(G10*100)/33</f>
        <v>30.303030303030305</v>
      </c>
      <c r="AS10" s="6"/>
      <c r="AT10" s="6"/>
      <c r="AU10" s="6">
        <f>(AQ10+AR10)/2</f>
        <v>180.15151515151516</v>
      </c>
      <c r="AX10" s="16" t="s">
        <v>61</v>
      </c>
      <c r="AY10" s="19">
        <f>(F15*100)/10</f>
        <v>710</v>
      </c>
      <c r="AZ10" s="6">
        <f>(G15*100)/33</f>
        <v>48.484848484848484</v>
      </c>
      <c r="BA10" s="6"/>
      <c r="BB10" s="6"/>
      <c r="BC10" s="6">
        <f>(AY10+AZ10)/2</f>
        <v>379.24242424242425</v>
      </c>
      <c r="BF10" s="16" t="s">
        <v>61</v>
      </c>
      <c r="BG10" s="19">
        <f>(F17*100)/10</f>
        <v>490</v>
      </c>
      <c r="BH10" s="6">
        <f>(G17*100)/33</f>
        <v>69.696969696969703</v>
      </c>
      <c r="BI10" s="6"/>
      <c r="BJ10" s="6"/>
      <c r="BK10" s="6">
        <f>(BG10+BH10)/2</f>
        <v>279.84848484848487</v>
      </c>
      <c r="BN10" s="16" t="s">
        <v>61</v>
      </c>
      <c r="BO10" s="19">
        <f>(F21*100)/10</f>
        <v>450</v>
      </c>
      <c r="BP10" s="6">
        <f>(G21*100)/33</f>
        <v>45.454545454545453</v>
      </c>
      <c r="BQ10" s="6"/>
      <c r="BR10" s="6"/>
      <c r="BS10" s="6">
        <f>(BO10+BP10)/2</f>
        <v>247.72727272727272</v>
      </c>
      <c r="BV10" s="16" t="s">
        <v>61</v>
      </c>
      <c r="BW10" s="19">
        <f>(F24*100)/10</f>
        <v>59</v>
      </c>
      <c r="BX10" s="6">
        <f>(G24*100)/33</f>
        <v>5.4545454545454541</v>
      </c>
      <c r="BY10" s="6"/>
      <c r="BZ10" s="6"/>
      <c r="CA10" s="6">
        <f>(BW10+BX10)/2</f>
        <v>32.227272727272727</v>
      </c>
      <c r="CD10" s="16" t="s">
        <v>61</v>
      </c>
      <c r="CE10" s="19">
        <f>(F40*100)/10</f>
        <v>260</v>
      </c>
      <c r="CF10" s="6">
        <f>(G40*100)/33</f>
        <v>19.696969696969695</v>
      </c>
      <c r="CG10" s="6"/>
      <c r="CH10" s="6"/>
      <c r="CI10" s="6">
        <f>(CE10+CF10)/2</f>
        <v>139.84848484848484</v>
      </c>
    </row>
    <row r="11" spans="1:87" ht="24" customHeight="1" x14ac:dyDescent="0.25">
      <c r="A11" s="10"/>
      <c r="B11" s="11" t="s">
        <v>29</v>
      </c>
      <c r="C11" s="10"/>
      <c r="D11" s="10">
        <v>1</v>
      </c>
      <c r="E11" s="11" t="s">
        <v>29</v>
      </c>
      <c r="F11" s="13">
        <f>'нормы выноса'!B11*D11</f>
        <v>30</v>
      </c>
      <c r="G11" s="13">
        <f>'нормы выноса'!C11*главная!D11</f>
        <v>15</v>
      </c>
      <c r="H11" s="13">
        <f>'нормы выноса'!D11*D11</f>
        <v>40</v>
      </c>
      <c r="I11" s="13">
        <f>'нормы выноса'!E11*D11</f>
        <v>4</v>
      </c>
      <c r="K11" s="16" t="s">
        <v>18</v>
      </c>
      <c r="L11" s="19">
        <f>(F3*100)/20</f>
        <v>150</v>
      </c>
      <c r="M11" s="6">
        <f>(G3*100)/20</f>
        <v>65</v>
      </c>
      <c r="N11" s="6"/>
      <c r="O11" s="6">
        <f>(I3*100)/14</f>
        <v>21.428571428571427</v>
      </c>
      <c r="P11" s="6">
        <f>(L11+M11+O11)/3</f>
        <v>78.80952380952381</v>
      </c>
      <c r="S11" s="16" t="s">
        <v>18</v>
      </c>
      <c r="T11" s="19">
        <f>(F5*100)/20</f>
        <v>125</v>
      </c>
      <c r="U11" s="6">
        <f>(G5*100)/20</f>
        <v>60</v>
      </c>
      <c r="V11" s="6"/>
      <c r="W11" s="6">
        <f>(I5*100)/14</f>
        <v>10</v>
      </c>
      <c r="X11" s="6">
        <f>(T11+U11+W11)/3</f>
        <v>65</v>
      </c>
      <c r="Z11" s="16" t="s">
        <v>18</v>
      </c>
      <c r="AA11" s="19">
        <f>(F7*100)/20</f>
        <v>165</v>
      </c>
      <c r="AB11" s="6">
        <f>(G7*100)/20</f>
        <v>70</v>
      </c>
      <c r="AC11" s="6"/>
      <c r="AD11" s="6">
        <f>(I7*100)/14</f>
        <v>8.5714285714285712</v>
      </c>
      <c r="AE11" s="6">
        <f>(AA11+AB11+AD11)/3</f>
        <v>81.19047619047619</v>
      </c>
      <c r="AH11" s="16" t="s">
        <v>18</v>
      </c>
      <c r="AI11" s="19">
        <f>(F9*100)/20</f>
        <v>170</v>
      </c>
      <c r="AJ11" s="6">
        <f>(G9*100)/20</f>
        <v>60</v>
      </c>
      <c r="AK11" s="6"/>
      <c r="AL11" s="6">
        <f>(I9*100)/14</f>
        <v>7.8571428571428585</v>
      </c>
      <c r="AM11" s="6">
        <f>(AI11+AJ11+AL11)/3</f>
        <v>79.285714285714292</v>
      </c>
      <c r="AP11" s="16" t="s">
        <v>18</v>
      </c>
      <c r="AQ11" s="19">
        <f>(F10*100)/20</f>
        <v>165</v>
      </c>
      <c r="AR11" s="6">
        <f>(G10*100)/20</f>
        <v>50</v>
      </c>
      <c r="AS11" s="6"/>
      <c r="AT11" s="6">
        <f>(I10*100)/14</f>
        <v>7.8571428571428585</v>
      </c>
      <c r="AU11" s="6">
        <f>(AQ11+AR11+AT11)/3</f>
        <v>74.285714285714292</v>
      </c>
      <c r="AX11" s="16" t="s">
        <v>18</v>
      </c>
      <c r="AY11" s="19">
        <f>(F15*100)/20</f>
        <v>355</v>
      </c>
      <c r="AZ11" s="6">
        <f>(G15*100)/20</f>
        <v>80</v>
      </c>
      <c r="BA11" s="6"/>
      <c r="BB11" s="6">
        <f>(I15*100)/14</f>
        <v>25</v>
      </c>
      <c r="BC11" s="6">
        <f>(AY11+AZ11+BB11)/3</f>
        <v>153.33333333333334</v>
      </c>
      <c r="BF11" s="16" t="s">
        <v>18</v>
      </c>
      <c r="BG11" s="19">
        <f>(F17*100)/20</f>
        <v>245</v>
      </c>
      <c r="BH11" s="6">
        <f>(G17*100)/20</f>
        <v>115</v>
      </c>
      <c r="BI11" s="6"/>
      <c r="BJ11" s="6">
        <f>(I17*100)/14</f>
        <v>21.428571428571427</v>
      </c>
      <c r="BK11" s="6">
        <f>(BG11+BH11+BJ11)/3</f>
        <v>127.14285714285715</v>
      </c>
      <c r="BN11" s="16" t="s">
        <v>18</v>
      </c>
      <c r="BO11" s="19">
        <f>(F21*100)/20</f>
        <v>225</v>
      </c>
      <c r="BP11" s="6">
        <f>(G21*100)/20</f>
        <v>75</v>
      </c>
      <c r="BQ11" s="6"/>
      <c r="BR11" s="6">
        <f>(I21*100)/14</f>
        <v>35.714285714285715</v>
      </c>
      <c r="BS11" s="6">
        <f>(BO11+BP11+BR11)/3</f>
        <v>111.90476190476191</v>
      </c>
      <c r="BV11" s="16" t="s">
        <v>18</v>
      </c>
      <c r="BW11" s="19">
        <f>(F24*100)/20</f>
        <v>29.5</v>
      </c>
      <c r="BX11" s="6">
        <f>(G24*100)/20</f>
        <v>9</v>
      </c>
      <c r="BY11" s="6"/>
      <c r="BZ11" s="6">
        <f>(I24*100)/14</f>
        <v>10.714285714285714</v>
      </c>
      <c r="CA11" s="6">
        <f>(BW11+BX11+BZ11)/3</f>
        <v>16.404761904761905</v>
      </c>
      <c r="CD11" s="16" t="s">
        <v>18</v>
      </c>
      <c r="CE11" s="19">
        <f>(F40*100)/20</f>
        <v>130</v>
      </c>
      <c r="CF11" s="6">
        <f>(G40*100)/20</f>
        <v>32.5</v>
      </c>
      <c r="CG11" s="6"/>
      <c r="CH11" s="6">
        <f>(I40*100)/14</f>
        <v>18.571428571428573</v>
      </c>
      <c r="CI11" s="6">
        <f>(CE11+CF11+CH11)/3</f>
        <v>60.357142857142861</v>
      </c>
    </row>
    <row r="12" spans="1:87" ht="42.75" customHeight="1" x14ac:dyDescent="0.25">
      <c r="A12" s="10"/>
      <c r="B12" s="11" t="s">
        <v>30</v>
      </c>
      <c r="C12" s="10"/>
      <c r="D12" s="10">
        <v>1</v>
      </c>
      <c r="E12" s="11" t="s">
        <v>30</v>
      </c>
      <c r="F12" s="13">
        <f>'нормы выноса'!B12*D12</f>
        <v>66</v>
      </c>
      <c r="G12" s="13">
        <f>'нормы выноса'!C12*главная!D12</f>
        <v>16</v>
      </c>
      <c r="H12" s="13">
        <f>'нормы выноса'!D12*D12</f>
        <v>20</v>
      </c>
      <c r="I12" s="13">
        <f>'нормы выноса'!E12*D12</f>
        <v>2.1</v>
      </c>
      <c r="K12" s="16" t="s">
        <v>62</v>
      </c>
      <c r="L12" s="19">
        <f>(F3*100)/18</f>
        <v>166.66666666666666</v>
      </c>
      <c r="M12" s="6">
        <f>(G3*100)/46</f>
        <v>28.260869565217391</v>
      </c>
      <c r="N12" s="6"/>
      <c r="O12" s="6"/>
      <c r="P12" s="6">
        <f>(L12+M12)/2</f>
        <v>97.463768115942031</v>
      </c>
      <c r="S12" s="16" t="s">
        <v>62</v>
      </c>
      <c r="T12" s="19">
        <f>(F5*100)/18</f>
        <v>138.88888888888889</v>
      </c>
      <c r="U12" s="6">
        <f>(G5*100)/46</f>
        <v>26.086956521739129</v>
      </c>
      <c r="V12" s="6"/>
      <c r="W12" s="6"/>
      <c r="X12" s="6">
        <f>(T12+U12)/2</f>
        <v>82.487922705314006</v>
      </c>
      <c r="Z12" s="16" t="s">
        <v>62</v>
      </c>
      <c r="AA12" s="19">
        <f>(F7*100)/18</f>
        <v>183.33333333333334</v>
      </c>
      <c r="AB12" s="6">
        <f>(G7*100)/46</f>
        <v>30.434782608695652</v>
      </c>
      <c r="AC12" s="6"/>
      <c r="AD12" s="6"/>
      <c r="AE12" s="6">
        <f>(AA12+AB12)/2</f>
        <v>106.8840579710145</v>
      </c>
      <c r="AH12" s="16" t="s">
        <v>62</v>
      </c>
      <c r="AI12" s="19">
        <f>(F9*100)/18</f>
        <v>188.88888888888889</v>
      </c>
      <c r="AJ12" s="6">
        <f>(G9*100)/46</f>
        <v>26.086956521739129</v>
      </c>
      <c r="AK12" s="6"/>
      <c r="AL12" s="6"/>
      <c r="AM12" s="6">
        <f>(AI12+AJ12)/2</f>
        <v>107.48792270531401</v>
      </c>
      <c r="AP12" s="16" t="s">
        <v>62</v>
      </c>
      <c r="AQ12" s="19">
        <f>(F10*100)/18</f>
        <v>183.33333333333334</v>
      </c>
      <c r="AR12" s="6">
        <f>(G10*100)/46</f>
        <v>21.739130434782609</v>
      </c>
      <c r="AS12" s="6"/>
      <c r="AT12" s="6"/>
      <c r="AU12" s="6">
        <f>(AQ12+AR12)/2</f>
        <v>102.53623188405797</v>
      </c>
      <c r="AX12" s="16" t="s">
        <v>62</v>
      </c>
      <c r="AY12" s="19">
        <f>(F15*100)/18</f>
        <v>394.44444444444446</v>
      </c>
      <c r="AZ12" s="6">
        <f>(G15*100)/46</f>
        <v>34.782608695652172</v>
      </c>
      <c r="BA12" s="6"/>
      <c r="BB12" s="6"/>
      <c r="BC12" s="6">
        <f>(AY12+AZ12)/2</f>
        <v>214.61352657004832</v>
      </c>
      <c r="BF12" s="16" t="s">
        <v>62</v>
      </c>
      <c r="BG12" s="19">
        <f>(F17*100)/18</f>
        <v>272.22222222222223</v>
      </c>
      <c r="BH12" s="6">
        <f>(G17*100)/46</f>
        <v>50</v>
      </c>
      <c r="BI12" s="6"/>
      <c r="BJ12" s="6"/>
      <c r="BK12" s="6">
        <f>(BG12+BH12)/2</f>
        <v>161.11111111111111</v>
      </c>
      <c r="BN12" s="16" t="s">
        <v>62</v>
      </c>
      <c r="BO12" s="19">
        <f>(F21*100)/18</f>
        <v>250</v>
      </c>
      <c r="BP12" s="6">
        <f>(G21*100)/46</f>
        <v>32.608695652173914</v>
      </c>
      <c r="BQ12" s="6"/>
      <c r="BR12" s="6"/>
      <c r="BS12" s="6">
        <f>(BO12+BP12)/2</f>
        <v>141.30434782608697</v>
      </c>
      <c r="BV12" s="16" t="s">
        <v>62</v>
      </c>
      <c r="BW12" s="19">
        <f>(F24*100)/18</f>
        <v>32.777777777777779</v>
      </c>
      <c r="BX12" s="6">
        <f>(G24*100)/46</f>
        <v>3.9130434782608696</v>
      </c>
      <c r="BY12" s="6"/>
      <c r="BZ12" s="6"/>
      <c r="CA12" s="6">
        <f>(BW12+BX12)/2</f>
        <v>18.345410628019323</v>
      </c>
      <c r="CD12" s="16" t="s">
        <v>62</v>
      </c>
      <c r="CE12" s="19">
        <f>(F40*100)/18</f>
        <v>144.44444444444446</v>
      </c>
      <c r="CF12" s="6">
        <f>(G40*100)/46</f>
        <v>14.130434782608695</v>
      </c>
      <c r="CG12" s="6"/>
      <c r="CH12" s="6"/>
      <c r="CI12" s="6">
        <f>(CE12+CF12)/2</f>
        <v>79.287439613526573</v>
      </c>
    </row>
    <row r="13" spans="1:87" ht="24.75" customHeight="1" x14ac:dyDescent="0.25">
      <c r="A13" s="10"/>
      <c r="B13" s="11" t="s">
        <v>31</v>
      </c>
      <c r="C13" s="10"/>
      <c r="D13" s="10">
        <v>1</v>
      </c>
      <c r="E13" s="11" t="s">
        <v>31</v>
      </c>
      <c r="F13" s="13">
        <f>'нормы выноса'!B13*D13</f>
        <v>65</v>
      </c>
      <c r="G13" s="13">
        <f>'нормы выноса'!C13*главная!D13</f>
        <v>14</v>
      </c>
      <c r="H13" s="13">
        <f>'нормы выноса'!D13*D13</f>
        <v>16</v>
      </c>
      <c r="I13" s="13">
        <f>'нормы выноса'!E13*D13</f>
        <v>1.8</v>
      </c>
      <c r="K13" s="16" t="s">
        <v>63</v>
      </c>
      <c r="L13" s="19">
        <f>(F3*100)/10</f>
        <v>300</v>
      </c>
      <c r="M13" s="6">
        <f>(G3*100)/26</f>
        <v>50</v>
      </c>
      <c r="N13" s="6">
        <f>(главная!H3*100)/26</f>
        <v>96.15384615384616</v>
      </c>
      <c r="O13" s="6"/>
      <c r="P13" s="6">
        <f>(L13+M13+N13)/3</f>
        <v>148.71794871794873</v>
      </c>
      <c r="S13" s="16" t="s">
        <v>63</v>
      </c>
      <c r="T13" s="19">
        <f>(F5*100)/10</f>
        <v>250</v>
      </c>
      <c r="U13" s="6">
        <f>(G5*100)/26</f>
        <v>46.153846153846153</v>
      </c>
      <c r="V13" s="6">
        <f>(H5*100)/26</f>
        <v>100</v>
      </c>
      <c r="W13" s="6"/>
      <c r="X13" s="6">
        <f>(T13+U13+V13)/3</f>
        <v>132.05128205128204</v>
      </c>
      <c r="Z13" s="16" t="s">
        <v>63</v>
      </c>
      <c r="AA13" s="19">
        <f>(F7*100)/10</f>
        <v>330</v>
      </c>
      <c r="AB13" s="6">
        <f>(G7*100)/26</f>
        <v>53.846153846153847</v>
      </c>
      <c r="AC13" s="6">
        <f>(H7*100)/26</f>
        <v>111.53846153846153</v>
      </c>
      <c r="AD13" s="6"/>
      <c r="AE13" s="6">
        <f>(AA13+AB13+AC13)/3</f>
        <v>165.12820512820514</v>
      </c>
      <c r="AH13" s="16" t="s">
        <v>63</v>
      </c>
      <c r="AI13" s="19">
        <f>(F9*100)/10</f>
        <v>340</v>
      </c>
      <c r="AJ13" s="6">
        <f>(G9*100)/26</f>
        <v>46.153846153846153</v>
      </c>
      <c r="AK13" s="6">
        <f>(H9*100)/26</f>
        <v>142.30769230769232</v>
      </c>
      <c r="AL13" s="6"/>
      <c r="AM13" s="6">
        <f>(AI13+AJ13+AK13)/3</f>
        <v>176.15384615384616</v>
      </c>
      <c r="AP13" s="16" t="s">
        <v>63</v>
      </c>
      <c r="AQ13" s="19">
        <f>(F10*100)/10</f>
        <v>330</v>
      </c>
      <c r="AR13" s="6">
        <f>(G10*100)/26</f>
        <v>38.46153846153846</v>
      </c>
      <c r="AS13" s="6">
        <f>(H10*100)/26</f>
        <v>130.76923076923077</v>
      </c>
      <c r="AT13" s="6"/>
      <c r="AU13" s="6">
        <f>(AQ13+AR13+AS13)/3</f>
        <v>166.41025641025641</v>
      </c>
      <c r="AX13" s="16" t="s">
        <v>63</v>
      </c>
      <c r="AY13" s="19">
        <f>(F15*100)/10</f>
        <v>710</v>
      </c>
      <c r="AZ13" s="6">
        <f>(G15*100)/26</f>
        <v>61.53846153846154</v>
      </c>
      <c r="BA13" s="6">
        <f>(H15*100)/26</f>
        <v>69.230769230769226</v>
      </c>
      <c r="BB13" s="6"/>
      <c r="BC13" s="6">
        <f>(AY13+AZ13+BA13)/3</f>
        <v>280.25641025641022</v>
      </c>
      <c r="BF13" s="16" t="s">
        <v>63</v>
      </c>
      <c r="BG13" s="19">
        <f>(F17*100)/10</f>
        <v>490</v>
      </c>
      <c r="BH13" s="6">
        <f>(G17*100)/26</f>
        <v>88.461538461538467</v>
      </c>
      <c r="BI13" s="6">
        <f>(H17*100)/26</f>
        <v>115.38461538461539</v>
      </c>
      <c r="BJ13" s="6"/>
      <c r="BK13" s="6">
        <f>(BG13+BH13+BI13)/3</f>
        <v>231.28205128205127</v>
      </c>
      <c r="BN13" s="16" t="s">
        <v>63</v>
      </c>
      <c r="BO13" s="19">
        <f>(F21*100)/10</f>
        <v>450</v>
      </c>
      <c r="BP13" s="6">
        <f>(G21*100)/26</f>
        <v>57.692307692307693</v>
      </c>
      <c r="BQ13" s="6">
        <f>(H21*100)/26</f>
        <v>192.30769230769232</v>
      </c>
      <c r="BR13" s="6"/>
      <c r="BS13" s="6">
        <f>(BO13+BP13+BQ13)/3</f>
        <v>233.33333333333334</v>
      </c>
      <c r="BV13" s="16" t="s">
        <v>63</v>
      </c>
      <c r="BW13" s="19">
        <f>(F24*100)/10</f>
        <v>59</v>
      </c>
      <c r="BX13" s="6">
        <f>(G24*100)/26</f>
        <v>6.9230769230769234</v>
      </c>
      <c r="BY13" s="6">
        <f>(H24*100)/26</f>
        <v>28.846153846153847</v>
      </c>
      <c r="BZ13" s="6"/>
      <c r="CA13" s="6">
        <f>(BW13+BX13+BY13)/3</f>
        <v>31.589743589743591</v>
      </c>
      <c r="CD13" s="16" t="s">
        <v>63</v>
      </c>
      <c r="CE13" s="19">
        <f>(F40*100)/10</f>
        <v>260</v>
      </c>
      <c r="CF13" s="6">
        <f>(G40*100)/26</f>
        <v>25</v>
      </c>
      <c r="CG13" s="6">
        <f>(H40*100)/26</f>
        <v>57.692307692307693</v>
      </c>
      <c r="CH13" s="6"/>
      <c r="CI13" s="6">
        <f>(CE13+CF13+CG13)/3</f>
        <v>114.23076923076923</v>
      </c>
    </row>
    <row r="14" spans="1:87" ht="35.25" customHeight="1" x14ac:dyDescent="0.25">
      <c r="A14" s="10"/>
      <c r="B14" s="11" t="s">
        <v>32</v>
      </c>
      <c r="C14" s="10"/>
      <c r="D14" s="10">
        <v>1</v>
      </c>
      <c r="E14" s="11" t="s">
        <v>32</v>
      </c>
      <c r="F14" s="13">
        <f>'нормы выноса'!B14*D14</f>
        <v>68</v>
      </c>
      <c r="G14" s="13">
        <f>'нормы выноса'!C14</f>
        <v>19</v>
      </c>
      <c r="H14" s="13">
        <f>'нормы выноса'!D14*D14</f>
        <v>47</v>
      </c>
      <c r="I14" s="13">
        <f>'нормы выноса'!E14*D14</f>
        <v>1.5</v>
      </c>
      <c r="K14" s="16" t="s">
        <v>64</v>
      </c>
      <c r="L14" s="19"/>
      <c r="M14" s="6"/>
      <c r="N14" s="6">
        <f>(H3*100)/60</f>
        <v>41.666666666666664</v>
      </c>
      <c r="O14" s="6"/>
      <c r="P14" s="6">
        <v>42</v>
      </c>
      <c r="S14" s="16" t="s">
        <v>64</v>
      </c>
      <c r="T14" s="19"/>
      <c r="U14" s="6"/>
      <c r="V14" s="6">
        <f>(H5*100)/60</f>
        <v>43.333333333333336</v>
      </c>
      <c r="W14" s="6"/>
      <c r="X14" s="6">
        <v>42</v>
      </c>
      <c r="Z14" s="16" t="s">
        <v>64</v>
      </c>
      <c r="AA14" s="19"/>
      <c r="AB14" s="6"/>
      <c r="AC14" s="6">
        <f>(H7*100)/60</f>
        <v>48.333333333333336</v>
      </c>
      <c r="AD14" s="6"/>
      <c r="AE14" s="6">
        <v>42</v>
      </c>
      <c r="AH14" s="16" t="s">
        <v>64</v>
      </c>
      <c r="AI14" s="19"/>
      <c r="AJ14" s="6"/>
      <c r="AK14" s="6">
        <f>(H9*100)/60</f>
        <v>61.666666666666664</v>
      </c>
      <c r="AL14" s="6"/>
      <c r="AM14" s="6">
        <v>42</v>
      </c>
      <c r="AP14" s="16" t="s">
        <v>64</v>
      </c>
      <c r="AQ14" s="19"/>
      <c r="AR14" s="6"/>
      <c r="AS14" s="6">
        <f>(H10*100)/60</f>
        <v>56.666666666666664</v>
      </c>
      <c r="AT14" s="6"/>
      <c r="AU14" s="6">
        <v>42</v>
      </c>
      <c r="AX14" s="16" t="s">
        <v>64</v>
      </c>
      <c r="AY14" s="19"/>
      <c r="AZ14" s="6"/>
      <c r="BA14" s="6">
        <f>(H15*100)/60</f>
        <v>30</v>
      </c>
      <c r="BB14" s="6"/>
      <c r="BC14" s="6">
        <v>42</v>
      </c>
      <c r="BF14" s="16" t="s">
        <v>64</v>
      </c>
      <c r="BG14" s="19"/>
      <c r="BH14" s="6"/>
      <c r="BI14" s="6">
        <f>(H17*100)/60</f>
        <v>50</v>
      </c>
      <c r="BJ14" s="6"/>
      <c r="BK14" s="6">
        <v>42</v>
      </c>
      <c r="BN14" s="16" t="s">
        <v>64</v>
      </c>
      <c r="BO14" s="19"/>
      <c r="BP14" s="6"/>
      <c r="BQ14" s="6">
        <f>(H21*100)/60</f>
        <v>83.333333333333329</v>
      </c>
      <c r="BR14" s="6"/>
      <c r="BS14" s="6">
        <v>42</v>
      </c>
      <c r="BV14" s="16" t="s">
        <v>64</v>
      </c>
      <c r="BW14" s="19"/>
      <c r="BX14" s="6"/>
      <c r="BY14" s="6">
        <f>(H24*100)/60</f>
        <v>12.5</v>
      </c>
      <c r="BZ14" s="6"/>
      <c r="CA14" s="6">
        <v>42</v>
      </c>
      <c r="CD14" s="16" t="s">
        <v>64</v>
      </c>
      <c r="CE14" s="19"/>
      <c r="CF14" s="6"/>
      <c r="CG14" s="6">
        <f>(H40*100)/60</f>
        <v>25</v>
      </c>
      <c r="CH14" s="6"/>
      <c r="CI14" s="6">
        <v>42</v>
      </c>
    </row>
    <row r="15" spans="1:87" ht="25.5" customHeight="1" x14ac:dyDescent="0.25">
      <c r="A15" s="10"/>
      <c r="B15" s="11" t="s">
        <v>33</v>
      </c>
      <c r="C15" s="10"/>
      <c r="D15" s="10">
        <v>1</v>
      </c>
      <c r="E15" s="11" t="s">
        <v>33</v>
      </c>
      <c r="F15" s="13">
        <f>'нормы выноса'!B15*D15</f>
        <v>71</v>
      </c>
      <c r="G15" s="13">
        <f>'нормы выноса'!C15*главная!D15</f>
        <v>16</v>
      </c>
      <c r="H15" s="13">
        <f>'нормы выноса'!D15*D15</f>
        <v>18</v>
      </c>
      <c r="I15" s="13">
        <f>'нормы выноса'!E15*D15</f>
        <v>3.5</v>
      </c>
      <c r="K15" s="16" t="s">
        <v>65</v>
      </c>
      <c r="L15" s="19">
        <f>(F3*100)/11</f>
        <v>272.72727272727275</v>
      </c>
      <c r="M15" s="6">
        <f>(G3*100)/37</f>
        <v>35.135135135135137</v>
      </c>
      <c r="N15" s="6"/>
      <c r="O15" s="6"/>
      <c r="P15" s="6">
        <f>(L15+M15)/2</f>
        <v>153.93120393120395</v>
      </c>
      <c r="S15" s="16" t="s">
        <v>65</v>
      </c>
      <c r="T15" s="19">
        <f>(F5*100)/11</f>
        <v>227.27272727272728</v>
      </c>
      <c r="U15" s="6">
        <f>(G5*100)/37</f>
        <v>32.432432432432435</v>
      </c>
      <c r="V15" s="6"/>
      <c r="W15" s="6"/>
      <c r="X15" s="6">
        <f>(T15+U15)/2</f>
        <v>129.85257985257985</v>
      </c>
      <c r="Z15" s="16" t="s">
        <v>65</v>
      </c>
      <c r="AA15" s="19">
        <f>(F7*100)/11</f>
        <v>300</v>
      </c>
      <c r="AB15" s="6">
        <f>(G7*100)/37</f>
        <v>37.837837837837839</v>
      </c>
      <c r="AC15" s="6"/>
      <c r="AD15" s="6"/>
      <c r="AE15" s="6">
        <f>(AA15+AB15)/2</f>
        <v>168.91891891891891</v>
      </c>
      <c r="AH15" s="16" t="s">
        <v>65</v>
      </c>
      <c r="AI15" s="19">
        <f>(F9*100)/11</f>
        <v>309.09090909090907</v>
      </c>
      <c r="AJ15" s="6">
        <f>(G9*100)/37</f>
        <v>32.432432432432435</v>
      </c>
      <c r="AK15" s="6"/>
      <c r="AL15" s="6"/>
      <c r="AM15" s="6">
        <f>(AI15+AJ15)/2</f>
        <v>170.76167076167076</v>
      </c>
      <c r="AP15" s="16" t="s">
        <v>65</v>
      </c>
      <c r="AQ15" s="19">
        <f>(F10*100)/11</f>
        <v>300</v>
      </c>
      <c r="AR15" s="6">
        <f>(G10*100)/37</f>
        <v>27.027027027027028</v>
      </c>
      <c r="AS15" s="6"/>
      <c r="AT15" s="6"/>
      <c r="AU15" s="6">
        <f>(AQ15+AR15)/2</f>
        <v>163.51351351351352</v>
      </c>
      <c r="AX15" s="16" t="s">
        <v>65</v>
      </c>
      <c r="AY15" s="19">
        <f>(F15*100)/11</f>
        <v>645.4545454545455</v>
      </c>
      <c r="AZ15" s="6">
        <f>(G15*100)/37</f>
        <v>43.243243243243242</v>
      </c>
      <c r="BA15" s="6"/>
      <c r="BB15" s="6"/>
      <c r="BC15" s="6">
        <f>(AY15+AZ15)/2</f>
        <v>344.34889434889436</v>
      </c>
      <c r="BF15" s="16" t="s">
        <v>65</v>
      </c>
      <c r="BG15" s="19">
        <f>(F17*100)/11</f>
        <v>445.45454545454544</v>
      </c>
      <c r="BH15" s="6">
        <f>(G17*100)/37</f>
        <v>62.162162162162161</v>
      </c>
      <c r="BI15" s="6"/>
      <c r="BJ15" s="6"/>
      <c r="BK15" s="6">
        <f>(BG15+BH15)/2</f>
        <v>253.80835380835379</v>
      </c>
      <c r="BN15" s="16" t="s">
        <v>65</v>
      </c>
      <c r="BO15" s="19">
        <f>(F21*100)/11</f>
        <v>409.09090909090907</v>
      </c>
      <c r="BP15" s="6">
        <f>(G21*100)/37</f>
        <v>40.54054054054054</v>
      </c>
      <c r="BQ15" s="6"/>
      <c r="BR15" s="6"/>
      <c r="BS15" s="6">
        <f>(BO15+BP15)/2</f>
        <v>224.81572481572479</v>
      </c>
      <c r="BV15" s="16" t="s">
        <v>65</v>
      </c>
      <c r="BW15" s="19">
        <f>(F24*100)/11</f>
        <v>53.636363636363633</v>
      </c>
      <c r="BX15" s="6">
        <f>(G24*100)/37</f>
        <v>4.8648648648648649</v>
      </c>
      <c r="BY15" s="6"/>
      <c r="BZ15" s="6"/>
      <c r="CA15" s="6">
        <f>(BW15+BX15)/2</f>
        <v>29.250614250614248</v>
      </c>
      <c r="CD15" s="16" t="s">
        <v>65</v>
      </c>
      <c r="CE15" s="19">
        <f>(F40*100)/11</f>
        <v>236.36363636363637</v>
      </c>
      <c r="CF15" s="6">
        <f>(G40*100)/37</f>
        <v>17.567567567567568</v>
      </c>
      <c r="CG15" s="6"/>
      <c r="CH15" s="6"/>
      <c r="CI15" s="6">
        <f>(CE15+CF15)/2</f>
        <v>126.96560196560198</v>
      </c>
    </row>
    <row r="16" spans="1:87" ht="21" customHeight="1" x14ac:dyDescent="0.25">
      <c r="A16" s="10"/>
      <c r="B16" s="11" t="s">
        <v>34</v>
      </c>
      <c r="C16" s="10"/>
      <c r="D16" s="10">
        <v>1</v>
      </c>
      <c r="E16" s="11" t="s">
        <v>34</v>
      </c>
      <c r="F16" s="13">
        <f>'нормы выноса'!B16*D16</f>
        <v>60</v>
      </c>
      <c r="G16" s="13">
        <f>'нормы выноса'!C16*главная!D16</f>
        <v>26</v>
      </c>
      <c r="H16" s="13">
        <f>'нормы выноса'!D16</f>
        <v>186</v>
      </c>
      <c r="I16" s="13">
        <f>'нормы выноса'!E16*D16</f>
        <v>1.7</v>
      </c>
    </row>
    <row r="17" spans="1:87" ht="21" customHeight="1" x14ac:dyDescent="0.25">
      <c r="A17" s="10"/>
      <c r="B17" s="11" t="s">
        <v>35</v>
      </c>
      <c r="C17" s="10"/>
      <c r="D17" s="10">
        <v>1</v>
      </c>
      <c r="E17" s="11" t="s">
        <v>35</v>
      </c>
      <c r="F17" s="13">
        <f>'нормы выноса'!B17*D17</f>
        <v>49</v>
      </c>
      <c r="G17" s="13">
        <f>'нормы выноса'!C17*главная!D17</f>
        <v>23</v>
      </c>
      <c r="H17" s="13">
        <f>'нормы выноса'!D17*D17</f>
        <v>30</v>
      </c>
      <c r="I17" s="13">
        <f>'нормы выноса'!E17*D17</f>
        <v>3</v>
      </c>
      <c r="R17" s="21"/>
      <c r="S17" s="21"/>
      <c r="T17" s="21"/>
      <c r="U17" s="21"/>
      <c r="V17" s="21"/>
      <c r="W17" s="21"/>
      <c r="X17" s="21"/>
    </row>
    <row r="18" spans="1:87" ht="44.25" customHeight="1" x14ac:dyDescent="0.25">
      <c r="A18" s="10"/>
      <c r="B18" s="11" t="s">
        <v>36</v>
      </c>
      <c r="C18" s="10"/>
      <c r="D18" s="10">
        <v>1</v>
      </c>
      <c r="E18" s="11" t="s">
        <v>36</v>
      </c>
      <c r="F18" s="13">
        <f>'нормы выноса'!B18*D18</f>
        <v>57</v>
      </c>
      <c r="G18" s="13">
        <f>'нормы выноса'!C18*главная!D18</f>
        <v>20</v>
      </c>
      <c r="H18" s="13">
        <f>'нормы выноса'!D18*D18</f>
        <v>23</v>
      </c>
      <c r="I18" s="13">
        <f>'нормы выноса'!E18*D18</f>
        <v>0.5</v>
      </c>
      <c r="L18" s="41" t="s">
        <v>84</v>
      </c>
      <c r="M18" s="41"/>
      <c r="N18" s="41"/>
      <c r="O18" s="41"/>
      <c r="R18" s="21"/>
      <c r="S18" s="21"/>
      <c r="T18" s="42" t="s">
        <v>84</v>
      </c>
      <c r="U18" s="42"/>
      <c r="V18" s="42"/>
      <c r="W18" s="42"/>
      <c r="X18" s="21"/>
      <c r="AA18" s="41" t="s">
        <v>84</v>
      </c>
      <c r="AB18" s="41"/>
      <c r="AC18" s="41"/>
      <c r="AD18" s="41"/>
      <c r="AI18" s="41" t="s">
        <v>84</v>
      </c>
      <c r="AJ18" s="41"/>
      <c r="AK18" s="41"/>
      <c r="AL18" s="41"/>
      <c r="AQ18" s="41" t="s">
        <v>84</v>
      </c>
      <c r="AR18" s="41"/>
      <c r="AS18" s="41"/>
      <c r="AT18" s="41"/>
      <c r="AY18" s="41" t="s">
        <v>84</v>
      </c>
      <c r="AZ18" s="41"/>
      <c r="BA18" s="41"/>
      <c r="BB18" s="41"/>
      <c r="BG18" s="41" t="s">
        <v>84</v>
      </c>
      <c r="BH18" s="41"/>
      <c r="BI18" s="41"/>
      <c r="BJ18" s="41"/>
      <c r="BO18" s="41" t="s">
        <v>84</v>
      </c>
      <c r="BP18" s="41"/>
      <c r="BQ18" s="41"/>
      <c r="BR18" s="41"/>
      <c r="BW18" s="41" t="s">
        <v>84</v>
      </c>
      <c r="BX18" s="41"/>
      <c r="BY18" s="41"/>
      <c r="BZ18" s="41"/>
      <c r="CE18" s="41" t="s">
        <v>84</v>
      </c>
      <c r="CF18" s="41"/>
      <c r="CG18" s="41"/>
      <c r="CH18" s="41"/>
    </row>
    <row r="19" spans="1:87" ht="42.75" customHeight="1" x14ac:dyDescent="0.25">
      <c r="A19" s="11"/>
      <c r="B19" s="11" t="s">
        <v>37</v>
      </c>
      <c r="C19" s="11"/>
      <c r="D19" s="11">
        <v>1</v>
      </c>
      <c r="E19" s="11" t="s">
        <v>37</v>
      </c>
      <c r="F19" s="13">
        <f>'нормы выноса'!B19*D19</f>
        <v>72</v>
      </c>
      <c r="G19" s="13">
        <f>'нормы выноса'!C19*главная!D19</f>
        <v>17</v>
      </c>
      <c r="H19" s="13">
        <f>'нормы выноса'!D19*D19</f>
        <v>57</v>
      </c>
      <c r="I19" s="13">
        <f>'нормы выноса'!E19*D19</f>
        <v>1</v>
      </c>
      <c r="K19" s="15" t="s">
        <v>87</v>
      </c>
      <c r="L19" s="17" t="s">
        <v>3</v>
      </c>
      <c r="M19" s="17" t="s">
        <v>4</v>
      </c>
      <c r="N19" s="17" t="s">
        <v>5</v>
      </c>
      <c r="O19" s="17" t="s">
        <v>6</v>
      </c>
      <c r="P19" s="18" t="s">
        <v>86</v>
      </c>
      <c r="R19" s="21"/>
      <c r="S19" s="22" t="s">
        <v>97</v>
      </c>
      <c r="T19" s="23" t="s">
        <v>3</v>
      </c>
      <c r="U19" s="23" t="s">
        <v>4</v>
      </c>
      <c r="V19" s="23" t="s">
        <v>5</v>
      </c>
      <c r="W19" s="23" t="s">
        <v>6</v>
      </c>
      <c r="X19" s="24" t="s">
        <v>86</v>
      </c>
      <c r="Z19" s="15" t="s">
        <v>90</v>
      </c>
      <c r="AA19" s="17" t="s">
        <v>3</v>
      </c>
      <c r="AB19" s="17" t="s">
        <v>4</v>
      </c>
      <c r="AC19" s="17" t="s">
        <v>5</v>
      </c>
      <c r="AD19" s="17" t="s">
        <v>6</v>
      </c>
      <c r="AE19" s="18" t="s">
        <v>86</v>
      </c>
      <c r="AH19" s="15" t="s">
        <v>29</v>
      </c>
      <c r="AI19" s="17" t="s">
        <v>3</v>
      </c>
      <c r="AJ19" s="17" t="s">
        <v>4</v>
      </c>
      <c r="AK19" s="17" t="s">
        <v>5</v>
      </c>
      <c r="AL19" s="17" t="s">
        <v>6</v>
      </c>
      <c r="AM19" s="18" t="s">
        <v>86</v>
      </c>
      <c r="AP19" s="15" t="s">
        <v>91</v>
      </c>
      <c r="AQ19" s="17" t="s">
        <v>3</v>
      </c>
      <c r="AR19" s="17" t="s">
        <v>4</v>
      </c>
      <c r="AS19" s="17" t="s">
        <v>5</v>
      </c>
      <c r="AT19" s="17" t="s">
        <v>6</v>
      </c>
      <c r="AU19" s="18" t="s">
        <v>86</v>
      </c>
      <c r="AX19" s="15" t="s">
        <v>93</v>
      </c>
      <c r="AY19" s="17" t="s">
        <v>3</v>
      </c>
      <c r="AZ19" s="17" t="s">
        <v>4</v>
      </c>
      <c r="BA19" s="17" t="s">
        <v>5</v>
      </c>
      <c r="BB19" s="17" t="s">
        <v>6</v>
      </c>
      <c r="BC19" s="18" t="s">
        <v>86</v>
      </c>
      <c r="BF19" s="15" t="s">
        <v>94</v>
      </c>
      <c r="BG19" s="17" t="s">
        <v>3</v>
      </c>
      <c r="BH19" s="17" t="s">
        <v>4</v>
      </c>
      <c r="BI19" s="17" t="s">
        <v>5</v>
      </c>
      <c r="BJ19" s="17" t="s">
        <v>6</v>
      </c>
      <c r="BK19" s="18" t="s">
        <v>86</v>
      </c>
      <c r="BN19" s="15" t="s">
        <v>40</v>
      </c>
      <c r="BO19" s="17" t="s">
        <v>3</v>
      </c>
      <c r="BP19" s="17" t="s">
        <v>4</v>
      </c>
      <c r="BQ19" s="17" t="s">
        <v>5</v>
      </c>
      <c r="BR19" s="17" t="s">
        <v>6</v>
      </c>
      <c r="BS19" s="18" t="s">
        <v>86</v>
      </c>
      <c r="BV19" s="15" t="s">
        <v>43</v>
      </c>
      <c r="BW19" s="17" t="s">
        <v>3</v>
      </c>
      <c r="BX19" s="17" t="s">
        <v>4</v>
      </c>
      <c r="BY19" s="17" t="s">
        <v>5</v>
      </c>
      <c r="BZ19" s="17" t="s">
        <v>6</v>
      </c>
      <c r="CA19" s="18" t="s">
        <v>86</v>
      </c>
      <c r="CD19" s="15" t="s">
        <v>31</v>
      </c>
      <c r="CE19" s="17" t="s">
        <v>3</v>
      </c>
      <c r="CF19" s="17" t="s">
        <v>4</v>
      </c>
      <c r="CG19" s="17" t="s">
        <v>5</v>
      </c>
      <c r="CH19" s="17" t="s">
        <v>6</v>
      </c>
      <c r="CI19" s="18" t="s">
        <v>86</v>
      </c>
    </row>
    <row r="20" spans="1:87" ht="44.25" customHeight="1" x14ac:dyDescent="0.25">
      <c r="A20" s="11"/>
      <c r="B20" s="11" t="s">
        <v>38</v>
      </c>
      <c r="C20" s="11"/>
      <c r="D20" s="11">
        <v>1</v>
      </c>
      <c r="E20" s="11" t="s">
        <v>38</v>
      </c>
      <c r="F20" s="13">
        <f>'нормы выноса'!B20*D20</f>
        <v>106</v>
      </c>
      <c r="G20" s="13">
        <f>'нормы выноса'!C20*главная!D20</f>
        <v>53</v>
      </c>
      <c r="H20" s="13">
        <f>'нормы выноса'!D20*D20</f>
        <v>93</v>
      </c>
      <c r="I20" s="13">
        <f>'нормы выноса'!E20*D20</f>
        <v>5</v>
      </c>
      <c r="K20" s="16" t="s">
        <v>82</v>
      </c>
      <c r="L20" s="19">
        <f>(F4*100)/34.4</f>
        <v>101.74418604651163</v>
      </c>
      <c r="M20" s="6"/>
      <c r="N20" s="6"/>
      <c r="O20" s="6"/>
      <c r="P20" s="6"/>
      <c r="R20" s="21"/>
      <c r="S20" s="25" t="s">
        <v>82</v>
      </c>
      <c r="T20" s="26">
        <f>(F6*100)/34.4</f>
        <v>72.674418604651166</v>
      </c>
      <c r="U20" s="27"/>
      <c r="V20" s="27"/>
      <c r="W20" s="27"/>
      <c r="X20" s="27"/>
      <c r="Z20" s="16" t="s">
        <v>82</v>
      </c>
      <c r="AA20" s="19">
        <f>(F8*100)/34.4</f>
        <v>122.09302325581396</v>
      </c>
      <c r="AB20" s="6"/>
      <c r="AC20" s="6"/>
      <c r="AD20" s="6"/>
      <c r="AE20" s="6"/>
      <c r="AH20" s="16" t="s">
        <v>82</v>
      </c>
      <c r="AI20" s="19">
        <f>(F11*100)/34.4</f>
        <v>87.209302325581405</v>
      </c>
      <c r="AJ20" s="6"/>
      <c r="AK20" s="6"/>
      <c r="AL20" s="6"/>
      <c r="AM20" s="6"/>
      <c r="AP20" s="16" t="s">
        <v>82</v>
      </c>
      <c r="AQ20" s="19">
        <f>(F12*100)/34.4</f>
        <v>191.86046511627907</v>
      </c>
      <c r="AR20" s="6"/>
      <c r="AS20" s="6"/>
      <c r="AT20" s="6"/>
      <c r="AU20" s="6"/>
      <c r="AX20" s="16" t="s">
        <v>82</v>
      </c>
      <c r="AY20" s="19">
        <f>(F16*100)/34.4</f>
        <v>174.41860465116281</v>
      </c>
      <c r="AZ20" s="6"/>
      <c r="BA20" s="6"/>
      <c r="BB20" s="6"/>
      <c r="BC20" s="6"/>
      <c r="BF20" s="16" t="s">
        <v>82</v>
      </c>
      <c r="BG20" s="19">
        <f>(F20*100)/34.4</f>
        <v>308.13953488372096</v>
      </c>
      <c r="BH20" s="6"/>
      <c r="BI20" s="6"/>
      <c r="BJ20" s="6"/>
      <c r="BK20" s="6"/>
      <c r="BN20" s="16" t="s">
        <v>82</v>
      </c>
      <c r="BO20" s="19">
        <f>(F22*100)/34.4</f>
        <v>232.55813953488374</v>
      </c>
      <c r="BP20" s="6"/>
      <c r="BQ20" s="6"/>
      <c r="BR20" s="6"/>
      <c r="BS20" s="6"/>
      <c r="BV20" s="16" t="s">
        <v>82</v>
      </c>
      <c r="BW20" s="19">
        <f>(F25*100)/34.4</f>
        <v>18.02325581395349</v>
      </c>
      <c r="BX20" s="6"/>
      <c r="BY20" s="6"/>
      <c r="BZ20" s="6"/>
      <c r="CA20" s="6"/>
      <c r="CD20" s="16" t="s">
        <v>82</v>
      </c>
      <c r="CE20" s="19">
        <f>(F42*100)/34.4</f>
        <v>65.988372093023258</v>
      </c>
      <c r="CF20" s="6"/>
      <c r="CG20" s="6"/>
      <c r="CH20" s="6"/>
      <c r="CI20" s="6"/>
    </row>
    <row r="21" spans="1:87" ht="33.75" customHeight="1" x14ac:dyDescent="0.25">
      <c r="A21" s="11"/>
      <c r="B21" s="11" t="s">
        <v>39</v>
      </c>
      <c r="C21" s="11"/>
      <c r="D21" s="11">
        <v>1</v>
      </c>
      <c r="E21" s="11" t="s">
        <v>39</v>
      </c>
      <c r="F21" s="13">
        <f>'нормы выноса'!B21*D21</f>
        <v>45</v>
      </c>
      <c r="G21" s="13">
        <f>'нормы выноса'!C21*главная!D21</f>
        <v>15</v>
      </c>
      <c r="H21" s="13">
        <f>'нормы выноса'!D21*D21</f>
        <v>50</v>
      </c>
      <c r="I21" s="13">
        <f>'нормы выноса'!E21*D21</f>
        <v>5</v>
      </c>
      <c r="K21" s="16" t="s">
        <v>9</v>
      </c>
      <c r="L21" s="19">
        <f>(F4*100)/46.2</f>
        <v>75.757575757575751</v>
      </c>
      <c r="M21" s="6"/>
      <c r="N21" s="6"/>
      <c r="O21" s="6"/>
      <c r="P21" s="6"/>
      <c r="R21" s="21"/>
      <c r="S21" s="25" t="s">
        <v>9</v>
      </c>
      <c r="T21" s="26">
        <f>(F6*100)/46.2</f>
        <v>54.112554112554108</v>
      </c>
      <c r="U21" s="27"/>
      <c r="V21" s="27"/>
      <c r="W21" s="27"/>
      <c r="X21" s="27"/>
      <c r="Z21" s="16" t="s">
        <v>9</v>
      </c>
      <c r="AA21" s="19">
        <f>(F8*100)/46.2</f>
        <v>90.909090909090907</v>
      </c>
      <c r="AB21" s="6"/>
      <c r="AC21" s="6"/>
      <c r="AD21" s="6"/>
      <c r="AE21" s="6"/>
      <c r="AH21" s="16" t="s">
        <v>9</v>
      </c>
      <c r="AI21" s="19">
        <f>(F11*100)/46.2</f>
        <v>64.935064935064929</v>
      </c>
      <c r="AJ21" s="6"/>
      <c r="AK21" s="6"/>
      <c r="AL21" s="6"/>
      <c r="AM21" s="6"/>
      <c r="AP21" s="16" t="s">
        <v>9</v>
      </c>
      <c r="AQ21" s="19">
        <f>(F12*100)/46.2</f>
        <v>142.85714285714286</v>
      </c>
      <c r="AR21" s="6"/>
      <c r="AS21" s="6"/>
      <c r="AT21" s="6"/>
      <c r="AU21" s="6"/>
      <c r="AX21" s="16" t="s">
        <v>9</v>
      </c>
      <c r="AY21" s="19">
        <f>(F16*100)/46.2</f>
        <v>129.87012987012986</v>
      </c>
      <c r="AZ21" s="6"/>
      <c r="BA21" s="6"/>
      <c r="BB21" s="6"/>
      <c r="BC21" s="6"/>
      <c r="BF21" s="16" t="s">
        <v>9</v>
      </c>
      <c r="BG21" s="19">
        <f>(F20*100)/46.2</f>
        <v>229.43722943722943</v>
      </c>
      <c r="BH21" s="6"/>
      <c r="BI21" s="6"/>
      <c r="BJ21" s="6"/>
      <c r="BK21" s="6"/>
      <c r="BN21" s="16" t="s">
        <v>9</v>
      </c>
      <c r="BO21" s="19">
        <f>(F22*100)/46.2</f>
        <v>173.16017316017314</v>
      </c>
      <c r="BP21" s="6"/>
      <c r="BQ21" s="6"/>
      <c r="BR21" s="6"/>
      <c r="BS21" s="6"/>
      <c r="BV21" s="16" t="s">
        <v>9</v>
      </c>
      <c r="BW21" s="19">
        <f>(F25*100)/46.2</f>
        <v>13.419913419913419</v>
      </c>
      <c r="BX21" s="6"/>
      <c r="BY21" s="6"/>
      <c r="BZ21" s="6"/>
      <c r="CA21" s="6"/>
      <c r="CD21" s="16" t="s">
        <v>9</v>
      </c>
      <c r="CE21" s="19">
        <f>(F42*100)/46.2</f>
        <v>49.134199134199129</v>
      </c>
      <c r="CF21" s="6"/>
      <c r="CG21" s="6"/>
      <c r="CH21" s="6"/>
      <c r="CI21" s="6"/>
    </row>
    <row r="22" spans="1:87" ht="27.75" customHeight="1" x14ac:dyDescent="0.25">
      <c r="A22" s="11"/>
      <c r="B22" s="11" t="s">
        <v>40</v>
      </c>
      <c r="C22" s="11"/>
      <c r="D22" s="11">
        <v>1</v>
      </c>
      <c r="E22" s="11" t="s">
        <v>40</v>
      </c>
      <c r="F22" s="13">
        <f>'нормы выноса'!B22*D22</f>
        <v>80</v>
      </c>
      <c r="G22" s="13">
        <f>'нормы выноса'!C22*главная!D22</f>
        <v>40</v>
      </c>
      <c r="H22" s="13">
        <f>'нормы выноса'!D22*D22</f>
        <v>70</v>
      </c>
      <c r="I22" s="13">
        <f>'нормы выноса'!E20*D22</f>
        <v>5</v>
      </c>
      <c r="K22" s="16" t="s">
        <v>10</v>
      </c>
      <c r="L22" s="19">
        <f>(F4*100)/21</f>
        <v>166.66666666666666</v>
      </c>
      <c r="M22" s="6"/>
      <c r="N22" s="6"/>
      <c r="O22" s="6">
        <f>(I4*100)/24</f>
        <v>12.5</v>
      </c>
      <c r="P22" s="6">
        <f>(L22+O22)/2</f>
        <v>89.583333333333329</v>
      </c>
      <c r="R22" s="21"/>
      <c r="S22" s="25" t="s">
        <v>10</v>
      </c>
      <c r="T22" s="26">
        <f>(F6*100)/21</f>
        <v>119.04761904761905</v>
      </c>
      <c r="U22" s="27"/>
      <c r="V22" s="27"/>
      <c r="W22" s="27">
        <f>(I6*100)/24</f>
        <v>5</v>
      </c>
      <c r="X22" s="27">
        <f>(T22+W22)/2</f>
        <v>62.023809523809526</v>
      </c>
      <c r="Z22" s="16" t="s">
        <v>10</v>
      </c>
      <c r="AA22" s="19">
        <f>(F8*100)/21</f>
        <v>200</v>
      </c>
      <c r="AB22" s="6"/>
      <c r="AC22" s="6"/>
      <c r="AD22" s="6">
        <f>(I8*100)/24</f>
        <v>10</v>
      </c>
      <c r="AE22" s="6">
        <f>(AA22+AD22)/2</f>
        <v>105</v>
      </c>
      <c r="AH22" s="16" t="s">
        <v>10</v>
      </c>
      <c r="AI22" s="19">
        <f>(F11*100)/21</f>
        <v>142.85714285714286</v>
      </c>
      <c r="AJ22" s="6"/>
      <c r="AK22" s="6"/>
      <c r="AL22" s="6">
        <f>(I11*100)/24</f>
        <v>16.666666666666668</v>
      </c>
      <c r="AM22" s="6">
        <f>(AI22+AL22)/2</f>
        <v>79.761904761904759</v>
      </c>
      <c r="AP22" s="16" t="s">
        <v>10</v>
      </c>
      <c r="AQ22" s="19">
        <f>(F12*100)/21</f>
        <v>314.28571428571428</v>
      </c>
      <c r="AR22" s="6"/>
      <c r="AS22" s="6"/>
      <c r="AT22" s="6">
        <f>(I12*100)/24</f>
        <v>8.75</v>
      </c>
      <c r="AU22" s="6">
        <f>(AQ22+AT22)/2</f>
        <v>161.51785714285714</v>
      </c>
      <c r="AX22" s="16" t="s">
        <v>10</v>
      </c>
      <c r="AY22" s="19">
        <f>(F16*100)/21</f>
        <v>285.71428571428572</v>
      </c>
      <c r="AZ22" s="6"/>
      <c r="BA22" s="6"/>
      <c r="BB22" s="6">
        <f>(I16*100)/24</f>
        <v>7.083333333333333</v>
      </c>
      <c r="BC22" s="6">
        <f>(AY22+BB22)/2</f>
        <v>146.39880952380952</v>
      </c>
      <c r="BF22" s="16" t="s">
        <v>10</v>
      </c>
      <c r="BG22" s="19">
        <f>(F20*100)/21</f>
        <v>504.76190476190476</v>
      </c>
      <c r="BH22" s="6"/>
      <c r="BI22" s="6"/>
      <c r="BJ22" s="6">
        <f>(I8*100)/24</f>
        <v>10</v>
      </c>
      <c r="BK22" s="6">
        <f>(BG22+BJ22)/2</f>
        <v>257.38095238095241</v>
      </c>
      <c r="BN22" s="16" t="s">
        <v>10</v>
      </c>
      <c r="BO22" s="19">
        <f>(F22*100)/21</f>
        <v>380.95238095238096</v>
      </c>
      <c r="BP22" s="6"/>
      <c r="BQ22" s="6"/>
      <c r="BR22" s="6">
        <f>(I22*100)/24</f>
        <v>20.833333333333332</v>
      </c>
      <c r="BS22" s="6">
        <f>(BO22+BR22)/2</f>
        <v>200.89285714285714</v>
      </c>
      <c r="BV22" s="16" t="s">
        <v>10</v>
      </c>
      <c r="BW22" s="19">
        <f>(F25*100)/21</f>
        <v>29.523809523809526</v>
      </c>
      <c r="BX22" s="6"/>
      <c r="BY22" s="6"/>
      <c r="BZ22" s="6">
        <f>(I25*100)/24</f>
        <v>8.3333333333333339</v>
      </c>
      <c r="CA22" s="6">
        <f>(BW22+BZ22)/2</f>
        <v>18.928571428571431</v>
      </c>
      <c r="CD22" s="16" t="s">
        <v>10</v>
      </c>
      <c r="CE22" s="19">
        <f>(F42*100)/21</f>
        <v>108.0952380952381</v>
      </c>
      <c r="CF22" s="6"/>
      <c r="CG22" s="6"/>
      <c r="CH22" s="6">
        <f>(I42*100)/24</f>
        <v>0.83333333333333337</v>
      </c>
      <c r="CI22" s="6">
        <f>(CE22+CH22)/2</f>
        <v>54.464285714285715</v>
      </c>
    </row>
    <row r="23" spans="1:87" ht="31.5" customHeight="1" x14ac:dyDescent="0.25">
      <c r="A23" s="11"/>
      <c r="B23" s="11" t="s">
        <v>41</v>
      </c>
      <c r="C23" s="11"/>
      <c r="D23" s="11">
        <v>1</v>
      </c>
      <c r="E23" s="11" t="s">
        <v>41</v>
      </c>
      <c r="F23" s="13">
        <f>'нормы выноса'!B23*D23</f>
        <v>200</v>
      </c>
      <c r="G23" s="13">
        <f>'нормы выноса'!C23*главная!D23</f>
        <v>62</v>
      </c>
      <c r="H23" s="13">
        <f>'нормы выноса'!D23*D23</f>
        <v>100</v>
      </c>
      <c r="I23" s="13">
        <f>'нормы выноса'!E23*D23</f>
        <v>17</v>
      </c>
      <c r="K23" s="16" t="s">
        <v>11</v>
      </c>
      <c r="L23" s="19">
        <f>(F4*100)/30</f>
        <v>116.66666666666667</v>
      </c>
      <c r="M23" s="6"/>
      <c r="N23" s="6"/>
      <c r="O23" s="6"/>
      <c r="P23" s="6"/>
      <c r="R23" s="21"/>
      <c r="S23" s="25" t="s">
        <v>11</v>
      </c>
      <c r="T23" s="26">
        <f>(F6*100)/30</f>
        <v>83.333333333333329</v>
      </c>
      <c r="U23" s="27"/>
      <c r="V23" s="27"/>
      <c r="W23" s="27"/>
      <c r="X23" s="27"/>
      <c r="Z23" s="16" t="s">
        <v>11</v>
      </c>
      <c r="AA23" s="19">
        <f>(F8*100)/30</f>
        <v>140</v>
      </c>
      <c r="AB23" s="6"/>
      <c r="AC23" s="6"/>
      <c r="AD23" s="6"/>
      <c r="AE23" s="6"/>
      <c r="AH23" s="16" t="s">
        <v>11</v>
      </c>
      <c r="AI23" s="19">
        <f>(F11*100)/30</f>
        <v>100</v>
      </c>
      <c r="AJ23" s="6"/>
      <c r="AK23" s="6"/>
      <c r="AL23" s="6"/>
      <c r="AM23" s="6"/>
      <c r="AP23" s="16" t="s">
        <v>11</v>
      </c>
      <c r="AQ23" s="19">
        <f>(F12*100)/30</f>
        <v>220</v>
      </c>
      <c r="AR23" s="6"/>
      <c r="AS23" s="6"/>
      <c r="AT23" s="6"/>
      <c r="AU23" s="6"/>
      <c r="AX23" s="16" t="s">
        <v>11</v>
      </c>
      <c r="AY23" s="19">
        <f>(F16*100)/30</f>
        <v>200</v>
      </c>
      <c r="AZ23" s="6"/>
      <c r="BA23" s="6"/>
      <c r="BB23" s="6"/>
      <c r="BC23" s="6"/>
      <c r="BF23" s="16" t="s">
        <v>11</v>
      </c>
      <c r="BG23" s="19">
        <f>(F20*100)/30</f>
        <v>353.33333333333331</v>
      </c>
      <c r="BH23" s="6"/>
      <c r="BI23" s="6"/>
      <c r="BJ23" s="6"/>
      <c r="BK23" s="6"/>
      <c r="BN23" s="16" t="s">
        <v>11</v>
      </c>
      <c r="BO23" s="19">
        <f>(F22*100)/30</f>
        <v>266.66666666666669</v>
      </c>
      <c r="BP23" s="6"/>
      <c r="BQ23" s="6"/>
      <c r="BR23" s="6"/>
      <c r="BS23" s="6"/>
      <c r="BV23" s="16" t="s">
        <v>11</v>
      </c>
      <c r="BW23" s="19">
        <f>(F25*100)/30</f>
        <v>20.666666666666668</v>
      </c>
      <c r="BX23" s="6"/>
      <c r="BY23" s="6"/>
      <c r="BZ23" s="6"/>
      <c r="CA23" s="6"/>
      <c r="CD23" s="16" t="s">
        <v>11</v>
      </c>
      <c r="CE23" s="19">
        <f>(F42*100)/30</f>
        <v>75.666666666666671</v>
      </c>
      <c r="CF23" s="6"/>
      <c r="CG23" s="6"/>
      <c r="CH23" s="6"/>
      <c r="CI23" s="6"/>
    </row>
    <row r="24" spans="1:87" ht="36" customHeight="1" x14ac:dyDescent="0.25">
      <c r="A24" s="11"/>
      <c r="B24" s="11" t="s">
        <v>42</v>
      </c>
      <c r="C24" s="11"/>
      <c r="D24" s="11">
        <v>1</v>
      </c>
      <c r="E24" s="11" t="s">
        <v>42</v>
      </c>
      <c r="F24" s="13">
        <f>'нормы выноса'!B24*D24</f>
        <v>5.9</v>
      </c>
      <c r="G24" s="13">
        <f>'нормы выноса'!C24*главная!D26</f>
        <v>1.8</v>
      </c>
      <c r="H24" s="13">
        <f>'нормы выноса'!D24*D24</f>
        <v>7.5</v>
      </c>
      <c r="I24" s="13">
        <f>'нормы выноса'!E24*D24</f>
        <v>1.5</v>
      </c>
      <c r="K24" s="16" t="s">
        <v>83</v>
      </c>
      <c r="L24" s="19">
        <f>(F4*100)/15</f>
        <v>233.33333333333334</v>
      </c>
      <c r="M24" s="6">
        <f>(G4*100)/15</f>
        <v>80</v>
      </c>
      <c r="N24" s="6">
        <f>(H4*100)/15</f>
        <v>166.66666666666666</v>
      </c>
      <c r="O24" s="6"/>
      <c r="P24" s="6">
        <f>(L24+M24+N24)/3</f>
        <v>160</v>
      </c>
      <c r="R24" s="21"/>
      <c r="S24" s="25" t="s">
        <v>83</v>
      </c>
      <c r="T24" s="26">
        <f>(F6*100)/15</f>
        <v>166.66666666666666</v>
      </c>
      <c r="U24" s="27">
        <f>(G6*100)/15</f>
        <v>73.333333333333329</v>
      </c>
      <c r="V24" s="27">
        <f>(H6*100)/15</f>
        <v>146.66666666666666</v>
      </c>
      <c r="W24" s="27"/>
      <c r="X24" s="27">
        <f>(T24+U24+V24)/3</f>
        <v>128.88888888888889</v>
      </c>
      <c r="Z24" s="16" t="s">
        <v>83</v>
      </c>
      <c r="AA24" s="19">
        <f>(F8*100)/15</f>
        <v>280</v>
      </c>
      <c r="AB24" s="6">
        <f>(G8*100)/15</f>
        <v>106.66666666666667</v>
      </c>
      <c r="AC24" s="6">
        <f>(H8*100)/15</f>
        <v>346.66666666666669</v>
      </c>
      <c r="AD24" s="6"/>
      <c r="AE24" s="6">
        <f>(AA24+AB24+AC24)/3</f>
        <v>244.44444444444446</v>
      </c>
      <c r="AH24" s="16" t="s">
        <v>83</v>
      </c>
      <c r="AI24" s="19">
        <f>(F11*100)/15</f>
        <v>200</v>
      </c>
      <c r="AJ24" s="6">
        <f>(G11*100)/15</f>
        <v>100</v>
      </c>
      <c r="AK24" s="6">
        <f>(H11*100)/15</f>
        <v>266.66666666666669</v>
      </c>
      <c r="AL24" s="6"/>
      <c r="AM24" s="6">
        <f>(AI24+AJ24+AK24)/3</f>
        <v>188.88888888888891</v>
      </c>
      <c r="AP24" s="16" t="s">
        <v>83</v>
      </c>
      <c r="AQ24" s="19">
        <f>(F12*100)/15</f>
        <v>440</v>
      </c>
      <c r="AR24" s="6">
        <f>(G12*100)/15</f>
        <v>106.66666666666667</v>
      </c>
      <c r="AS24" s="6">
        <f>(H12*100)/15</f>
        <v>133.33333333333334</v>
      </c>
      <c r="AT24" s="6"/>
      <c r="AU24" s="6">
        <f>(AQ24+AR24+AS24)/3</f>
        <v>226.66666666666666</v>
      </c>
      <c r="AX24" s="16" t="s">
        <v>83</v>
      </c>
      <c r="AY24" s="19">
        <f>(F16*100)/15</f>
        <v>400</v>
      </c>
      <c r="AZ24" s="6">
        <f>(G16*100)/15</f>
        <v>173.33333333333334</v>
      </c>
      <c r="BA24" s="6">
        <f>(H16*100)/15</f>
        <v>1240</v>
      </c>
      <c r="BB24" s="6"/>
      <c r="BC24" s="6">
        <f>(AY24+AZ24+BA24)/3</f>
        <v>604.44444444444446</v>
      </c>
      <c r="BF24" s="16" t="s">
        <v>83</v>
      </c>
      <c r="BG24" s="19">
        <f>(F20*100)/15</f>
        <v>706.66666666666663</v>
      </c>
      <c r="BH24" s="6">
        <f>(G20*100)/15</f>
        <v>353.33333333333331</v>
      </c>
      <c r="BI24" s="6">
        <f>(H20*100)/15</f>
        <v>620</v>
      </c>
      <c r="BJ24" s="6"/>
      <c r="BK24" s="6">
        <f>(BG24+BH24+BI24)/3</f>
        <v>560</v>
      </c>
      <c r="BN24" s="16" t="s">
        <v>83</v>
      </c>
      <c r="BO24" s="19">
        <f>(F22*100)/15</f>
        <v>533.33333333333337</v>
      </c>
      <c r="BP24" s="6">
        <f>(G22*100)/15</f>
        <v>266.66666666666669</v>
      </c>
      <c r="BQ24" s="6">
        <f>(H22*100)/15</f>
        <v>466.66666666666669</v>
      </c>
      <c r="BR24" s="6"/>
      <c r="BS24" s="6">
        <f>(BO24+BP24+BQ24)/3</f>
        <v>422.22222222222223</v>
      </c>
      <c r="BV24" s="16" t="s">
        <v>83</v>
      </c>
      <c r="BW24" s="19">
        <f>(F25*100)/15</f>
        <v>41.333333333333336</v>
      </c>
      <c r="BX24" s="6">
        <f>(G25*100)/15</f>
        <v>14.666666666666668</v>
      </c>
      <c r="BY24" s="6">
        <f>(H25*100)/15</f>
        <v>63.333333333333336</v>
      </c>
      <c r="BZ24" s="6"/>
      <c r="CA24" s="6">
        <f>(BW24+BX24+BY24)/3</f>
        <v>39.777777777777779</v>
      </c>
      <c r="CD24" s="16" t="s">
        <v>83</v>
      </c>
      <c r="CE24" s="19">
        <f>(F42*100)/15</f>
        <v>151.33333333333334</v>
      </c>
      <c r="CF24" s="6">
        <f>(G42*100)/15</f>
        <v>41.333333333333336</v>
      </c>
      <c r="CG24" s="6">
        <f>(H42*100)/15</f>
        <v>66.666666666666671</v>
      </c>
      <c r="CH24" s="6"/>
      <c r="CI24" s="6">
        <f>(CE24+CF24+CG24)/3</f>
        <v>86.444444444444457</v>
      </c>
    </row>
    <row r="25" spans="1:87" ht="24.75" customHeight="1" x14ac:dyDescent="0.25">
      <c r="A25" s="11"/>
      <c r="B25" s="11" t="s">
        <v>43</v>
      </c>
      <c r="C25" s="11"/>
      <c r="D25" s="11">
        <v>1</v>
      </c>
      <c r="E25" s="11" t="s">
        <v>43</v>
      </c>
      <c r="F25" s="13">
        <f>'нормы выноса'!B25*D25</f>
        <v>6.2</v>
      </c>
      <c r="G25" s="13">
        <f>'нормы выноса'!C25*главная!D25</f>
        <v>2.2000000000000002</v>
      </c>
      <c r="H25" s="13">
        <f>'нормы выноса'!D25*D25</f>
        <v>9.5</v>
      </c>
      <c r="I25" s="13">
        <f>'нормы выноса'!E25*D25</f>
        <v>2</v>
      </c>
      <c r="K25" s="16" t="s">
        <v>61</v>
      </c>
      <c r="L25" s="19">
        <f>(F4*100)/10</f>
        <v>350</v>
      </c>
      <c r="M25" s="6">
        <f>(G4*100)/46</f>
        <v>26.086956521739129</v>
      </c>
      <c r="N25" s="6"/>
      <c r="O25" s="6"/>
      <c r="P25" s="6">
        <f>(L25+M25)/2</f>
        <v>188.04347826086956</v>
      </c>
      <c r="R25" s="21"/>
      <c r="S25" s="25" t="s">
        <v>61</v>
      </c>
      <c r="T25" s="26">
        <f>(F6*100)/10</f>
        <v>250</v>
      </c>
      <c r="U25" s="27">
        <f>(G6*100)/46</f>
        <v>23.913043478260871</v>
      </c>
      <c r="V25" s="27"/>
      <c r="W25" s="27"/>
      <c r="X25" s="27">
        <f>(T25+U25)/2</f>
        <v>136.95652173913044</v>
      </c>
      <c r="Z25" s="16" t="s">
        <v>61</v>
      </c>
      <c r="AA25" s="19">
        <f>(F8*100)/10</f>
        <v>420</v>
      </c>
      <c r="AB25" s="6">
        <f>(G8*100)/46</f>
        <v>34.782608695652172</v>
      </c>
      <c r="AC25" s="6"/>
      <c r="AD25" s="6"/>
      <c r="AE25" s="6">
        <f>(AA25+AB25)/2</f>
        <v>227.39130434782609</v>
      </c>
      <c r="AH25" s="16" t="s">
        <v>61</v>
      </c>
      <c r="AI25" s="19">
        <f>(F11*100)/10</f>
        <v>300</v>
      </c>
      <c r="AJ25" s="6">
        <f>(G11*100)/46</f>
        <v>32.608695652173914</v>
      </c>
      <c r="AK25" s="6"/>
      <c r="AL25" s="6"/>
      <c r="AM25" s="6">
        <f>(AI25+AJ25)/2</f>
        <v>166.30434782608697</v>
      </c>
      <c r="AP25" s="16" t="s">
        <v>61</v>
      </c>
      <c r="AQ25" s="19">
        <f>(F12*100)/10</f>
        <v>660</v>
      </c>
      <c r="AR25" s="6">
        <f>(G12*100)/46</f>
        <v>34.782608695652172</v>
      </c>
      <c r="AS25" s="6"/>
      <c r="AT25" s="6"/>
      <c r="AU25" s="6">
        <f>(AQ25+AR25)/2</f>
        <v>347.39130434782606</v>
      </c>
      <c r="AX25" s="16" t="s">
        <v>61</v>
      </c>
      <c r="AY25" s="19">
        <f>(F16*100)/10</f>
        <v>600</v>
      </c>
      <c r="AZ25" s="6">
        <f>(G16*100)/46</f>
        <v>56.521739130434781</v>
      </c>
      <c r="BA25" s="6"/>
      <c r="BB25" s="6"/>
      <c r="BC25" s="6">
        <f>(AY25+AZ25)/2</f>
        <v>328.26086956521738</v>
      </c>
      <c r="BF25" s="16" t="s">
        <v>61</v>
      </c>
      <c r="BG25" s="19">
        <f>(F20*100)/10</f>
        <v>1060</v>
      </c>
      <c r="BH25" s="6">
        <f>(G20*100)/46</f>
        <v>115.21739130434783</v>
      </c>
      <c r="BI25" s="6"/>
      <c r="BJ25" s="6"/>
      <c r="BK25" s="6">
        <f>(BG25+BH25)/2</f>
        <v>587.60869565217388</v>
      </c>
      <c r="BN25" s="16" t="s">
        <v>61</v>
      </c>
      <c r="BO25" s="19">
        <f>(F22*100)/10</f>
        <v>800</v>
      </c>
      <c r="BP25" s="6">
        <f>(G22*100)/46</f>
        <v>86.956521739130437</v>
      </c>
      <c r="BQ25" s="6"/>
      <c r="BR25" s="6"/>
      <c r="BS25" s="6">
        <f>(BO25+BP25)/2</f>
        <v>443.47826086956525</v>
      </c>
      <c r="BV25" s="16" t="s">
        <v>61</v>
      </c>
      <c r="BW25" s="19">
        <f>(F25*100)/10</f>
        <v>62</v>
      </c>
      <c r="BX25" s="6">
        <f>(G25*100)/46</f>
        <v>4.7826086956521747</v>
      </c>
      <c r="BY25" s="6"/>
      <c r="BZ25" s="6"/>
      <c r="CA25" s="6">
        <f>(BW25+BX25)/2</f>
        <v>33.391304347826086</v>
      </c>
      <c r="CD25" s="16" t="s">
        <v>61</v>
      </c>
      <c r="CE25" s="19">
        <f>(F42*100)/10</f>
        <v>227</v>
      </c>
      <c r="CF25" s="6">
        <f>(G42*100)/46</f>
        <v>13.478260869565217</v>
      </c>
      <c r="CG25" s="6"/>
      <c r="CH25" s="6"/>
      <c r="CI25" s="6">
        <f>(CE25+CF25)/2</f>
        <v>120.23913043478261</v>
      </c>
    </row>
    <row r="26" spans="1:87" ht="16.5" customHeight="1" x14ac:dyDescent="0.25">
      <c r="A26" s="11"/>
      <c r="B26" s="11" t="s">
        <v>44</v>
      </c>
      <c r="C26" s="11"/>
      <c r="D26" s="11">
        <v>1</v>
      </c>
      <c r="E26" s="11" t="s">
        <v>44</v>
      </c>
      <c r="F26" s="13">
        <f>'нормы выноса'!B26*D26</f>
        <v>4.9000000000000004</v>
      </c>
      <c r="G26" s="13">
        <f>'нормы выноса'!C26*главная!D26</f>
        <v>1.5</v>
      </c>
      <c r="H26" s="13">
        <f>'нормы выноса'!D26*D26</f>
        <v>6.7</v>
      </c>
      <c r="I26" s="13">
        <f>'нормы выноса'!E26*D26</f>
        <v>1</v>
      </c>
      <c r="K26" s="16" t="s">
        <v>61</v>
      </c>
      <c r="L26" s="19">
        <f>(F4*100)/12</f>
        <v>291.66666666666669</v>
      </c>
      <c r="M26" s="6">
        <f>(G4*100)/52</f>
        <v>23.076923076923077</v>
      </c>
      <c r="N26" s="6"/>
      <c r="O26" s="6"/>
      <c r="P26" s="6">
        <f>(L26+M26)/2</f>
        <v>157.37179487179489</v>
      </c>
      <c r="R26" s="21"/>
      <c r="S26" s="25" t="s">
        <v>61</v>
      </c>
      <c r="T26" s="26">
        <f>(F6*100)/12</f>
        <v>208.33333333333334</v>
      </c>
      <c r="U26" s="27">
        <f>(G6*100)/52</f>
        <v>21.153846153846153</v>
      </c>
      <c r="V26" s="27"/>
      <c r="W26" s="27"/>
      <c r="X26" s="27">
        <f>(T26+U26)/2</f>
        <v>114.74358974358975</v>
      </c>
      <c r="Z26" s="16" t="s">
        <v>61</v>
      </c>
      <c r="AA26" s="19">
        <f>(F8*100)/12</f>
        <v>350</v>
      </c>
      <c r="AB26" s="6">
        <f>(G8*100)/52</f>
        <v>30.76923076923077</v>
      </c>
      <c r="AC26" s="6"/>
      <c r="AD26" s="6"/>
      <c r="AE26" s="6">
        <f>(AA26+AB26)/2</f>
        <v>190.38461538461539</v>
      </c>
      <c r="AH26" s="16" t="s">
        <v>61</v>
      </c>
      <c r="AI26" s="19">
        <f>(F11*100)/12</f>
        <v>250</v>
      </c>
      <c r="AJ26" s="6">
        <f>(G11*100)/52</f>
        <v>28.846153846153847</v>
      </c>
      <c r="AK26" s="6"/>
      <c r="AL26" s="6"/>
      <c r="AM26" s="6">
        <f>(AI26+AJ26)/2</f>
        <v>139.42307692307693</v>
      </c>
      <c r="AP26" s="16" t="s">
        <v>61</v>
      </c>
      <c r="AQ26" s="19">
        <f>(F12*100)/12</f>
        <v>550</v>
      </c>
      <c r="AR26" s="6">
        <f>(G12*100)/52</f>
        <v>30.76923076923077</v>
      </c>
      <c r="AS26" s="6"/>
      <c r="AT26" s="6"/>
      <c r="AU26" s="6">
        <f>(AQ26+AR26)/2</f>
        <v>290.38461538461536</v>
      </c>
      <c r="AX26" s="16" t="s">
        <v>61</v>
      </c>
      <c r="AY26" s="19">
        <f>(F16*100)/12</f>
        <v>500</v>
      </c>
      <c r="AZ26" s="6">
        <f>(G16*100)/52</f>
        <v>50</v>
      </c>
      <c r="BA26" s="6"/>
      <c r="BB26" s="6"/>
      <c r="BC26" s="6">
        <f>(AY26+AZ26)/2</f>
        <v>275</v>
      </c>
      <c r="BF26" s="16" t="s">
        <v>61</v>
      </c>
      <c r="BG26" s="19">
        <f>(F20*100)/12</f>
        <v>883.33333333333337</v>
      </c>
      <c r="BH26" s="6">
        <f>(G20*100)/52</f>
        <v>101.92307692307692</v>
      </c>
      <c r="BI26" s="6"/>
      <c r="BJ26" s="6"/>
      <c r="BK26" s="6">
        <f>(BG26+BH26)/2</f>
        <v>492.62820512820514</v>
      </c>
      <c r="BN26" s="16" t="s">
        <v>61</v>
      </c>
      <c r="BO26" s="19">
        <f>(F22*100)/12</f>
        <v>666.66666666666663</v>
      </c>
      <c r="BP26" s="6">
        <f>(G22*100)/52</f>
        <v>76.92307692307692</v>
      </c>
      <c r="BQ26" s="6"/>
      <c r="BR26" s="6"/>
      <c r="BS26" s="6">
        <f>(BO26+BP26)/2</f>
        <v>371.79487179487177</v>
      </c>
      <c r="BV26" s="16" t="s">
        <v>61</v>
      </c>
      <c r="BW26" s="19">
        <f>(F25*100)/12</f>
        <v>51.666666666666664</v>
      </c>
      <c r="BX26" s="6">
        <f>(G25*100)/52</f>
        <v>4.2307692307692317</v>
      </c>
      <c r="BY26" s="6"/>
      <c r="BZ26" s="6"/>
      <c r="CA26" s="6">
        <f>(BW26+BX26)/2</f>
        <v>27.948717948717949</v>
      </c>
      <c r="CD26" s="16" t="s">
        <v>61</v>
      </c>
      <c r="CE26" s="19">
        <f>(F42*100)/12</f>
        <v>189.16666666666666</v>
      </c>
      <c r="CF26" s="6">
        <f>(G42*100)/52</f>
        <v>11.923076923076923</v>
      </c>
      <c r="CG26" s="6"/>
      <c r="CH26" s="6"/>
      <c r="CI26" s="6">
        <f>(CE26+CF26)/2</f>
        <v>100.5448717948718</v>
      </c>
    </row>
    <row r="27" spans="1:87" ht="21.75" customHeight="1" x14ac:dyDescent="0.25">
      <c r="A27" s="11"/>
      <c r="B27" s="11" t="s">
        <v>45</v>
      </c>
      <c r="C27" s="11"/>
      <c r="D27" s="11">
        <v>1</v>
      </c>
      <c r="E27" s="11" t="s">
        <v>45</v>
      </c>
      <c r="F27" s="13">
        <f>'нормы выноса'!B27*D27</f>
        <v>4.8</v>
      </c>
      <c r="G27" s="13">
        <f>'нормы выноса'!C27*главная!D27</f>
        <v>1.7</v>
      </c>
      <c r="H27" s="13">
        <f>'нормы выноса'!D27*D27</f>
        <v>5.7</v>
      </c>
      <c r="I27" s="13">
        <f>'нормы выноса'!E27*D27</f>
        <v>0.5</v>
      </c>
      <c r="K27" s="16" t="s">
        <v>61</v>
      </c>
      <c r="L27" s="19">
        <f>(F4*100)/10</f>
        <v>350</v>
      </c>
      <c r="M27" s="6">
        <f>(G4*100)/33</f>
        <v>36.363636363636367</v>
      </c>
      <c r="N27" s="6"/>
      <c r="O27" s="6"/>
      <c r="P27" s="6">
        <f>(L27+M27)/2</f>
        <v>193.18181818181819</v>
      </c>
      <c r="R27" s="21"/>
      <c r="S27" s="25" t="s">
        <v>61</v>
      </c>
      <c r="T27" s="26">
        <f>(F6*100)/10</f>
        <v>250</v>
      </c>
      <c r="U27" s="27">
        <f>(G6*100)/33</f>
        <v>33.333333333333336</v>
      </c>
      <c r="V27" s="27"/>
      <c r="W27" s="27"/>
      <c r="X27" s="27">
        <f>(T27+U27)/2</f>
        <v>141.66666666666666</v>
      </c>
      <c r="Z27" s="16" t="s">
        <v>61</v>
      </c>
      <c r="AA27" s="19">
        <f>(F8*100)/10</f>
        <v>420</v>
      </c>
      <c r="AB27" s="6">
        <f>(G8*100)/33</f>
        <v>48.484848484848484</v>
      </c>
      <c r="AC27" s="6"/>
      <c r="AD27" s="6"/>
      <c r="AE27" s="6">
        <f>(AA27+AB27)/2</f>
        <v>234.24242424242425</v>
      </c>
      <c r="AH27" s="16" t="s">
        <v>61</v>
      </c>
      <c r="AI27" s="19">
        <f>(F11*100)/10</f>
        <v>300</v>
      </c>
      <c r="AJ27" s="6">
        <f>(G11*100)/33</f>
        <v>45.454545454545453</v>
      </c>
      <c r="AK27" s="6"/>
      <c r="AL27" s="6"/>
      <c r="AM27" s="6">
        <f>(AI27+AJ27)/2</f>
        <v>172.72727272727272</v>
      </c>
      <c r="AP27" s="16" t="s">
        <v>61</v>
      </c>
      <c r="AQ27" s="19">
        <f>(F12*100)/10</f>
        <v>660</v>
      </c>
      <c r="AR27" s="6">
        <f>(G12*100)/33</f>
        <v>48.484848484848484</v>
      </c>
      <c r="AS27" s="6"/>
      <c r="AT27" s="6"/>
      <c r="AU27" s="6">
        <f>(AQ27+AR27)/2</f>
        <v>354.24242424242425</v>
      </c>
      <c r="AX27" s="16" t="s">
        <v>61</v>
      </c>
      <c r="AY27" s="19">
        <f>(F16*100)/10</f>
        <v>600</v>
      </c>
      <c r="AZ27" s="6">
        <f>(G16*100)/33</f>
        <v>78.787878787878782</v>
      </c>
      <c r="BA27" s="6"/>
      <c r="BB27" s="6"/>
      <c r="BC27" s="6">
        <f>(AY27+AZ27)/2</f>
        <v>339.39393939393938</v>
      </c>
      <c r="BF27" s="16" t="s">
        <v>61</v>
      </c>
      <c r="BG27" s="19">
        <f>(F20*100)/10</f>
        <v>1060</v>
      </c>
      <c r="BH27" s="6">
        <f>(G20*100)/33</f>
        <v>160.60606060606059</v>
      </c>
      <c r="BI27" s="6"/>
      <c r="BJ27" s="6"/>
      <c r="BK27" s="6">
        <f>(BG27+BH27)/2</f>
        <v>610.30303030303025</v>
      </c>
      <c r="BN27" s="16" t="s">
        <v>61</v>
      </c>
      <c r="BO27" s="19">
        <f>(F22*100)/10</f>
        <v>800</v>
      </c>
      <c r="BP27" s="6">
        <f>(G22*100)/33</f>
        <v>121.21212121212122</v>
      </c>
      <c r="BQ27" s="6"/>
      <c r="BR27" s="6"/>
      <c r="BS27" s="6">
        <f>(BO27+BP27)/2</f>
        <v>460.60606060606062</v>
      </c>
      <c r="BV27" s="16" t="s">
        <v>61</v>
      </c>
      <c r="BW27" s="19">
        <f>(F25*100)/10</f>
        <v>62</v>
      </c>
      <c r="BX27" s="6">
        <f>(G25*100)/33</f>
        <v>6.6666666666666679</v>
      </c>
      <c r="BY27" s="6"/>
      <c r="BZ27" s="6"/>
      <c r="CA27" s="6">
        <f>(BW27+BX27)/2</f>
        <v>34.333333333333336</v>
      </c>
      <c r="CD27" s="16" t="s">
        <v>61</v>
      </c>
      <c r="CE27" s="19">
        <f>(F42*100)/10</f>
        <v>227</v>
      </c>
      <c r="CF27" s="6">
        <f>(G42*100)/33</f>
        <v>18.787878787878789</v>
      </c>
      <c r="CG27" s="6"/>
      <c r="CH27" s="6"/>
      <c r="CI27" s="6">
        <f>(CE27+CF27)/2</f>
        <v>122.89393939393939</v>
      </c>
    </row>
    <row r="28" spans="1:87" ht="25.5" customHeight="1" x14ac:dyDescent="0.25">
      <c r="A28" s="11"/>
      <c r="B28" s="11" t="s">
        <v>46</v>
      </c>
      <c r="C28" s="11"/>
      <c r="D28" s="11">
        <v>1</v>
      </c>
      <c r="E28" s="11" t="s">
        <v>46</v>
      </c>
      <c r="F28" s="13">
        <f>'нормы выноса'!B28*D28</f>
        <v>5.2</v>
      </c>
      <c r="G28" s="13">
        <f>'нормы выноса'!C28*главная!D28</f>
        <v>1.9</v>
      </c>
      <c r="H28" s="13">
        <f>'нормы выноса'!D28*D28</f>
        <v>6</v>
      </c>
      <c r="I28" s="13">
        <f>'нормы выноса'!E28*D28</f>
        <v>0.5</v>
      </c>
      <c r="K28" s="16" t="s">
        <v>18</v>
      </c>
      <c r="L28" s="19">
        <f>(F4*100)/20</f>
        <v>175</v>
      </c>
      <c r="M28" s="6">
        <f>(G4*100)/20</f>
        <v>60</v>
      </c>
      <c r="N28" s="6"/>
      <c r="O28" s="6">
        <f>(I4*100)/14</f>
        <v>21.428571428571427</v>
      </c>
      <c r="P28" s="6">
        <f>(L28+M28+O28)/3</f>
        <v>85.476190476190482</v>
      </c>
      <c r="R28" s="21"/>
      <c r="S28" s="25" t="s">
        <v>18</v>
      </c>
      <c r="T28" s="26">
        <f>(F6*100)/20</f>
        <v>125</v>
      </c>
      <c r="U28" s="27">
        <f>(G6*100)/20</f>
        <v>55</v>
      </c>
      <c r="V28" s="27"/>
      <c r="W28" s="27">
        <f>(I6*100)/14</f>
        <v>8.5714285714285712</v>
      </c>
      <c r="X28" s="27">
        <f>(T28+U28+W28)/3</f>
        <v>62.857142857142861</v>
      </c>
      <c r="Z28" s="16" t="s">
        <v>18</v>
      </c>
      <c r="AA28" s="19">
        <f>(F8*100)/20</f>
        <v>210</v>
      </c>
      <c r="AB28" s="6">
        <f>(G8*100)/20</f>
        <v>80</v>
      </c>
      <c r="AC28" s="6"/>
      <c r="AD28" s="6">
        <f>(I8*100)/14</f>
        <v>17.142857142857142</v>
      </c>
      <c r="AE28" s="6">
        <f>(AA28+AB28+AD28)/3</f>
        <v>102.38095238095239</v>
      </c>
      <c r="AH28" s="16" t="s">
        <v>18</v>
      </c>
      <c r="AI28" s="19">
        <f>(F11*100)/20</f>
        <v>150</v>
      </c>
      <c r="AJ28" s="6">
        <f>(G11*100)/20</f>
        <v>75</v>
      </c>
      <c r="AK28" s="6"/>
      <c r="AL28" s="6">
        <f>(I11*100)/14</f>
        <v>28.571428571428573</v>
      </c>
      <c r="AM28" s="6">
        <f>(AI28+AJ28+AL28)/3</f>
        <v>84.523809523809533</v>
      </c>
      <c r="AP28" s="16" t="s">
        <v>18</v>
      </c>
      <c r="AQ28" s="19">
        <f>(F12*100)/20</f>
        <v>330</v>
      </c>
      <c r="AR28" s="6">
        <f>(G12*100)/20</f>
        <v>80</v>
      </c>
      <c r="AS28" s="6"/>
      <c r="AT28" s="6">
        <f>(I12*100)/14</f>
        <v>15</v>
      </c>
      <c r="AU28" s="6">
        <f>(AQ28+AR28+AT28)/3</f>
        <v>141.66666666666666</v>
      </c>
      <c r="AX28" s="16" t="s">
        <v>18</v>
      </c>
      <c r="AY28" s="19">
        <f>(F16*100)/20</f>
        <v>300</v>
      </c>
      <c r="AZ28" s="6">
        <f>(G16*100)/20</f>
        <v>130</v>
      </c>
      <c r="BA28" s="6"/>
      <c r="BB28" s="6">
        <f>(I16*100)/14</f>
        <v>12.142857142857142</v>
      </c>
      <c r="BC28" s="6">
        <f>(AY28+AZ28+BB28)/3</f>
        <v>147.38095238095238</v>
      </c>
      <c r="BF28" s="16" t="s">
        <v>18</v>
      </c>
      <c r="BG28" s="19">
        <f>(F20*100)/20</f>
        <v>530</v>
      </c>
      <c r="BH28" s="6">
        <f>(G20*100)/20</f>
        <v>265</v>
      </c>
      <c r="BI28" s="6"/>
      <c r="BJ28" s="6">
        <f>(I8*100)/14</f>
        <v>17.142857142857142</v>
      </c>
      <c r="BK28" s="6">
        <f>(BG28+BH28+BJ28)/3</f>
        <v>270.71428571428572</v>
      </c>
      <c r="BN28" s="16" t="s">
        <v>18</v>
      </c>
      <c r="BO28" s="19">
        <f>(F22*100)/20</f>
        <v>400</v>
      </c>
      <c r="BP28" s="6">
        <f>(G22*100)/20</f>
        <v>200</v>
      </c>
      <c r="BQ28" s="6"/>
      <c r="BR28" s="6">
        <f>(I22*100)/14</f>
        <v>35.714285714285715</v>
      </c>
      <c r="BS28" s="6">
        <f>(BO28+BP28+BR28)/3</f>
        <v>211.9047619047619</v>
      </c>
      <c r="BV28" s="16" t="s">
        <v>18</v>
      </c>
      <c r="BW28" s="19">
        <f>(F25*100)/20</f>
        <v>31</v>
      </c>
      <c r="BX28" s="6">
        <f>(G25*100)/20</f>
        <v>11.000000000000002</v>
      </c>
      <c r="BY28" s="6"/>
      <c r="BZ28" s="6">
        <f>(I25*100)/14</f>
        <v>14.285714285714286</v>
      </c>
      <c r="CA28" s="6">
        <f>(BW28+BX28+BZ28)/3</f>
        <v>18.761904761904763</v>
      </c>
      <c r="CD28" s="16" t="s">
        <v>18</v>
      </c>
      <c r="CE28" s="19">
        <f>(F42*100)/20</f>
        <v>113.5</v>
      </c>
      <c r="CF28" s="6">
        <f>(G42*100)/20</f>
        <v>31</v>
      </c>
      <c r="CG28" s="6"/>
      <c r="CH28" s="6">
        <f>(I42*100)/14</f>
        <v>1.4285714285714286</v>
      </c>
      <c r="CI28" s="6">
        <f>(CE28+CF28+CH28)/3</f>
        <v>48.642857142857139</v>
      </c>
    </row>
    <row r="29" spans="1:87" ht="29.25" customHeight="1" x14ac:dyDescent="0.25">
      <c r="A29" s="11"/>
      <c r="B29" s="11" t="s">
        <v>47</v>
      </c>
      <c r="C29" s="11"/>
      <c r="D29" s="11">
        <v>1</v>
      </c>
      <c r="E29" s="11" t="s">
        <v>47</v>
      </c>
      <c r="F29" s="13">
        <f>'нормы выноса'!B29*D29</f>
        <v>5.5</v>
      </c>
      <c r="G29" s="13">
        <f>'нормы выноса'!C29*главная!D29</f>
        <v>3.1</v>
      </c>
      <c r="H29" s="13">
        <f>'нормы выноса'!D29*D29</f>
        <v>7.7</v>
      </c>
      <c r="I29" s="13">
        <f>'нормы выноса'!E29*D29</f>
        <v>0.3</v>
      </c>
      <c r="K29" s="16" t="s">
        <v>62</v>
      </c>
      <c r="L29" s="19">
        <f>(F4*100)/18</f>
        <v>194.44444444444446</v>
      </c>
      <c r="M29" s="6">
        <f>(G4*100)/46</f>
        <v>26.086956521739129</v>
      </c>
      <c r="N29" s="6"/>
      <c r="O29" s="6"/>
      <c r="P29" s="6">
        <f>(L29+M29)/2</f>
        <v>110.26570048309179</v>
      </c>
      <c r="R29" s="21"/>
      <c r="S29" s="25" t="s">
        <v>62</v>
      </c>
      <c r="T29" s="26">
        <f>(F6*100)/18</f>
        <v>138.88888888888889</v>
      </c>
      <c r="U29" s="27">
        <f>(G6*100)/46</f>
        <v>23.913043478260871</v>
      </c>
      <c r="V29" s="27"/>
      <c r="W29" s="27"/>
      <c r="X29" s="27">
        <f>(T29+U29)/2</f>
        <v>81.40096618357488</v>
      </c>
      <c r="Z29" s="16" t="s">
        <v>62</v>
      </c>
      <c r="AA29" s="19">
        <f>(F8*100)/18</f>
        <v>233.33333333333334</v>
      </c>
      <c r="AB29" s="6">
        <f>(G8*100)/46</f>
        <v>34.782608695652172</v>
      </c>
      <c r="AC29" s="6"/>
      <c r="AD29" s="6"/>
      <c r="AE29" s="6">
        <f>(AA29+AB29)/2</f>
        <v>134.05797101449275</v>
      </c>
      <c r="AH29" s="16" t="s">
        <v>62</v>
      </c>
      <c r="AI29" s="19">
        <f>(F11*100)/18</f>
        <v>166.66666666666666</v>
      </c>
      <c r="AJ29" s="6">
        <f>(G11*100)/46</f>
        <v>32.608695652173914</v>
      </c>
      <c r="AK29" s="6"/>
      <c r="AL29" s="6"/>
      <c r="AM29" s="6">
        <f>(AI29+AJ29)/2</f>
        <v>99.637681159420282</v>
      </c>
      <c r="AP29" s="16" t="s">
        <v>62</v>
      </c>
      <c r="AQ29" s="19">
        <f>(F12*100)/18</f>
        <v>366.66666666666669</v>
      </c>
      <c r="AR29" s="6">
        <f>(G12*100)/46</f>
        <v>34.782608695652172</v>
      </c>
      <c r="AS29" s="6"/>
      <c r="AT29" s="6"/>
      <c r="AU29" s="6">
        <f>(AQ29+AR29)/2</f>
        <v>200.72463768115944</v>
      </c>
      <c r="AX29" s="16" t="s">
        <v>62</v>
      </c>
      <c r="AY29" s="19">
        <f>(F16*100)/18</f>
        <v>333.33333333333331</v>
      </c>
      <c r="AZ29" s="6">
        <f>(G16*100)/46</f>
        <v>56.521739130434781</v>
      </c>
      <c r="BA29" s="6"/>
      <c r="BB29" s="6"/>
      <c r="BC29" s="6">
        <f>(AY29+AZ29)/2</f>
        <v>194.92753623188406</v>
      </c>
      <c r="BF29" s="16" t="s">
        <v>62</v>
      </c>
      <c r="BG29" s="19">
        <f>(F20*100)/18</f>
        <v>588.88888888888891</v>
      </c>
      <c r="BH29" s="6">
        <f>(G20*100)/46</f>
        <v>115.21739130434783</v>
      </c>
      <c r="BI29" s="6"/>
      <c r="BJ29" s="6"/>
      <c r="BK29" s="6">
        <f>(BG29+BH29)/2</f>
        <v>352.05314009661839</v>
      </c>
      <c r="BN29" s="16" t="s">
        <v>62</v>
      </c>
      <c r="BO29" s="19">
        <f>(F22*100)/18</f>
        <v>444.44444444444446</v>
      </c>
      <c r="BP29" s="6">
        <f>(G22*100)/46</f>
        <v>86.956521739130437</v>
      </c>
      <c r="BQ29" s="6"/>
      <c r="BR29" s="6"/>
      <c r="BS29" s="6">
        <f>(BO29+BP29)/2</f>
        <v>265.70048309178742</v>
      </c>
      <c r="BV29" s="16" t="s">
        <v>62</v>
      </c>
      <c r="BW29" s="19">
        <f>(F25*100)/18</f>
        <v>34.444444444444443</v>
      </c>
      <c r="BX29" s="6">
        <f>(G25*100)/46</f>
        <v>4.7826086956521747</v>
      </c>
      <c r="BY29" s="6"/>
      <c r="BZ29" s="6"/>
      <c r="CA29" s="6">
        <f>(BW29+BX29)/2</f>
        <v>19.613526570048307</v>
      </c>
      <c r="CD29" s="16" t="s">
        <v>62</v>
      </c>
      <c r="CE29" s="19">
        <f>(F42*100)/18</f>
        <v>126.11111111111111</v>
      </c>
      <c r="CF29" s="6">
        <f>(G42*100)/46</f>
        <v>13.478260869565217</v>
      </c>
      <c r="CG29" s="6"/>
      <c r="CH29" s="6"/>
      <c r="CI29" s="6">
        <f>(CE29+CF29)/2</f>
        <v>69.794685990338166</v>
      </c>
    </row>
    <row r="30" spans="1:87" ht="38.25" customHeight="1" x14ac:dyDescent="0.25">
      <c r="A30" s="11"/>
      <c r="B30" s="11" t="s">
        <v>48</v>
      </c>
      <c r="C30" s="11"/>
      <c r="D30" s="11">
        <v>1</v>
      </c>
      <c r="E30" s="11" t="s">
        <v>48</v>
      </c>
      <c r="F30" s="13">
        <f>'нормы выноса'!B30*D30</f>
        <v>3.2</v>
      </c>
      <c r="G30" s="13">
        <f>'нормы выноса'!C30*главная!D30</f>
        <v>1.6</v>
      </c>
      <c r="H30" s="13">
        <f>'нормы выноса'!D30*D30</f>
        <v>5</v>
      </c>
      <c r="I30" s="13">
        <f>'нормы выноса'!E30*D30</f>
        <v>0.2</v>
      </c>
      <c r="K30" s="16" t="s">
        <v>63</v>
      </c>
      <c r="L30" s="19">
        <f>(F4*100)/10</f>
        <v>350</v>
      </c>
      <c r="M30" s="6">
        <f>(G4*100)/26</f>
        <v>46.153846153846153</v>
      </c>
      <c r="N30" s="6">
        <f>(главная!H4*100)/26</f>
        <v>96.15384615384616</v>
      </c>
      <c r="O30" s="6"/>
      <c r="P30" s="6">
        <f>(L30+M30+N30)/3</f>
        <v>164.10256410256409</v>
      </c>
      <c r="R30" s="21"/>
      <c r="S30" s="25" t="s">
        <v>63</v>
      </c>
      <c r="T30" s="26">
        <f>(F6*100)/10</f>
        <v>250</v>
      </c>
      <c r="U30" s="27">
        <f>(G6*100)/26</f>
        <v>42.307692307692307</v>
      </c>
      <c r="V30" s="27">
        <f>(H6*100)/26</f>
        <v>84.615384615384613</v>
      </c>
      <c r="W30" s="27"/>
      <c r="X30" s="27">
        <f>(T30+U30+V30)/3</f>
        <v>125.64102564102564</v>
      </c>
      <c r="Z30" s="16" t="s">
        <v>63</v>
      </c>
      <c r="AA30" s="19">
        <f>(F8*100)/10</f>
        <v>420</v>
      </c>
      <c r="AB30" s="6">
        <f>(G8*100)/26</f>
        <v>61.53846153846154</v>
      </c>
      <c r="AC30" s="6">
        <f>(H8*100)/26</f>
        <v>200</v>
      </c>
      <c r="AD30" s="6"/>
      <c r="AE30" s="6">
        <f>(AA30+AB30+AC30)/3</f>
        <v>227.17948717948718</v>
      </c>
      <c r="AH30" s="16" t="s">
        <v>63</v>
      </c>
      <c r="AI30" s="19">
        <f>(F11*100)/10</f>
        <v>300</v>
      </c>
      <c r="AJ30" s="6">
        <f>(G11*100)/26</f>
        <v>57.692307692307693</v>
      </c>
      <c r="AK30" s="6">
        <f>(H11*100)/26</f>
        <v>153.84615384615384</v>
      </c>
      <c r="AL30" s="6"/>
      <c r="AM30" s="6">
        <f>(AI30+AJ30+AK30)/3</f>
        <v>170.51282051282053</v>
      </c>
      <c r="AP30" s="16" t="s">
        <v>63</v>
      </c>
      <c r="AQ30" s="19">
        <f>(F12*100)/10</f>
        <v>660</v>
      </c>
      <c r="AR30" s="6">
        <f>(G12*100)/26</f>
        <v>61.53846153846154</v>
      </c>
      <c r="AS30" s="6">
        <f>(H12*100)/26</f>
        <v>76.92307692307692</v>
      </c>
      <c r="AT30" s="6"/>
      <c r="AU30" s="6">
        <f>(AQ30+AR30+AS30)/3</f>
        <v>266.15384615384613</v>
      </c>
      <c r="AX30" s="16" t="s">
        <v>63</v>
      </c>
      <c r="AY30" s="19">
        <f>(F16*100)/10</f>
        <v>600</v>
      </c>
      <c r="AZ30" s="6">
        <f>(G16*100)/26</f>
        <v>100</v>
      </c>
      <c r="BA30" s="6">
        <f>(H16*100)/26</f>
        <v>715.38461538461536</v>
      </c>
      <c r="BB30" s="6"/>
      <c r="BC30" s="6">
        <f>(AY30+AZ30+BA30)/3</f>
        <v>471.79487179487177</v>
      </c>
      <c r="BF30" s="16" t="s">
        <v>63</v>
      </c>
      <c r="BG30" s="19">
        <f>(F20*100)/10</f>
        <v>1060</v>
      </c>
      <c r="BH30" s="6">
        <f>(G20*100)/26</f>
        <v>203.84615384615384</v>
      </c>
      <c r="BI30" s="6">
        <f>(H20*100)/26</f>
        <v>357.69230769230768</v>
      </c>
      <c r="BJ30" s="6"/>
      <c r="BK30" s="6">
        <f>(BG30+BH30+BI30)/3</f>
        <v>540.51282051282044</v>
      </c>
      <c r="BN30" s="16" t="s">
        <v>63</v>
      </c>
      <c r="BO30" s="19">
        <f>(F22*100)/10</f>
        <v>800</v>
      </c>
      <c r="BP30" s="6">
        <f>(G22*100)/26</f>
        <v>153.84615384615384</v>
      </c>
      <c r="BQ30" s="6">
        <f>(H22*100)/26</f>
        <v>269.23076923076923</v>
      </c>
      <c r="BR30" s="6"/>
      <c r="BS30" s="6">
        <f>(BO30+BP30+BQ30)/3</f>
        <v>407.69230769230768</v>
      </c>
      <c r="BV30" s="16" t="s">
        <v>63</v>
      </c>
      <c r="BW30" s="19">
        <f>(F25*100)/10</f>
        <v>62</v>
      </c>
      <c r="BX30" s="6">
        <f>(G25*100)/26</f>
        <v>8.4615384615384635</v>
      </c>
      <c r="BY30" s="6">
        <f>(H25*100)/26</f>
        <v>36.53846153846154</v>
      </c>
      <c r="BZ30" s="6"/>
      <c r="CA30" s="6">
        <f>(BW30+BX30+BY30)/3</f>
        <v>35.666666666666664</v>
      </c>
      <c r="CD30" s="16" t="s">
        <v>63</v>
      </c>
      <c r="CE30" s="19">
        <f>(F42*100)/10</f>
        <v>227</v>
      </c>
      <c r="CF30" s="6">
        <f>(G42*100)/26</f>
        <v>23.846153846153847</v>
      </c>
      <c r="CG30" s="6">
        <f>(H42*100)/26</f>
        <v>38.46153846153846</v>
      </c>
      <c r="CH30" s="6"/>
      <c r="CI30" s="6">
        <f>(CE30+CF30+CG30)/3</f>
        <v>96.435897435897445</v>
      </c>
    </row>
    <row r="31" spans="1:87" ht="23.25" customHeight="1" x14ac:dyDescent="0.25">
      <c r="A31" s="11"/>
      <c r="B31" s="11" t="s">
        <v>49</v>
      </c>
      <c r="C31" s="11"/>
      <c r="D31" s="11">
        <v>1</v>
      </c>
      <c r="E31" s="11" t="s">
        <v>49</v>
      </c>
      <c r="F31" s="13">
        <f>'нормы выноса'!B31*D31</f>
        <v>3.3</v>
      </c>
      <c r="G31" s="13">
        <f>'нормы выноса'!C31*главная!D31</f>
        <v>1.3</v>
      </c>
      <c r="H31" s="13">
        <f>'нормы выноса'!D31</f>
        <v>4.4000000000000004</v>
      </c>
      <c r="I31" s="13">
        <f>'нормы выноса'!E31*D31</f>
        <v>0.5</v>
      </c>
      <c r="K31" s="16" t="s">
        <v>64</v>
      </c>
      <c r="L31" s="19"/>
      <c r="M31" s="6"/>
      <c r="N31" s="6">
        <f>(H4*100)/60</f>
        <v>41.666666666666664</v>
      </c>
      <c r="O31" s="6"/>
      <c r="P31" s="6">
        <v>42</v>
      </c>
      <c r="R31" s="21"/>
      <c r="S31" s="25" t="s">
        <v>64</v>
      </c>
      <c r="T31" s="26"/>
      <c r="U31" s="27"/>
      <c r="V31" s="27">
        <f>(H6*100)/60</f>
        <v>36.666666666666664</v>
      </c>
      <c r="W31" s="27"/>
      <c r="X31" s="27">
        <v>42</v>
      </c>
      <c r="Z31" s="16" t="s">
        <v>64</v>
      </c>
      <c r="AA31" s="19"/>
      <c r="AB31" s="6"/>
      <c r="AC31" s="6">
        <f>(H8*100)/60</f>
        <v>86.666666666666671</v>
      </c>
      <c r="AD31" s="6"/>
      <c r="AE31" s="6">
        <v>42</v>
      </c>
      <c r="AH31" s="16" t="s">
        <v>64</v>
      </c>
      <c r="AI31" s="19"/>
      <c r="AJ31" s="6"/>
      <c r="AK31" s="6">
        <f>(H11*100)/60</f>
        <v>66.666666666666671</v>
      </c>
      <c r="AL31" s="6"/>
      <c r="AM31" s="6">
        <v>42</v>
      </c>
      <c r="AP31" s="16" t="s">
        <v>64</v>
      </c>
      <c r="AQ31" s="19"/>
      <c r="AR31" s="6"/>
      <c r="AS31" s="6">
        <f>(H12*100)/60</f>
        <v>33.333333333333336</v>
      </c>
      <c r="AT31" s="6"/>
      <c r="AU31" s="6">
        <v>42</v>
      </c>
      <c r="AX31" s="16" t="s">
        <v>64</v>
      </c>
      <c r="AY31" s="19"/>
      <c r="AZ31" s="6"/>
      <c r="BA31" s="6">
        <f>(H16*100)/60</f>
        <v>310</v>
      </c>
      <c r="BB31" s="6"/>
      <c r="BC31" s="6">
        <v>42</v>
      </c>
      <c r="BF31" s="16" t="s">
        <v>64</v>
      </c>
      <c r="BG31" s="19"/>
      <c r="BH31" s="6"/>
      <c r="BI31" s="6">
        <f>(H20*100)/60</f>
        <v>155</v>
      </c>
      <c r="BJ31" s="6"/>
      <c r="BK31" s="6">
        <v>42</v>
      </c>
      <c r="BN31" s="16" t="s">
        <v>64</v>
      </c>
      <c r="BO31" s="19"/>
      <c r="BP31" s="6"/>
      <c r="BQ31" s="6">
        <f>(H22*100)/60</f>
        <v>116.66666666666667</v>
      </c>
      <c r="BR31" s="6"/>
      <c r="BS31" s="6">
        <v>42</v>
      </c>
      <c r="BV31" s="16" t="s">
        <v>64</v>
      </c>
      <c r="BW31" s="19"/>
      <c r="BX31" s="6"/>
      <c r="BY31" s="6">
        <f>(H25*100)/60</f>
        <v>15.833333333333334</v>
      </c>
      <c r="BZ31" s="6"/>
      <c r="CA31" s="6">
        <v>42</v>
      </c>
      <c r="CD31" s="16" t="s">
        <v>64</v>
      </c>
      <c r="CE31" s="19"/>
      <c r="CF31" s="6"/>
      <c r="CG31" s="6">
        <f>(H42*100)/60</f>
        <v>16.666666666666668</v>
      </c>
      <c r="CH31" s="6"/>
      <c r="CI31" s="6">
        <v>42</v>
      </c>
    </row>
    <row r="32" spans="1:87" ht="17.25" customHeight="1" x14ac:dyDescent="0.25">
      <c r="A32" s="11"/>
      <c r="B32" s="11" t="s">
        <v>50</v>
      </c>
      <c r="C32" s="11"/>
      <c r="D32" s="11">
        <v>1</v>
      </c>
      <c r="E32" s="11" t="s">
        <v>50</v>
      </c>
      <c r="F32" s="13">
        <f>'нормы выноса'!B32*D32</f>
        <v>2.6</v>
      </c>
      <c r="G32" s="13">
        <f>'нормы выноса'!C32*главная!D32</f>
        <v>0.4</v>
      </c>
      <c r="H32" s="13">
        <f>'нормы выноса'!D32*D32</f>
        <v>3.6</v>
      </c>
      <c r="I32" s="13">
        <f>'нормы выноса'!E32*D32</f>
        <v>1</v>
      </c>
      <c r="K32" s="16" t="s">
        <v>65</v>
      </c>
      <c r="L32" s="19">
        <f>(F4*100)/11</f>
        <v>318.18181818181819</v>
      </c>
      <c r="M32" s="6">
        <f>(G4*100)/37</f>
        <v>32.432432432432435</v>
      </c>
      <c r="N32" s="6"/>
      <c r="O32" s="6"/>
      <c r="P32" s="6">
        <f>(L32+M32)/2</f>
        <v>175.30712530712532</v>
      </c>
      <c r="R32" s="21"/>
      <c r="S32" s="25" t="s">
        <v>65</v>
      </c>
      <c r="T32" s="26">
        <f>(F6*100)/11</f>
        <v>227.27272727272728</v>
      </c>
      <c r="U32" s="27">
        <f>(G6*100)/37</f>
        <v>29.72972972972973</v>
      </c>
      <c r="V32" s="27"/>
      <c r="W32" s="27"/>
      <c r="X32" s="27">
        <f>(T32+U32)/2</f>
        <v>128.5012285012285</v>
      </c>
      <c r="Z32" s="16" t="s">
        <v>65</v>
      </c>
      <c r="AA32" s="19">
        <f>(F8*100)/11</f>
        <v>381.81818181818181</v>
      </c>
      <c r="AB32" s="6">
        <f>(G8*100)/37</f>
        <v>43.243243243243242</v>
      </c>
      <c r="AC32" s="6"/>
      <c r="AD32" s="6"/>
      <c r="AE32" s="6">
        <f>(AA32+AB32)/2</f>
        <v>212.53071253071252</v>
      </c>
      <c r="AH32" s="16" t="s">
        <v>65</v>
      </c>
      <c r="AI32" s="19">
        <f>(F11*100)/11</f>
        <v>272.72727272727275</v>
      </c>
      <c r="AJ32" s="6">
        <f>(G11*100)/37</f>
        <v>40.54054054054054</v>
      </c>
      <c r="AK32" s="6"/>
      <c r="AL32" s="6"/>
      <c r="AM32" s="6">
        <f>(AI32+AJ32)/2</f>
        <v>156.63390663390663</v>
      </c>
      <c r="AP32" s="16" t="s">
        <v>65</v>
      </c>
      <c r="AQ32" s="19">
        <f>(F12*100)/11</f>
        <v>600</v>
      </c>
      <c r="AR32" s="6">
        <f>(G12*100)/37</f>
        <v>43.243243243243242</v>
      </c>
      <c r="AS32" s="6"/>
      <c r="AT32" s="6"/>
      <c r="AU32" s="6">
        <f>(AQ32+AR32)/2</f>
        <v>321.62162162162161</v>
      </c>
      <c r="AX32" s="16" t="s">
        <v>65</v>
      </c>
      <c r="AY32" s="19">
        <f>(F16*100)/11</f>
        <v>545.4545454545455</v>
      </c>
      <c r="AZ32" s="6">
        <f>(G16*100)/37</f>
        <v>70.270270270270274</v>
      </c>
      <c r="BA32" s="6"/>
      <c r="BB32" s="6"/>
      <c r="BC32" s="6">
        <f>(AY32+AZ32)/2</f>
        <v>307.86240786240791</v>
      </c>
      <c r="BF32" s="16" t="s">
        <v>65</v>
      </c>
      <c r="BG32" s="19">
        <f>(F20*100)/11</f>
        <v>963.63636363636363</v>
      </c>
      <c r="BH32" s="6">
        <f>(G20*100)/37</f>
        <v>143.24324324324326</v>
      </c>
      <c r="BI32" s="6"/>
      <c r="BJ32" s="6"/>
      <c r="BK32" s="6">
        <f>(BG32+BH32)/2</f>
        <v>553.43980343980343</v>
      </c>
      <c r="BN32" s="16" t="s">
        <v>65</v>
      </c>
      <c r="BO32" s="19">
        <f>(F22*100)/11</f>
        <v>727.27272727272725</v>
      </c>
      <c r="BP32" s="6">
        <f>(G22*100)/37</f>
        <v>108.10810810810811</v>
      </c>
      <c r="BQ32" s="6"/>
      <c r="BR32" s="6"/>
      <c r="BS32" s="6">
        <f>(BO32+BP32)/2</f>
        <v>417.69041769041769</v>
      </c>
      <c r="BV32" s="16" t="s">
        <v>65</v>
      </c>
      <c r="BW32" s="19">
        <f>(F25*100)/11</f>
        <v>56.363636363636367</v>
      </c>
      <c r="BX32" s="6">
        <f>(G25*100)/37</f>
        <v>5.9459459459459465</v>
      </c>
      <c r="BY32" s="6"/>
      <c r="BZ32" s="6"/>
      <c r="CA32" s="6">
        <f>(BW32+BX32)/2</f>
        <v>31.154791154791155</v>
      </c>
      <c r="CD32" s="16" t="s">
        <v>65</v>
      </c>
      <c r="CE32" s="19">
        <f>(F42*100)/11</f>
        <v>206.36363636363637</v>
      </c>
      <c r="CF32" s="6">
        <f>(G42*100)/37</f>
        <v>16.756756756756758</v>
      </c>
      <c r="CG32" s="6"/>
      <c r="CH32" s="6"/>
      <c r="CI32" s="6">
        <f>(CE32+CF32)/2</f>
        <v>111.56019656019657</v>
      </c>
    </row>
    <row r="33" spans="1:87" ht="45" customHeight="1" x14ac:dyDescent="0.25">
      <c r="A33" s="11"/>
      <c r="B33" s="11" t="s">
        <v>51</v>
      </c>
      <c r="C33" s="11"/>
      <c r="D33" s="11">
        <v>1</v>
      </c>
      <c r="E33" s="11" t="s">
        <v>51</v>
      </c>
      <c r="F33" s="13">
        <f>'нормы выноса'!B33*D33</f>
        <v>1.7</v>
      </c>
      <c r="G33" s="13">
        <f>'нормы выноса'!C33</f>
        <v>1.4</v>
      </c>
      <c r="H33" s="13">
        <f>'нормы выноса'!D33*D33</f>
        <v>2.6</v>
      </c>
      <c r="I33" s="13">
        <f>'нормы выноса'!E33*D33</f>
        <v>0.2</v>
      </c>
      <c r="R33" s="21"/>
      <c r="S33" s="21"/>
      <c r="T33" s="21"/>
      <c r="U33" s="21"/>
      <c r="V33" s="21"/>
      <c r="W33" s="21"/>
      <c r="X33" s="21"/>
    </row>
    <row r="34" spans="1:87" ht="13.5" customHeight="1" x14ac:dyDescent="0.25">
      <c r="A34" s="11"/>
      <c r="B34" s="11" t="s">
        <v>52</v>
      </c>
      <c r="C34" s="11"/>
      <c r="D34" s="11">
        <v>1</v>
      </c>
      <c r="E34" s="11" t="s">
        <v>52</v>
      </c>
      <c r="F34" s="13">
        <f>'нормы выноса'!B34*D34</f>
        <v>3</v>
      </c>
      <c r="G34" s="13">
        <f>'нормы выноса'!C34*главная!D34</f>
        <v>1.2</v>
      </c>
      <c r="H34" s="13">
        <f>'нормы выноса'!D34*D34</f>
        <v>4</v>
      </c>
      <c r="I34" s="13">
        <f>'нормы выноса'!E34*D34</f>
        <v>0.2</v>
      </c>
      <c r="L34" s="41" t="s">
        <v>84</v>
      </c>
      <c r="M34" s="41"/>
      <c r="N34" s="41"/>
      <c r="O34" s="41"/>
      <c r="T34" s="41" t="s">
        <v>84</v>
      </c>
      <c r="U34" s="41"/>
      <c r="V34" s="41"/>
      <c r="W34" s="41"/>
      <c r="AA34" s="41" t="s">
        <v>84</v>
      </c>
      <c r="AB34" s="41"/>
      <c r="AC34" s="41"/>
      <c r="AD34" s="41"/>
      <c r="AI34" s="41" t="s">
        <v>84</v>
      </c>
      <c r="AJ34" s="41"/>
      <c r="AK34" s="41"/>
      <c r="AL34" s="41"/>
      <c r="AQ34" s="41" t="s">
        <v>84</v>
      </c>
      <c r="AR34" s="41"/>
      <c r="AS34" s="41"/>
      <c r="AT34" s="41"/>
      <c r="AY34" s="41" t="s">
        <v>84</v>
      </c>
      <c r="AZ34" s="41"/>
      <c r="BA34" s="41"/>
      <c r="BB34" s="41"/>
      <c r="BG34" s="44" t="s">
        <v>84</v>
      </c>
      <c r="BH34" s="44"/>
      <c r="BI34" s="44"/>
      <c r="BJ34" s="44"/>
      <c r="BO34" s="44" t="s">
        <v>84</v>
      </c>
      <c r="BP34" s="44"/>
      <c r="BQ34" s="44"/>
      <c r="BR34" s="44"/>
      <c r="BW34" s="44" t="s">
        <v>84</v>
      </c>
      <c r="BX34" s="44"/>
      <c r="BY34" s="44"/>
      <c r="BZ34" s="44"/>
      <c r="CE34" s="41" t="s">
        <v>84</v>
      </c>
      <c r="CF34" s="41"/>
      <c r="CG34" s="41"/>
      <c r="CH34" s="41"/>
    </row>
    <row r="35" spans="1:87" ht="66.75" customHeight="1" x14ac:dyDescent="0.25">
      <c r="A35" s="11"/>
      <c r="B35" s="11" t="s">
        <v>53</v>
      </c>
      <c r="C35" s="11"/>
      <c r="D35" s="11">
        <v>1</v>
      </c>
      <c r="E35" s="11" t="s">
        <v>53</v>
      </c>
      <c r="F35" s="13">
        <f>'нормы выноса'!B35*D35</f>
        <v>5</v>
      </c>
      <c r="G35" s="13">
        <f>'нормы выноса'!C35*главная!D35</f>
        <v>3</v>
      </c>
      <c r="H35" s="13">
        <f>'нормы выноса'!C35*главная!D35</f>
        <v>3</v>
      </c>
      <c r="I35" s="13">
        <f>'нормы выноса'!E35*D35</f>
        <v>1.2</v>
      </c>
      <c r="K35" s="15" t="s">
        <v>44</v>
      </c>
      <c r="L35" s="17" t="s">
        <v>3</v>
      </c>
      <c r="M35" s="17" t="s">
        <v>4</v>
      </c>
      <c r="N35" s="17" t="s">
        <v>5</v>
      </c>
      <c r="O35" s="17" t="s">
        <v>6</v>
      </c>
      <c r="P35" s="18" t="s">
        <v>86</v>
      </c>
      <c r="S35" s="15" t="s">
        <v>48</v>
      </c>
      <c r="T35" s="17" t="s">
        <v>3</v>
      </c>
      <c r="U35" s="17" t="s">
        <v>4</v>
      </c>
      <c r="V35" s="17" t="s">
        <v>5</v>
      </c>
      <c r="W35" s="17" t="s">
        <v>6</v>
      </c>
      <c r="X35" s="18" t="s">
        <v>86</v>
      </c>
      <c r="Z35" s="15" t="s">
        <v>49</v>
      </c>
      <c r="AA35" s="17" t="s">
        <v>3</v>
      </c>
      <c r="AB35" s="17" t="s">
        <v>4</v>
      </c>
      <c r="AC35" s="17" t="s">
        <v>5</v>
      </c>
      <c r="AD35" s="17" t="s">
        <v>6</v>
      </c>
      <c r="AE35" s="18" t="s">
        <v>86</v>
      </c>
      <c r="AH35" s="15" t="s">
        <v>50</v>
      </c>
      <c r="AI35" s="17" t="s">
        <v>3</v>
      </c>
      <c r="AJ35" s="17" t="s">
        <v>4</v>
      </c>
      <c r="AK35" s="17" t="s">
        <v>5</v>
      </c>
      <c r="AL35" s="17" t="s">
        <v>6</v>
      </c>
      <c r="AM35" s="18" t="s">
        <v>86</v>
      </c>
      <c r="AP35" s="15" t="s">
        <v>51</v>
      </c>
      <c r="AQ35" s="17" t="s">
        <v>3</v>
      </c>
      <c r="AR35" s="17" t="s">
        <v>4</v>
      </c>
      <c r="AS35" s="17" t="s">
        <v>5</v>
      </c>
      <c r="AT35" s="17" t="s">
        <v>6</v>
      </c>
      <c r="AU35" s="18" t="s">
        <v>86</v>
      </c>
      <c r="AX35" s="15" t="s">
        <v>52</v>
      </c>
      <c r="AY35" s="17" t="s">
        <v>3</v>
      </c>
      <c r="AZ35" s="17" t="s">
        <v>4</v>
      </c>
      <c r="BA35" s="17" t="s">
        <v>5</v>
      </c>
      <c r="BB35" s="17" t="s">
        <v>6</v>
      </c>
      <c r="BC35" s="18" t="s">
        <v>86</v>
      </c>
      <c r="BF35" s="15" t="s">
        <v>53</v>
      </c>
      <c r="BG35" s="17" t="s">
        <v>3</v>
      </c>
      <c r="BH35" s="17" t="s">
        <v>4</v>
      </c>
      <c r="BI35" s="17" t="s">
        <v>5</v>
      </c>
      <c r="BJ35" s="17" t="s">
        <v>6</v>
      </c>
      <c r="BK35" s="18" t="s">
        <v>86</v>
      </c>
      <c r="BN35" s="15" t="s">
        <v>56</v>
      </c>
      <c r="BO35" s="17" t="s">
        <v>3</v>
      </c>
      <c r="BP35" s="17" t="s">
        <v>4</v>
      </c>
      <c r="BQ35" s="17" t="s">
        <v>5</v>
      </c>
      <c r="BR35" s="17" t="s">
        <v>6</v>
      </c>
      <c r="BS35" s="18" t="s">
        <v>86</v>
      </c>
      <c r="BV35" s="15" t="s">
        <v>57</v>
      </c>
      <c r="BW35" s="17" t="s">
        <v>3</v>
      </c>
      <c r="BX35" s="17" t="s">
        <v>4</v>
      </c>
      <c r="BY35" s="17" t="s">
        <v>5</v>
      </c>
      <c r="BZ35" s="17" t="s">
        <v>6</v>
      </c>
      <c r="CA35" s="18" t="s">
        <v>86</v>
      </c>
      <c r="CD35" s="15" t="s">
        <v>60</v>
      </c>
      <c r="CE35" s="17" t="s">
        <v>3</v>
      </c>
      <c r="CF35" s="17" t="s">
        <v>4</v>
      </c>
      <c r="CG35" s="17" t="s">
        <v>5</v>
      </c>
      <c r="CH35" s="17" t="s">
        <v>6</v>
      </c>
      <c r="CI35" s="18" t="s">
        <v>86</v>
      </c>
    </row>
    <row r="36" spans="1:87" ht="35.25" customHeight="1" x14ac:dyDescent="0.25">
      <c r="A36" s="11"/>
      <c r="B36" s="11" t="s">
        <v>54</v>
      </c>
      <c r="C36" s="11"/>
      <c r="D36" s="11">
        <v>1</v>
      </c>
      <c r="E36" s="11" t="s">
        <v>54</v>
      </c>
      <c r="F36" s="13">
        <f>'нормы выноса'!B36*D36</f>
        <v>1.7</v>
      </c>
      <c r="G36" s="13">
        <f>'нормы выноса'!C36</f>
        <v>1.4</v>
      </c>
      <c r="H36" s="13">
        <f>'нормы выноса'!D36*D36</f>
        <v>5</v>
      </c>
      <c r="I36" s="13">
        <f>'нормы выноса'!E36*D36</f>
        <v>0.2</v>
      </c>
      <c r="K36" s="16" t="s">
        <v>82</v>
      </c>
      <c r="L36" s="19">
        <f>(F26*100)/34.4</f>
        <v>14.244186046511631</v>
      </c>
      <c r="M36" s="6"/>
      <c r="N36" s="6"/>
      <c r="O36" s="6"/>
      <c r="P36" s="6"/>
      <c r="S36" s="16" t="s">
        <v>82</v>
      </c>
      <c r="T36" s="19">
        <f>(F28*100)/34.4</f>
        <v>15.116279069767442</v>
      </c>
      <c r="U36" s="6"/>
      <c r="V36" s="6"/>
      <c r="W36" s="6"/>
      <c r="X36" s="6"/>
      <c r="Z36" s="16" t="s">
        <v>82</v>
      </c>
      <c r="AA36" s="19">
        <f>(F31*100)/34.4</f>
        <v>9.5930232558139537</v>
      </c>
      <c r="AB36" s="6"/>
      <c r="AC36" s="6"/>
      <c r="AD36" s="6"/>
      <c r="AE36" s="6"/>
      <c r="AH36" s="16" t="s">
        <v>82</v>
      </c>
      <c r="AI36" s="19">
        <f>(F32*100)/34.4</f>
        <v>7.558139534883721</v>
      </c>
      <c r="AJ36" s="6"/>
      <c r="AK36" s="6"/>
      <c r="AL36" s="6"/>
      <c r="AM36" s="6"/>
      <c r="AP36" s="16" t="s">
        <v>82</v>
      </c>
      <c r="AQ36" s="19">
        <f>(F33*100)/34.4</f>
        <v>4.941860465116279</v>
      </c>
      <c r="AR36" s="6"/>
      <c r="AS36" s="6"/>
      <c r="AT36" s="6"/>
      <c r="AU36" s="6"/>
      <c r="AX36" s="16" t="s">
        <v>82</v>
      </c>
      <c r="AY36" s="19">
        <f>(F34*100)/34.4</f>
        <v>8.720930232558139</v>
      </c>
      <c r="AZ36" s="6"/>
      <c r="BA36" s="6"/>
      <c r="BB36" s="6"/>
      <c r="BC36" s="6"/>
      <c r="BF36" s="16" t="s">
        <v>82</v>
      </c>
      <c r="BG36" s="19">
        <f>(F35*100)/34.4</f>
        <v>14.534883720930234</v>
      </c>
      <c r="BH36" s="6"/>
      <c r="BI36" s="6"/>
      <c r="BJ36" s="6"/>
      <c r="BK36" s="6"/>
      <c r="BN36" s="16" t="s">
        <v>82</v>
      </c>
      <c r="BO36" s="19">
        <f>(F38*100)/34.4</f>
        <v>7.2674418604651168</v>
      </c>
      <c r="BP36" s="6"/>
      <c r="BQ36" s="6"/>
      <c r="BR36" s="6"/>
      <c r="BS36" s="6"/>
      <c r="BV36" s="16" t="s">
        <v>82</v>
      </c>
      <c r="BW36" s="19">
        <f>(F39*100)/34.4</f>
        <v>57.267441860465119</v>
      </c>
      <c r="BX36" s="6"/>
      <c r="BY36" s="6"/>
      <c r="BZ36" s="6"/>
      <c r="CA36" s="6"/>
      <c r="CD36" s="16" t="s">
        <v>82</v>
      </c>
      <c r="CE36" s="19">
        <f>(F43*100)/34.4</f>
        <v>98.83720930232559</v>
      </c>
      <c r="CF36" s="6"/>
      <c r="CG36" s="6"/>
      <c r="CH36" s="6"/>
      <c r="CI36" s="6"/>
    </row>
    <row r="37" spans="1:87" ht="27" customHeight="1" x14ac:dyDescent="0.25">
      <c r="A37" s="11"/>
      <c r="B37" s="11" t="s">
        <v>55</v>
      </c>
      <c r="C37" s="11"/>
      <c r="D37" s="11">
        <v>1</v>
      </c>
      <c r="E37" s="11" t="s">
        <v>55</v>
      </c>
      <c r="F37" s="13">
        <f>'нормы выноса'!B37*D37</f>
        <v>50</v>
      </c>
      <c r="G37" s="13">
        <f>'нормы выноса'!C37*главная!D37</f>
        <v>7</v>
      </c>
      <c r="H37" s="13">
        <f>'нормы выноса'!D37*D37</f>
        <v>23</v>
      </c>
      <c r="I37" s="13">
        <f>'нормы выноса'!E37*D37</f>
        <v>0.5</v>
      </c>
      <c r="K37" s="16" t="s">
        <v>9</v>
      </c>
      <c r="L37" s="19">
        <f>(F26*100)/46.2</f>
        <v>10.606060606060607</v>
      </c>
      <c r="M37" s="6"/>
      <c r="N37" s="6"/>
      <c r="O37" s="6"/>
      <c r="P37" s="6"/>
      <c r="S37" s="16" t="s">
        <v>9</v>
      </c>
      <c r="T37" s="19">
        <f>(F28*100)/46.2</f>
        <v>11.255411255411255</v>
      </c>
      <c r="U37" s="6"/>
      <c r="V37" s="6"/>
      <c r="W37" s="6"/>
      <c r="X37" s="6"/>
      <c r="Z37" s="16" t="s">
        <v>9</v>
      </c>
      <c r="AA37" s="19">
        <f>(F31*100)/46.2</f>
        <v>7.1428571428571423</v>
      </c>
      <c r="AB37" s="6"/>
      <c r="AC37" s="6"/>
      <c r="AD37" s="6"/>
      <c r="AE37" s="6"/>
      <c r="AH37" s="16" t="s">
        <v>9</v>
      </c>
      <c r="AI37" s="19">
        <f>(F32*100)/46.2</f>
        <v>5.6277056277056277</v>
      </c>
      <c r="AJ37" s="6"/>
      <c r="AK37" s="6"/>
      <c r="AL37" s="6"/>
      <c r="AM37" s="6"/>
      <c r="AP37" s="16" t="s">
        <v>9</v>
      </c>
      <c r="AQ37" s="19">
        <f>(F33*100)/46.2</f>
        <v>3.6796536796536796</v>
      </c>
      <c r="AR37" s="6"/>
      <c r="AS37" s="6"/>
      <c r="AT37" s="6"/>
      <c r="AU37" s="6"/>
      <c r="AX37" s="16" t="s">
        <v>9</v>
      </c>
      <c r="AY37" s="19">
        <f>(F34*100)/46.2</f>
        <v>6.4935064935064934</v>
      </c>
      <c r="AZ37" s="6"/>
      <c r="BA37" s="6"/>
      <c r="BB37" s="6"/>
      <c r="BC37" s="6"/>
      <c r="BF37" s="16" t="s">
        <v>9</v>
      </c>
      <c r="BG37" s="19">
        <f>(F35*100)/46.2</f>
        <v>10.822510822510822</v>
      </c>
      <c r="BH37" s="6"/>
      <c r="BI37" s="6"/>
      <c r="BJ37" s="6"/>
      <c r="BK37" s="6"/>
      <c r="BN37" s="16" t="s">
        <v>9</v>
      </c>
      <c r="BO37" s="19">
        <f>(F38*100)/46.2</f>
        <v>5.4112554112554108</v>
      </c>
      <c r="BP37" s="6"/>
      <c r="BQ37" s="6"/>
      <c r="BR37" s="6"/>
      <c r="BS37" s="6"/>
      <c r="BV37" s="16" t="s">
        <v>9</v>
      </c>
      <c r="BW37" s="19">
        <f>(F39*100)/46.2</f>
        <v>42.640692640692635</v>
      </c>
      <c r="BX37" s="6"/>
      <c r="BY37" s="6"/>
      <c r="BZ37" s="6"/>
      <c r="CA37" s="6"/>
      <c r="CD37" s="16" t="s">
        <v>9</v>
      </c>
      <c r="CE37" s="19">
        <f>(F43*100)/46.2</f>
        <v>73.593073593073584</v>
      </c>
      <c r="CF37" s="6"/>
      <c r="CG37" s="6"/>
      <c r="CH37" s="6"/>
      <c r="CI37" s="6"/>
    </row>
    <row r="38" spans="1:87" ht="36" customHeight="1" x14ac:dyDescent="0.25">
      <c r="A38" s="11"/>
      <c r="B38" s="11" t="s">
        <v>56</v>
      </c>
      <c r="C38" s="11"/>
      <c r="D38" s="11">
        <v>1</v>
      </c>
      <c r="E38" s="11" t="s">
        <v>56</v>
      </c>
      <c r="F38" s="13">
        <f>'нормы выноса'!B38*D38</f>
        <v>2.5</v>
      </c>
      <c r="G38" s="13">
        <f>'нормы выноса'!C38*главная!D38</f>
        <v>1.5</v>
      </c>
      <c r="H38" s="13">
        <f>'нормы выноса'!D38*D38</f>
        <v>5</v>
      </c>
      <c r="I38" s="13">
        <f>'нормы выноса'!E38*D38</f>
        <v>1</v>
      </c>
      <c r="K38" s="16" t="s">
        <v>10</v>
      </c>
      <c r="L38" s="19">
        <f>(F26*100)/21</f>
        <v>23.333333333333336</v>
      </c>
      <c r="M38" s="6"/>
      <c r="N38" s="6"/>
      <c r="O38" s="6">
        <f>(I26*100)/24</f>
        <v>4.166666666666667</v>
      </c>
      <c r="P38" s="6">
        <f>(L38+O38)/2</f>
        <v>13.750000000000002</v>
      </c>
      <c r="S38" s="16" t="s">
        <v>10</v>
      </c>
      <c r="T38" s="19">
        <f>(F28*100)/21</f>
        <v>24.761904761904763</v>
      </c>
      <c r="U38" s="6"/>
      <c r="V38" s="6"/>
      <c r="W38" s="6">
        <f>(I28*100)/24</f>
        <v>2.0833333333333335</v>
      </c>
      <c r="X38" s="6">
        <f>(T38+W38)/2</f>
        <v>13.422619047619047</v>
      </c>
      <c r="Z38" s="16" t="s">
        <v>10</v>
      </c>
      <c r="AA38" s="19">
        <f>(F31*100)/21</f>
        <v>15.714285714285714</v>
      </c>
      <c r="AB38" s="6"/>
      <c r="AC38" s="6"/>
      <c r="AD38" s="6">
        <f>(I31*100)/24</f>
        <v>2.0833333333333335</v>
      </c>
      <c r="AE38" s="6">
        <f>(AA38+AD38)/2</f>
        <v>8.8988095238095237</v>
      </c>
      <c r="AH38" s="16" t="s">
        <v>10</v>
      </c>
      <c r="AI38" s="19">
        <f>(F32*100)/21</f>
        <v>12.380952380952381</v>
      </c>
      <c r="AJ38" s="6"/>
      <c r="AK38" s="6"/>
      <c r="AL38" s="6">
        <f>(I32*100)/24</f>
        <v>4.166666666666667</v>
      </c>
      <c r="AM38" s="6">
        <f>(AI38+AL38)/2</f>
        <v>8.2738095238095237</v>
      </c>
      <c r="AP38" s="16" t="s">
        <v>10</v>
      </c>
      <c r="AQ38" s="19">
        <f>(F33*100)/21</f>
        <v>8.0952380952380949</v>
      </c>
      <c r="AR38" s="6"/>
      <c r="AS38" s="6"/>
      <c r="AT38" s="6">
        <f>(I33*100)/24</f>
        <v>0.83333333333333337</v>
      </c>
      <c r="AU38" s="6">
        <f>(AQ38+AT38)/2</f>
        <v>4.4642857142857144</v>
      </c>
      <c r="AX38" s="16" t="s">
        <v>10</v>
      </c>
      <c r="AY38" s="19">
        <f>(F34*100)/21</f>
        <v>14.285714285714286</v>
      </c>
      <c r="AZ38" s="6"/>
      <c r="BA38" s="6"/>
      <c r="BB38" s="6">
        <f>(I34*100)/24</f>
        <v>0.83333333333333337</v>
      </c>
      <c r="BC38" s="6">
        <f>(AY38+BB38)/2</f>
        <v>7.5595238095238102</v>
      </c>
      <c r="BF38" s="16" t="s">
        <v>10</v>
      </c>
      <c r="BG38" s="19">
        <f>(F35*100)/21</f>
        <v>23.80952380952381</v>
      </c>
      <c r="BH38" s="6"/>
      <c r="BI38" s="6"/>
      <c r="BJ38" s="6">
        <f>(I35*100)/24</f>
        <v>5</v>
      </c>
      <c r="BK38" s="6">
        <f>(BG38+BJ38)/2</f>
        <v>14.404761904761905</v>
      </c>
      <c r="BN38" s="16" t="s">
        <v>10</v>
      </c>
      <c r="BO38" s="19">
        <f>(F38*100)/21</f>
        <v>11.904761904761905</v>
      </c>
      <c r="BP38" s="6"/>
      <c r="BQ38" s="6"/>
      <c r="BR38" s="6">
        <f>(I38*100)/24</f>
        <v>4.166666666666667</v>
      </c>
      <c r="BS38" s="6">
        <f>(BO38+BR38)/2</f>
        <v>8.0357142857142865</v>
      </c>
      <c r="BV38" s="16" t="s">
        <v>10</v>
      </c>
      <c r="BW38" s="19">
        <f>(F39*100)/21</f>
        <v>93.80952380952381</v>
      </c>
      <c r="BX38" s="6"/>
      <c r="BY38" s="6"/>
      <c r="BZ38" s="6">
        <f>(I39*100)/24</f>
        <v>0.83333333333333337</v>
      </c>
      <c r="CA38" s="6">
        <f>(BW38+BZ38)/2</f>
        <v>47.321428571428569</v>
      </c>
      <c r="CD38" s="16" t="s">
        <v>10</v>
      </c>
      <c r="CE38" s="19">
        <f>(F43*100)/21</f>
        <v>161.9047619047619</v>
      </c>
      <c r="CF38" s="6"/>
      <c r="CG38" s="6"/>
      <c r="CH38" s="6">
        <f>(I43*100)/24</f>
        <v>4.166666666666667</v>
      </c>
      <c r="CI38" s="6">
        <f>(CE38+CH38)/2</f>
        <v>83.035714285714278</v>
      </c>
    </row>
    <row r="39" spans="1:87" ht="33" customHeight="1" x14ac:dyDescent="0.25">
      <c r="A39" s="11"/>
      <c r="B39" s="11" t="s">
        <v>57</v>
      </c>
      <c r="C39" s="11"/>
      <c r="D39" s="11">
        <v>1</v>
      </c>
      <c r="E39" s="11" t="s">
        <v>57</v>
      </c>
      <c r="F39" s="13">
        <f>'нормы выноса'!B39*D39</f>
        <v>19.7</v>
      </c>
      <c r="G39" s="13">
        <f>'нормы выноса'!C39*главная!D39</f>
        <v>5.6</v>
      </c>
      <c r="H39" s="13">
        <f>'нормы выноса'!D39*D39</f>
        <v>15</v>
      </c>
      <c r="I39" s="13">
        <f>'нормы выноса'!E39*D39</f>
        <v>0.2</v>
      </c>
      <c r="K39" s="16" t="s">
        <v>11</v>
      </c>
      <c r="L39" s="19">
        <f>(F26*100)/30</f>
        <v>16.333333333333336</v>
      </c>
      <c r="M39" s="6"/>
      <c r="N39" s="6"/>
      <c r="O39" s="6"/>
      <c r="P39" s="6"/>
      <c r="S39" s="16" t="s">
        <v>11</v>
      </c>
      <c r="T39" s="19">
        <f>(F28*100)/30</f>
        <v>17.333333333333332</v>
      </c>
      <c r="U39" s="6"/>
      <c r="V39" s="6"/>
      <c r="W39" s="6"/>
      <c r="X39" s="6"/>
      <c r="Z39" s="16" t="s">
        <v>11</v>
      </c>
      <c r="AA39" s="19">
        <f>(F31*100)/30</f>
        <v>11</v>
      </c>
      <c r="AB39" s="6"/>
      <c r="AC39" s="6"/>
      <c r="AD39" s="6"/>
      <c r="AE39" s="6"/>
      <c r="AH39" s="16" t="s">
        <v>11</v>
      </c>
      <c r="AI39" s="19">
        <f>(F32*100)/30</f>
        <v>8.6666666666666661</v>
      </c>
      <c r="AJ39" s="6"/>
      <c r="AK39" s="6"/>
      <c r="AL39" s="6"/>
      <c r="AM39" s="6"/>
      <c r="AP39" s="16" t="s">
        <v>11</v>
      </c>
      <c r="AQ39" s="19">
        <f>(F33*100)/30</f>
        <v>5.666666666666667</v>
      </c>
      <c r="AR39" s="6"/>
      <c r="AS39" s="6"/>
      <c r="AT39" s="6"/>
      <c r="AU39" s="6"/>
      <c r="AX39" s="16" t="s">
        <v>11</v>
      </c>
      <c r="AY39" s="19">
        <f>(F34*100)/30</f>
        <v>10</v>
      </c>
      <c r="AZ39" s="6"/>
      <c r="BA39" s="6"/>
      <c r="BB39" s="6"/>
      <c r="BC39" s="6"/>
      <c r="BF39" s="16" t="s">
        <v>11</v>
      </c>
      <c r="BG39" s="19">
        <f>(F35*100)/30</f>
        <v>16.666666666666668</v>
      </c>
      <c r="BH39" s="6"/>
      <c r="BI39" s="6"/>
      <c r="BJ39" s="6"/>
      <c r="BK39" s="6"/>
      <c r="BN39" s="16" t="s">
        <v>11</v>
      </c>
      <c r="BO39" s="19">
        <f>(F38*100)/30</f>
        <v>8.3333333333333339</v>
      </c>
      <c r="BP39" s="6"/>
      <c r="BQ39" s="6"/>
      <c r="BR39" s="6"/>
      <c r="BS39" s="6"/>
      <c r="BV39" s="16" t="s">
        <v>11</v>
      </c>
      <c r="BW39" s="19">
        <f>(F39*100)/30</f>
        <v>65.666666666666671</v>
      </c>
      <c r="BX39" s="6"/>
      <c r="BY39" s="6"/>
      <c r="BZ39" s="6"/>
      <c r="CA39" s="6"/>
      <c r="CD39" s="16" t="s">
        <v>11</v>
      </c>
      <c r="CE39" s="19">
        <f>(F43*100)/30</f>
        <v>113.33333333333333</v>
      </c>
      <c r="CF39" s="6"/>
      <c r="CG39" s="6"/>
      <c r="CH39" s="6"/>
      <c r="CI39" s="6"/>
    </row>
    <row r="40" spans="1:87" ht="25.5" customHeight="1" x14ac:dyDescent="0.25">
      <c r="A40" s="11"/>
      <c r="B40" s="11" t="s">
        <v>58</v>
      </c>
      <c r="C40" s="11"/>
      <c r="D40" s="11">
        <v>1</v>
      </c>
      <c r="E40" s="11" t="s">
        <v>58</v>
      </c>
      <c r="F40" s="13">
        <f>'нормы выноса'!B40*D40</f>
        <v>26</v>
      </c>
      <c r="G40" s="13">
        <f>'нормы выноса'!C40*главная!D40</f>
        <v>6.5</v>
      </c>
      <c r="H40" s="13">
        <f>'нормы выноса'!D40*D40</f>
        <v>15</v>
      </c>
      <c r="I40" s="13">
        <f>'нормы выноса'!E40*D40</f>
        <v>2.6</v>
      </c>
      <c r="K40" s="16" t="s">
        <v>83</v>
      </c>
      <c r="L40" s="19">
        <f>(F26*100)/15</f>
        <v>32.666666666666671</v>
      </c>
      <c r="M40" s="6">
        <f>(G26*100)/15</f>
        <v>10</v>
      </c>
      <c r="N40" s="6">
        <f>(H26*100)/15</f>
        <v>44.666666666666664</v>
      </c>
      <c r="O40" s="6"/>
      <c r="P40" s="6">
        <f>(L40+M40+N40)/3</f>
        <v>29.111111111111114</v>
      </c>
      <c r="S40" s="16" t="s">
        <v>83</v>
      </c>
      <c r="T40" s="19">
        <f>(F28*100)/15</f>
        <v>34.666666666666664</v>
      </c>
      <c r="U40" s="6">
        <f>(G28*100)/15</f>
        <v>12.666666666666666</v>
      </c>
      <c r="V40" s="6">
        <f>(H28*100)/15</f>
        <v>40</v>
      </c>
      <c r="W40" s="6"/>
      <c r="X40" s="6">
        <f>(T40+U40+V40)/3</f>
        <v>29.111111111111111</v>
      </c>
      <c r="Z40" s="16" t="s">
        <v>83</v>
      </c>
      <c r="AA40" s="19">
        <f>(F31*100)/15</f>
        <v>22</v>
      </c>
      <c r="AB40" s="6">
        <f>(G31*100)/15</f>
        <v>8.6666666666666661</v>
      </c>
      <c r="AC40" s="6">
        <f>(H31*100)/15</f>
        <v>29.333333333333336</v>
      </c>
      <c r="AD40" s="6"/>
      <c r="AE40" s="6">
        <f>(AA40+AB40+AC40)/3</f>
        <v>20</v>
      </c>
      <c r="AH40" s="16" t="s">
        <v>83</v>
      </c>
      <c r="AI40" s="19">
        <f>(F32*100)/15</f>
        <v>17.333333333333332</v>
      </c>
      <c r="AJ40" s="6">
        <f>(G32*100)/15</f>
        <v>2.6666666666666665</v>
      </c>
      <c r="AK40" s="6">
        <f>(H32*100)/15</f>
        <v>24</v>
      </c>
      <c r="AL40" s="6"/>
      <c r="AM40" s="6">
        <f>(AI40+AJ40+AK40)/3</f>
        <v>14.666666666666666</v>
      </c>
      <c r="AP40" s="16" t="s">
        <v>83</v>
      </c>
      <c r="AQ40" s="19">
        <f>(F33*100)/15</f>
        <v>11.333333333333334</v>
      </c>
      <c r="AR40" s="6">
        <f>(G33*100)/15</f>
        <v>9.3333333333333339</v>
      </c>
      <c r="AS40" s="6">
        <f>(H33*100)/15</f>
        <v>17.333333333333332</v>
      </c>
      <c r="AT40" s="6"/>
      <c r="AU40" s="6">
        <f>(AQ40+AR40+AS40)/3</f>
        <v>12.666666666666666</v>
      </c>
      <c r="AX40" s="16" t="s">
        <v>83</v>
      </c>
      <c r="AY40" s="19">
        <f>(F34*100)/15</f>
        <v>20</v>
      </c>
      <c r="AZ40" s="6">
        <f>(G34*100)/15</f>
        <v>8</v>
      </c>
      <c r="BA40" s="6">
        <f>(H34*100)/15</f>
        <v>26.666666666666668</v>
      </c>
      <c r="BB40" s="6"/>
      <c r="BC40" s="6">
        <f>(AY40+AZ40+BA40)/3</f>
        <v>18.222222222222225</v>
      </c>
      <c r="BF40" s="16" t="s">
        <v>83</v>
      </c>
      <c r="BG40" s="19">
        <f>(F35*100)/15</f>
        <v>33.333333333333336</v>
      </c>
      <c r="BH40" s="6">
        <f>(H35*100)/15</f>
        <v>20</v>
      </c>
      <c r="BI40" s="6">
        <f>(H35*100)/15</f>
        <v>20</v>
      </c>
      <c r="BJ40" s="6"/>
      <c r="BK40" s="6">
        <f>(BG40+BH40+BI40)/3</f>
        <v>24.444444444444446</v>
      </c>
      <c r="BN40" s="16" t="s">
        <v>83</v>
      </c>
      <c r="BO40" s="19">
        <f>(F38*100)/15</f>
        <v>16.666666666666668</v>
      </c>
      <c r="BP40" s="6">
        <f>(G38*100)/15</f>
        <v>10</v>
      </c>
      <c r="BQ40" s="6">
        <f>(H38*100)/15</f>
        <v>33.333333333333336</v>
      </c>
      <c r="BR40" s="6"/>
      <c r="BS40" s="6">
        <f>(BO40+BP40+BQ40)/3</f>
        <v>20</v>
      </c>
      <c r="BV40" s="16" t="s">
        <v>83</v>
      </c>
      <c r="BW40" s="19">
        <f>(F39*100)/15</f>
        <v>131.33333333333334</v>
      </c>
      <c r="BX40" s="6">
        <f>(G39*100)/15</f>
        <v>37.333333333333336</v>
      </c>
      <c r="BY40" s="6">
        <f>(H39*100)/15</f>
        <v>100</v>
      </c>
      <c r="BZ40" s="6"/>
      <c r="CA40" s="6">
        <f>(BW40+BX40+BY40)/3</f>
        <v>89.555555555555557</v>
      </c>
      <c r="CD40" s="16" t="s">
        <v>83</v>
      </c>
      <c r="CE40" s="19">
        <f>(F43*100)/15</f>
        <v>226.66666666666666</v>
      </c>
      <c r="CF40" s="6">
        <f>(G43*100)/15</f>
        <v>93.333333333333329</v>
      </c>
      <c r="CG40" s="6">
        <f>(H43*100)/15</f>
        <v>240</v>
      </c>
      <c r="CH40" s="6"/>
      <c r="CI40" s="6">
        <f>(CE40+CF40+CG40)/3</f>
        <v>186.66666666666666</v>
      </c>
    </row>
    <row r="41" spans="1:87" ht="33.75" customHeight="1" x14ac:dyDescent="0.25">
      <c r="A41" s="11"/>
      <c r="B41" s="11" t="s">
        <v>59</v>
      </c>
      <c r="C41" s="11"/>
      <c r="D41" s="11">
        <v>1</v>
      </c>
      <c r="E41" s="11" t="s">
        <v>59</v>
      </c>
      <c r="F41" s="13">
        <f>'нормы выноса'!B41*D41</f>
        <v>15.5</v>
      </c>
      <c r="G41" s="13">
        <f>'нормы выноса'!C41*главная!D41</f>
        <v>7</v>
      </c>
      <c r="H41" s="13">
        <f>'нормы выноса'!D41*D41</f>
        <v>24</v>
      </c>
      <c r="I41" s="13">
        <f>'нормы выноса'!E41*D41</f>
        <v>0.5</v>
      </c>
      <c r="K41" s="16" t="s">
        <v>61</v>
      </c>
      <c r="L41" s="19">
        <f>(F26*100)/10</f>
        <v>49.000000000000007</v>
      </c>
      <c r="M41" s="6">
        <f>(G26*100)/46</f>
        <v>3.2608695652173911</v>
      </c>
      <c r="N41" s="6"/>
      <c r="O41" s="6"/>
      <c r="P41" s="6">
        <f>(L41+M41)/2</f>
        <v>26.130434782608699</v>
      </c>
      <c r="S41" s="16" t="s">
        <v>61</v>
      </c>
      <c r="T41" s="19">
        <f>(F28*100)/10</f>
        <v>52</v>
      </c>
      <c r="U41" s="6">
        <f>(G28*100)/46</f>
        <v>4.1304347826086953</v>
      </c>
      <c r="V41" s="6"/>
      <c r="W41" s="6"/>
      <c r="X41" s="6">
        <f>(T41+U41)/2</f>
        <v>28.065217391304348</v>
      </c>
      <c r="Z41" s="16" t="s">
        <v>61</v>
      </c>
      <c r="AA41" s="19">
        <f>(F31*100)/10</f>
        <v>33</v>
      </c>
      <c r="AB41" s="6">
        <f>(G31*100)/46</f>
        <v>2.8260869565217392</v>
      </c>
      <c r="AC41" s="6"/>
      <c r="AD41" s="6"/>
      <c r="AE41" s="6">
        <f>(AA41+AB41)/2</f>
        <v>17.913043478260871</v>
      </c>
      <c r="AH41" s="16" t="s">
        <v>61</v>
      </c>
      <c r="AI41" s="19">
        <f>(F32*100)/10</f>
        <v>26</v>
      </c>
      <c r="AJ41" s="6">
        <f>(G32*100)/46</f>
        <v>0.86956521739130432</v>
      </c>
      <c r="AK41" s="6"/>
      <c r="AL41" s="6"/>
      <c r="AM41" s="6">
        <f>(AI41+AJ41)/2</f>
        <v>13.434782608695652</v>
      </c>
      <c r="AP41" s="16" t="s">
        <v>61</v>
      </c>
      <c r="AQ41" s="19">
        <f>(F33*100)/10</f>
        <v>17</v>
      </c>
      <c r="AR41" s="6">
        <f>(G33*100)/46</f>
        <v>3.0434782608695654</v>
      </c>
      <c r="AS41" s="6"/>
      <c r="AT41" s="6"/>
      <c r="AU41" s="6">
        <f>(AQ41+AR41)/2</f>
        <v>10.021739130434783</v>
      </c>
      <c r="AX41" s="16" t="s">
        <v>61</v>
      </c>
      <c r="AY41" s="19">
        <f>(F34*100)/10</f>
        <v>30</v>
      </c>
      <c r="AZ41" s="6">
        <f>(G34*100)/46</f>
        <v>2.6086956521739131</v>
      </c>
      <c r="BA41" s="6"/>
      <c r="BB41" s="6"/>
      <c r="BC41" s="6">
        <f>(AY41+AZ41)/2</f>
        <v>16.304347826086957</v>
      </c>
      <c r="BF41" s="16" t="s">
        <v>61</v>
      </c>
      <c r="BG41" s="19">
        <f>(F35*100)/10</f>
        <v>50</v>
      </c>
      <c r="BH41" s="6">
        <f>(H35*100)/46</f>
        <v>6.5217391304347823</v>
      </c>
      <c r="BI41" s="6"/>
      <c r="BJ41" s="6"/>
      <c r="BK41" s="6">
        <f>(BG41+BH41)/2</f>
        <v>28.260869565217391</v>
      </c>
      <c r="BN41" s="16" t="s">
        <v>61</v>
      </c>
      <c r="BO41" s="19">
        <f>(F38*100)/10</f>
        <v>25</v>
      </c>
      <c r="BP41" s="6">
        <f>(G38*100)/46</f>
        <v>3.2608695652173911</v>
      </c>
      <c r="BQ41" s="6"/>
      <c r="BR41" s="6"/>
      <c r="BS41" s="6">
        <f>(BO41+BP41)/2</f>
        <v>14.130434782608695</v>
      </c>
      <c r="BV41" s="16" t="s">
        <v>61</v>
      </c>
      <c r="BW41" s="19">
        <f>(F39*100)/10</f>
        <v>197</v>
      </c>
      <c r="BX41" s="6">
        <f>(G39*100)/46</f>
        <v>12.173913043478262</v>
      </c>
      <c r="BY41" s="6"/>
      <c r="BZ41" s="6"/>
      <c r="CA41" s="6">
        <f>(BW41+BX41)/2</f>
        <v>104.58695652173913</v>
      </c>
      <c r="CD41" s="16" t="s">
        <v>61</v>
      </c>
      <c r="CE41" s="19">
        <f>(F43*100)/10</f>
        <v>340</v>
      </c>
      <c r="CF41" s="6">
        <f>(G43*100)/46</f>
        <v>30.434782608695652</v>
      </c>
      <c r="CG41" s="6"/>
      <c r="CH41" s="6"/>
      <c r="CI41" s="6">
        <f>(CE41+CF41)/2</f>
        <v>185.21739130434781</v>
      </c>
    </row>
    <row r="42" spans="1:87" ht="31.5" customHeight="1" x14ac:dyDescent="0.25">
      <c r="A42" s="11"/>
      <c r="B42" s="11" t="s">
        <v>31</v>
      </c>
      <c r="C42" s="11"/>
      <c r="D42" s="11">
        <v>1</v>
      </c>
      <c r="E42" s="11" t="s">
        <v>31</v>
      </c>
      <c r="F42" s="13">
        <f>'нормы выноса'!B42*D42</f>
        <v>22.7</v>
      </c>
      <c r="G42" s="13">
        <f>'нормы выноса'!C42*главная!D42</f>
        <v>6.2</v>
      </c>
      <c r="H42" s="13">
        <f>'нормы выноса'!D42*D42</f>
        <v>10</v>
      </c>
      <c r="I42" s="13">
        <f>'нормы выноса'!E42*D42</f>
        <v>0.2</v>
      </c>
      <c r="K42" s="16" t="s">
        <v>61</v>
      </c>
      <c r="L42" s="19">
        <f>(F26*100)/12</f>
        <v>40.833333333333336</v>
      </c>
      <c r="M42" s="6">
        <f>(G26*100)/52</f>
        <v>2.8846153846153846</v>
      </c>
      <c r="N42" s="6"/>
      <c r="O42" s="6"/>
      <c r="P42" s="6">
        <f>(L42+M42)/2</f>
        <v>21.858974358974361</v>
      </c>
      <c r="S42" s="16" t="s">
        <v>61</v>
      </c>
      <c r="T42" s="19">
        <f>(F28*100)/12</f>
        <v>43.333333333333336</v>
      </c>
      <c r="U42" s="6">
        <f>(G28*100)/52</f>
        <v>3.6538461538461537</v>
      </c>
      <c r="V42" s="6"/>
      <c r="W42" s="6"/>
      <c r="X42" s="6">
        <f>(T42+U42)/2</f>
        <v>23.493589743589745</v>
      </c>
      <c r="Z42" s="16" t="s">
        <v>61</v>
      </c>
      <c r="AA42" s="19">
        <f>(F31*100)/12</f>
        <v>27.5</v>
      </c>
      <c r="AB42" s="6">
        <f>(G31*100)/52</f>
        <v>2.5</v>
      </c>
      <c r="AC42" s="6"/>
      <c r="AD42" s="6"/>
      <c r="AE42" s="6">
        <f>(AA42+AB42)/2</f>
        <v>15</v>
      </c>
      <c r="AH42" s="16" t="s">
        <v>61</v>
      </c>
      <c r="AI42" s="19">
        <f>(F32*100)/12</f>
        <v>21.666666666666668</v>
      </c>
      <c r="AJ42" s="6">
        <f>(G32*100)/52</f>
        <v>0.76923076923076927</v>
      </c>
      <c r="AK42" s="6"/>
      <c r="AL42" s="6"/>
      <c r="AM42" s="6">
        <f>(AI42+AJ42)/2</f>
        <v>11.217948717948719</v>
      </c>
      <c r="AP42" s="16" t="s">
        <v>61</v>
      </c>
      <c r="AQ42" s="19">
        <f>(F33*100)/12</f>
        <v>14.166666666666666</v>
      </c>
      <c r="AR42" s="6">
        <f>(G33*100)/52</f>
        <v>2.6923076923076925</v>
      </c>
      <c r="AS42" s="6"/>
      <c r="AT42" s="6"/>
      <c r="AU42" s="6">
        <f>(AQ42+AR42)/2</f>
        <v>8.4294871794871788</v>
      </c>
      <c r="AX42" s="16" t="s">
        <v>61</v>
      </c>
      <c r="AY42" s="19">
        <f>(F34*100)/12</f>
        <v>25</v>
      </c>
      <c r="AZ42" s="6">
        <f>(G34*100)/52</f>
        <v>2.3076923076923075</v>
      </c>
      <c r="BA42" s="6"/>
      <c r="BB42" s="6"/>
      <c r="BC42" s="6">
        <f>(AY42+AZ42)/2</f>
        <v>13.653846153846153</v>
      </c>
      <c r="BF42" s="16" t="s">
        <v>61</v>
      </c>
      <c r="BG42" s="19">
        <f>(F35*100)/12</f>
        <v>41.666666666666664</v>
      </c>
      <c r="BH42" s="6">
        <f>(H35*100)/52</f>
        <v>5.7692307692307692</v>
      </c>
      <c r="BI42" s="6"/>
      <c r="BJ42" s="6"/>
      <c r="BK42" s="6">
        <f>(BG42+BH42)/2</f>
        <v>23.717948717948715</v>
      </c>
      <c r="BN42" s="16" t="s">
        <v>61</v>
      </c>
      <c r="BO42" s="19">
        <f>(F38*100)/12</f>
        <v>20.833333333333332</v>
      </c>
      <c r="BP42" s="6">
        <f>(G38*100)/52</f>
        <v>2.8846153846153846</v>
      </c>
      <c r="BQ42" s="6"/>
      <c r="BR42" s="6"/>
      <c r="BS42" s="6">
        <f>(BO42+BP42)/2</f>
        <v>11.858974358974358</v>
      </c>
      <c r="BV42" s="16" t="s">
        <v>61</v>
      </c>
      <c r="BW42" s="19">
        <f>(F39*100)/12</f>
        <v>164.16666666666666</v>
      </c>
      <c r="BX42" s="6">
        <f>(G39*100)/52</f>
        <v>10.76923076923077</v>
      </c>
      <c r="BY42" s="6"/>
      <c r="BZ42" s="6"/>
      <c r="CA42" s="6">
        <f>(BW42+BX42)/2</f>
        <v>87.467948717948715</v>
      </c>
      <c r="CD42" s="16" t="s">
        <v>61</v>
      </c>
      <c r="CE42" s="19">
        <f>(F43*100)/12</f>
        <v>283.33333333333331</v>
      </c>
      <c r="CF42" s="6">
        <f>(G43*100)/52</f>
        <v>26.923076923076923</v>
      </c>
      <c r="CG42" s="6"/>
      <c r="CH42" s="6"/>
      <c r="CI42" s="6">
        <f>(CE42+CF42)/2</f>
        <v>155.12820512820511</v>
      </c>
    </row>
    <row r="43" spans="1:87" ht="30.75" customHeight="1" x14ac:dyDescent="0.25">
      <c r="A43" s="28"/>
      <c r="B43" s="28" t="s">
        <v>60</v>
      </c>
      <c r="C43" s="28"/>
      <c r="D43" s="28">
        <v>2</v>
      </c>
      <c r="E43" s="28" t="s">
        <v>60</v>
      </c>
      <c r="F43" s="29">
        <f>'нормы выноса'!B43*D43</f>
        <v>34</v>
      </c>
      <c r="G43" s="29">
        <f>'нормы выноса'!C43*главная!D43</f>
        <v>14</v>
      </c>
      <c r="H43" s="29">
        <f>'нормы выноса'!D43*D43</f>
        <v>36</v>
      </c>
      <c r="I43" s="29">
        <f>'нормы выноса'!E43*D43</f>
        <v>1</v>
      </c>
      <c r="K43" s="16" t="s">
        <v>61</v>
      </c>
      <c r="L43" s="19">
        <f>(F26*100)/10</f>
        <v>49.000000000000007</v>
      </c>
      <c r="M43" s="6">
        <f>(G26*100)/33</f>
        <v>4.5454545454545459</v>
      </c>
      <c r="N43" s="6"/>
      <c r="O43" s="6"/>
      <c r="P43" s="6">
        <f>(L43+M43)/2</f>
        <v>26.772727272727277</v>
      </c>
      <c r="S43" s="16" t="s">
        <v>61</v>
      </c>
      <c r="T43" s="19">
        <f>(F28*100)/10</f>
        <v>52</v>
      </c>
      <c r="U43" s="6">
        <f>(G28*100)/33</f>
        <v>5.7575757575757578</v>
      </c>
      <c r="V43" s="6"/>
      <c r="W43" s="6"/>
      <c r="X43" s="6">
        <f>(T43+U43)/2</f>
        <v>28.878787878787879</v>
      </c>
      <c r="Z43" s="16" t="s">
        <v>61</v>
      </c>
      <c r="AA43" s="19">
        <f>(F31*100)/10</f>
        <v>33</v>
      </c>
      <c r="AB43" s="6">
        <f>(G31*100)/33</f>
        <v>3.9393939393939394</v>
      </c>
      <c r="AC43" s="6"/>
      <c r="AD43" s="6"/>
      <c r="AE43" s="6">
        <f>(AA43+AB43)/2</f>
        <v>18.469696969696969</v>
      </c>
      <c r="AH43" s="16" t="s">
        <v>61</v>
      </c>
      <c r="AI43" s="19">
        <f>(F32*100)/10</f>
        <v>26</v>
      </c>
      <c r="AJ43" s="6">
        <f>(G32*100)/33</f>
        <v>1.2121212121212122</v>
      </c>
      <c r="AK43" s="6"/>
      <c r="AL43" s="6"/>
      <c r="AM43" s="6">
        <f>(AI43+AJ43)/2</f>
        <v>13.606060606060606</v>
      </c>
      <c r="AP43" s="16" t="s">
        <v>61</v>
      </c>
      <c r="AQ43" s="19">
        <f>(F33*100)/10</f>
        <v>17</v>
      </c>
      <c r="AR43" s="6">
        <f>(G33*100)/33</f>
        <v>4.2424242424242422</v>
      </c>
      <c r="AS43" s="6"/>
      <c r="AT43" s="6"/>
      <c r="AU43" s="6">
        <f>(AQ43+AR43)/2</f>
        <v>10.621212121212121</v>
      </c>
      <c r="AX43" s="16" t="s">
        <v>61</v>
      </c>
      <c r="AY43" s="19">
        <f>(F34*100)/10</f>
        <v>30</v>
      </c>
      <c r="AZ43" s="6">
        <f>(G34*100)/33</f>
        <v>3.6363636363636362</v>
      </c>
      <c r="BA43" s="6"/>
      <c r="BB43" s="6"/>
      <c r="BC43" s="6">
        <f>(AY43+AZ43)/2</f>
        <v>16.818181818181817</v>
      </c>
      <c r="BF43" s="16" t="s">
        <v>61</v>
      </c>
      <c r="BG43" s="19">
        <f>(F35*100)/10</f>
        <v>50</v>
      </c>
      <c r="BH43" s="6">
        <f>(H35*100)/33</f>
        <v>9.0909090909090917</v>
      </c>
      <c r="BI43" s="6"/>
      <c r="BJ43" s="6"/>
      <c r="BK43" s="6">
        <f>(BG43+BH43)/2</f>
        <v>29.545454545454547</v>
      </c>
      <c r="BN43" s="16" t="s">
        <v>61</v>
      </c>
      <c r="BO43" s="19">
        <f>(F38*100)/10</f>
        <v>25</v>
      </c>
      <c r="BP43" s="6">
        <f>(G38*100)/33</f>
        <v>4.5454545454545459</v>
      </c>
      <c r="BQ43" s="6"/>
      <c r="BR43" s="6"/>
      <c r="BS43" s="6">
        <f>(BO43+BP43)/2</f>
        <v>14.772727272727273</v>
      </c>
      <c r="BV43" s="16" t="s">
        <v>61</v>
      </c>
      <c r="BW43" s="19">
        <f>(F39*100)/10</f>
        <v>197</v>
      </c>
      <c r="BX43" s="6">
        <f>(G39*100)/33</f>
        <v>16.969696969696969</v>
      </c>
      <c r="BY43" s="6"/>
      <c r="BZ43" s="6"/>
      <c r="CA43" s="6">
        <f>(BW43+BX43)/2</f>
        <v>106.98484848484848</v>
      </c>
      <c r="CD43" s="16" t="s">
        <v>61</v>
      </c>
      <c r="CE43" s="19">
        <f>(F43*100)/10</f>
        <v>340</v>
      </c>
      <c r="CF43" s="6">
        <f>(G43*100)/33</f>
        <v>42.424242424242422</v>
      </c>
      <c r="CG43" s="6"/>
      <c r="CH43" s="6"/>
      <c r="CI43" s="6">
        <f>(CE43+CF43)/2</f>
        <v>191.21212121212122</v>
      </c>
    </row>
    <row r="44" spans="1:87" ht="30" x14ac:dyDescent="0.25">
      <c r="A44" s="38"/>
      <c r="B44" s="38" t="s">
        <v>98</v>
      </c>
      <c r="C44" s="38"/>
      <c r="D44" s="38">
        <v>1</v>
      </c>
      <c r="E44" s="39"/>
      <c r="F44" s="39">
        <f>35*D44</f>
        <v>35</v>
      </c>
      <c r="G44" s="39">
        <f>13*D44</f>
        <v>13</v>
      </c>
      <c r="H44" s="39">
        <f>25*D44</f>
        <v>25</v>
      </c>
      <c r="I44" s="39">
        <f>1.7*D44</f>
        <v>1.7</v>
      </c>
      <c r="J44" s="30"/>
      <c r="K44" s="16" t="s">
        <v>18</v>
      </c>
      <c r="L44" s="19">
        <f>(F26*100)/20</f>
        <v>24.500000000000004</v>
      </c>
      <c r="M44" s="6">
        <f>(G26*100)/20</f>
        <v>7.5</v>
      </c>
      <c r="N44" s="6"/>
      <c r="O44" s="6">
        <f>(I26*100)/14</f>
        <v>7.1428571428571432</v>
      </c>
      <c r="P44" s="6">
        <f>(L44+M44+O44)/3</f>
        <v>13.047619047619049</v>
      </c>
      <c r="S44" s="16" t="s">
        <v>18</v>
      </c>
      <c r="T44" s="19">
        <f>(F28*100)/20</f>
        <v>26</v>
      </c>
      <c r="U44" s="6">
        <f>(G28*100)/20</f>
        <v>9.5</v>
      </c>
      <c r="V44" s="6"/>
      <c r="W44" s="6">
        <f>(I28*100)/14</f>
        <v>3.5714285714285716</v>
      </c>
      <c r="X44" s="6">
        <f>(T44+U44+W44)/3</f>
        <v>13.023809523809524</v>
      </c>
      <c r="Z44" s="16" t="s">
        <v>18</v>
      </c>
      <c r="AA44" s="19">
        <f>(F31*100)/20</f>
        <v>16.5</v>
      </c>
      <c r="AB44" s="6">
        <f>(G31*100)/20</f>
        <v>6.5</v>
      </c>
      <c r="AC44" s="6"/>
      <c r="AD44" s="6">
        <f>(I31*100)/14</f>
        <v>3.5714285714285716</v>
      </c>
      <c r="AE44" s="6">
        <f>(AA44+AB44+AD44)/3</f>
        <v>8.8571428571428577</v>
      </c>
      <c r="AH44" s="16" t="s">
        <v>18</v>
      </c>
      <c r="AI44" s="19">
        <f>(F32*100)/20</f>
        <v>13</v>
      </c>
      <c r="AJ44" s="6">
        <f>(G32*100)/20</f>
        <v>2</v>
      </c>
      <c r="AK44" s="6"/>
      <c r="AL44" s="6">
        <f>(I32*100)/14</f>
        <v>7.1428571428571432</v>
      </c>
      <c r="AM44" s="6">
        <f>(AI44+AJ44+AL44)/3</f>
        <v>7.3809523809523805</v>
      </c>
      <c r="AP44" s="16" t="s">
        <v>18</v>
      </c>
      <c r="AQ44" s="19">
        <f>(F33*100)/20</f>
        <v>8.5</v>
      </c>
      <c r="AR44" s="6">
        <f>(G33*100)/20</f>
        <v>7</v>
      </c>
      <c r="AS44" s="6"/>
      <c r="AT44" s="6">
        <f>(I33*100)/14</f>
        <v>1.4285714285714286</v>
      </c>
      <c r="AU44" s="6">
        <f>(AQ44+AR44+AT44)/3</f>
        <v>5.6428571428571423</v>
      </c>
      <c r="AX44" s="16" t="s">
        <v>18</v>
      </c>
      <c r="AY44" s="19">
        <f>(F34*100)/20</f>
        <v>15</v>
      </c>
      <c r="AZ44" s="6">
        <f>(G34*100)/20</f>
        <v>6</v>
      </c>
      <c r="BA44" s="6"/>
      <c r="BB44" s="6">
        <f>(I34*100)/14</f>
        <v>1.4285714285714286</v>
      </c>
      <c r="BC44" s="6">
        <f>(AY44+AZ44+BB44)/3</f>
        <v>7.4761904761904754</v>
      </c>
      <c r="BF44" s="16" t="s">
        <v>18</v>
      </c>
      <c r="BG44" s="19">
        <f>(F35*100)/20</f>
        <v>25</v>
      </c>
      <c r="BH44" s="6">
        <f>(H35*100)/20</f>
        <v>15</v>
      </c>
      <c r="BI44" s="6"/>
      <c r="BJ44" s="6">
        <f>(I35*100)/14</f>
        <v>8.5714285714285712</v>
      </c>
      <c r="BK44" s="6">
        <f>(BG44+BH44+BJ44)/3</f>
        <v>16.19047619047619</v>
      </c>
      <c r="BN44" s="16" t="s">
        <v>18</v>
      </c>
      <c r="BO44" s="19">
        <f>(F38*100)/20</f>
        <v>12.5</v>
      </c>
      <c r="BP44" s="6">
        <f>(G38*100)/20</f>
        <v>7.5</v>
      </c>
      <c r="BQ44" s="6"/>
      <c r="BR44" s="6">
        <f>(I38*100)/14</f>
        <v>7.1428571428571432</v>
      </c>
      <c r="BS44" s="6">
        <f>(BO44+BP44+BR44)/3</f>
        <v>9.0476190476190474</v>
      </c>
      <c r="BV44" s="16" t="s">
        <v>18</v>
      </c>
      <c r="BW44" s="19">
        <f>(F39*100)/20</f>
        <v>98.5</v>
      </c>
      <c r="BX44" s="6">
        <f>(G39*100)/20</f>
        <v>28</v>
      </c>
      <c r="BY44" s="6"/>
      <c r="BZ44" s="6">
        <f>(I39*100)/14</f>
        <v>1.4285714285714286</v>
      </c>
      <c r="CA44" s="6">
        <f>(BW44+BX44+BZ44)/3</f>
        <v>42.642857142857146</v>
      </c>
      <c r="CD44" s="16" t="s">
        <v>18</v>
      </c>
      <c r="CE44" s="19">
        <f>(F43*100)/20</f>
        <v>170</v>
      </c>
      <c r="CF44" s="6">
        <f>(G43*100)/20</f>
        <v>70</v>
      </c>
      <c r="CG44" s="6"/>
      <c r="CH44" s="6">
        <f>(I43*100)/14</f>
        <v>7.1428571428571432</v>
      </c>
      <c r="CI44" s="6">
        <f>(CE44+CF44+CH44)/3</f>
        <v>82.38095238095238</v>
      </c>
    </row>
    <row r="45" spans="1:87" ht="45" x14ac:dyDescent="0.25">
      <c r="A45" s="39"/>
      <c r="B45" s="38" t="s">
        <v>99</v>
      </c>
      <c r="C45" s="39"/>
      <c r="D45" s="40">
        <v>1</v>
      </c>
      <c r="E45" s="39"/>
      <c r="F45" s="39">
        <f>43*D45</f>
        <v>43</v>
      </c>
      <c r="G45" s="39">
        <f>21*D45</f>
        <v>21</v>
      </c>
      <c r="H45" s="39">
        <f>27*D45</f>
        <v>27</v>
      </c>
      <c r="I45" s="39">
        <f>3*D45</f>
        <v>3</v>
      </c>
      <c r="J45" s="30"/>
      <c r="K45" s="16" t="s">
        <v>62</v>
      </c>
      <c r="L45" s="19">
        <f>(F26*100)/18</f>
        <v>27.222222222222225</v>
      </c>
      <c r="M45" s="6">
        <f>(G26*100)/46</f>
        <v>3.2608695652173911</v>
      </c>
      <c r="N45" s="6"/>
      <c r="O45" s="6"/>
      <c r="P45" s="6">
        <f>(L45+M45)/2</f>
        <v>15.241545893719808</v>
      </c>
      <c r="S45" s="16" t="s">
        <v>62</v>
      </c>
      <c r="T45" s="19">
        <f>(F28*100)/18</f>
        <v>28.888888888888889</v>
      </c>
      <c r="U45" s="6">
        <f>(G28*100)/46</f>
        <v>4.1304347826086953</v>
      </c>
      <c r="V45" s="6"/>
      <c r="W45" s="6"/>
      <c r="X45" s="6">
        <f>(T45+U45)/2</f>
        <v>16.509661835748794</v>
      </c>
      <c r="Z45" s="16" t="s">
        <v>62</v>
      </c>
      <c r="AA45" s="19">
        <f>(F31*100)/18</f>
        <v>18.333333333333332</v>
      </c>
      <c r="AB45" s="6">
        <f>(G31*100)/46</f>
        <v>2.8260869565217392</v>
      </c>
      <c r="AC45" s="6"/>
      <c r="AD45" s="6"/>
      <c r="AE45" s="6">
        <f>(AA45+AB45)/2</f>
        <v>10.579710144927535</v>
      </c>
      <c r="AH45" s="16" t="s">
        <v>62</v>
      </c>
      <c r="AI45" s="19">
        <f>(F32*100)/18</f>
        <v>14.444444444444445</v>
      </c>
      <c r="AJ45" s="6">
        <f>(G32*100)/46</f>
        <v>0.86956521739130432</v>
      </c>
      <c r="AK45" s="6"/>
      <c r="AL45" s="6"/>
      <c r="AM45" s="6">
        <f>(AI45+AJ45)/2</f>
        <v>7.6570048309178746</v>
      </c>
      <c r="AP45" s="16" t="s">
        <v>62</v>
      </c>
      <c r="AQ45" s="19">
        <f>(F33*100)/18</f>
        <v>9.4444444444444446</v>
      </c>
      <c r="AR45" s="6">
        <f>(G33*100)/46</f>
        <v>3.0434782608695654</v>
      </c>
      <c r="AS45" s="6"/>
      <c r="AT45" s="6"/>
      <c r="AU45" s="6">
        <f>(AQ45+AR45)/2</f>
        <v>6.2439613526570046</v>
      </c>
      <c r="AX45" s="16" t="s">
        <v>62</v>
      </c>
      <c r="AY45" s="19">
        <f>(F34*100)/18</f>
        <v>16.666666666666668</v>
      </c>
      <c r="AZ45" s="6">
        <f>(G34*100)/46</f>
        <v>2.6086956521739131</v>
      </c>
      <c r="BA45" s="6"/>
      <c r="BB45" s="6"/>
      <c r="BC45" s="6">
        <f>(AY45+AZ45)/2</f>
        <v>9.6376811594202909</v>
      </c>
      <c r="BF45" s="16" t="s">
        <v>62</v>
      </c>
      <c r="BG45" s="19">
        <f>(F35*100)/18</f>
        <v>27.777777777777779</v>
      </c>
      <c r="BH45" s="6">
        <f>(H35*100)/46</f>
        <v>6.5217391304347823</v>
      </c>
      <c r="BI45" s="6"/>
      <c r="BJ45" s="6"/>
      <c r="BK45" s="6">
        <f>(BG45+BH45)/2</f>
        <v>17.14975845410628</v>
      </c>
      <c r="BN45" s="16" t="s">
        <v>62</v>
      </c>
      <c r="BO45" s="19">
        <f>(F38*100)/18</f>
        <v>13.888888888888889</v>
      </c>
      <c r="BP45" s="6">
        <f>(G38*100)/46</f>
        <v>3.2608695652173911</v>
      </c>
      <c r="BQ45" s="6"/>
      <c r="BR45" s="6"/>
      <c r="BS45" s="6">
        <f>(BO45+BP45)/2</f>
        <v>8.57487922705314</v>
      </c>
      <c r="BV45" s="16" t="s">
        <v>62</v>
      </c>
      <c r="BW45" s="19">
        <f>(F39*100)/18</f>
        <v>109.44444444444444</v>
      </c>
      <c r="BX45" s="6">
        <f>(G39*100)/46</f>
        <v>12.173913043478262</v>
      </c>
      <c r="BY45" s="6"/>
      <c r="BZ45" s="6"/>
      <c r="CA45" s="6">
        <f>(BW45+BX45)/2</f>
        <v>60.809178743961354</v>
      </c>
      <c r="CD45" s="16" t="s">
        <v>62</v>
      </c>
      <c r="CE45" s="19">
        <f>(F43*100)/18</f>
        <v>188.88888888888889</v>
      </c>
      <c r="CF45" s="6">
        <f>(G43*100)/46</f>
        <v>30.434782608695652</v>
      </c>
      <c r="CG45" s="6"/>
      <c r="CH45" s="6"/>
      <c r="CI45" s="6">
        <f>(CE45+CF45)/2</f>
        <v>109.66183574879227</v>
      </c>
    </row>
    <row r="46" spans="1:87" ht="30" x14ac:dyDescent="0.25">
      <c r="A46" s="39"/>
      <c r="B46" s="38" t="s">
        <v>100</v>
      </c>
      <c r="C46" s="39"/>
      <c r="D46" s="40">
        <v>1</v>
      </c>
      <c r="E46" s="39"/>
      <c r="F46" s="39">
        <f>22*D46</f>
        <v>22</v>
      </c>
      <c r="G46" s="39">
        <f>11*D46</f>
        <v>11</v>
      </c>
      <c r="H46" s="39">
        <f>24*D46</f>
        <v>24</v>
      </c>
      <c r="I46" s="39">
        <f>1.7*D46</f>
        <v>1.7</v>
      </c>
      <c r="J46" s="30"/>
      <c r="K46" s="16" t="s">
        <v>63</v>
      </c>
      <c r="L46" s="19">
        <f>(F26*100)/10</f>
        <v>49.000000000000007</v>
      </c>
      <c r="M46" s="6">
        <f>(G26*100)/26</f>
        <v>5.7692307692307692</v>
      </c>
      <c r="N46" s="6">
        <f>(главная!H26*100)/26</f>
        <v>25.76923076923077</v>
      </c>
      <c r="O46" s="6"/>
      <c r="P46" s="6">
        <f>(L46+M46+N46)/3</f>
        <v>26.84615384615385</v>
      </c>
      <c r="S46" s="16" t="s">
        <v>63</v>
      </c>
      <c r="T46" s="19">
        <f>(F28*100)/10</f>
        <v>52</v>
      </c>
      <c r="U46" s="6">
        <f>(G28*100)/26</f>
        <v>7.3076923076923075</v>
      </c>
      <c r="V46" s="6">
        <f>(H28*100)/26</f>
        <v>23.076923076923077</v>
      </c>
      <c r="W46" s="6"/>
      <c r="X46" s="6">
        <f>(T46+U46+V46)/3</f>
        <v>27.461538461538463</v>
      </c>
      <c r="Z46" s="16" t="s">
        <v>63</v>
      </c>
      <c r="AA46" s="19">
        <f>(F31*100)/10</f>
        <v>33</v>
      </c>
      <c r="AB46" s="6">
        <f>(G31*100)/26</f>
        <v>5</v>
      </c>
      <c r="AC46" s="6">
        <f>(H31*100)/26</f>
        <v>16.923076923076927</v>
      </c>
      <c r="AD46" s="6"/>
      <c r="AE46" s="6">
        <f>(AA46+AB46+AC46)/3</f>
        <v>18.30769230769231</v>
      </c>
      <c r="AH46" s="16" t="s">
        <v>63</v>
      </c>
      <c r="AI46" s="19">
        <f>(F32*100)/10</f>
        <v>26</v>
      </c>
      <c r="AJ46" s="6">
        <f>(G32*100)/26</f>
        <v>1.5384615384615385</v>
      </c>
      <c r="AK46" s="6">
        <f>(H32*100)/26</f>
        <v>13.846153846153847</v>
      </c>
      <c r="AL46" s="6"/>
      <c r="AM46" s="6">
        <f>(AI46+AJ46+AK46)/3</f>
        <v>13.794871794871796</v>
      </c>
      <c r="AP46" s="16" t="s">
        <v>63</v>
      </c>
      <c r="AQ46" s="19">
        <f>(F33*100)/10</f>
        <v>17</v>
      </c>
      <c r="AR46" s="6">
        <f>(G33*100)/26</f>
        <v>5.384615384615385</v>
      </c>
      <c r="AS46" s="6">
        <f>(H33*100)/26</f>
        <v>10</v>
      </c>
      <c r="AT46" s="6"/>
      <c r="AU46" s="6">
        <f>(AQ46+AR46+AS46)/3</f>
        <v>10.794871794871796</v>
      </c>
      <c r="AX46" s="16" t="s">
        <v>63</v>
      </c>
      <c r="AY46" s="19">
        <f>(F34*100)/10</f>
        <v>30</v>
      </c>
      <c r="AZ46" s="6">
        <f>(G34*100)/26</f>
        <v>4.615384615384615</v>
      </c>
      <c r="BA46" s="6">
        <f>(H34*100)/26</f>
        <v>15.384615384615385</v>
      </c>
      <c r="BB46" s="6"/>
      <c r="BC46" s="6">
        <f>(AY46+AZ46+BA46)/3</f>
        <v>16.666666666666668</v>
      </c>
      <c r="BF46" s="16" t="s">
        <v>63</v>
      </c>
      <c r="BG46" s="19">
        <f>(F35*100)/10</f>
        <v>50</v>
      </c>
      <c r="BH46" s="6">
        <f>(H35*100)/26</f>
        <v>11.538461538461538</v>
      </c>
      <c r="BI46" s="6">
        <f>(H35*100)/26</f>
        <v>11.538461538461538</v>
      </c>
      <c r="BJ46" s="6"/>
      <c r="BK46" s="6">
        <f>(BG46+BH46+BI46)/3</f>
        <v>24.358974358974361</v>
      </c>
      <c r="BN46" s="16" t="s">
        <v>63</v>
      </c>
      <c r="BO46" s="19">
        <f>(F38*100)/10</f>
        <v>25</v>
      </c>
      <c r="BP46" s="6">
        <f>(G38*100)/26</f>
        <v>5.7692307692307692</v>
      </c>
      <c r="BQ46" s="6">
        <f>(H38*100)/26</f>
        <v>19.23076923076923</v>
      </c>
      <c r="BR46" s="6"/>
      <c r="BS46" s="6">
        <f>(BO46+BP46+BQ46)/3</f>
        <v>16.666666666666668</v>
      </c>
      <c r="BV46" s="16" t="s">
        <v>63</v>
      </c>
      <c r="BW46" s="19">
        <f>(F39*100)/10</f>
        <v>197</v>
      </c>
      <c r="BX46" s="6">
        <f>(G39*100)/26</f>
        <v>21.53846153846154</v>
      </c>
      <c r="BY46" s="6">
        <f>(H39*100)/26</f>
        <v>57.692307692307693</v>
      </c>
      <c r="BZ46" s="6"/>
      <c r="CA46" s="6">
        <f>(BW46+BX46+BY46)/3</f>
        <v>92.07692307692308</v>
      </c>
      <c r="CD46" s="16" t="s">
        <v>63</v>
      </c>
      <c r="CE46" s="19">
        <f>(F43*100)/10</f>
        <v>340</v>
      </c>
      <c r="CF46" s="6">
        <f>(G43*100)/26</f>
        <v>53.846153846153847</v>
      </c>
      <c r="CG46" s="6">
        <f>(H43*100)/26</f>
        <v>138.46153846153845</v>
      </c>
      <c r="CH46" s="6"/>
      <c r="CI46" s="6">
        <f>(CE46+CF46+CG46)/3</f>
        <v>177.43589743589746</v>
      </c>
    </row>
    <row r="47" spans="1:87" ht="4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16" t="s">
        <v>64</v>
      </c>
      <c r="L47" s="19"/>
      <c r="M47" s="6"/>
      <c r="N47" s="6">
        <f>(H26*100)/60</f>
        <v>11.166666666666666</v>
      </c>
      <c r="O47" s="6"/>
      <c r="P47" s="6">
        <v>42</v>
      </c>
      <c r="S47" s="16" t="s">
        <v>64</v>
      </c>
      <c r="T47" s="19"/>
      <c r="U47" s="6"/>
      <c r="V47" s="6">
        <f>(H28*100)/60</f>
        <v>10</v>
      </c>
      <c r="W47" s="6"/>
      <c r="X47" s="6">
        <v>42</v>
      </c>
      <c r="Z47" s="16" t="s">
        <v>64</v>
      </c>
      <c r="AA47" s="19"/>
      <c r="AB47" s="6"/>
      <c r="AC47" s="6">
        <f>(H31*100)/60</f>
        <v>7.3333333333333339</v>
      </c>
      <c r="AD47" s="6"/>
      <c r="AE47" s="6">
        <v>42</v>
      </c>
      <c r="AH47" s="16" t="s">
        <v>64</v>
      </c>
      <c r="AI47" s="19"/>
      <c r="AJ47" s="6"/>
      <c r="AK47" s="6">
        <f>(H32*100)/60</f>
        <v>6</v>
      </c>
      <c r="AL47" s="6"/>
      <c r="AM47" s="6">
        <v>42</v>
      </c>
      <c r="AP47" s="16" t="s">
        <v>64</v>
      </c>
      <c r="AQ47" s="19"/>
      <c r="AR47" s="6"/>
      <c r="AS47" s="6">
        <f>(H33*100)/60</f>
        <v>4.333333333333333</v>
      </c>
      <c r="AT47" s="6"/>
      <c r="AU47" s="6">
        <v>42</v>
      </c>
      <c r="AX47" s="16" t="s">
        <v>64</v>
      </c>
      <c r="AY47" s="19"/>
      <c r="AZ47" s="6"/>
      <c r="BA47" s="6">
        <f>(H34*100)/60</f>
        <v>6.666666666666667</v>
      </c>
      <c r="BB47" s="6"/>
      <c r="BC47" s="6">
        <v>42</v>
      </c>
      <c r="BF47" s="16" t="s">
        <v>64</v>
      </c>
      <c r="BG47" s="19"/>
      <c r="BH47" s="6"/>
      <c r="BI47" s="6">
        <f>(H35*100)/60</f>
        <v>5</v>
      </c>
      <c r="BJ47" s="6"/>
      <c r="BK47" s="6">
        <v>42</v>
      </c>
      <c r="BN47" s="16" t="s">
        <v>64</v>
      </c>
      <c r="BO47" s="19"/>
      <c r="BP47" s="6"/>
      <c r="BQ47" s="6">
        <f>(H38*100)/60</f>
        <v>8.3333333333333339</v>
      </c>
      <c r="BR47" s="6"/>
      <c r="BS47" s="6">
        <v>42</v>
      </c>
      <c r="BV47" s="16" t="s">
        <v>64</v>
      </c>
      <c r="BW47" s="19"/>
      <c r="BX47" s="6"/>
      <c r="BY47" s="6">
        <f>(H39*100)/60</f>
        <v>25</v>
      </c>
      <c r="BZ47" s="6"/>
      <c r="CA47" s="6">
        <v>42</v>
      </c>
      <c r="CD47" s="16" t="s">
        <v>64</v>
      </c>
      <c r="CE47" s="19"/>
      <c r="CF47" s="6"/>
      <c r="CG47" s="6">
        <f>(H43*100)/60</f>
        <v>60</v>
      </c>
      <c r="CH47" s="6"/>
      <c r="CI47" s="6">
        <v>42</v>
      </c>
    </row>
    <row r="48" spans="1:87" x14ac:dyDescent="0.25">
      <c r="K48" s="16" t="s">
        <v>65</v>
      </c>
      <c r="L48" s="19">
        <f>(F26*100)/11</f>
        <v>44.545454545454554</v>
      </c>
      <c r="M48" s="6">
        <f>(G26*100)/37</f>
        <v>4.0540540540540544</v>
      </c>
      <c r="N48" s="6"/>
      <c r="O48" s="6"/>
      <c r="P48" s="6">
        <f>(L48+M48)/2</f>
        <v>24.299754299754305</v>
      </c>
      <c r="S48" s="16" t="s">
        <v>65</v>
      </c>
      <c r="T48" s="19">
        <f>(F28*100)/11</f>
        <v>47.272727272727273</v>
      </c>
      <c r="U48" s="6">
        <f>(G28*100)/37</f>
        <v>5.1351351351351351</v>
      </c>
      <c r="V48" s="6"/>
      <c r="W48" s="6"/>
      <c r="X48" s="6">
        <f>(T48+U48)/2</f>
        <v>26.203931203931205</v>
      </c>
      <c r="Z48" s="16" t="s">
        <v>65</v>
      </c>
      <c r="AA48" s="19">
        <f>(F31*100)/11</f>
        <v>30</v>
      </c>
      <c r="AB48" s="6">
        <f>(G31*100)/37</f>
        <v>3.5135135135135136</v>
      </c>
      <c r="AC48" s="6"/>
      <c r="AD48" s="6"/>
      <c r="AE48" s="6">
        <f>(AA48+AB48)/2</f>
        <v>16.756756756756758</v>
      </c>
      <c r="AH48" s="16" t="s">
        <v>65</v>
      </c>
      <c r="AI48" s="19">
        <f>(F32*100)/11</f>
        <v>23.636363636363637</v>
      </c>
      <c r="AJ48" s="6">
        <f>(G32*100)/37</f>
        <v>1.0810810810810811</v>
      </c>
      <c r="AK48" s="6"/>
      <c r="AL48" s="6"/>
      <c r="AM48" s="6">
        <f>(AI48+AJ48)/2</f>
        <v>12.358722358722359</v>
      </c>
      <c r="AP48" s="16" t="s">
        <v>65</v>
      </c>
      <c r="AQ48" s="19">
        <f>(F33*100)/11</f>
        <v>15.454545454545455</v>
      </c>
      <c r="AR48" s="6">
        <f>(G33*100)/37</f>
        <v>3.7837837837837838</v>
      </c>
      <c r="AS48" s="6"/>
      <c r="AT48" s="6"/>
      <c r="AU48" s="6">
        <f>(AQ48+AR48)/2</f>
        <v>9.6191646191646196</v>
      </c>
      <c r="AX48" s="16" t="s">
        <v>65</v>
      </c>
      <c r="AY48" s="19">
        <f>(F34*100)/11</f>
        <v>27.272727272727273</v>
      </c>
      <c r="AZ48" s="6">
        <f>(G34*100)/37</f>
        <v>3.2432432432432434</v>
      </c>
      <c r="BA48" s="6"/>
      <c r="BB48" s="6"/>
      <c r="BC48" s="6">
        <f>(AY48+AZ48)/2</f>
        <v>15.257985257985258</v>
      </c>
      <c r="BF48" s="16" t="s">
        <v>65</v>
      </c>
      <c r="BG48" s="19">
        <f>(F35*100)/11</f>
        <v>45.454545454545453</v>
      </c>
      <c r="BH48" s="6">
        <f>(H35*100)/37</f>
        <v>8.1081081081081088</v>
      </c>
      <c r="BI48" s="6"/>
      <c r="BJ48" s="6"/>
      <c r="BK48" s="6">
        <f>(BG48+BH48)/2</f>
        <v>26.781326781326783</v>
      </c>
      <c r="BN48" s="16" t="s">
        <v>65</v>
      </c>
      <c r="BO48" s="19">
        <f>(F38*100)/11</f>
        <v>22.727272727272727</v>
      </c>
      <c r="BP48" s="6">
        <f>(G38*100)/37</f>
        <v>4.0540540540540544</v>
      </c>
      <c r="BQ48" s="6"/>
      <c r="BR48" s="6"/>
      <c r="BS48" s="6">
        <f>(BO48+BP48)/2</f>
        <v>13.390663390663391</v>
      </c>
      <c r="BV48" s="16" t="s">
        <v>65</v>
      </c>
      <c r="BW48" s="19">
        <f>(F39*100)/11</f>
        <v>179.09090909090909</v>
      </c>
      <c r="BX48" s="6">
        <f>(G39*100)/37</f>
        <v>15.135135135135135</v>
      </c>
      <c r="BY48" s="6"/>
      <c r="BZ48" s="6"/>
      <c r="CA48" s="6">
        <f>(BW48+BX48)/2</f>
        <v>97.113022113022112</v>
      </c>
      <c r="CD48" s="16" t="s">
        <v>65</v>
      </c>
      <c r="CE48" s="19">
        <f>(F43*100)/11</f>
        <v>309.09090909090907</v>
      </c>
      <c r="CF48" s="6">
        <f>(G43*100)/37</f>
        <v>37.837837837837839</v>
      </c>
      <c r="CG48" s="6"/>
      <c r="CH48" s="6"/>
      <c r="CI48" s="6">
        <f>(CE48+CF48)/2</f>
        <v>173.46437346437347</v>
      </c>
    </row>
    <row r="50" spans="11:31" x14ac:dyDescent="0.25">
      <c r="L50" s="41" t="s">
        <v>84</v>
      </c>
      <c r="M50" s="41"/>
      <c r="N50" s="41"/>
      <c r="O50" s="41"/>
      <c r="T50" s="41" t="s">
        <v>84</v>
      </c>
      <c r="U50" s="41"/>
      <c r="V50" s="41"/>
      <c r="W50" s="41"/>
      <c r="AA50" s="41" t="s">
        <v>84</v>
      </c>
      <c r="AB50" s="41"/>
      <c r="AC50" s="41"/>
      <c r="AD50" s="41"/>
    </row>
    <row r="51" spans="11:31" ht="75" x14ac:dyDescent="0.25">
      <c r="K51" s="15" t="s">
        <v>59</v>
      </c>
      <c r="L51" s="17" t="s">
        <v>3</v>
      </c>
      <c r="M51" s="17" t="s">
        <v>4</v>
      </c>
      <c r="N51" s="17" t="s">
        <v>5</v>
      </c>
      <c r="O51" s="17" t="s">
        <v>6</v>
      </c>
      <c r="P51" s="18" t="s">
        <v>86</v>
      </c>
      <c r="S51" s="15" t="s">
        <v>55</v>
      </c>
      <c r="T51" s="17" t="s">
        <v>3</v>
      </c>
      <c r="U51" s="17" t="s">
        <v>4</v>
      </c>
      <c r="V51" s="17" t="s">
        <v>5</v>
      </c>
      <c r="W51" s="17" t="s">
        <v>6</v>
      </c>
      <c r="X51" s="18" t="s">
        <v>86</v>
      </c>
      <c r="Z51" s="15" t="s">
        <v>31</v>
      </c>
      <c r="AA51" s="17" t="s">
        <v>3</v>
      </c>
      <c r="AB51" s="17" t="s">
        <v>4</v>
      </c>
      <c r="AC51" s="17" t="s">
        <v>5</v>
      </c>
      <c r="AD51" s="17" t="s">
        <v>6</v>
      </c>
      <c r="AE51" s="18" t="s">
        <v>86</v>
      </c>
    </row>
    <row r="52" spans="11:31" ht="45" x14ac:dyDescent="0.25">
      <c r="K52" s="16" t="s">
        <v>82</v>
      </c>
      <c r="L52" s="19">
        <f>(F41*100)/34.4</f>
        <v>45.058139534883722</v>
      </c>
      <c r="M52" s="6"/>
      <c r="N52" s="6"/>
      <c r="O52" s="6"/>
      <c r="P52" s="6"/>
      <c r="S52" s="16" t="s">
        <v>82</v>
      </c>
      <c r="T52" s="19">
        <f>(F37*100)/34.4</f>
        <v>145.34883720930233</v>
      </c>
      <c r="U52" s="6"/>
      <c r="V52" s="6"/>
      <c r="W52" s="6"/>
      <c r="X52" s="6"/>
      <c r="Z52" s="16" t="s">
        <v>82</v>
      </c>
      <c r="AA52" s="19">
        <f>(F13*100)/34.4</f>
        <v>188.95348837209303</v>
      </c>
      <c r="AB52" s="6"/>
      <c r="AC52" s="6"/>
      <c r="AD52" s="6"/>
      <c r="AE52" s="6"/>
    </row>
    <row r="53" spans="11:31" ht="30" x14ac:dyDescent="0.25">
      <c r="K53" s="16" t="s">
        <v>9</v>
      </c>
      <c r="L53" s="19">
        <f>(F41*100)/46.2</f>
        <v>33.549783549783548</v>
      </c>
      <c r="M53" s="6"/>
      <c r="N53" s="6"/>
      <c r="O53" s="6"/>
      <c r="P53" s="6"/>
      <c r="S53" s="16" t="s">
        <v>9</v>
      </c>
      <c r="T53" s="19">
        <f>(F37*100)/46.2</f>
        <v>108.22510822510822</v>
      </c>
      <c r="U53" s="6"/>
      <c r="V53" s="6"/>
      <c r="W53" s="6"/>
      <c r="X53" s="6"/>
      <c r="Z53" s="16" t="s">
        <v>9</v>
      </c>
      <c r="AA53" s="19">
        <f>(F13*100)/46.2</f>
        <v>140.69264069264068</v>
      </c>
      <c r="AB53" s="6"/>
      <c r="AC53" s="6"/>
      <c r="AD53" s="6"/>
      <c r="AE53" s="6"/>
    </row>
    <row r="54" spans="11:31" ht="45" x14ac:dyDescent="0.25">
      <c r="K54" s="16" t="s">
        <v>10</v>
      </c>
      <c r="L54" s="19">
        <f>(F41*100)/21</f>
        <v>73.80952380952381</v>
      </c>
      <c r="M54" s="6"/>
      <c r="N54" s="6"/>
      <c r="O54" s="6">
        <f>(I41*100)/24</f>
        <v>2.0833333333333335</v>
      </c>
      <c r="P54" s="6">
        <f>(L54+O54)/2</f>
        <v>37.946428571428569</v>
      </c>
      <c r="S54" s="16" t="s">
        <v>10</v>
      </c>
      <c r="T54" s="19">
        <f>(F37*100)/21</f>
        <v>238.0952380952381</v>
      </c>
      <c r="U54" s="6"/>
      <c r="V54" s="6"/>
      <c r="W54" s="6">
        <f>(I37*100)/24</f>
        <v>2.0833333333333335</v>
      </c>
      <c r="X54" s="6">
        <f>(T54+W54)/2</f>
        <v>120.08928571428572</v>
      </c>
      <c r="Z54" s="16" t="s">
        <v>10</v>
      </c>
      <c r="AA54" s="19">
        <f>(F13*100)/21</f>
        <v>309.52380952380952</v>
      </c>
      <c r="AB54" s="6"/>
      <c r="AC54" s="6"/>
      <c r="AD54" s="6">
        <f>(I13*100)/24</f>
        <v>7.5</v>
      </c>
      <c r="AE54" s="6">
        <f>(AA54+AD54)/2</f>
        <v>158.51190476190476</v>
      </c>
    </row>
    <row r="55" spans="11:31" x14ac:dyDescent="0.25">
      <c r="K55" s="16" t="s">
        <v>11</v>
      </c>
      <c r="L55" s="19">
        <f>(F41*100)/30</f>
        <v>51.666666666666664</v>
      </c>
      <c r="M55" s="6"/>
      <c r="N55" s="6"/>
      <c r="O55" s="6"/>
      <c r="P55" s="6"/>
      <c r="S55" s="16" t="s">
        <v>11</v>
      </c>
      <c r="T55" s="19">
        <f>(F37*100)/30</f>
        <v>166.66666666666666</v>
      </c>
      <c r="U55" s="6"/>
      <c r="V55" s="6"/>
      <c r="W55" s="6"/>
      <c r="X55" s="6"/>
      <c r="Z55" s="16" t="s">
        <v>11</v>
      </c>
      <c r="AA55" s="19">
        <f>(F13*100)/30</f>
        <v>216.66666666666666</v>
      </c>
      <c r="AB55" s="6"/>
      <c r="AC55" s="6"/>
      <c r="AD55" s="6"/>
      <c r="AE55" s="6"/>
    </row>
    <row r="56" spans="11:31" x14ac:dyDescent="0.25">
      <c r="K56" s="16" t="s">
        <v>83</v>
      </c>
      <c r="L56" s="19">
        <f>(F41*100)/15</f>
        <v>103.33333333333333</v>
      </c>
      <c r="M56" s="6">
        <f>(G41*100)/15</f>
        <v>46.666666666666664</v>
      </c>
      <c r="N56" s="6">
        <f>(H41*100)/15</f>
        <v>160</v>
      </c>
      <c r="O56" s="6"/>
      <c r="P56" s="6">
        <f>(L56+M56+N56)/3</f>
        <v>103.33333333333333</v>
      </c>
      <c r="S56" s="16" t="s">
        <v>83</v>
      </c>
      <c r="T56" s="19">
        <f>(F37*100)/15</f>
        <v>333.33333333333331</v>
      </c>
      <c r="U56" s="6">
        <f>(G37*100)/15</f>
        <v>46.666666666666664</v>
      </c>
      <c r="V56" s="6">
        <f>(H37*100)/15</f>
        <v>153.33333333333334</v>
      </c>
      <c r="W56" s="6"/>
      <c r="X56" s="6">
        <f>(T56+U56+V56)/3</f>
        <v>177.7777777777778</v>
      </c>
      <c r="Z56" s="16" t="s">
        <v>83</v>
      </c>
      <c r="AA56" s="19">
        <f>(F13*100)/15</f>
        <v>433.33333333333331</v>
      </c>
      <c r="AB56" s="6">
        <f>(G13*100)/15</f>
        <v>93.333333333333329</v>
      </c>
      <c r="AC56" s="6">
        <f>(H13*100)/15</f>
        <v>106.66666666666667</v>
      </c>
      <c r="AD56" s="6"/>
      <c r="AE56" s="6">
        <f>(AA56+AB56+AC56)/3</f>
        <v>211.11111111111109</v>
      </c>
    </row>
    <row r="57" spans="11:31" ht="30" x14ac:dyDescent="0.25">
      <c r="K57" s="16" t="s">
        <v>61</v>
      </c>
      <c r="L57" s="19">
        <f>(F41*100)/10</f>
        <v>155</v>
      </c>
      <c r="M57" s="6">
        <f>(G41*100)/46</f>
        <v>15.217391304347826</v>
      </c>
      <c r="N57" s="6"/>
      <c r="O57" s="6"/>
      <c r="P57" s="6">
        <f>(L57+M57)/2</f>
        <v>85.108695652173907</v>
      </c>
      <c r="S57" s="16" t="s">
        <v>61</v>
      </c>
      <c r="T57" s="19">
        <f>(F37*100)/10</f>
        <v>500</v>
      </c>
      <c r="U57" s="6">
        <f>(G37*100)/46</f>
        <v>15.217391304347826</v>
      </c>
      <c r="V57" s="6"/>
      <c r="W57" s="6"/>
      <c r="X57" s="6">
        <f>(T57+U57)/2</f>
        <v>257.60869565217394</v>
      </c>
      <c r="Z57" s="16" t="s">
        <v>61</v>
      </c>
      <c r="AA57" s="19">
        <f>(F13*100)/10</f>
        <v>650</v>
      </c>
      <c r="AB57" s="6">
        <f>(G13*100)/46</f>
        <v>30.434782608695652</v>
      </c>
      <c r="AC57" s="6"/>
      <c r="AD57" s="6"/>
      <c r="AE57" s="6">
        <f>(AA57+AB57)/2</f>
        <v>340.21739130434781</v>
      </c>
    </row>
    <row r="58" spans="11:31" ht="30" x14ac:dyDescent="0.25">
      <c r="K58" s="16" t="s">
        <v>61</v>
      </c>
      <c r="L58" s="19">
        <f>(F41*100)/12</f>
        <v>129.16666666666666</v>
      </c>
      <c r="M58" s="6">
        <f>(G41*100)/52</f>
        <v>13.461538461538462</v>
      </c>
      <c r="N58" s="6"/>
      <c r="O58" s="6"/>
      <c r="P58" s="6">
        <f>(L58+M58)/2</f>
        <v>71.314102564102555</v>
      </c>
      <c r="S58" s="16" t="s">
        <v>61</v>
      </c>
      <c r="T58" s="19">
        <f>(F37*100)/12</f>
        <v>416.66666666666669</v>
      </c>
      <c r="U58" s="6">
        <f>(G37*100)/52</f>
        <v>13.461538461538462</v>
      </c>
      <c r="V58" s="6"/>
      <c r="W58" s="6"/>
      <c r="X58" s="6">
        <f>(T58+U58)/2</f>
        <v>215.06410256410257</v>
      </c>
      <c r="Z58" s="16" t="s">
        <v>61</v>
      </c>
      <c r="AA58" s="19">
        <f>(F13*100)/12</f>
        <v>541.66666666666663</v>
      </c>
      <c r="AB58" s="6">
        <f>(G13*100)/52</f>
        <v>26.923076923076923</v>
      </c>
      <c r="AC58" s="6"/>
      <c r="AD58" s="6"/>
      <c r="AE58" s="6">
        <f>(AA58+AB58)/2</f>
        <v>284.29487179487177</v>
      </c>
    </row>
    <row r="59" spans="11:31" ht="30" x14ac:dyDescent="0.25">
      <c r="K59" s="16" t="s">
        <v>61</v>
      </c>
      <c r="L59" s="19">
        <f>(F41*100)/10</f>
        <v>155</v>
      </c>
      <c r="M59" s="6">
        <f>(G41*100)/33</f>
        <v>21.212121212121211</v>
      </c>
      <c r="N59" s="6"/>
      <c r="O59" s="6"/>
      <c r="P59" s="6">
        <f>(L59+M59)/2</f>
        <v>88.106060606060609</v>
      </c>
      <c r="S59" s="16" t="s">
        <v>61</v>
      </c>
      <c r="T59" s="19">
        <f>(F37*100)/10</f>
        <v>500</v>
      </c>
      <c r="U59" s="6">
        <f>(G37*100)/33</f>
        <v>21.212121212121211</v>
      </c>
      <c r="V59" s="6"/>
      <c r="W59" s="6"/>
      <c r="X59" s="6">
        <f>(T59+U59)/2</f>
        <v>260.60606060606062</v>
      </c>
      <c r="Z59" s="16" t="s">
        <v>61</v>
      </c>
      <c r="AA59" s="19">
        <f>(F13*100)/10</f>
        <v>650</v>
      </c>
      <c r="AB59" s="6">
        <f>(G13*100)/33</f>
        <v>42.424242424242422</v>
      </c>
      <c r="AC59" s="6"/>
      <c r="AD59" s="6"/>
      <c r="AE59" s="6">
        <f>(AA59+AB59)/2</f>
        <v>346.21212121212119</v>
      </c>
    </row>
    <row r="60" spans="11:31" ht="30" x14ac:dyDescent="0.25">
      <c r="K60" s="16" t="s">
        <v>18</v>
      </c>
      <c r="L60" s="19">
        <f>(F41*100)/20</f>
        <v>77.5</v>
      </c>
      <c r="M60" s="6">
        <f>(G41*100)/20</f>
        <v>35</v>
      </c>
      <c r="N60" s="6"/>
      <c r="O60" s="6">
        <f>(I41*100)/14</f>
        <v>3.5714285714285716</v>
      </c>
      <c r="P60" s="6">
        <f>(L60+M60+O60)/3</f>
        <v>38.69047619047619</v>
      </c>
      <c r="S60" s="16" t="s">
        <v>18</v>
      </c>
      <c r="T60" s="19">
        <f>(F37*100)/20</f>
        <v>250</v>
      </c>
      <c r="U60" s="6">
        <f>(G37*100)/20</f>
        <v>35</v>
      </c>
      <c r="V60" s="6"/>
      <c r="W60" s="6">
        <f>(I37*100)/14</f>
        <v>3.5714285714285716</v>
      </c>
      <c r="X60" s="6">
        <f>(T60+U60+W60)/3</f>
        <v>96.19047619047619</v>
      </c>
      <c r="Z60" s="16" t="s">
        <v>18</v>
      </c>
      <c r="AA60" s="19">
        <f>(F13*100)/20</f>
        <v>325</v>
      </c>
      <c r="AB60" s="6">
        <f>(G13*100)/20</f>
        <v>70</v>
      </c>
      <c r="AC60" s="6"/>
      <c r="AD60" s="6">
        <f>(I13*100)/14</f>
        <v>12.857142857142858</v>
      </c>
      <c r="AE60" s="6">
        <f>(AA60+AB60+AD60)/3</f>
        <v>135.95238095238093</v>
      </c>
    </row>
    <row r="61" spans="11:31" ht="45" x14ac:dyDescent="0.25">
      <c r="K61" s="16" t="s">
        <v>62</v>
      </c>
      <c r="L61" s="19">
        <f>(F41*100)/18</f>
        <v>86.111111111111114</v>
      </c>
      <c r="M61" s="6">
        <f>(G41*100)/46</f>
        <v>15.217391304347826</v>
      </c>
      <c r="N61" s="6"/>
      <c r="O61" s="6"/>
      <c r="P61" s="6">
        <f>(L61+M61)/2</f>
        <v>50.664251207729471</v>
      </c>
      <c r="S61" s="16" t="s">
        <v>62</v>
      </c>
      <c r="T61" s="19">
        <f>(F37*100)/18</f>
        <v>277.77777777777777</v>
      </c>
      <c r="U61" s="6">
        <f>(G37*100)/46</f>
        <v>15.217391304347826</v>
      </c>
      <c r="V61" s="6"/>
      <c r="W61" s="6"/>
      <c r="X61" s="6">
        <f>(T61+U61)/2</f>
        <v>146.49758454106279</v>
      </c>
      <c r="Z61" s="16" t="s">
        <v>62</v>
      </c>
      <c r="AA61" s="19">
        <f>(F13*100)/18</f>
        <v>361.11111111111109</v>
      </c>
      <c r="AB61" s="6">
        <f>(G13*100)/46</f>
        <v>30.434782608695652</v>
      </c>
      <c r="AC61" s="6"/>
      <c r="AD61" s="6"/>
      <c r="AE61" s="6">
        <f>(AA61+AB61)/2</f>
        <v>195.77294685990336</v>
      </c>
    </row>
    <row r="62" spans="11:31" ht="30" x14ac:dyDescent="0.25">
      <c r="K62" s="16" t="s">
        <v>63</v>
      </c>
      <c r="L62" s="19">
        <f>(F41*100)/10</f>
        <v>155</v>
      </c>
      <c r="M62" s="6">
        <f>(G41*100)/26</f>
        <v>26.923076923076923</v>
      </c>
      <c r="N62" s="6">
        <f>(главная!H41*100)/26</f>
        <v>92.307692307692307</v>
      </c>
      <c r="O62" s="6"/>
      <c r="P62" s="6">
        <f>(L62+M62+N62)/3</f>
        <v>91.410256410256409</v>
      </c>
      <c r="S62" s="16" t="s">
        <v>63</v>
      </c>
      <c r="T62" s="19">
        <f>(F37*100)/10</f>
        <v>500</v>
      </c>
      <c r="U62" s="6">
        <f>(G37*100)/26</f>
        <v>26.923076923076923</v>
      </c>
      <c r="V62" s="6">
        <f>(H37*100)/26</f>
        <v>88.461538461538467</v>
      </c>
      <c r="W62" s="6"/>
      <c r="X62" s="6">
        <f>(T62+U62+V62)/3</f>
        <v>205.12820512820511</v>
      </c>
      <c r="Z62" s="16" t="s">
        <v>63</v>
      </c>
      <c r="AA62" s="19">
        <f>(F13*100)/10</f>
        <v>650</v>
      </c>
      <c r="AB62" s="6">
        <f>(G13*100)/26</f>
        <v>53.846153846153847</v>
      </c>
      <c r="AC62" s="6">
        <f>(H13*100)/26</f>
        <v>61.53846153846154</v>
      </c>
      <c r="AD62" s="6"/>
      <c r="AE62" s="6">
        <f>(AA62+AB62+AC62)/3</f>
        <v>255.12820512820511</v>
      </c>
    </row>
    <row r="63" spans="11:31" ht="45" x14ac:dyDescent="0.25">
      <c r="K63" s="16" t="s">
        <v>64</v>
      </c>
      <c r="L63" s="19"/>
      <c r="M63" s="6"/>
      <c r="N63" s="6">
        <f>(H41*100)/60</f>
        <v>40</v>
      </c>
      <c r="O63" s="6"/>
      <c r="P63" s="6">
        <v>42</v>
      </c>
      <c r="S63" s="16" t="s">
        <v>64</v>
      </c>
      <c r="T63" s="19"/>
      <c r="U63" s="6"/>
      <c r="V63" s="6">
        <f>(H37*100)/60</f>
        <v>38.333333333333336</v>
      </c>
      <c r="W63" s="6"/>
      <c r="X63" s="6">
        <v>42</v>
      </c>
      <c r="Z63" s="16" t="s">
        <v>64</v>
      </c>
      <c r="AA63" s="19"/>
      <c r="AB63" s="6"/>
      <c r="AC63" s="6">
        <f>(H13*100)/60</f>
        <v>26.666666666666668</v>
      </c>
      <c r="AD63" s="6"/>
      <c r="AE63" s="6">
        <v>42</v>
      </c>
    </row>
    <row r="64" spans="11:31" x14ac:dyDescent="0.25">
      <c r="K64" s="16" t="s">
        <v>65</v>
      </c>
      <c r="L64" s="19">
        <f>(F41*100)/11</f>
        <v>140.90909090909091</v>
      </c>
      <c r="M64" s="6">
        <f>(G41*100)/37</f>
        <v>18.918918918918919</v>
      </c>
      <c r="N64" s="6"/>
      <c r="O64" s="6"/>
      <c r="P64" s="6">
        <f>(L64+M64)/2</f>
        <v>79.91400491400492</v>
      </c>
      <c r="S64" s="16" t="s">
        <v>65</v>
      </c>
      <c r="T64" s="19">
        <f>(F37*100)/11</f>
        <v>454.54545454545456</v>
      </c>
      <c r="U64" s="6">
        <f>(G37*100)/37</f>
        <v>18.918918918918919</v>
      </c>
      <c r="V64" s="6"/>
      <c r="W64" s="6"/>
      <c r="X64" s="6">
        <f>(T64+U64)/2</f>
        <v>236.73218673218673</v>
      </c>
      <c r="Z64" s="16" t="s">
        <v>65</v>
      </c>
      <c r="AA64" s="19">
        <f>(F13*100)/11</f>
        <v>590.90909090909088</v>
      </c>
      <c r="AB64" s="6">
        <f>(G13*100)/37</f>
        <v>37.837837837837839</v>
      </c>
      <c r="AC64" s="6"/>
      <c r="AD64" s="6"/>
      <c r="AE64" s="6">
        <f>(AA64+AB64)/2</f>
        <v>314.37346437346434</v>
      </c>
    </row>
    <row r="66" spans="8:35" x14ac:dyDescent="0.25">
      <c r="H66" s="30"/>
      <c r="I66" s="30"/>
      <c r="J66" s="30"/>
      <c r="K66" s="30"/>
      <c r="L66" s="45" t="s">
        <v>84</v>
      </c>
      <c r="M66" s="45"/>
      <c r="N66" s="45"/>
      <c r="O66" s="45"/>
      <c r="P66" s="30"/>
      <c r="Q66" s="30"/>
      <c r="R66" s="30"/>
      <c r="S66" s="30"/>
      <c r="T66" s="45" t="s">
        <v>84</v>
      </c>
      <c r="U66" s="45"/>
      <c r="V66" s="45"/>
      <c r="W66" s="45"/>
      <c r="X66" s="30"/>
      <c r="Y66" s="30"/>
      <c r="Z66" s="30"/>
      <c r="AA66" s="45" t="s">
        <v>84</v>
      </c>
      <c r="AB66" s="45"/>
      <c r="AC66" s="45"/>
      <c r="AD66" s="45"/>
      <c r="AE66" s="30"/>
      <c r="AF66" s="30"/>
      <c r="AG66" s="30"/>
      <c r="AH66" s="30"/>
      <c r="AI66" s="30"/>
    </row>
    <row r="67" spans="8:35" ht="30" x14ac:dyDescent="0.25">
      <c r="H67" s="30"/>
      <c r="I67" s="30"/>
      <c r="J67" s="30"/>
      <c r="K67" s="31" t="s">
        <v>101</v>
      </c>
      <c r="L67" s="32" t="s">
        <v>3</v>
      </c>
      <c r="M67" s="32" t="s">
        <v>4</v>
      </c>
      <c r="N67" s="32" t="s">
        <v>5</v>
      </c>
      <c r="O67" s="32" t="s">
        <v>6</v>
      </c>
      <c r="P67" s="33" t="s">
        <v>86</v>
      </c>
      <c r="Q67" s="30"/>
      <c r="R67" s="30"/>
      <c r="S67" s="31" t="s">
        <v>102</v>
      </c>
      <c r="T67" s="32" t="s">
        <v>3</v>
      </c>
      <c r="U67" s="32" t="s">
        <v>4</v>
      </c>
      <c r="V67" s="32" t="s">
        <v>5</v>
      </c>
      <c r="W67" s="32" t="s">
        <v>6</v>
      </c>
      <c r="X67" s="33" t="s">
        <v>86</v>
      </c>
      <c r="Y67" s="30"/>
      <c r="Z67" s="31" t="s">
        <v>100</v>
      </c>
      <c r="AA67" s="32" t="s">
        <v>3</v>
      </c>
      <c r="AB67" s="32" t="s">
        <v>4</v>
      </c>
      <c r="AC67" s="32" t="s">
        <v>5</v>
      </c>
      <c r="AD67" s="32" t="s">
        <v>6</v>
      </c>
      <c r="AE67" s="33" t="s">
        <v>86</v>
      </c>
      <c r="AF67" s="30"/>
      <c r="AG67" s="30"/>
      <c r="AH67" s="30"/>
      <c r="AI67" s="30"/>
    </row>
    <row r="68" spans="8:35" ht="45" x14ac:dyDescent="0.25">
      <c r="H68" s="30"/>
      <c r="I68" s="30"/>
      <c r="J68" s="30"/>
      <c r="K68" s="34" t="s">
        <v>82</v>
      </c>
      <c r="L68" s="35">
        <f>(F44*100)/34.4</f>
        <v>101.74418604651163</v>
      </c>
      <c r="M68" s="36"/>
      <c r="N68" s="36"/>
      <c r="O68" s="36"/>
      <c r="P68" s="36"/>
      <c r="Q68" s="30"/>
      <c r="R68" s="30"/>
      <c r="S68" s="34" t="s">
        <v>82</v>
      </c>
      <c r="T68" s="35">
        <f>(F45*100)/34.4</f>
        <v>125</v>
      </c>
      <c r="U68" s="36"/>
      <c r="V68" s="36"/>
      <c r="W68" s="36"/>
      <c r="X68" s="36"/>
      <c r="Y68" s="30"/>
      <c r="Z68" s="34" t="s">
        <v>82</v>
      </c>
      <c r="AA68" s="35">
        <f>(F46*100)/34.4</f>
        <v>63.953488372093027</v>
      </c>
      <c r="AB68" s="36"/>
      <c r="AC68" s="36"/>
      <c r="AD68" s="36"/>
      <c r="AE68" s="36"/>
      <c r="AF68" s="30"/>
      <c r="AG68" s="30"/>
      <c r="AH68" s="30"/>
      <c r="AI68" s="30"/>
    </row>
    <row r="69" spans="8:35" ht="30" x14ac:dyDescent="0.25">
      <c r="H69" s="30"/>
      <c r="I69" s="30"/>
      <c r="J69" s="30"/>
      <c r="K69" s="34" t="s">
        <v>9</v>
      </c>
      <c r="L69" s="35">
        <f>(F44*100)/46.2</f>
        <v>75.757575757575751</v>
      </c>
      <c r="M69" s="36"/>
      <c r="N69" s="36"/>
      <c r="O69" s="36"/>
      <c r="P69" s="36"/>
      <c r="Q69" s="30"/>
      <c r="R69" s="30"/>
      <c r="S69" s="34" t="s">
        <v>9</v>
      </c>
      <c r="T69" s="35">
        <f>(F45*100)/46.2</f>
        <v>93.073593073593074</v>
      </c>
      <c r="U69" s="36"/>
      <c r="V69" s="36"/>
      <c r="W69" s="36"/>
      <c r="X69" s="36"/>
      <c r="Y69" s="30"/>
      <c r="Z69" s="34" t="s">
        <v>9</v>
      </c>
      <c r="AA69" s="35">
        <f>(F46*100)/46.2</f>
        <v>47.619047619047613</v>
      </c>
      <c r="AB69" s="36"/>
      <c r="AC69" s="36"/>
      <c r="AD69" s="36"/>
      <c r="AE69" s="36"/>
      <c r="AF69" s="30"/>
      <c r="AG69" s="30"/>
      <c r="AH69" s="30"/>
      <c r="AI69" s="30"/>
    </row>
    <row r="70" spans="8:35" ht="45" x14ac:dyDescent="0.25">
      <c r="H70" s="30"/>
      <c r="I70" s="30"/>
      <c r="J70" s="30"/>
      <c r="K70" s="34" t="s">
        <v>10</v>
      </c>
      <c r="L70" s="35">
        <f>(F44*100)/21</f>
        <v>166.66666666666666</v>
      </c>
      <c r="M70" s="36"/>
      <c r="N70" s="36"/>
      <c r="O70" s="36">
        <f>(I44*100)/24</f>
        <v>7.083333333333333</v>
      </c>
      <c r="P70" s="36">
        <f>(L70+O70)/2</f>
        <v>86.875</v>
      </c>
      <c r="Q70" s="30"/>
      <c r="R70" s="30"/>
      <c r="S70" s="34" t="s">
        <v>10</v>
      </c>
      <c r="T70" s="35">
        <f>(F45*100)/21</f>
        <v>204.76190476190476</v>
      </c>
      <c r="U70" s="36"/>
      <c r="V70" s="36"/>
      <c r="W70" s="36">
        <f>(I45*100)/24</f>
        <v>12.5</v>
      </c>
      <c r="X70" s="36">
        <f>(T70+W70)/2</f>
        <v>108.63095238095238</v>
      </c>
      <c r="Y70" s="30"/>
      <c r="Z70" s="34" t="s">
        <v>10</v>
      </c>
      <c r="AA70" s="35">
        <f>(F46*100)/21</f>
        <v>104.76190476190476</v>
      </c>
      <c r="AB70" s="36"/>
      <c r="AC70" s="36"/>
      <c r="AD70" s="36">
        <f>(I46*100)/24</f>
        <v>7.083333333333333</v>
      </c>
      <c r="AE70" s="36">
        <f>(AA70+AD70)/2</f>
        <v>55.922619047619044</v>
      </c>
      <c r="AF70" s="30"/>
      <c r="AG70" s="30"/>
      <c r="AH70" s="30"/>
      <c r="AI70" s="30"/>
    </row>
    <row r="71" spans="8:35" x14ac:dyDescent="0.25">
      <c r="H71" s="30"/>
      <c r="I71" s="30"/>
      <c r="J71" s="30"/>
      <c r="K71" s="34" t="s">
        <v>11</v>
      </c>
      <c r="L71" s="35">
        <f>(F44*100)/30</f>
        <v>116.66666666666667</v>
      </c>
      <c r="M71" s="36"/>
      <c r="N71" s="36"/>
      <c r="O71" s="36"/>
      <c r="P71" s="36"/>
      <c r="Q71" s="30"/>
      <c r="R71" s="30"/>
      <c r="S71" s="34" t="s">
        <v>11</v>
      </c>
      <c r="T71" s="35">
        <f>(F45*100)/30</f>
        <v>143.33333333333334</v>
      </c>
      <c r="U71" s="36"/>
      <c r="V71" s="36"/>
      <c r="W71" s="36"/>
      <c r="X71" s="36"/>
      <c r="Y71" s="30"/>
      <c r="Z71" s="34" t="s">
        <v>11</v>
      </c>
      <c r="AA71" s="35">
        <f>(F46*100)/30</f>
        <v>73.333333333333329</v>
      </c>
      <c r="AB71" s="36"/>
      <c r="AC71" s="36"/>
      <c r="AD71" s="36"/>
      <c r="AE71" s="36"/>
      <c r="AF71" s="30"/>
      <c r="AG71" s="30"/>
      <c r="AH71" s="30"/>
      <c r="AI71" s="30"/>
    </row>
    <row r="72" spans="8:35" x14ac:dyDescent="0.25">
      <c r="H72" s="30"/>
      <c r="I72" s="30"/>
      <c r="J72" s="30"/>
      <c r="K72" s="34" t="s">
        <v>83</v>
      </c>
      <c r="L72" s="35">
        <f>(F44*100)/15</f>
        <v>233.33333333333334</v>
      </c>
      <c r="M72" s="36">
        <f>(G44*100)/15</f>
        <v>86.666666666666671</v>
      </c>
      <c r="N72" s="36">
        <f>(H44*100)/15</f>
        <v>166.66666666666666</v>
      </c>
      <c r="O72" s="36"/>
      <c r="P72" s="36">
        <f>(L72+M72+N72)/3</f>
        <v>162.2222222222222</v>
      </c>
      <c r="Q72" s="30"/>
      <c r="R72" s="30"/>
      <c r="S72" s="34" t="s">
        <v>83</v>
      </c>
      <c r="T72" s="35">
        <f>(F45*100)/15</f>
        <v>286.66666666666669</v>
      </c>
      <c r="U72" s="36">
        <f>(G45*100)/15</f>
        <v>140</v>
      </c>
      <c r="V72" s="36">
        <f>(H45*100)/15</f>
        <v>180</v>
      </c>
      <c r="W72" s="36"/>
      <c r="X72" s="36">
        <f>(T72+U72+V72)/3</f>
        <v>202.22222222222226</v>
      </c>
      <c r="Y72" s="30"/>
      <c r="Z72" s="34" t="s">
        <v>83</v>
      </c>
      <c r="AA72" s="35">
        <f>(F46*100)/15</f>
        <v>146.66666666666666</v>
      </c>
      <c r="AB72" s="36">
        <f>(G46*100)/15</f>
        <v>73.333333333333329</v>
      </c>
      <c r="AC72" s="36">
        <f>(H46*100)/15</f>
        <v>160</v>
      </c>
      <c r="AD72" s="36"/>
      <c r="AE72" s="36">
        <f>(AA72+AB72+AC72)/3</f>
        <v>126.66666666666667</v>
      </c>
      <c r="AF72" s="30"/>
      <c r="AG72" s="30"/>
      <c r="AH72" s="30"/>
      <c r="AI72" s="30"/>
    </row>
    <row r="73" spans="8:35" ht="30" x14ac:dyDescent="0.25">
      <c r="H73" s="30"/>
      <c r="I73" s="30"/>
      <c r="J73" s="30"/>
      <c r="K73" s="34" t="s">
        <v>61</v>
      </c>
      <c r="L73" s="35">
        <f>(F44*100)/10</f>
        <v>350</v>
      </c>
      <c r="M73" s="36">
        <f>(G44*100)/46</f>
        <v>28.260869565217391</v>
      </c>
      <c r="N73" s="36"/>
      <c r="O73" s="36"/>
      <c r="P73" s="36">
        <f>(L73+M73)/2</f>
        <v>189.13043478260869</v>
      </c>
      <c r="Q73" s="30"/>
      <c r="R73" s="30"/>
      <c r="S73" s="34" t="s">
        <v>61</v>
      </c>
      <c r="T73" s="35">
        <f>(F45*100)/10</f>
        <v>430</v>
      </c>
      <c r="U73" s="36">
        <f>(G45*100)/46</f>
        <v>45.652173913043477</v>
      </c>
      <c r="V73" s="36"/>
      <c r="W73" s="36"/>
      <c r="X73" s="36">
        <f>(T73+U73)/2</f>
        <v>237.82608695652175</v>
      </c>
      <c r="Y73" s="30"/>
      <c r="Z73" s="34" t="s">
        <v>61</v>
      </c>
      <c r="AA73" s="35">
        <f>(F46*100)/10</f>
        <v>220</v>
      </c>
      <c r="AB73" s="36">
        <f>(G46*100)/46</f>
        <v>23.913043478260871</v>
      </c>
      <c r="AC73" s="36"/>
      <c r="AD73" s="36"/>
      <c r="AE73" s="36">
        <f>(AA73+AB73)/2</f>
        <v>121.95652173913044</v>
      </c>
      <c r="AF73" s="30"/>
      <c r="AG73" s="30"/>
      <c r="AH73" s="30"/>
      <c r="AI73" s="30"/>
    </row>
    <row r="74" spans="8:35" ht="30" x14ac:dyDescent="0.25">
      <c r="H74" s="30"/>
      <c r="I74" s="30"/>
      <c r="J74" s="30"/>
      <c r="K74" s="34" t="s">
        <v>61</v>
      </c>
      <c r="L74" s="35">
        <f>(F44*100)/12</f>
        <v>291.66666666666669</v>
      </c>
      <c r="M74" s="36">
        <f>(G44*100)/52</f>
        <v>25</v>
      </c>
      <c r="N74" s="36"/>
      <c r="O74" s="36"/>
      <c r="P74" s="36">
        <f>(L74+M74)/2</f>
        <v>158.33333333333334</v>
      </c>
      <c r="Q74" s="30"/>
      <c r="R74" s="30"/>
      <c r="S74" s="34" t="s">
        <v>61</v>
      </c>
      <c r="T74" s="35">
        <f>(F45*100)/12</f>
        <v>358.33333333333331</v>
      </c>
      <c r="U74" s="36">
        <f>(G45*100)/52</f>
        <v>40.384615384615387</v>
      </c>
      <c r="V74" s="36"/>
      <c r="W74" s="36"/>
      <c r="X74" s="36">
        <f>(T74+U74)/2</f>
        <v>199.35897435897436</v>
      </c>
      <c r="Y74" s="30"/>
      <c r="Z74" s="34" t="s">
        <v>61</v>
      </c>
      <c r="AA74" s="35">
        <f>(F46*100)/12</f>
        <v>183.33333333333334</v>
      </c>
      <c r="AB74" s="36">
        <f>(G46*100)/52</f>
        <v>21.153846153846153</v>
      </c>
      <c r="AC74" s="36"/>
      <c r="AD74" s="36"/>
      <c r="AE74" s="36">
        <f>(AA74+AB74)/2</f>
        <v>102.24358974358975</v>
      </c>
      <c r="AF74" s="30"/>
      <c r="AG74" s="30"/>
      <c r="AH74" s="30"/>
      <c r="AI74" s="30"/>
    </row>
    <row r="75" spans="8:35" ht="30" x14ac:dyDescent="0.25">
      <c r="H75" s="30"/>
      <c r="I75" s="30"/>
      <c r="J75" s="30"/>
      <c r="K75" s="34" t="s">
        <v>61</v>
      </c>
      <c r="L75" s="35">
        <f>(F44*100)/10</f>
        <v>350</v>
      </c>
      <c r="M75" s="36">
        <f>(G44*100)/33</f>
        <v>39.393939393939391</v>
      </c>
      <c r="N75" s="36"/>
      <c r="O75" s="36"/>
      <c r="P75" s="36">
        <f>(L75+M75)/2</f>
        <v>194.69696969696969</v>
      </c>
      <c r="Q75" s="30"/>
      <c r="R75" s="30"/>
      <c r="S75" s="34" t="s">
        <v>61</v>
      </c>
      <c r="T75" s="35">
        <f>(F45*100)/10</f>
        <v>430</v>
      </c>
      <c r="U75" s="36">
        <f>(G45*100)/33</f>
        <v>63.636363636363633</v>
      </c>
      <c r="V75" s="36"/>
      <c r="W75" s="36"/>
      <c r="X75" s="36">
        <f>(T75+U75)/2</f>
        <v>246.81818181818181</v>
      </c>
      <c r="Y75" s="30"/>
      <c r="Z75" s="34" t="s">
        <v>61</v>
      </c>
      <c r="AA75" s="35">
        <f>(F46*100)/10</f>
        <v>220</v>
      </c>
      <c r="AB75" s="36">
        <f>(G46*100)/33</f>
        <v>33.333333333333336</v>
      </c>
      <c r="AC75" s="36"/>
      <c r="AD75" s="36"/>
      <c r="AE75" s="36">
        <f>(AA75+AB75)/2</f>
        <v>126.66666666666667</v>
      </c>
      <c r="AF75" s="30"/>
      <c r="AG75" s="30"/>
      <c r="AH75" s="30"/>
      <c r="AI75" s="30"/>
    </row>
    <row r="76" spans="8:35" ht="30" x14ac:dyDescent="0.25">
      <c r="H76" s="30"/>
      <c r="I76" s="30"/>
      <c r="J76" s="30"/>
      <c r="K76" s="34" t="s">
        <v>18</v>
      </c>
      <c r="L76" s="35">
        <f>(F44*100)/20</f>
        <v>175</v>
      </c>
      <c r="M76" s="36">
        <f>(G44*100)/20</f>
        <v>65</v>
      </c>
      <c r="N76" s="36"/>
      <c r="O76" s="36">
        <f>(I44*100)/14</f>
        <v>12.142857142857142</v>
      </c>
      <c r="P76" s="36">
        <f>(L76+M76+O76)/3</f>
        <v>84.047619047619051</v>
      </c>
      <c r="Q76" s="30"/>
      <c r="R76" s="30"/>
      <c r="S76" s="34" t="s">
        <v>18</v>
      </c>
      <c r="T76" s="35">
        <f>(F45*100)/20</f>
        <v>215</v>
      </c>
      <c r="U76" s="36">
        <f>(G45*100)/20</f>
        <v>105</v>
      </c>
      <c r="V76" s="36"/>
      <c r="W76" s="36">
        <f>(I45*100)/14</f>
        <v>21.428571428571427</v>
      </c>
      <c r="X76" s="36">
        <f>(T76+U76+W76)/3</f>
        <v>113.80952380952381</v>
      </c>
      <c r="Y76" s="30"/>
      <c r="Z76" s="34" t="s">
        <v>18</v>
      </c>
      <c r="AA76" s="35">
        <f>(F46*100)/20</f>
        <v>110</v>
      </c>
      <c r="AB76" s="36">
        <f>(G46*100)/20</f>
        <v>55</v>
      </c>
      <c r="AC76" s="36"/>
      <c r="AD76" s="36">
        <f>(I46*100)/14</f>
        <v>12.142857142857142</v>
      </c>
      <c r="AE76" s="36">
        <f>(AA76+AB76+AD76)/3</f>
        <v>59.047619047619044</v>
      </c>
      <c r="AF76" s="30"/>
      <c r="AG76" s="30"/>
      <c r="AH76" s="30"/>
      <c r="AI76" s="30"/>
    </row>
    <row r="77" spans="8:35" ht="45" x14ac:dyDescent="0.25">
      <c r="H77" s="30"/>
      <c r="I77" s="30"/>
      <c r="J77" s="30"/>
      <c r="K77" s="34" t="s">
        <v>62</v>
      </c>
      <c r="L77" s="35">
        <f>(F44*100)/18</f>
        <v>194.44444444444446</v>
      </c>
      <c r="M77" s="36">
        <f>(G44*100)/46</f>
        <v>28.260869565217391</v>
      </c>
      <c r="N77" s="36"/>
      <c r="O77" s="36"/>
      <c r="P77" s="36">
        <f>(L77+M77)/2</f>
        <v>111.35265700483092</v>
      </c>
      <c r="Q77" s="30"/>
      <c r="R77" s="30"/>
      <c r="S77" s="34" t="s">
        <v>62</v>
      </c>
      <c r="T77" s="35">
        <f>(F45*100)/18</f>
        <v>238.88888888888889</v>
      </c>
      <c r="U77" s="36">
        <f>(G45*100)/46</f>
        <v>45.652173913043477</v>
      </c>
      <c r="V77" s="36"/>
      <c r="W77" s="36"/>
      <c r="X77" s="36">
        <f>(T77+U77)/2</f>
        <v>142.27053140096618</v>
      </c>
      <c r="Y77" s="30"/>
      <c r="Z77" s="34" t="s">
        <v>62</v>
      </c>
      <c r="AA77" s="35">
        <f>(F46*100)/18</f>
        <v>122.22222222222223</v>
      </c>
      <c r="AB77" s="36">
        <f>(G46*100)/46</f>
        <v>23.913043478260871</v>
      </c>
      <c r="AC77" s="36"/>
      <c r="AD77" s="36"/>
      <c r="AE77" s="36">
        <f>(AA77+AB77)/2</f>
        <v>73.067632850241552</v>
      </c>
      <c r="AF77" s="30"/>
      <c r="AG77" s="30"/>
      <c r="AH77" s="30"/>
      <c r="AI77" s="30"/>
    </row>
    <row r="78" spans="8:35" ht="30" x14ac:dyDescent="0.25">
      <c r="H78" s="30"/>
      <c r="I78" s="30"/>
      <c r="J78" s="30"/>
      <c r="K78" s="34" t="s">
        <v>63</v>
      </c>
      <c r="L78" s="35">
        <f>(F44*100)/10</f>
        <v>350</v>
      </c>
      <c r="M78" s="36">
        <f>(G44*100)/26</f>
        <v>50</v>
      </c>
      <c r="N78" s="36">
        <f>(главная!H44*100)/26</f>
        <v>96.15384615384616</v>
      </c>
      <c r="O78" s="36"/>
      <c r="P78" s="36">
        <f>(L78+M78+N78)/3</f>
        <v>165.38461538461539</v>
      </c>
      <c r="Q78" s="30"/>
      <c r="R78" s="30"/>
      <c r="S78" s="34" t="s">
        <v>63</v>
      </c>
      <c r="T78" s="35">
        <f>(F45*100)/10</f>
        <v>430</v>
      </c>
      <c r="U78" s="36">
        <f>(G45*100)/26</f>
        <v>80.769230769230774</v>
      </c>
      <c r="V78" s="36">
        <f>(H45*100)/26</f>
        <v>103.84615384615384</v>
      </c>
      <c r="W78" s="36"/>
      <c r="X78" s="36">
        <f>(T78+U78+V78)/3</f>
        <v>204.87179487179489</v>
      </c>
      <c r="Y78" s="30"/>
      <c r="Z78" s="34" t="s">
        <v>63</v>
      </c>
      <c r="AA78" s="35">
        <f>(F46*100)/10</f>
        <v>220</v>
      </c>
      <c r="AB78" s="36">
        <f>(G46*100)/26</f>
        <v>42.307692307692307</v>
      </c>
      <c r="AC78" s="36">
        <f>(H46*100)/26</f>
        <v>92.307692307692307</v>
      </c>
      <c r="AD78" s="36"/>
      <c r="AE78" s="36">
        <f>(AA78+AB78+AC78)/3</f>
        <v>118.20512820512822</v>
      </c>
      <c r="AF78" s="30"/>
      <c r="AG78" s="30"/>
      <c r="AH78" s="30"/>
      <c r="AI78" s="30"/>
    </row>
    <row r="79" spans="8:35" ht="45" x14ac:dyDescent="0.25">
      <c r="H79" s="30"/>
      <c r="I79" s="30"/>
      <c r="J79" s="30"/>
      <c r="K79" s="34" t="s">
        <v>64</v>
      </c>
      <c r="L79" s="35"/>
      <c r="M79" s="36"/>
      <c r="N79" s="36">
        <f>(H44*100)/60</f>
        <v>41.666666666666664</v>
      </c>
      <c r="O79" s="36"/>
      <c r="P79" s="36">
        <v>42</v>
      </c>
      <c r="Q79" s="30"/>
      <c r="R79" s="30"/>
      <c r="S79" s="34" t="s">
        <v>64</v>
      </c>
      <c r="T79" s="35"/>
      <c r="U79" s="36"/>
      <c r="V79" s="36">
        <f>(H45*100)/60</f>
        <v>45</v>
      </c>
      <c r="W79" s="36"/>
      <c r="X79" s="36">
        <v>42</v>
      </c>
      <c r="Y79" s="30"/>
      <c r="Z79" s="34" t="s">
        <v>64</v>
      </c>
      <c r="AA79" s="35"/>
      <c r="AB79" s="36"/>
      <c r="AC79" s="36">
        <f>(H46*100)/60</f>
        <v>40</v>
      </c>
      <c r="AD79" s="36"/>
      <c r="AE79" s="36">
        <v>42</v>
      </c>
      <c r="AF79" s="30"/>
      <c r="AG79" s="30"/>
      <c r="AH79" s="30"/>
      <c r="AI79" s="30"/>
    </row>
    <row r="80" spans="8:35" x14ac:dyDescent="0.25">
      <c r="H80" s="30"/>
      <c r="I80" s="30"/>
      <c r="J80" s="30"/>
      <c r="K80" s="34" t="s">
        <v>65</v>
      </c>
      <c r="L80" s="35">
        <f>(F44*100)/11</f>
        <v>318.18181818181819</v>
      </c>
      <c r="M80" s="36">
        <f>(G44*100)/37</f>
        <v>35.135135135135137</v>
      </c>
      <c r="N80" s="36"/>
      <c r="O80" s="36"/>
      <c r="P80" s="36">
        <f>(L80+M80)/2</f>
        <v>176.65847665847667</v>
      </c>
      <c r="Q80" s="30"/>
      <c r="R80" s="30"/>
      <c r="S80" s="34" t="s">
        <v>65</v>
      </c>
      <c r="T80" s="35">
        <f>(F45*100)/11</f>
        <v>390.90909090909093</v>
      </c>
      <c r="U80" s="36">
        <f>(G45*100)/37</f>
        <v>56.756756756756758</v>
      </c>
      <c r="V80" s="36"/>
      <c r="W80" s="36"/>
      <c r="X80" s="36">
        <f>(T80+U80)/2</f>
        <v>223.83292383292385</v>
      </c>
      <c r="Y80" s="30"/>
      <c r="Z80" s="34" t="s">
        <v>65</v>
      </c>
      <c r="AA80" s="35">
        <f>(F46*100)/11</f>
        <v>200</v>
      </c>
      <c r="AB80" s="36">
        <f>(G46*100)/37</f>
        <v>29.72972972972973</v>
      </c>
      <c r="AC80" s="36"/>
      <c r="AD80" s="36"/>
      <c r="AE80" s="36">
        <f>(AA80+AB80)/2</f>
        <v>114.86486486486487</v>
      </c>
      <c r="AF80" s="30"/>
      <c r="AG80" s="30"/>
      <c r="AH80" s="30"/>
      <c r="AI80" s="30"/>
    </row>
    <row r="81" spans="8:35" x14ac:dyDescent="0.25">
      <c r="H81" s="30"/>
      <c r="I81" s="30"/>
      <c r="J81" s="30"/>
      <c r="K81" s="30"/>
      <c r="L81" s="37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</row>
    <row r="82" spans="8:35" x14ac:dyDescent="0.25">
      <c r="H82" s="30"/>
      <c r="I82" s="30"/>
      <c r="J82" s="30"/>
      <c r="K82" s="30"/>
      <c r="L82" s="37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</row>
  </sheetData>
  <mergeCells count="37">
    <mergeCell ref="L66:O66"/>
    <mergeCell ref="T66:W66"/>
    <mergeCell ref="AA66:AD66"/>
    <mergeCell ref="L50:O50"/>
    <mergeCell ref="T50:W50"/>
    <mergeCell ref="AA50:AD50"/>
    <mergeCell ref="AY34:BB34"/>
    <mergeCell ref="BG34:BJ34"/>
    <mergeCell ref="L34:O34"/>
    <mergeCell ref="T34:W34"/>
    <mergeCell ref="AA34:AD34"/>
    <mergeCell ref="AI34:AL34"/>
    <mergeCell ref="AQ34:AT34"/>
    <mergeCell ref="BO34:BR34"/>
    <mergeCell ref="BW34:BZ34"/>
    <mergeCell ref="CE1:CH1"/>
    <mergeCell ref="CE18:CH18"/>
    <mergeCell ref="CE34:CH34"/>
    <mergeCell ref="BG1:BJ1"/>
    <mergeCell ref="BO1:BR1"/>
    <mergeCell ref="BW1:BZ1"/>
    <mergeCell ref="AI18:AL18"/>
    <mergeCell ref="AQ18:AT18"/>
    <mergeCell ref="AY18:BB18"/>
    <mergeCell ref="BG18:BJ18"/>
    <mergeCell ref="BO18:BR18"/>
    <mergeCell ref="BW18:BZ18"/>
    <mergeCell ref="AI1:AL1"/>
    <mergeCell ref="AQ1:AT1"/>
    <mergeCell ref="T1:W1"/>
    <mergeCell ref="T18:W18"/>
    <mergeCell ref="AY1:BB1"/>
    <mergeCell ref="F1:I1"/>
    <mergeCell ref="L1:O1"/>
    <mergeCell ref="L18:O18"/>
    <mergeCell ref="AA1:AD1"/>
    <mergeCell ref="AA18:A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767B-B27A-44BA-AF9F-C8E9F14E1A70}">
  <dimension ref="B2:J11"/>
  <sheetViews>
    <sheetView workbookViewId="0">
      <selection activeCell="M7" sqref="M7"/>
    </sheetView>
  </sheetViews>
  <sheetFormatPr defaultRowHeight="15" x14ac:dyDescent="0.25"/>
  <sheetData>
    <row r="2" spans="2:10" x14ac:dyDescent="0.25">
      <c r="B2" t="e" cm="1" vm="1">
        <f t="array" aca="1" ref="B2" ca="1">главная!E20:K30</f>
        <v>#VALUE!</v>
      </c>
    </row>
    <row r="3" spans="2:10" x14ac:dyDescent="0.25">
      <c r="B3" s="46" t="s">
        <v>3</v>
      </c>
      <c r="C3" s="47"/>
      <c r="D3" s="48"/>
      <c r="E3" s="46" t="s">
        <v>4</v>
      </c>
      <c r="F3" s="47"/>
      <c r="G3" s="48"/>
      <c r="H3" s="46" t="s">
        <v>5</v>
      </c>
      <c r="I3" s="47"/>
      <c r="J3" s="48"/>
    </row>
    <row r="4" spans="2:10" ht="30" x14ac:dyDescent="0.25">
      <c r="B4" s="1" t="s">
        <v>13</v>
      </c>
      <c r="C4" s="1" t="s">
        <v>14</v>
      </c>
      <c r="D4" s="1" t="s">
        <v>16</v>
      </c>
      <c r="E4" s="1"/>
      <c r="F4" s="1"/>
      <c r="G4" s="1"/>
      <c r="H4" s="1"/>
      <c r="I4" s="1"/>
      <c r="J4" s="1"/>
    </row>
    <row r="5" spans="2:10" ht="30" x14ac:dyDescent="0.25">
      <c r="B5" s="1" t="s">
        <v>15</v>
      </c>
      <c r="C5" s="2">
        <f>(главная!F3*100)/удобрения!C2</f>
        <v>87.209302325581405</v>
      </c>
      <c r="D5" s="2">
        <f>(C5*главная!C3)/1000</f>
        <v>8.7209302325581408</v>
      </c>
      <c r="E5" s="1" t="s">
        <v>17</v>
      </c>
      <c r="F5" s="1"/>
      <c r="G5" s="1"/>
      <c r="H5" s="1"/>
      <c r="I5" s="1"/>
      <c r="J5" s="1"/>
    </row>
    <row r="6" spans="2:10" ht="30" x14ac:dyDescent="0.25">
      <c r="B6" s="1" t="s">
        <v>9</v>
      </c>
      <c r="C6" s="2">
        <f>(главная!F3*100)/удобрения!C3</f>
        <v>64.935064935064929</v>
      </c>
      <c r="D6" s="2">
        <f>(C6*главная!C3)/1000</f>
        <v>6.4935064935064926</v>
      </c>
      <c r="E6" s="1" t="s">
        <v>18</v>
      </c>
      <c r="F6" s="1"/>
      <c r="G6" s="1"/>
      <c r="H6" s="1"/>
      <c r="I6" s="1"/>
      <c r="J6" s="1"/>
    </row>
    <row r="7" spans="2:10" ht="45" x14ac:dyDescent="0.25">
      <c r="B7" s="1" t="s">
        <v>10</v>
      </c>
      <c r="C7" s="2">
        <f>(главная!F3*100)/21</f>
        <v>142.85714285714286</v>
      </c>
      <c r="D7" s="1"/>
      <c r="E7" s="1"/>
      <c r="F7" s="1"/>
      <c r="G7" s="1"/>
      <c r="H7" s="1"/>
      <c r="I7" s="1"/>
      <c r="J7" s="1"/>
    </row>
    <row r="8" spans="2:10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D40D-11AF-468D-BF0A-7893451579D5}">
  <dimension ref="A1:F52"/>
  <sheetViews>
    <sheetView zoomScale="120" zoomScaleNormal="120" workbookViewId="0">
      <selection activeCell="B3" sqref="B3"/>
    </sheetView>
  </sheetViews>
  <sheetFormatPr defaultRowHeight="15" x14ac:dyDescent="0.25"/>
  <cols>
    <col min="1" max="1" width="16.28515625" customWidth="1"/>
    <col min="2" max="2" width="12.5703125" customWidth="1"/>
    <col min="3" max="3" width="12" customWidth="1"/>
    <col min="4" max="4" width="10.85546875" customWidth="1"/>
    <col min="5" max="5" width="9.7109375" customWidth="1"/>
  </cols>
  <sheetData>
    <row r="1" spans="1:5" x14ac:dyDescent="0.25">
      <c r="A1" s="4"/>
      <c r="B1" s="4" t="s">
        <v>2</v>
      </c>
      <c r="C1" s="4"/>
      <c r="D1" s="4"/>
      <c r="E1" s="5"/>
    </row>
    <row r="2" spans="1:5" x14ac:dyDescent="0.25">
      <c r="A2" s="3"/>
      <c r="B2" s="3" t="s">
        <v>3</v>
      </c>
      <c r="C2" s="3" t="s">
        <v>4</v>
      </c>
      <c r="D2" s="3" t="s">
        <v>5</v>
      </c>
      <c r="E2" s="1" t="s">
        <v>6</v>
      </c>
    </row>
    <row r="3" spans="1:5" ht="30" x14ac:dyDescent="0.25">
      <c r="A3" s="1" t="s">
        <v>21</v>
      </c>
      <c r="B3" s="1">
        <v>30</v>
      </c>
      <c r="C3" s="1">
        <v>13</v>
      </c>
      <c r="D3" s="1">
        <v>25</v>
      </c>
      <c r="E3" s="1">
        <v>3</v>
      </c>
    </row>
    <row r="4" spans="1:5" x14ac:dyDescent="0.25">
      <c r="A4" s="1" t="s">
        <v>22</v>
      </c>
      <c r="B4" s="1">
        <v>35</v>
      </c>
      <c r="C4" s="1">
        <v>12</v>
      </c>
      <c r="D4" s="1">
        <v>25</v>
      </c>
      <c r="E4" s="1">
        <v>3</v>
      </c>
    </row>
    <row r="5" spans="1:5" x14ac:dyDescent="0.25">
      <c r="A5" s="1" t="s">
        <v>23</v>
      </c>
      <c r="B5" s="1">
        <v>25</v>
      </c>
      <c r="C5" s="1">
        <v>12</v>
      </c>
      <c r="D5" s="1">
        <v>26</v>
      </c>
      <c r="E5" s="1">
        <v>1.4</v>
      </c>
    </row>
    <row r="6" spans="1:5" x14ac:dyDescent="0.25">
      <c r="A6" s="1" t="s">
        <v>24</v>
      </c>
      <c r="B6" s="1">
        <v>25</v>
      </c>
      <c r="C6" s="1">
        <v>11</v>
      </c>
      <c r="D6" s="1">
        <v>22</v>
      </c>
      <c r="E6" s="1">
        <v>1.2</v>
      </c>
    </row>
    <row r="7" spans="1:5" x14ac:dyDescent="0.25">
      <c r="A7" s="1" t="s">
        <v>25</v>
      </c>
      <c r="B7" s="1">
        <v>33</v>
      </c>
      <c r="C7" s="1">
        <v>14</v>
      </c>
      <c r="D7" s="1">
        <v>29</v>
      </c>
      <c r="E7" s="1">
        <v>1.2</v>
      </c>
    </row>
    <row r="8" spans="1:5" x14ac:dyDescent="0.25">
      <c r="A8" s="1" t="s">
        <v>26</v>
      </c>
      <c r="B8" s="1">
        <v>21</v>
      </c>
      <c r="C8" s="1">
        <v>8</v>
      </c>
      <c r="D8" s="1">
        <v>26</v>
      </c>
      <c r="E8" s="1">
        <v>1.2</v>
      </c>
    </row>
    <row r="9" spans="1:5" x14ac:dyDescent="0.25">
      <c r="A9" s="1" t="s">
        <v>27</v>
      </c>
      <c r="B9" s="1">
        <v>34</v>
      </c>
      <c r="C9" s="1">
        <v>12</v>
      </c>
      <c r="D9" s="1">
        <v>37</v>
      </c>
      <c r="E9" s="1">
        <v>1.1000000000000001</v>
      </c>
    </row>
    <row r="10" spans="1:5" x14ac:dyDescent="0.25">
      <c r="A10" s="1" t="s">
        <v>28</v>
      </c>
      <c r="B10" s="1">
        <v>33</v>
      </c>
      <c r="C10" s="1">
        <v>10</v>
      </c>
      <c r="D10" s="1">
        <v>34</v>
      </c>
      <c r="E10" s="1">
        <v>1.1000000000000001</v>
      </c>
    </row>
    <row r="11" spans="1:5" x14ac:dyDescent="0.25">
      <c r="A11" s="1" t="s">
        <v>29</v>
      </c>
      <c r="B11" s="1">
        <v>30</v>
      </c>
      <c r="C11" s="1">
        <v>15</v>
      </c>
      <c r="D11" s="1">
        <v>40</v>
      </c>
      <c r="E11" s="1">
        <v>4</v>
      </c>
    </row>
    <row r="12" spans="1:5" x14ac:dyDescent="0.25">
      <c r="A12" s="1" t="s">
        <v>30</v>
      </c>
      <c r="B12" s="1">
        <v>66</v>
      </c>
      <c r="C12" s="1">
        <v>16</v>
      </c>
      <c r="D12" s="1">
        <v>20</v>
      </c>
      <c r="E12" s="1">
        <v>2.1</v>
      </c>
    </row>
    <row r="13" spans="1:5" x14ac:dyDescent="0.25">
      <c r="A13" s="1" t="s">
        <v>31</v>
      </c>
      <c r="B13" s="1">
        <v>65</v>
      </c>
      <c r="C13" s="1">
        <v>14</v>
      </c>
      <c r="D13" s="1">
        <v>16</v>
      </c>
      <c r="E13" s="1">
        <v>1.8</v>
      </c>
    </row>
    <row r="14" spans="1:5" x14ac:dyDescent="0.25">
      <c r="A14" s="1" t="s">
        <v>32</v>
      </c>
      <c r="B14" s="1">
        <v>68</v>
      </c>
      <c r="C14" s="1">
        <v>19</v>
      </c>
      <c r="D14" s="1">
        <v>47</v>
      </c>
      <c r="E14" s="1">
        <v>1.5</v>
      </c>
    </row>
    <row r="15" spans="1:5" x14ac:dyDescent="0.25">
      <c r="A15" s="1" t="s">
        <v>33</v>
      </c>
      <c r="B15" s="1">
        <v>71</v>
      </c>
      <c r="C15" s="1">
        <v>16</v>
      </c>
      <c r="D15" s="1">
        <v>18</v>
      </c>
      <c r="E15" s="1">
        <v>3.5</v>
      </c>
    </row>
    <row r="16" spans="1:5" x14ac:dyDescent="0.25">
      <c r="A16" s="1" t="s">
        <v>34</v>
      </c>
      <c r="B16" s="1">
        <v>60</v>
      </c>
      <c r="C16" s="1">
        <v>26</v>
      </c>
      <c r="D16" s="1">
        <v>186</v>
      </c>
      <c r="E16" s="1">
        <v>1.7</v>
      </c>
    </row>
    <row r="17" spans="1:5" x14ac:dyDescent="0.25">
      <c r="A17" s="1" t="s">
        <v>35</v>
      </c>
      <c r="B17" s="1">
        <v>49</v>
      </c>
      <c r="C17" s="1">
        <v>23</v>
      </c>
      <c r="D17" s="1">
        <v>30</v>
      </c>
      <c r="E17" s="1">
        <v>3</v>
      </c>
    </row>
    <row r="18" spans="1:5" x14ac:dyDescent="0.25">
      <c r="A18" s="1" t="s">
        <v>36</v>
      </c>
      <c r="B18" s="1">
        <v>57</v>
      </c>
      <c r="C18" s="1">
        <v>20</v>
      </c>
      <c r="D18" s="1">
        <v>23</v>
      </c>
      <c r="E18" s="1">
        <v>0.5</v>
      </c>
    </row>
    <row r="19" spans="1:5" x14ac:dyDescent="0.25">
      <c r="A19" s="1" t="s">
        <v>37</v>
      </c>
      <c r="B19" s="1">
        <v>72</v>
      </c>
      <c r="C19" s="1">
        <v>17</v>
      </c>
      <c r="D19" s="1">
        <v>57</v>
      </c>
      <c r="E19" s="1">
        <v>1</v>
      </c>
    </row>
    <row r="20" spans="1:5" x14ac:dyDescent="0.25">
      <c r="A20" s="1" t="s">
        <v>38</v>
      </c>
      <c r="B20" s="1">
        <v>106</v>
      </c>
      <c r="C20" s="1">
        <v>53</v>
      </c>
      <c r="D20" s="1">
        <v>93</v>
      </c>
      <c r="E20" s="1">
        <v>5</v>
      </c>
    </row>
    <row r="21" spans="1:5" x14ac:dyDescent="0.25">
      <c r="A21" s="1" t="s">
        <v>39</v>
      </c>
      <c r="B21" s="1">
        <v>45</v>
      </c>
      <c r="C21" s="1">
        <v>15</v>
      </c>
      <c r="D21" s="1">
        <v>50</v>
      </c>
      <c r="E21" s="1">
        <v>5</v>
      </c>
    </row>
    <row r="22" spans="1:5" ht="30" x14ac:dyDescent="0.25">
      <c r="A22" s="1" t="s">
        <v>40</v>
      </c>
      <c r="B22" s="1">
        <v>80</v>
      </c>
      <c r="C22" s="1">
        <v>40</v>
      </c>
      <c r="D22" s="1">
        <v>70</v>
      </c>
      <c r="E22" s="1">
        <v>5</v>
      </c>
    </row>
    <row r="23" spans="1:5" x14ac:dyDescent="0.25">
      <c r="A23" s="1" t="s">
        <v>41</v>
      </c>
      <c r="B23" s="1">
        <v>200</v>
      </c>
      <c r="C23" s="1">
        <v>62</v>
      </c>
      <c r="D23" s="1">
        <v>100</v>
      </c>
      <c r="E23" s="1">
        <v>17</v>
      </c>
    </row>
    <row r="24" spans="1:5" ht="30" x14ac:dyDescent="0.25">
      <c r="A24" s="1" t="s">
        <v>42</v>
      </c>
      <c r="B24" s="1">
        <v>5.9</v>
      </c>
      <c r="C24" s="1">
        <v>1.8</v>
      </c>
      <c r="D24" s="1">
        <v>7.5</v>
      </c>
      <c r="E24" s="1">
        <v>1.5</v>
      </c>
    </row>
    <row r="25" spans="1:5" x14ac:dyDescent="0.25">
      <c r="A25" s="1" t="s">
        <v>43</v>
      </c>
      <c r="B25" s="1">
        <v>6.2</v>
      </c>
      <c r="C25" s="1">
        <v>2.2000000000000002</v>
      </c>
      <c r="D25" s="1">
        <v>9.5</v>
      </c>
      <c r="E25" s="1">
        <v>2</v>
      </c>
    </row>
    <row r="26" spans="1:5" ht="30" x14ac:dyDescent="0.25">
      <c r="A26" s="1" t="s">
        <v>44</v>
      </c>
      <c r="B26" s="1">
        <v>4.9000000000000004</v>
      </c>
      <c r="C26" s="1">
        <v>1.5</v>
      </c>
      <c r="D26" s="1">
        <v>6.7</v>
      </c>
      <c r="E26" s="1">
        <v>1</v>
      </c>
    </row>
    <row r="27" spans="1:5" x14ac:dyDescent="0.25">
      <c r="A27" s="1" t="s">
        <v>45</v>
      </c>
      <c r="B27" s="1">
        <v>4.8</v>
      </c>
      <c r="C27" s="1">
        <v>1.7</v>
      </c>
      <c r="D27" s="1">
        <v>5.7</v>
      </c>
      <c r="E27" s="1">
        <v>0.5</v>
      </c>
    </row>
    <row r="28" spans="1:5" ht="30" x14ac:dyDescent="0.25">
      <c r="A28" s="1" t="s">
        <v>46</v>
      </c>
      <c r="B28" s="1">
        <v>5.2</v>
      </c>
      <c r="C28" s="1">
        <v>1.9</v>
      </c>
      <c r="D28" s="1">
        <v>6</v>
      </c>
      <c r="E28" s="1">
        <v>0.5</v>
      </c>
    </row>
    <row r="29" spans="1:5" x14ac:dyDescent="0.25">
      <c r="A29" s="1" t="s">
        <v>47</v>
      </c>
      <c r="B29" s="1">
        <v>5.5</v>
      </c>
      <c r="C29" s="1">
        <v>3.1</v>
      </c>
      <c r="D29" s="1">
        <v>7.7</v>
      </c>
      <c r="E29" s="1">
        <v>0.3</v>
      </c>
    </row>
    <row r="30" spans="1:5" ht="30" x14ac:dyDescent="0.25">
      <c r="A30" s="1" t="s">
        <v>48</v>
      </c>
      <c r="B30" s="1">
        <v>3.2</v>
      </c>
      <c r="C30" s="1">
        <v>1.6</v>
      </c>
      <c r="D30" s="1">
        <v>5</v>
      </c>
      <c r="E30" s="1">
        <v>0.2</v>
      </c>
    </row>
    <row r="31" spans="1:5" ht="30" x14ac:dyDescent="0.25">
      <c r="A31" s="1" t="s">
        <v>49</v>
      </c>
      <c r="B31" s="1">
        <v>3.3</v>
      </c>
      <c r="C31" s="1">
        <v>1.3</v>
      </c>
      <c r="D31" s="1">
        <v>4.4000000000000004</v>
      </c>
      <c r="E31" s="1">
        <v>0.5</v>
      </c>
    </row>
    <row r="32" spans="1:5" ht="30" x14ac:dyDescent="0.25">
      <c r="A32" s="1" t="s">
        <v>50</v>
      </c>
      <c r="B32" s="1">
        <v>2.6</v>
      </c>
      <c r="C32" s="1">
        <v>0.4</v>
      </c>
      <c r="D32" s="1">
        <v>3.6</v>
      </c>
      <c r="E32" s="1">
        <v>1</v>
      </c>
    </row>
    <row r="33" spans="1:6" x14ac:dyDescent="0.25">
      <c r="A33" s="1" t="s">
        <v>51</v>
      </c>
      <c r="B33" s="1">
        <v>1.7</v>
      </c>
      <c r="C33" s="1">
        <v>1.4</v>
      </c>
      <c r="D33" s="1">
        <v>2.6</v>
      </c>
      <c r="E33" s="1">
        <v>0.2</v>
      </c>
    </row>
    <row r="34" spans="1:6" x14ac:dyDescent="0.25">
      <c r="A34" s="1" t="s">
        <v>52</v>
      </c>
      <c r="B34" s="1">
        <v>3</v>
      </c>
      <c r="C34" s="1">
        <v>1.2</v>
      </c>
      <c r="D34" s="1">
        <v>4</v>
      </c>
      <c r="E34" s="1">
        <v>0.2</v>
      </c>
    </row>
    <row r="35" spans="1:6" ht="60" x14ac:dyDescent="0.25">
      <c r="A35" s="1" t="s">
        <v>53</v>
      </c>
      <c r="B35" s="1">
        <v>5</v>
      </c>
      <c r="C35" s="1">
        <v>3</v>
      </c>
      <c r="D35" s="1">
        <v>6</v>
      </c>
      <c r="E35" s="1">
        <v>1.2</v>
      </c>
    </row>
    <row r="36" spans="1:6" ht="30" x14ac:dyDescent="0.25">
      <c r="A36" s="1" t="s">
        <v>54</v>
      </c>
      <c r="B36" s="1">
        <v>1.7</v>
      </c>
      <c r="C36" s="1">
        <v>1.4</v>
      </c>
      <c r="D36" s="1">
        <v>5</v>
      </c>
      <c r="E36" s="1">
        <v>0.2</v>
      </c>
    </row>
    <row r="37" spans="1:6" ht="30" x14ac:dyDescent="0.25">
      <c r="A37" s="1" t="s">
        <v>55</v>
      </c>
      <c r="B37" s="1">
        <v>50</v>
      </c>
      <c r="C37" s="1">
        <v>7</v>
      </c>
      <c r="D37" s="1">
        <v>23</v>
      </c>
      <c r="E37" s="1">
        <v>0.5</v>
      </c>
    </row>
    <row r="38" spans="1:6" ht="60" x14ac:dyDescent="0.25">
      <c r="A38" s="1" t="s">
        <v>56</v>
      </c>
      <c r="B38" s="1">
        <v>2.5</v>
      </c>
      <c r="C38" s="1">
        <v>1.5</v>
      </c>
      <c r="D38" s="1">
        <v>5</v>
      </c>
      <c r="E38" s="1">
        <v>1</v>
      </c>
    </row>
    <row r="39" spans="1:6" x14ac:dyDescent="0.25">
      <c r="A39" s="1" t="s">
        <v>57</v>
      </c>
      <c r="B39" s="1">
        <v>19.7</v>
      </c>
      <c r="C39" s="1">
        <v>5.6</v>
      </c>
      <c r="D39" s="1">
        <v>15</v>
      </c>
      <c r="E39" s="1">
        <v>0.2</v>
      </c>
    </row>
    <row r="40" spans="1:6" x14ac:dyDescent="0.25">
      <c r="A40" s="1" t="s">
        <v>58</v>
      </c>
      <c r="B40" s="1">
        <v>26</v>
      </c>
      <c r="C40" s="1">
        <v>6.5</v>
      </c>
      <c r="D40" s="1">
        <v>15</v>
      </c>
      <c r="E40" s="1">
        <v>2.6</v>
      </c>
    </row>
    <row r="41" spans="1:6" x14ac:dyDescent="0.25">
      <c r="A41" s="1" t="s">
        <v>59</v>
      </c>
      <c r="B41" s="1">
        <v>15.5</v>
      </c>
      <c r="C41" s="1">
        <v>7</v>
      </c>
      <c r="D41" s="1">
        <v>24</v>
      </c>
      <c r="E41" s="1">
        <v>0.5</v>
      </c>
    </row>
    <row r="42" spans="1:6" x14ac:dyDescent="0.25">
      <c r="A42" s="1" t="s">
        <v>31</v>
      </c>
      <c r="B42" s="1">
        <v>22.7</v>
      </c>
      <c r="C42" s="1">
        <v>6.2</v>
      </c>
      <c r="D42" s="1">
        <v>10</v>
      </c>
      <c r="E42" s="1">
        <v>0.2</v>
      </c>
    </row>
    <row r="43" spans="1:6" ht="30" x14ac:dyDescent="0.25">
      <c r="A43" s="1" t="s">
        <v>60</v>
      </c>
      <c r="B43" s="1">
        <v>17</v>
      </c>
      <c r="C43" s="1">
        <v>7</v>
      </c>
      <c r="D43" s="1">
        <v>18</v>
      </c>
      <c r="E43" s="1">
        <v>0.5</v>
      </c>
    </row>
    <row r="44" spans="1:6" x14ac:dyDescent="0.25">
      <c r="A44" s="8"/>
      <c r="B44" s="8"/>
      <c r="C44" s="8"/>
      <c r="D44" s="8"/>
      <c r="E44" s="8"/>
      <c r="F44" s="7"/>
    </row>
    <row r="45" spans="1:6" x14ac:dyDescent="0.25">
      <c r="A45" s="8"/>
      <c r="B45" s="8"/>
      <c r="C45" s="8"/>
      <c r="D45" s="8"/>
      <c r="E45" s="8"/>
      <c r="F45" s="7"/>
    </row>
    <row r="46" spans="1:6" x14ac:dyDescent="0.25">
      <c r="A46" s="8"/>
      <c r="B46" s="8"/>
      <c r="C46" s="8"/>
      <c r="D46" s="8"/>
      <c r="E46" s="8"/>
      <c r="F46" s="7"/>
    </row>
    <row r="47" spans="1:6" x14ac:dyDescent="0.25">
      <c r="A47" s="8"/>
      <c r="B47" s="8"/>
      <c r="C47" s="8"/>
      <c r="D47" s="8"/>
      <c r="E47" s="8"/>
      <c r="F47" s="7"/>
    </row>
    <row r="48" spans="1:6" x14ac:dyDescent="0.25">
      <c r="A48" s="8"/>
      <c r="B48" s="8"/>
      <c r="C48" s="8"/>
      <c r="D48" s="8"/>
      <c r="E48" s="8"/>
      <c r="F48" s="7"/>
    </row>
    <row r="49" spans="1:6" x14ac:dyDescent="0.25">
      <c r="A49" s="8"/>
      <c r="B49" s="8"/>
      <c r="C49" s="8"/>
      <c r="D49" s="8"/>
      <c r="E49" s="8"/>
      <c r="F49" s="7"/>
    </row>
    <row r="50" spans="1:6" x14ac:dyDescent="0.25">
      <c r="A50" s="8"/>
      <c r="B50" s="8"/>
      <c r="C50" s="8"/>
      <c r="D50" s="8"/>
      <c r="E50" s="8"/>
      <c r="F50" s="7"/>
    </row>
    <row r="51" spans="1:6" x14ac:dyDescent="0.25">
      <c r="A51" s="8"/>
      <c r="B51" s="8"/>
      <c r="C51" s="8"/>
      <c r="D51" s="8"/>
      <c r="E51" s="8"/>
      <c r="F51" s="7"/>
    </row>
    <row r="52" spans="1:6" x14ac:dyDescent="0.25">
      <c r="A52" s="7"/>
      <c r="B52" s="7"/>
      <c r="C52" s="7"/>
      <c r="D52" s="7"/>
      <c r="E52" s="7"/>
      <c r="F52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D01C-4BB7-46DD-A5F1-62E9D38909AA}">
  <dimension ref="A1:I19"/>
  <sheetViews>
    <sheetView workbookViewId="0">
      <selection activeCell="M9" sqref="M9"/>
    </sheetView>
  </sheetViews>
  <sheetFormatPr defaultRowHeight="15" x14ac:dyDescent="0.25"/>
  <cols>
    <col min="2" max="2" width="19.28515625" customWidth="1"/>
  </cols>
  <sheetData>
    <row r="1" spans="1:9" x14ac:dyDescent="0.25">
      <c r="A1" s="6"/>
      <c r="B1" s="6"/>
      <c r="C1" s="6" t="s">
        <v>12</v>
      </c>
      <c r="D1" s="6"/>
      <c r="E1" s="6" t="s">
        <v>20</v>
      </c>
      <c r="F1" s="6"/>
      <c r="G1" s="6" t="s">
        <v>5</v>
      </c>
      <c r="H1" s="6"/>
      <c r="I1" s="6" t="s">
        <v>6</v>
      </c>
    </row>
    <row r="2" spans="1:9" x14ac:dyDescent="0.25">
      <c r="A2" s="6">
        <v>1</v>
      </c>
      <c r="B2" s="1" t="s">
        <v>82</v>
      </c>
      <c r="C2" s="6">
        <v>34.4</v>
      </c>
      <c r="D2" s="6"/>
      <c r="E2" s="6"/>
      <c r="F2" s="6"/>
      <c r="G2" s="6"/>
      <c r="H2" s="6"/>
      <c r="I2" s="6"/>
    </row>
    <row r="3" spans="1:9" x14ac:dyDescent="0.25">
      <c r="A3" s="6">
        <v>2</v>
      </c>
      <c r="B3" s="1" t="s">
        <v>9</v>
      </c>
      <c r="C3" s="6">
        <v>46.2</v>
      </c>
      <c r="D3" s="6"/>
      <c r="E3" s="6"/>
      <c r="F3" s="6"/>
      <c r="G3" s="6"/>
      <c r="H3" s="6"/>
      <c r="I3" s="6"/>
    </row>
    <row r="4" spans="1:9" x14ac:dyDescent="0.25">
      <c r="A4" s="6">
        <v>3</v>
      </c>
      <c r="B4" s="1" t="s">
        <v>10</v>
      </c>
      <c r="C4" s="6">
        <v>21</v>
      </c>
      <c r="D4" s="6"/>
      <c r="E4" s="6"/>
      <c r="F4" s="6"/>
      <c r="G4" s="6"/>
      <c r="H4" s="6"/>
      <c r="I4" s="6">
        <v>24</v>
      </c>
    </row>
    <row r="5" spans="1:9" x14ac:dyDescent="0.25">
      <c r="A5" s="6">
        <v>4</v>
      </c>
      <c r="B5" s="1" t="s">
        <v>11</v>
      </c>
      <c r="C5" s="6">
        <v>30</v>
      </c>
      <c r="D5" s="6"/>
      <c r="E5" s="6"/>
      <c r="F5" s="6"/>
      <c r="G5" s="6"/>
      <c r="H5" s="6"/>
      <c r="I5" s="6"/>
    </row>
    <row r="6" spans="1:9" x14ac:dyDescent="0.25">
      <c r="A6" s="6">
        <v>5</v>
      </c>
      <c r="B6" s="1" t="s">
        <v>83</v>
      </c>
      <c r="C6" s="6">
        <v>15</v>
      </c>
      <c r="D6" s="6"/>
      <c r="E6" s="6">
        <v>15</v>
      </c>
      <c r="F6" s="6"/>
      <c r="G6" s="6">
        <v>15</v>
      </c>
      <c r="H6" s="6"/>
      <c r="I6" s="6"/>
    </row>
    <row r="7" spans="1:9" x14ac:dyDescent="0.25">
      <c r="A7" s="6">
        <v>6</v>
      </c>
      <c r="B7" s="6" t="s">
        <v>61</v>
      </c>
      <c r="C7" s="6">
        <v>10</v>
      </c>
      <c r="D7" s="6"/>
      <c r="E7" s="6">
        <v>46</v>
      </c>
      <c r="F7" s="6"/>
      <c r="G7" s="6"/>
      <c r="H7" s="6"/>
      <c r="I7" s="6"/>
    </row>
    <row r="8" spans="1:9" x14ac:dyDescent="0.25">
      <c r="A8" s="6">
        <v>7</v>
      </c>
      <c r="B8" s="6" t="s">
        <v>61</v>
      </c>
      <c r="C8" s="6">
        <v>12</v>
      </c>
      <c r="D8" s="6"/>
      <c r="E8" s="6">
        <v>52</v>
      </c>
      <c r="F8" s="6"/>
      <c r="G8" s="6"/>
      <c r="H8" s="6"/>
      <c r="I8" s="6"/>
    </row>
    <row r="9" spans="1:9" x14ac:dyDescent="0.25">
      <c r="A9" s="6">
        <v>8</v>
      </c>
      <c r="B9" s="6" t="s">
        <v>61</v>
      </c>
      <c r="C9" s="6">
        <v>10</v>
      </c>
      <c r="D9" s="6"/>
      <c r="E9" s="6">
        <v>33</v>
      </c>
      <c r="F9" s="6"/>
      <c r="G9" s="6"/>
      <c r="H9" s="6"/>
      <c r="I9" s="6"/>
    </row>
    <row r="10" spans="1:9" x14ac:dyDescent="0.25">
      <c r="A10" s="6">
        <v>9</v>
      </c>
      <c r="B10" s="1" t="s">
        <v>18</v>
      </c>
      <c r="C10" s="1">
        <v>20</v>
      </c>
      <c r="D10" s="1"/>
      <c r="E10" s="1">
        <v>20</v>
      </c>
      <c r="F10" s="1"/>
      <c r="G10" s="1"/>
      <c r="H10" s="1"/>
      <c r="I10" s="1">
        <v>14</v>
      </c>
    </row>
    <row r="11" spans="1:9" x14ac:dyDescent="0.25">
      <c r="A11" s="6">
        <v>10</v>
      </c>
      <c r="B11" s="1" t="s">
        <v>62</v>
      </c>
      <c r="C11" s="1">
        <v>18</v>
      </c>
      <c r="D11" s="1"/>
      <c r="E11" s="1">
        <v>46</v>
      </c>
      <c r="F11" s="1"/>
      <c r="G11" s="1"/>
      <c r="H11" s="1"/>
      <c r="I11" s="1"/>
    </row>
    <row r="12" spans="1:9" x14ac:dyDescent="0.25">
      <c r="A12" s="6">
        <v>11</v>
      </c>
      <c r="B12" s="1" t="s">
        <v>63</v>
      </c>
      <c r="C12" s="1">
        <v>10</v>
      </c>
      <c r="D12" s="1"/>
      <c r="E12" s="1">
        <v>26</v>
      </c>
      <c r="F12" s="1"/>
      <c r="G12" s="1">
        <v>26</v>
      </c>
      <c r="H12" s="1"/>
      <c r="I12" s="1"/>
    </row>
    <row r="13" spans="1:9" x14ac:dyDescent="0.25">
      <c r="A13" s="6">
        <v>12</v>
      </c>
      <c r="B13" s="1" t="s">
        <v>64</v>
      </c>
      <c r="C13" s="1"/>
      <c r="D13" s="1"/>
      <c r="E13" s="1"/>
      <c r="F13" s="1"/>
      <c r="G13" s="1">
        <v>60</v>
      </c>
      <c r="H13" s="1"/>
      <c r="I13" s="1"/>
    </row>
    <row r="14" spans="1:9" x14ac:dyDescent="0.25">
      <c r="A14" s="6">
        <v>13</v>
      </c>
      <c r="B14" s="1" t="s">
        <v>65</v>
      </c>
      <c r="C14" s="1">
        <v>11</v>
      </c>
      <c r="D14" s="1"/>
      <c r="E14" s="1">
        <v>37</v>
      </c>
      <c r="F14" s="1"/>
      <c r="G14" s="1"/>
      <c r="H14" s="1"/>
      <c r="I14" s="1"/>
    </row>
    <row r="15" spans="1:9" x14ac:dyDescent="0.25">
      <c r="A15" s="6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6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6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6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838E-9DA9-4BA9-81BF-6AEA9D942B59}">
  <dimension ref="A1:F21"/>
  <sheetViews>
    <sheetView workbookViewId="0">
      <selection activeCell="G10" sqref="G10"/>
    </sheetView>
  </sheetViews>
  <sheetFormatPr defaultRowHeight="15" x14ac:dyDescent="0.25"/>
  <cols>
    <col min="1" max="1" width="6.28515625" customWidth="1"/>
    <col min="2" max="2" width="26.28515625" customWidth="1"/>
  </cols>
  <sheetData>
    <row r="1" spans="1:6" x14ac:dyDescent="0.25">
      <c r="A1" s="1" t="s">
        <v>19</v>
      </c>
      <c r="B1" s="1" t="s">
        <v>66</v>
      </c>
      <c r="C1" s="1"/>
      <c r="D1" s="1"/>
      <c r="E1" s="1"/>
      <c r="F1" s="1"/>
    </row>
    <row r="2" spans="1:6" x14ac:dyDescent="0.25">
      <c r="A2" s="1">
        <v>1</v>
      </c>
      <c r="B2" s="1" t="s">
        <v>67</v>
      </c>
      <c r="C2" s="1"/>
      <c r="D2" s="1"/>
      <c r="E2" s="1"/>
      <c r="F2" s="1"/>
    </row>
    <row r="3" spans="1:6" ht="30" x14ac:dyDescent="0.25">
      <c r="A3" s="1">
        <v>2</v>
      </c>
      <c r="B3" s="1" t="s">
        <v>68</v>
      </c>
      <c r="C3" s="1"/>
      <c r="D3" s="1"/>
      <c r="E3" s="1"/>
      <c r="F3" s="1"/>
    </row>
    <row r="4" spans="1:6" x14ac:dyDescent="0.25">
      <c r="A4" s="1">
        <v>3</v>
      </c>
      <c r="B4" s="1" t="s">
        <v>69</v>
      </c>
      <c r="C4" s="1"/>
      <c r="D4" s="1"/>
      <c r="E4" s="1"/>
      <c r="F4" s="1"/>
    </row>
    <row r="5" spans="1:6" x14ac:dyDescent="0.25">
      <c r="A5" s="1">
        <v>4</v>
      </c>
      <c r="B5" s="1" t="s">
        <v>70</v>
      </c>
      <c r="C5" s="1"/>
      <c r="D5" s="1"/>
      <c r="E5" s="1"/>
      <c r="F5" s="1"/>
    </row>
    <row r="6" spans="1:6" ht="30" x14ac:dyDescent="0.25">
      <c r="A6" s="1">
        <v>5</v>
      </c>
      <c r="B6" s="1" t="s">
        <v>71</v>
      </c>
      <c r="C6" s="1"/>
      <c r="D6" s="1"/>
      <c r="E6" s="1"/>
      <c r="F6" s="1"/>
    </row>
    <row r="7" spans="1:6" x14ac:dyDescent="0.25">
      <c r="A7" s="1">
        <v>6</v>
      </c>
      <c r="B7" s="1" t="s">
        <v>72</v>
      </c>
      <c r="C7" s="1"/>
      <c r="D7" s="1"/>
      <c r="E7" s="1"/>
      <c r="F7" s="1"/>
    </row>
    <row r="8" spans="1:6" x14ac:dyDescent="0.25">
      <c r="A8" s="1">
        <v>7</v>
      </c>
      <c r="B8" s="1" t="s">
        <v>73</v>
      </c>
      <c r="C8" s="1"/>
      <c r="D8" s="1"/>
      <c r="E8" s="1"/>
      <c r="F8" s="1"/>
    </row>
    <row r="9" spans="1:6" x14ac:dyDescent="0.25">
      <c r="A9" s="1">
        <v>8</v>
      </c>
      <c r="B9" s="1" t="s">
        <v>74</v>
      </c>
      <c r="C9" s="1"/>
      <c r="D9" s="1"/>
      <c r="E9" s="1"/>
      <c r="F9" s="1"/>
    </row>
    <row r="10" spans="1:6" ht="30" x14ac:dyDescent="0.25">
      <c r="A10" s="1">
        <v>9</v>
      </c>
      <c r="B10" s="1" t="s">
        <v>75</v>
      </c>
      <c r="C10" s="1"/>
      <c r="D10" s="1"/>
      <c r="E10" s="1"/>
      <c r="F10" s="1"/>
    </row>
    <row r="11" spans="1:6" x14ac:dyDescent="0.25">
      <c r="A11" s="1">
        <v>10</v>
      </c>
      <c r="B11" s="1" t="s">
        <v>76</v>
      </c>
      <c r="C11" s="1"/>
      <c r="D11" s="1"/>
      <c r="E11" s="1"/>
      <c r="F11" s="1"/>
    </row>
    <row r="12" spans="1:6" x14ac:dyDescent="0.25">
      <c r="A12" s="1">
        <v>11</v>
      </c>
      <c r="B12" s="1" t="s">
        <v>77</v>
      </c>
      <c r="C12" s="1"/>
      <c r="D12" s="1"/>
      <c r="E12" s="1"/>
      <c r="F12" s="1"/>
    </row>
    <row r="13" spans="1:6" ht="30" x14ac:dyDescent="0.25">
      <c r="A13" s="1">
        <v>12</v>
      </c>
      <c r="B13" s="1" t="s">
        <v>78</v>
      </c>
      <c r="C13" s="1"/>
      <c r="D13" s="1"/>
      <c r="E13" s="1"/>
      <c r="F13" s="1"/>
    </row>
    <row r="14" spans="1:6" x14ac:dyDescent="0.25">
      <c r="A14" s="1">
        <v>13</v>
      </c>
      <c r="B14" s="1" t="s">
        <v>79</v>
      </c>
      <c r="C14" s="1"/>
      <c r="D14" s="1"/>
      <c r="E14" s="1"/>
      <c r="F14" s="1"/>
    </row>
    <row r="15" spans="1:6" x14ac:dyDescent="0.25">
      <c r="A15" s="1">
        <v>14</v>
      </c>
      <c r="B15" s="1" t="s">
        <v>80</v>
      </c>
      <c r="C15" s="1"/>
      <c r="D15" s="1"/>
      <c r="E15" s="1"/>
      <c r="F15" s="1"/>
    </row>
    <row r="16" spans="1:6" x14ac:dyDescent="0.25">
      <c r="A16" s="1">
        <v>15</v>
      </c>
      <c r="B16" s="1" t="s">
        <v>81</v>
      </c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7B20-585E-4253-A0A8-F05FEAB4101D}">
  <dimension ref="A1:M17"/>
  <sheetViews>
    <sheetView workbookViewId="0">
      <selection activeCell="C3" sqref="C3"/>
    </sheetView>
  </sheetViews>
  <sheetFormatPr defaultRowHeight="15" x14ac:dyDescent="0.25"/>
  <cols>
    <col min="2" max="2" width="18.28515625" customWidth="1"/>
    <col min="3" max="3" width="11.5703125" bestFit="1" customWidth="1"/>
  </cols>
  <sheetData>
    <row r="1" spans="1:4" x14ac:dyDescent="0.25">
      <c r="A1" t="s">
        <v>21</v>
      </c>
    </row>
    <row r="2" spans="1:4" x14ac:dyDescent="0.25">
      <c r="A2" s="1"/>
      <c r="B2" s="1"/>
      <c r="C2" s="12"/>
      <c r="D2" s="12"/>
    </row>
    <row r="3" spans="1:4" ht="30" x14ac:dyDescent="0.25">
      <c r="A3" s="1">
        <v>1</v>
      </c>
      <c r="B3" s="1" t="s">
        <v>82</v>
      </c>
      <c r="C3" s="12">
        <f>(главная!F3*100)/34.4</f>
        <v>87.209302325581405</v>
      </c>
      <c r="D3" s="12"/>
    </row>
    <row r="4" spans="1:4" x14ac:dyDescent="0.25">
      <c r="A4" s="1">
        <v>2</v>
      </c>
      <c r="B4" s="1" t="s">
        <v>9</v>
      </c>
      <c r="C4" s="12">
        <f>(главная!F3*100)/46.2</f>
        <v>64.935064935064929</v>
      </c>
      <c r="D4" s="12"/>
    </row>
    <row r="5" spans="1:4" x14ac:dyDescent="0.25">
      <c r="A5" s="1">
        <v>3</v>
      </c>
      <c r="B5" s="1" t="s">
        <v>10</v>
      </c>
      <c r="C5" s="12">
        <f>(главная!F3*100)/21</f>
        <v>142.85714285714286</v>
      </c>
      <c r="D5" s="12"/>
    </row>
    <row r="6" spans="1:4" x14ac:dyDescent="0.25">
      <c r="A6" s="1">
        <v>4</v>
      </c>
      <c r="B6" s="1" t="s">
        <v>11</v>
      </c>
      <c r="C6" s="12">
        <f>(главная!F3*100)/30</f>
        <v>100</v>
      </c>
      <c r="D6" s="12"/>
    </row>
    <row r="7" spans="1:4" x14ac:dyDescent="0.25">
      <c r="A7" s="1">
        <v>5</v>
      </c>
      <c r="B7" s="1" t="s">
        <v>83</v>
      </c>
      <c r="C7" s="12">
        <f>(главная!F3*100)/15</f>
        <v>200</v>
      </c>
      <c r="D7" s="12"/>
    </row>
    <row r="8" spans="1:4" x14ac:dyDescent="0.25">
      <c r="A8" s="1">
        <v>6</v>
      </c>
      <c r="B8" s="1" t="s">
        <v>61</v>
      </c>
      <c r="C8" s="12"/>
      <c r="D8" s="12"/>
    </row>
    <row r="9" spans="1:4" x14ac:dyDescent="0.25">
      <c r="A9" s="1">
        <v>7</v>
      </c>
      <c r="B9" s="1" t="s">
        <v>61</v>
      </c>
      <c r="C9" s="12"/>
      <c r="D9" s="12"/>
    </row>
    <row r="10" spans="1:4" x14ac:dyDescent="0.25">
      <c r="A10" s="1">
        <v>8</v>
      </c>
      <c r="B10" s="1" t="s">
        <v>61</v>
      </c>
      <c r="C10" s="12"/>
      <c r="D10" s="12"/>
    </row>
    <row r="11" spans="1:4" x14ac:dyDescent="0.25">
      <c r="A11" s="1">
        <v>9</v>
      </c>
      <c r="B11" s="1" t="s">
        <v>18</v>
      </c>
      <c r="C11" s="12"/>
      <c r="D11" s="12"/>
    </row>
    <row r="12" spans="1:4" ht="30" x14ac:dyDescent="0.25">
      <c r="A12" s="1">
        <v>10</v>
      </c>
      <c r="B12" s="1" t="s">
        <v>62</v>
      </c>
      <c r="C12" s="12"/>
      <c r="D12" s="12"/>
    </row>
    <row r="13" spans="1:4" x14ac:dyDescent="0.25">
      <c r="A13" s="1">
        <v>11</v>
      </c>
      <c r="B13" s="1" t="s">
        <v>63</v>
      </c>
      <c r="C13" s="12"/>
      <c r="D13" s="12"/>
    </row>
    <row r="14" spans="1:4" x14ac:dyDescent="0.25">
      <c r="A14" s="1">
        <v>12</v>
      </c>
      <c r="B14" s="1" t="s">
        <v>64</v>
      </c>
      <c r="C14" s="12"/>
      <c r="D14" s="12"/>
    </row>
    <row r="15" spans="1:4" x14ac:dyDescent="0.25">
      <c r="A15" s="1">
        <v>13</v>
      </c>
      <c r="B15" s="1" t="s">
        <v>65</v>
      </c>
      <c r="C15" s="12"/>
      <c r="D15" s="12"/>
    </row>
    <row r="16" spans="1:4" x14ac:dyDescent="0.25">
      <c r="A16" s="1"/>
      <c r="B16" s="1"/>
      <c r="C16" s="12"/>
      <c r="D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главная</vt:lpstr>
      <vt:lpstr>Лист1</vt:lpstr>
      <vt:lpstr>нормы выноса</vt:lpstr>
      <vt:lpstr>удобрения</vt:lpstr>
      <vt:lpstr>области</vt:lpstr>
      <vt:lpstr>оз.пшеница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m.sadvokassova</cp:lastModifiedBy>
  <dcterms:created xsi:type="dcterms:W3CDTF">2015-06-05T18:19:34Z</dcterms:created>
  <dcterms:modified xsi:type="dcterms:W3CDTF">2020-11-19T06:27:21Z</dcterms:modified>
</cp:coreProperties>
</file>