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.t.mangini\Documents\Jupyter\DOE\"/>
    </mc:Choice>
  </mc:AlternateContent>
  <bookViews>
    <workbookView xWindow="0" yWindow="1680" windowWidth="2049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1" l="1"/>
  <c r="I65" i="1"/>
  <c r="I64" i="1"/>
  <c r="I60" i="1"/>
  <c r="I58" i="1"/>
  <c r="I53" i="1"/>
  <c r="I51" i="1"/>
  <c r="I50" i="1"/>
  <c r="I45" i="1"/>
  <c r="I44" i="1"/>
  <c r="I43" i="1"/>
  <c r="I42" i="1"/>
  <c r="I41" i="1"/>
  <c r="I40" i="1"/>
  <c r="I36" i="1"/>
  <c r="I35" i="1"/>
  <c r="I34" i="1"/>
  <c r="I33" i="1"/>
  <c r="I32" i="1"/>
  <c r="I28" i="1"/>
  <c r="I27" i="1"/>
  <c r="I19" i="1"/>
  <c r="I18" i="1"/>
  <c r="I17" i="1"/>
  <c r="I16" i="1"/>
  <c r="I15" i="1"/>
  <c r="I14" i="1"/>
  <c r="I13" i="1"/>
  <c r="I11" i="1"/>
  <c r="I7" i="1"/>
  <c r="I2" i="1"/>
  <c r="D77" i="1" l="1"/>
  <c r="D73" i="1"/>
  <c r="D70" i="1"/>
  <c r="D69" i="1"/>
  <c r="D67" i="1"/>
  <c r="D61" i="1"/>
  <c r="D60" i="1"/>
  <c r="D58" i="1"/>
  <c r="D57" i="1"/>
  <c r="D56" i="1"/>
  <c r="D52" i="1"/>
  <c r="D44" i="1"/>
  <c r="D43" i="1"/>
  <c r="D42" i="1"/>
  <c r="D40" i="1"/>
  <c r="D34" i="1"/>
  <c r="D33" i="1"/>
  <c r="D29" i="1"/>
  <c r="D28" i="1"/>
  <c r="D27" i="1"/>
  <c r="D25" i="1"/>
  <c r="D23" i="1"/>
  <c r="D21" i="1"/>
  <c r="D18" i="1"/>
  <c r="D16" i="1"/>
  <c r="D13" i="1"/>
  <c r="D12" i="1"/>
  <c r="D11" i="1"/>
  <c r="D8" i="1"/>
  <c r="D6" i="1"/>
  <c r="D4" i="1"/>
  <c r="C74" i="1"/>
  <c r="C68" i="1"/>
  <c r="C61" i="1"/>
  <c r="C60" i="1"/>
  <c r="C59" i="1"/>
  <c r="C58" i="1"/>
  <c r="C57" i="1"/>
  <c r="C55" i="1"/>
  <c r="C51" i="1"/>
  <c r="C50" i="1"/>
  <c r="C48" i="1"/>
  <c r="C46" i="1"/>
  <c r="C44" i="1"/>
  <c r="C42" i="1"/>
  <c r="C40" i="1"/>
  <c r="C36" i="1"/>
  <c r="C34" i="1"/>
  <c r="C26" i="1"/>
  <c r="C25" i="1"/>
  <c r="C24" i="1"/>
  <c r="C23" i="1"/>
  <c r="C18" i="1"/>
  <c r="C16" i="1"/>
  <c r="C13" i="1"/>
  <c r="C10" i="1"/>
  <c r="C9" i="1"/>
  <c r="B81" i="1"/>
  <c r="B80" i="1"/>
  <c r="B76" i="1"/>
  <c r="B73" i="1"/>
  <c r="B72" i="1"/>
  <c r="B64" i="1"/>
  <c r="B62" i="1"/>
  <c r="B60" i="1"/>
  <c r="B59" i="1"/>
  <c r="B58" i="1"/>
  <c r="B57" i="1"/>
  <c r="B55" i="1"/>
  <c r="B52" i="1"/>
  <c r="B51" i="1"/>
  <c r="B47" i="1"/>
  <c r="B44" i="1"/>
  <c r="B43" i="1"/>
  <c r="B42" i="1"/>
  <c r="B40" i="1"/>
  <c r="B30" i="1"/>
  <c r="B22" i="1"/>
  <c r="B20" i="1"/>
  <c r="B18" i="1"/>
  <c r="B16" i="1"/>
  <c r="B14" i="1"/>
  <c r="B11" i="1"/>
  <c r="B10" i="1"/>
  <c r="B8" i="1"/>
  <c r="B5" i="1"/>
  <c r="B3" i="1"/>
  <c r="B2" i="1"/>
  <c r="G80" i="1"/>
  <c r="G79" i="1"/>
  <c r="G78" i="1"/>
  <c r="G77" i="1"/>
  <c r="G73" i="1"/>
  <c r="G72" i="1"/>
  <c r="G71" i="1"/>
  <c r="G68" i="1"/>
  <c r="G67" i="1"/>
  <c r="G65" i="1"/>
  <c r="G63" i="1"/>
  <c r="G62" i="1"/>
  <c r="G61" i="1"/>
  <c r="G60" i="1"/>
  <c r="G58" i="1"/>
  <c r="G54" i="1"/>
  <c r="G53" i="1"/>
  <c r="G48" i="1"/>
  <c r="G44" i="1"/>
  <c r="G42" i="1"/>
  <c r="G40" i="1"/>
  <c r="G34" i="1"/>
  <c r="G29" i="1"/>
  <c r="G22" i="1"/>
  <c r="G21" i="1"/>
  <c r="G18" i="1"/>
  <c r="G16" i="1"/>
  <c r="G11" i="1"/>
  <c r="G9" i="1"/>
  <c r="G8" i="1"/>
  <c r="G2" i="1"/>
  <c r="G81" i="1"/>
  <c r="G74" i="1"/>
  <c r="G64" i="1"/>
  <c r="G59" i="1"/>
  <c r="G57" i="1"/>
  <c r="G55" i="1"/>
  <c r="G52" i="1"/>
  <c r="G50" i="1"/>
  <c r="G49" i="1"/>
  <c r="G45" i="1"/>
  <c r="G41" i="1"/>
  <c r="G39" i="1"/>
  <c r="G38" i="1"/>
  <c r="G33" i="1"/>
  <c r="G31" i="1"/>
  <c r="G28" i="1"/>
  <c r="G23" i="1"/>
  <c r="G20" i="1"/>
  <c r="G13" i="1"/>
  <c r="G12" i="1"/>
  <c r="G7" i="1"/>
  <c r="G6" i="1"/>
  <c r="G5" i="1"/>
  <c r="G4" i="1"/>
  <c r="G3" i="1"/>
  <c r="E81" i="1" l="1"/>
  <c r="E78" i="1"/>
  <c r="E75" i="1"/>
  <c r="E73" i="1"/>
  <c r="E71" i="1"/>
  <c r="E65" i="1"/>
  <c r="E61" i="1"/>
  <c r="E60" i="1"/>
  <c r="E58" i="1"/>
  <c r="E57" i="1"/>
  <c r="E53" i="1"/>
  <c r="E50" i="1"/>
  <c r="E47" i="1"/>
  <c r="E46" i="1"/>
  <c r="E44" i="1"/>
  <c r="E42" i="1"/>
  <c r="E40" i="1"/>
  <c r="E38" i="1"/>
  <c r="E37" i="1"/>
  <c r="E35" i="1"/>
  <c r="E31" i="1"/>
  <c r="E29" i="1"/>
  <c r="E27" i="1"/>
  <c r="E26" i="1"/>
  <c r="E24" i="1"/>
  <c r="E21" i="1"/>
  <c r="E18" i="1"/>
  <c r="E16" i="1"/>
  <c r="E15" i="1"/>
  <c r="E14" i="1"/>
  <c r="E12" i="1"/>
  <c r="E11" i="1"/>
  <c r="E6" i="1"/>
  <c r="E5" i="1"/>
  <c r="H80" i="1" l="1"/>
  <c r="H74" i="1"/>
  <c r="H73" i="1"/>
  <c r="H71" i="1"/>
  <c r="H70" i="1"/>
  <c r="H68" i="1"/>
  <c r="H60" i="1"/>
  <c r="H58" i="1"/>
  <c r="H56" i="1"/>
  <c r="H55" i="1"/>
  <c r="H54" i="1"/>
  <c r="H49" i="1"/>
  <c r="H44" i="1"/>
  <c r="H40" i="1"/>
  <c r="H39" i="1"/>
  <c r="H37" i="1"/>
  <c r="H35" i="1"/>
  <c r="H34" i="1"/>
  <c r="H33" i="1"/>
  <c r="H30" i="1"/>
  <c r="H28" i="1"/>
  <c r="H26" i="1"/>
  <c r="H24" i="1"/>
  <c r="H23" i="1"/>
  <c r="H22" i="1"/>
  <c r="H21" i="1"/>
  <c r="H20" i="1"/>
  <c r="H19" i="1"/>
  <c r="H18" i="1"/>
  <c r="H16" i="1"/>
  <c r="H13" i="1"/>
  <c r="H12" i="1"/>
  <c r="H11" i="1"/>
  <c r="H10" i="1"/>
  <c r="F75" i="1" l="1"/>
  <c r="F69" i="1"/>
  <c r="F61" i="1"/>
  <c r="F51" i="1"/>
  <c r="F45" i="1"/>
</calcChain>
</file>

<file path=xl/sharedStrings.xml><?xml version="1.0" encoding="utf-8"?>
<sst xmlns="http://schemas.openxmlformats.org/spreadsheetml/2006/main" count="10" uniqueCount="10">
  <si>
    <t>A:Pipette’s flow rate for aspirate</t>
  </si>
  <si>
    <t>B:Pipette’s flow rate for dispense</t>
  </si>
  <si>
    <t>C:Pipette’s flow rate for blow out</t>
  </si>
  <si>
    <t>Response</t>
  </si>
  <si>
    <t>Sample #</t>
  </si>
  <si>
    <t>H: Dispense Height</t>
  </si>
  <si>
    <t>D:Amount that gets mixed</t>
  </si>
  <si>
    <t>E:How many times to mix</t>
  </si>
  <si>
    <t>F:Distance from top of well when executing blow out</t>
  </si>
  <si>
    <t>G:Distance from top of well when executing touch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</si>
</sst>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zoomScaleNormal="100" workbookViewId="0">
      <selection activeCell="K2" sqref="K2"/>
    </sheetView>
  </sheetViews>
  <sheetFormatPr defaultRowHeight="15" x14ac:dyDescent="0.25"/>
  <cols>
    <col min="2" max="3" width="11.28515625" customWidth="1"/>
    <col min="4" max="4" width="11" customWidth="1"/>
    <col min="5" max="5" width="10.7109375" customWidth="1"/>
    <col min="7" max="7" width="14.7109375" customWidth="1"/>
    <col min="8" max="8" width="15.28515625" customWidth="1"/>
    <col min="9" max="9" width="11.28515625" customWidth="1"/>
    <col min="10" max="10" width="11.5703125" customWidth="1"/>
  </cols>
  <sheetData>
    <row r="1" spans="1:10" ht="83.25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5</v>
      </c>
      <c r="J1" s="1" t="s">
        <v>3</v>
      </c>
    </row>
    <row r="2" spans="1:10" x14ac:dyDescent="0.25">
      <c r="A2" s="2">
        <v>1</v>
      </c>
      <c r="B2" s="2">
        <f>0.95*(300-10)</f>
        <v>275.5</v>
      </c>
      <c r="C2" s="2">
        <v>10</v>
      </c>
      <c r="D2" s="2">
        <v>300</v>
      </c>
      <c r="E2" s="2">
        <v>20</v>
      </c>
      <c r="F2" s="2">
        <v>0</v>
      </c>
      <c r="G2" s="2">
        <f>0.47*16.3-16.3</f>
        <v>-8.6390000000000011</v>
      </c>
      <c r="H2" s="2">
        <v>-20.3</v>
      </c>
      <c r="I2" s="4">
        <f>0.11*20.3-20.3</f>
        <v>-18.067</v>
      </c>
      <c r="J2" s="2"/>
    </row>
    <row r="3" spans="1:10" x14ac:dyDescent="0.25">
      <c r="A3" s="2">
        <v>2</v>
      </c>
      <c r="B3" s="2">
        <f>0.26*(300-10)</f>
        <v>75.400000000000006</v>
      </c>
      <c r="C3" s="2">
        <v>10</v>
      </c>
      <c r="D3" s="2">
        <v>20</v>
      </c>
      <c r="E3" s="2">
        <v>20</v>
      </c>
      <c r="F3" s="2">
        <v>0</v>
      </c>
      <c r="G3" s="2">
        <f>-20.3+4</f>
        <v>-16.3</v>
      </c>
      <c r="H3" s="2">
        <v>0</v>
      </c>
      <c r="I3" s="4">
        <v>0</v>
      </c>
      <c r="J3" s="2"/>
    </row>
    <row r="4" spans="1:10" x14ac:dyDescent="0.25">
      <c r="A4" s="2">
        <v>3</v>
      </c>
      <c r="B4" s="2">
        <v>300</v>
      </c>
      <c r="C4" s="2">
        <v>300</v>
      </c>
      <c r="D4" s="2">
        <f>0.7*(300-20)</f>
        <v>196</v>
      </c>
      <c r="E4" s="2">
        <v>20</v>
      </c>
      <c r="F4" s="2">
        <v>0</v>
      </c>
      <c r="G4" s="2">
        <f>-20.3+4</f>
        <v>-16.3</v>
      </c>
      <c r="H4" s="2">
        <v>0</v>
      </c>
      <c r="I4" s="2">
        <v>-20.3</v>
      </c>
      <c r="J4" s="2"/>
    </row>
    <row r="5" spans="1:10" x14ac:dyDescent="0.25">
      <c r="A5" s="2">
        <v>4</v>
      </c>
      <c r="B5" s="2">
        <f>0.67*(300-10)</f>
        <v>194.3</v>
      </c>
      <c r="C5" s="2">
        <v>10</v>
      </c>
      <c r="D5" s="2">
        <v>300</v>
      </c>
      <c r="E5" s="2">
        <f>0.55*180</f>
        <v>99.000000000000014</v>
      </c>
      <c r="F5" s="2">
        <v>10</v>
      </c>
      <c r="G5" s="2">
        <f>-20.3+4</f>
        <v>-16.3</v>
      </c>
      <c r="H5" s="2">
        <v>0</v>
      </c>
      <c r="I5" s="2">
        <v>-20.3</v>
      </c>
      <c r="J5" s="2"/>
    </row>
    <row r="6" spans="1:10" x14ac:dyDescent="0.25">
      <c r="A6" s="2">
        <v>5</v>
      </c>
      <c r="B6" s="2">
        <v>300</v>
      </c>
      <c r="C6" s="2">
        <v>10</v>
      </c>
      <c r="D6" s="2">
        <f>0.55*(300-20)</f>
        <v>154</v>
      </c>
      <c r="E6" s="2">
        <f>0.47*180</f>
        <v>84.6</v>
      </c>
      <c r="F6" s="2">
        <v>10</v>
      </c>
      <c r="G6" s="2">
        <f>-20.3+4</f>
        <v>-16.3</v>
      </c>
      <c r="H6" s="2">
        <v>-20.3</v>
      </c>
      <c r="I6" s="4">
        <v>0</v>
      </c>
      <c r="J6" s="2"/>
    </row>
    <row r="7" spans="1:10" x14ac:dyDescent="0.25">
      <c r="A7" s="2">
        <v>6</v>
      </c>
      <c r="B7" s="2">
        <v>10</v>
      </c>
      <c r="C7" s="2">
        <v>300</v>
      </c>
      <c r="D7" s="2">
        <v>300</v>
      </c>
      <c r="E7" s="2">
        <v>20</v>
      </c>
      <c r="F7" s="2">
        <v>0</v>
      </c>
      <c r="G7" s="2">
        <f>-20.3+4</f>
        <v>-16.3</v>
      </c>
      <c r="H7" s="2">
        <v>-20.3</v>
      </c>
      <c r="I7" s="4">
        <f>0.18*20.3-20.3</f>
        <v>-16.646000000000001</v>
      </c>
      <c r="J7" s="2"/>
    </row>
    <row r="8" spans="1:10" x14ac:dyDescent="0.25">
      <c r="A8" s="2">
        <v>7</v>
      </c>
      <c r="B8" s="2">
        <f>0.16*(300-10)</f>
        <v>46.4</v>
      </c>
      <c r="C8" s="2">
        <v>300</v>
      </c>
      <c r="D8" s="2">
        <f>0.58*(300-20)</f>
        <v>162.39999999999998</v>
      </c>
      <c r="E8" s="2">
        <v>20</v>
      </c>
      <c r="F8" s="2">
        <v>10</v>
      </c>
      <c r="G8" s="2">
        <f>0.96*16.3-16.3</f>
        <v>-0.65200000000000102</v>
      </c>
      <c r="H8" s="2">
        <v>0</v>
      </c>
      <c r="I8" s="4">
        <v>0</v>
      </c>
      <c r="J8" s="2"/>
    </row>
    <row r="9" spans="1:10" x14ac:dyDescent="0.25">
      <c r="A9" s="2">
        <v>8</v>
      </c>
      <c r="B9" s="2">
        <v>300</v>
      </c>
      <c r="C9" s="2">
        <f>0.43*(300-10)</f>
        <v>124.7</v>
      </c>
      <c r="D9" s="2">
        <v>300</v>
      </c>
      <c r="E9" s="2">
        <v>200</v>
      </c>
      <c r="F9" s="2">
        <v>10</v>
      </c>
      <c r="G9" s="2">
        <f>0.5*16.3-16.3</f>
        <v>-8.15</v>
      </c>
      <c r="H9" s="2">
        <v>0</v>
      </c>
      <c r="I9" s="4">
        <v>0</v>
      </c>
      <c r="J9" s="2"/>
    </row>
    <row r="10" spans="1:10" x14ac:dyDescent="0.25">
      <c r="A10" s="2">
        <v>9</v>
      </c>
      <c r="B10" s="2">
        <f>0.88*(300-10)</f>
        <v>255.2</v>
      </c>
      <c r="C10" s="2">
        <f>0.79*(300-10)</f>
        <v>229.10000000000002</v>
      </c>
      <c r="D10" s="2">
        <v>20</v>
      </c>
      <c r="E10" s="2">
        <v>200</v>
      </c>
      <c r="F10" s="2">
        <v>10</v>
      </c>
      <c r="G10" s="2">
        <v>-20.3</v>
      </c>
      <c r="H10" s="2">
        <f>0.02*20.3-20.3</f>
        <v>-19.894000000000002</v>
      </c>
      <c r="I10" s="4">
        <v>0</v>
      </c>
      <c r="J10" s="2"/>
    </row>
    <row r="11" spans="1:10" x14ac:dyDescent="0.25">
      <c r="A11" s="2">
        <v>10</v>
      </c>
      <c r="B11" s="2">
        <f>0.51*(300-10)</f>
        <v>147.9</v>
      </c>
      <c r="C11" s="2">
        <v>300</v>
      </c>
      <c r="D11" s="2">
        <f>0.51*(300-20)</f>
        <v>142.80000000000001</v>
      </c>
      <c r="E11" s="2">
        <f>0.53*180</f>
        <v>95.4</v>
      </c>
      <c r="F11" s="2">
        <v>5</v>
      </c>
      <c r="G11" s="2">
        <f>0.48*16.3-16.3</f>
        <v>-8.4760000000000009</v>
      </c>
      <c r="H11" s="2">
        <f>0.44*20.3-20.3</f>
        <v>-11.368</v>
      </c>
      <c r="I11" s="4">
        <f>0.48*20.3-20.3</f>
        <v>-10.556000000000001</v>
      </c>
      <c r="J11" s="2"/>
    </row>
    <row r="12" spans="1:10" x14ac:dyDescent="0.25">
      <c r="A12" s="2">
        <v>11</v>
      </c>
      <c r="B12" s="2">
        <v>10</v>
      </c>
      <c r="C12" s="2">
        <v>300</v>
      </c>
      <c r="D12" s="2">
        <f>0.16*(300-20)</f>
        <v>44.800000000000004</v>
      </c>
      <c r="E12" s="2">
        <f>0.23*180</f>
        <v>41.4</v>
      </c>
      <c r="F12" s="2">
        <v>0</v>
      </c>
      <c r="G12" s="2">
        <f>-20.3+4</f>
        <v>-16.3</v>
      </c>
      <c r="H12" s="2">
        <f>0.6*20.3-20.3</f>
        <v>-8.120000000000001</v>
      </c>
      <c r="I12" s="2">
        <v>-20.3</v>
      </c>
      <c r="J12" s="2"/>
    </row>
    <row r="13" spans="1:10" x14ac:dyDescent="0.25">
      <c r="A13" s="2">
        <v>12</v>
      </c>
      <c r="B13" s="2">
        <v>300</v>
      </c>
      <c r="C13" s="2">
        <f>0.44*(300-10)</f>
        <v>127.6</v>
      </c>
      <c r="D13" s="2">
        <f>0.9*(300-20)</f>
        <v>252</v>
      </c>
      <c r="E13" s="2">
        <v>20</v>
      </c>
      <c r="F13" s="2">
        <v>5</v>
      </c>
      <c r="G13" s="2">
        <f>-20.3+4</f>
        <v>-16.3</v>
      </c>
      <c r="H13" s="2">
        <f>0.9*20.3-20.3</f>
        <v>-2.0300000000000011</v>
      </c>
      <c r="I13" s="4">
        <f>0.41*20.3-20.3</f>
        <v>-11.977</v>
      </c>
      <c r="J13" s="2"/>
    </row>
    <row r="14" spans="1:10" x14ac:dyDescent="0.25">
      <c r="A14" s="2">
        <v>13</v>
      </c>
      <c r="B14" s="2">
        <f>0.22*(300-10)</f>
        <v>63.8</v>
      </c>
      <c r="C14" s="2">
        <v>10</v>
      </c>
      <c r="D14" s="2">
        <v>300</v>
      </c>
      <c r="E14" s="2">
        <f>0.36*180</f>
        <v>64.8</v>
      </c>
      <c r="F14" s="2">
        <v>0</v>
      </c>
      <c r="G14" s="2">
        <v>0</v>
      </c>
      <c r="H14" s="2">
        <v>-20.3</v>
      </c>
      <c r="I14" s="4">
        <f>0.75*20.3-20.3</f>
        <v>-5.0749999999999993</v>
      </c>
      <c r="J14" s="2"/>
    </row>
    <row r="15" spans="1:10" x14ac:dyDescent="0.25">
      <c r="A15" s="2">
        <v>14</v>
      </c>
      <c r="B15" s="2">
        <v>300</v>
      </c>
      <c r="C15" s="2">
        <v>300</v>
      </c>
      <c r="D15" s="2">
        <v>300</v>
      </c>
      <c r="E15" s="2">
        <f>0.73*180</f>
        <v>131.4</v>
      </c>
      <c r="F15" s="2">
        <v>0</v>
      </c>
      <c r="G15" s="2">
        <v>0</v>
      </c>
      <c r="H15" s="2">
        <v>0</v>
      </c>
      <c r="I15" s="4">
        <f>0.47*20.3-20.3</f>
        <v>-10.759</v>
      </c>
      <c r="J15" s="2"/>
    </row>
    <row r="16" spans="1:10" x14ac:dyDescent="0.25">
      <c r="A16" s="2">
        <v>15</v>
      </c>
      <c r="B16" s="2">
        <f>0.5*(300-10)</f>
        <v>145</v>
      </c>
      <c r="C16" s="2">
        <f>0.49*(300-10)</f>
        <v>142.1</v>
      </c>
      <c r="D16" s="2">
        <f>0.55*(300-20)</f>
        <v>154</v>
      </c>
      <c r="E16" s="2">
        <f>0.5*180</f>
        <v>90</v>
      </c>
      <c r="F16" s="2">
        <v>5</v>
      </c>
      <c r="G16" s="2">
        <f>0.51*16.3-16.3</f>
        <v>-7.9870000000000001</v>
      </c>
      <c r="H16" s="2">
        <f>0.46*20.3-20.3</f>
        <v>-10.962</v>
      </c>
      <c r="I16" s="4">
        <f>0.51*20.3-20.3</f>
        <v>-9.947000000000001</v>
      </c>
      <c r="J16" s="2"/>
    </row>
    <row r="17" spans="1:10" x14ac:dyDescent="0.25">
      <c r="A17" s="2">
        <v>16</v>
      </c>
      <c r="B17" s="2">
        <v>300</v>
      </c>
      <c r="C17" s="2">
        <v>10</v>
      </c>
      <c r="D17" s="2">
        <v>300</v>
      </c>
      <c r="E17" s="2">
        <v>200</v>
      </c>
      <c r="F17" s="2">
        <v>10</v>
      </c>
      <c r="G17" s="2">
        <v>0</v>
      </c>
      <c r="H17" s="2">
        <v>-20.3</v>
      </c>
      <c r="I17" s="4">
        <f>0.83*20.3-20.3</f>
        <v>-3.4510000000000005</v>
      </c>
      <c r="J17" s="2"/>
    </row>
    <row r="18" spans="1:10" x14ac:dyDescent="0.25">
      <c r="A18" s="2">
        <v>17</v>
      </c>
      <c r="B18" s="2">
        <f>0.49*(300-10)</f>
        <v>142.1</v>
      </c>
      <c r="C18" s="2">
        <f>0.49*(300-10)</f>
        <v>142.1</v>
      </c>
      <c r="D18" s="2">
        <f>0.55*(300-20)</f>
        <v>154</v>
      </c>
      <c r="E18" s="2">
        <f>0.49*180</f>
        <v>88.2</v>
      </c>
      <c r="F18" s="2">
        <v>5</v>
      </c>
      <c r="G18" s="2">
        <f>0.5*16.3-16.3</f>
        <v>-8.15</v>
      </c>
      <c r="H18" s="2">
        <f>0.46*20.3-20.3</f>
        <v>-10.962</v>
      </c>
      <c r="I18" s="4">
        <f>0.51*20.3-20.3</f>
        <v>-9.947000000000001</v>
      </c>
      <c r="J18" s="2"/>
    </row>
    <row r="19" spans="1:10" x14ac:dyDescent="0.25">
      <c r="A19" s="2">
        <v>18</v>
      </c>
      <c r="B19" s="2">
        <v>300</v>
      </c>
      <c r="C19" s="2">
        <v>300</v>
      </c>
      <c r="D19" s="2">
        <v>20</v>
      </c>
      <c r="E19" s="2">
        <v>200</v>
      </c>
      <c r="F19" s="2">
        <v>10</v>
      </c>
      <c r="G19" s="2">
        <v>0</v>
      </c>
      <c r="H19" s="2">
        <f>0.48*20.3-20.3</f>
        <v>-10.556000000000001</v>
      </c>
      <c r="I19" s="4">
        <f>0.19*20.3-20.3</f>
        <v>-16.443000000000001</v>
      </c>
      <c r="J19" s="2"/>
    </row>
    <row r="20" spans="1:10" x14ac:dyDescent="0.25">
      <c r="A20" s="2">
        <v>19</v>
      </c>
      <c r="B20" s="2">
        <f>0.42*(300-10)</f>
        <v>121.8</v>
      </c>
      <c r="C20" s="2">
        <v>300</v>
      </c>
      <c r="D20" s="2">
        <v>300</v>
      </c>
      <c r="E20" s="2">
        <v>20</v>
      </c>
      <c r="F20" s="2">
        <v>10</v>
      </c>
      <c r="G20" s="2">
        <f>-20.3+4</f>
        <v>-16.3</v>
      </c>
      <c r="H20" s="2">
        <f>0.6*20.3-20.3</f>
        <v>-8.120000000000001</v>
      </c>
      <c r="I20" s="4">
        <v>0</v>
      </c>
      <c r="J20" s="2"/>
    </row>
    <row r="21" spans="1:10" x14ac:dyDescent="0.25">
      <c r="A21" s="2">
        <v>20</v>
      </c>
      <c r="B21" s="2">
        <v>300</v>
      </c>
      <c r="C21" s="2">
        <v>10</v>
      </c>
      <c r="D21" s="2">
        <f>0.97*(300-20)</f>
        <v>271.59999999999997</v>
      </c>
      <c r="E21" s="2">
        <f>0.08*180</f>
        <v>14.4</v>
      </c>
      <c r="F21" s="2">
        <v>10</v>
      </c>
      <c r="G21" s="2">
        <f>0.77*16.3-16.3</f>
        <v>-3.7490000000000006</v>
      </c>
      <c r="H21" s="2">
        <f>0.59*20.3-20.3</f>
        <v>-8.3230000000000004</v>
      </c>
      <c r="I21" s="4">
        <v>0</v>
      </c>
      <c r="J21" s="2"/>
    </row>
    <row r="22" spans="1:10" x14ac:dyDescent="0.25">
      <c r="A22" s="2">
        <v>21</v>
      </c>
      <c r="B22" s="2">
        <f>0.88*(300-10)</f>
        <v>255.2</v>
      </c>
      <c r="C22" s="2">
        <v>10</v>
      </c>
      <c r="D22" s="2">
        <v>20</v>
      </c>
      <c r="E22" s="2">
        <v>20</v>
      </c>
      <c r="F22" s="2">
        <v>6</v>
      </c>
      <c r="G22" s="2">
        <f>0.29*16.3-16.3</f>
        <v>-11.573</v>
      </c>
      <c r="H22" s="2">
        <f>0.2*20.3-20.3</f>
        <v>-16.240000000000002</v>
      </c>
      <c r="I22" s="4">
        <v>0</v>
      </c>
      <c r="J22" s="2"/>
    </row>
    <row r="23" spans="1:10" x14ac:dyDescent="0.25">
      <c r="A23" s="2">
        <v>22</v>
      </c>
      <c r="B23" s="2">
        <v>10</v>
      </c>
      <c r="C23" s="2">
        <f>0.24*(300-10)</f>
        <v>69.599999999999994</v>
      </c>
      <c r="D23" s="2">
        <f>0.86*(300-20)</f>
        <v>240.79999999999998</v>
      </c>
      <c r="E23" s="2">
        <v>20</v>
      </c>
      <c r="F23" s="2">
        <v>0</v>
      </c>
      <c r="G23" s="2">
        <f>-20.3+4</f>
        <v>-16.3</v>
      </c>
      <c r="H23" s="2">
        <f>0.13*20.3-20.3</f>
        <v>-17.661000000000001</v>
      </c>
      <c r="I23" s="2">
        <v>-20.3</v>
      </c>
      <c r="J23" s="2"/>
    </row>
    <row r="24" spans="1:10" x14ac:dyDescent="0.25">
      <c r="A24" s="2">
        <v>23</v>
      </c>
      <c r="B24" s="2">
        <v>300</v>
      </c>
      <c r="C24" s="2">
        <f>0.51*(300-10)</f>
        <v>147.9</v>
      </c>
      <c r="D24" s="2">
        <v>300</v>
      </c>
      <c r="E24" s="2">
        <f>0.61*180</f>
        <v>109.8</v>
      </c>
      <c r="F24" s="2">
        <v>4</v>
      </c>
      <c r="G24" s="2">
        <v>0</v>
      </c>
      <c r="H24" s="2">
        <f>0.51*20.3-20.3</f>
        <v>-9.947000000000001</v>
      </c>
      <c r="I24" s="2">
        <v>-20.3</v>
      </c>
      <c r="J24" s="2"/>
    </row>
    <row r="25" spans="1:10" x14ac:dyDescent="0.25">
      <c r="A25" s="2">
        <v>24</v>
      </c>
      <c r="B25" s="2">
        <v>300</v>
      </c>
      <c r="C25" s="2">
        <f>0.5*(300-10)</f>
        <v>145</v>
      </c>
      <c r="D25" s="2">
        <f>0.56*(300-20)</f>
        <v>156.80000000000001</v>
      </c>
      <c r="E25" s="2">
        <v>200</v>
      </c>
      <c r="F25" s="2">
        <v>0</v>
      </c>
      <c r="G25" s="2">
        <v>0</v>
      </c>
      <c r="H25" s="2">
        <v>-20.3</v>
      </c>
      <c r="I25" s="4">
        <v>0</v>
      </c>
      <c r="J25" s="2"/>
    </row>
    <row r="26" spans="1:10" x14ac:dyDescent="0.25">
      <c r="A26" s="2">
        <v>25</v>
      </c>
      <c r="B26" s="2">
        <v>300</v>
      </c>
      <c r="C26" s="2">
        <f>0.51*(300-10)</f>
        <v>147.9</v>
      </c>
      <c r="D26" s="2">
        <v>300</v>
      </c>
      <c r="E26" s="2">
        <f>0.61*180</f>
        <v>109.8</v>
      </c>
      <c r="F26" s="2">
        <v>4</v>
      </c>
      <c r="G26" s="2">
        <v>0</v>
      </c>
      <c r="H26" s="2">
        <f>0.51*20.3-20.3</f>
        <v>-9.947000000000001</v>
      </c>
      <c r="I26" s="2">
        <v>-20.3</v>
      </c>
      <c r="J26" s="2"/>
    </row>
    <row r="27" spans="1:10" x14ac:dyDescent="0.25">
      <c r="A27" s="2">
        <v>26</v>
      </c>
      <c r="B27" s="2">
        <v>10</v>
      </c>
      <c r="C27" s="2">
        <v>10</v>
      </c>
      <c r="D27" s="2">
        <f>0.7*(300-20)</f>
        <v>196</v>
      </c>
      <c r="E27" s="2">
        <f>0.95*180</f>
        <v>171</v>
      </c>
      <c r="F27" s="2">
        <v>0</v>
      </c>
      <c r="G27" s="2">
        <v>0</v>
      </c>
      <c r="H27" s="2">
        <v>-20.3</v>
      </c>
      <c r="I27" s="4">
        <f>0.92*20.3-20.3</f>
        <v>-1.6239999999999988</v>
      </c>
      <c r="J27" s="2"/>
    </row>
    <row r="28" spans="1:10" x14ac:dyDescent="0.25">
      <c r="A28" s="2">
        <v>27</v>
      </c>
      <c r="B28" s="2">
        <v>10</v>
      </c>
      <c r="C28" s="2">
        <v>10</v>
      </c>
      <c r="D28" s="2">
        <f>0.55*(300-20)</f>
        <v>154</v>
      </c>
      <c r="E28" s="2">
        <v>200</v>
      </c>
      <c r="F28" s="2">
        <v>10</v>
      </c>
      <c r="G28" s="2">
        <f>-20.3+4</f>
        <v>-16.3</v>
      </c>
      <c r="H28" s="2">
        <f>0.43*20.3-20.3</f>
        <v>-11.571</v>
      </c>
      <c r="I28" s="4">
        <f>0.44*20.3-20.3</f>
        <v>-11.368</v>
      </c>
      <c r="J28" s="2"/>
    </row>
    <row r="29" spans="1:10" x14ac:dyDescent="0.25">
      <c r="A29" s="2">
        <v>28</v>
      </c>
      <c r="B29" s="2">
        <v>10</v>
      </c>
      <c r="C29" s="2">
        <v>300</v>
      </c>
      <c r="D29" s="2">
        <f>0.58*(300-20)</f>
        <v>162.39999999999998</v>
      </c>
      <c r="E29" s="2">
        <f>0.14*180</f>
        <v>25.200000000000003</v>
      </c>
      <c r="F29" s="2">
        <v>10</v>
      </c>
      <c r="G29" s="2">
        <f>0.31*16.3-16.3</f>
        <v>-11.247</v>
      </c>
      <c r="H29" s="2">
        <v>-20.3</v>
      </c>
      <c r="I29" s="2">
        <v>-20.3</v>
      </c>
      <c r="J29" s="2"/>
    </row>
    <row r="30" spans="1:10" x14ac:dyDescent="0.25">
      <c r="A30" s="2">
        <v>29</v>
      </c>
      <c r="B30" s="2">
        <f>0.33*(300-10)</f>
        <v>95.7</v>
      </c>
      <c r="C30" s="2">
        <v>10</v>
      </c>
      <c r="D30" s="2">
        <v>300</v>
      </c>
      <c r="E30" s="2">
        <v>200</v>
      </c>
      <c r="F30" s="2">
        <v>5</v>
      </c>
      <c r="G30" s="2">
        <v>0</v>
      </c>
      <c r="H30" s="2">
        <f>0.62*20.3-20.3</f>
        <v>-7.7140000000000004</v>
      </c>
      <c r="I30" s="4">
        <v>0</v>
      </c>
      <c r="J30" s="2"/>
    </row>
    <row r="31" spans="1:10" x14ac:dyDescent="0.25">
      <c r="A31" s="2">
        <v>30</v>
      </c>
      <c r="B31" s="2">
        <v>10</v>
      </c>
      <c r="C31" s="2">
        <v>10</v>
      </c>
      <c r="D31" s="2">
        <v>300</v>
      </c>
      <c r="E31" s="2">
        <f>0.41*180</f>
        <v>73.8</v>
      </c>
      <c r="F31" s="2">
        <v>0</v>
      </c>
      <c r="G31" s="2">
        <f>-20.3+4</f>
        <v>-16.3</v>
      </c>
      <c r="H31" s="2">
        <v>0</v>
      </c>
      <c r="I31" s="4">
        <v>0</v>
      </c>
      <c r="J31" s="2"/>
    </row>
    <row r="32" spans="1:10" x14ac:dyDescent="0.25">
      <c r="A32" s="2">
        <v>31</v>
      </c>
      <c r="B32" s="2">
        <v>10</v>
      </c>
      <c r="C32" s="2">
        <v>10</v>
      </c>
      <c r="D32" s="2">
        <v>300</v>
      </c>
      <c r="E32" s="2">
        <v>20</v>
      </c>
      <c r="F32" s="2">
        <v>10</v>
      </c>
      <c r="G32" s="2">
        <v>0</v>
      </c>
      <c r="H32" s="2">
        <v>0</v>
      </c>
      <c r="I32" s="4">
        <f>0.43*20.3-20.3</f>
        <v>-11.571</v>
      </c>
      <c r="J32" s="2"/>
    </row>
    <row r="33" spans="1:10" x14ac:dyDescent="0.25">
      <c r="A33" s="2">
        <v>32</v>
      </c>
      <c r="B33" s="2">
        <v>300</v>
      </c>
      <c r="C33" s="2">
        <v>10</v>
      </c>
      <c r="D33" s="2">
        <f>0.11*(300-20)</f>
        <v>30.8</v>
      </c>
      <c r="E33" s="2">
        <v>200</v>
      </c>
      <c r="F33" s="2">
        <v>0</v>
      </c>
      <c r="G33" s="2">
        <f>-20.3+4</f>
        <v>-16.3</v>
      </c>
      <c r="H33" s="2">
        <f>0.76*20.3-20.3</f>
        <v>-4.8719999999999999</v>
      </c>
      <c r="I33" s="4">
        <f>0.16*20.3-20.3</f>
        <v>-17.052</v>
      </c>
      <c r="J33" s="2"/>
    </row>
    <row r="34" spans="1:10" x14ac:dyDescent="0.25">
      <c r="A34" s="2">
        <v>33</v>
      </c>
      <c r="B34" s="2">
        <v>300</v>
      </c>
      <c r="C34" s="2">
        <f>0.28*(300*10)</f>
        <v>840.00000000000011</v>
      </c>
      <c r="D34" s="2">
        <f>0.28*(300-20)</f>
        <v>78.400000000000006</v>
      </c>
      <c r="E34" s="2">
        <v>20</v>
      </c>
      <c r="F34" s="2">
        <v>10</v>
      </c>
      <c r="G34" s="2">
        <f>0.62*16.3-16.3</f>
        <v>-6.1940000000000008</v>
      </c>
      <c r="H34" s="2">
        <f>0.43*20.3-20.3</f>
        <v>-11.571</v>
      </c>
      <c r="I34" s="4">
        <f>0.9*20.3-20.3</f>
        <v>-2.0300000000000011</v>
      </c>
      <c r="J34" s="2"/>
    </row>
    <row r="35" spans="1:10" x14ac:dyDescent="0.25">
      <c r="A35" s="2">
        <v>34</v>
      </c>
      <c r="B35" s="2">
        <v>10</v>
      </c>
      <c r="C35" s="2">
        <v>300</v>
      </c>
      <c r="D35" s="2">
        <v>20</v>
      </c>
      <c r="E35" s="2">
        <f>0.26*180</f>
        <v>46.800000000000004</v>
      </c>
      <c r="F35" s="2">
        <v>4</v>
      </c>
      <c r="G35" s="2">
        <v>0</v>
      </c>
      <c r="H35" s="2">
        <f>0.53*20.3-20.3</f>
        <v>-9.5410000000000004</v>
      </c>
      <c r="I35" s="4">
        <f>0.39*20.3-20.3</f>
        <v>-12.382999999999999</v>
      </c>
      <c r="J35" s="2"/>
    </row>
    <row r="36" spans="1:10" x14ac:dyDescent="0.25">
      <c r="A36" s="2">
        <v>35</v>
      </c>
      <c r="B36" s="2">
        <v>10</v>
      </c>
      <c r="C36" s="2">
        <f>0.48*(300-10)</f>
        <v>139.19999999999999</v>
      </c>
      <c r="D36" s="2">
        <v>20</v>
      </c>
      <c r="E36" s="2">
        <v>200</v>
      </c>
      <c r="F36" s="2">
        <v>0</v>
      </c>
      <c r="G36" s="2">
        <v>0</v>
      </c>
      <c r="H36" s="2">
        <v>0</v>
      </c>
      <c r="I36" s="4">
        <f>0.46*20.3-20.3</f>
        <v>-10.962</v>
      </c>
      <c r="J36" s="2"/>
    </row>
    <row r="37" spans="1:10" x14ac:dyDescent="0.25">
      <c r="A37" s="2">
        <v>36</v>
      </c>
      <c r="B37" s="2">
        <v>10</v>
      </c>
      <c r="C37" s="2">
        <v>10</v>
      </c>
      <c r="D37" s="2">
        <v>20</v>
      </c>
      <c r="E37" s="2">
        <f>0.55*180</f>
        <v>99.000000000000014</v>
      </c>
      <c r="F37" s="2">
        <v>10</v>
      </c>
      <c r="G37" s="2">
        <v>0</v>
      </c>
      <c r="H37" s="2">
        <f>0.67*20.3-20.3</f>
        <v>-6.6989999999999998</v>
      </c>
      <c r="I37" s="2">
        <v>-20.3</v>
      </c>
      <c r="J37" s="2"/>
    </row>
    <row r="38" spans="1:10" x14ac:dyDescent="0.25">
      <c r="A38" s="2">
        <v>37</v>
      </c>
      <c r="B38" s="2">
        <v>300</v>
      </c>
      <c r="C38" s="2">
        <v>10</v>
      </c>
      <c r="D38" s="2">
        <v>20</v>
      </c>
      <c r="E38" s="2">
        <f>0.07*180</f>
        <v>12.600000000000001</v>
      </c>
      <c r="F38" s="2">
        <v>3</v>
      </c>
      <c r="G38" s="2">
        <f>-20.3+4</f>
        <v>-16.3</v>
      </c>
      <c r="H38" s="2">
        <v>-20.3</v>
      </c>
      <c r="I38" s="2">
        <v>-20.3</v>
      </c>
      <c r="J38" s="2"/>
    </row>
    <row r="39" spans="1:10" x14ac:dyDescent="0.25">
      <c r="A39" s="2">
        <v>38</v>
      </c>
      <c r="B39" s="2">
        <v>300</v>
      </c>
      <c r="C39" s="2">
        <v>10</v>
      </c>
      <c r="D39" s="2">
        <v>20</v>
      </c>
      <c r="E39" s="2">
        <v>200</v>
      </c>
      <c r="F39" s="2">
        <v>9</v>
      </c>
      <c r="G39" s="2">
        <f>-20.3+4</f>
        <v>-16.3</v>
      </c>
      <c r="H39" s="2">
        <f>0.26*20.3-20.3</f>
        <v>-15.022</v>
      </c>
      <c r="I39" s="2">
        <v>-20.3</v>
      </c>
      <c r="J39" s="2"/>
    </row>
    <row r="40" spans="1:10" x14ac:dyDescent="0.25">
      <c r="A40" s="2">
        <v>39</v>
      </c>
      <c r="B40" s="2">
        <f>0.5*(300-10)</f>
        <v>145</v>
      </c>
      <c r="C40" s="2">
        <f>0.49*(300-10)</f>
        <v>142.1</v>
      </c>
      <c r="D40" s="2">
        <f>0.55*(300-20)</f>
        <v>154</v>
      </c>
      <c r="E40" s="2">
        <f>0.5*180</f>
        <v>90</v>
      </c>
      <c r="F40" s="2">
        <v>5</v>
      </c>
      <c r="G40" s="2">
        <f>0.51*16.3-16.3</f>
        <v>-7.9870000000000001</v>
      </c>
      <c r="H40" s="2">
        <f>0.46*20.3-20.3</f>
        <v>-10.962</v>
      </c>
      <c r="I40" s="4">
        <f>0.51*20.3-20.3</f>
        <v>-9.947000000000001</v>
      </c>
      <c r="J40" s="2"/>
    </row>
    <row r="41" spans="1:10" x14ac:dyDescent="0.25">
      <c r="A41" s="2">
        <v>40</v>
      </c>
      <c r="B41" s="2">
        <v>300</v>
      </c>
      <c r="C41" s="2">
        <v>300</v>
      </c>
      <c r="D41" s="2">
        <v>300</v>
      </c>
      <c r="E41" s="2">
        <v>200</v>
      </c>
      <c r="F41" s="2">
        <v>0</v>
      </c>
      <c r="G41" s="2">
        <f>-20.3+4</f>
        <v>-16.3</v>
      </c>
      <c r="H41" s="2">
        <v>0</v>
      </c>
      <c r="I41" s="4">
        <f>0.4*20.3-20.3</f>
        <v>-12.18</v>
      </c>
      <c r="J41" s="2"/>
    </row>
    <row r="42" spans="1:10" x14ac:dyDescent="0.25">
      <c r="A42" s="2">
        <v>41</v>
      </c>
      <c r="B42" s="2">
        <f>0.51*(300-10)</f>
        <v>147.9</v>
      </c>
      <c r="C42" s="2">
        <f>0.33*(300-10)</f>
        <v>95.7</v>
      </c>
      <c r="D42" s="2">
        <f>0.55*(300-20)</f>
        <v>154</v>
      </c>
      <c r="E42" s="2">
        <f>0.58*180</f>
        <v>104.39999999999999</v>
      </c>
      <c r="F42" s="2">
        <v>0</v>
      </c>
      <c r="G42" s="2">
        <f>0.61*16.3-16.3</f>
        <v>-6.3570000000000011</v>
      </c>
      <c r="H42" s="2">
        <v>0</v>
      </c>
      <c r="I42" s="4">
        <f>0.55*20.3-20.3</f>
        <v>-9.1349999999999998</v>
      </c>
      <c r="J42" s="2"/>
    </row>
    <row r="43" spans="1:10" x14ac:dyDescent="0.25">
      <c r="A43" s="2">
        <v>42</v>
      </c>
      <c r="B43" s="2">
        <f>0.49*(300-10)</f>
        <v>142.1</v>
      </c>
      <c r="C43" s="2">
        <v>300</v>
      </c>
      <c r="D43" s="2">
        <f>0.54*(300-20)</f>
        <v>151.20000000000002</v>
      </c>
      <c r="E43" s="2">
        <v>200</v>
      </c>
      <c r="F43" s="2">
        <v>10</v>
      </c>
      <c r="G43" s="2">
        <v>0</v>
      </c>
      <c r="H43" s="2">
        <v>0</v>
      </c>
      <c r="I43" s="4">
        <f>0.95*20.3-20.3</f>
        <v>-1.0150000000000006</v>
      </c>
      <c r="J43" s="2"/>
    </row>
    <row r="44" spans="1:10" x14ac:dyDescent="0.25">
      <c r="A44" s="2">
        <v>43</v>
      </c>
      <c r="B44" s="2">
        <f>0.5*(300-10)</f>
        <v>145</v>
      </c>
      <c r="C44" s="2">
        <f>0.49*(300-10)</f>
        <v>142.1</v>
      </c>
      <c r="D44" s="2">
        <f>0.55*(300-20)</f>
        <v>154</v>
      </c>
      <c r="E44" s="2">
        <f>0.5*180</f>
        <v>90</v>
      </c>
      <c r="F44" s="2">
        <v>5</v>
      </c>
      <c r="G44" s="2">
        <f>0.51*16.3-16.3</f>
        <v>-7.9870000000000001</v>
      </c>
      <c r="H44" s="2">
        <f>0.46*20.3-20.3</f>
        <v>-10.962</v>
      </c>
      <c r="I44" s="4">
        <f>0.51*20.3-20.3</f>
        <v>-9.947000000000001</v>
      </c>
      <c r="J44" s="2"/>
    </row>
    <row r="45" spans="1:10" x14ac:dyDescent="0.25">
      <c r="A45" s="2">
        <v>44</v>
      </c>
      <c r="B45" s="2">
        <v>300</v>
      </c>
      <c r="C45" s="2">
        <v>300</v>
      </c>
      <c r="D45" s="2">
        <v>300</v>
      </c>
      <c r="E45" s="2">
        <v>200</v>
      </c>
      <c r="F45" s="2">
        <f>0.6*10</f>
        <v>6</v>
      </c>
      <c r="G45" s="2">
        <f>-20.3+4</f>
        <v>-16.3</v>
      </c>
      <c r="H45" s="2">
        <v>-20.3</v>
      </c>
      <c r="I45" s="4">
        <f>0.43*20.3-20.3</f>
        <v>-11.571</v>
      </c>
      <c r="J45" s="2"/>
    </row>
    <row r="46" spans="1:10" x14ac:dyDescent="0.25">
      <c r="A46" s="2">
        <v>45</v>
      </c>
      <c r="B46" s="2">
        <v>10</v>
      </c>
      <c r="C46" s="2">
        <f>0.67*(300-10)</f>
        <v>194.3</v>
      </c>
      <c r="D46" s="2">
        <v>300</v>
      </c>
      <c r="E46" s="2">
        <f>0.55*180</f>
        <v>99.000000000000014</v>
      </c>
      <c r="F46" s="2">
        <v>10</v>
      </c>
      <c r="G46" s="2">
        <v>0</v>
      </c>
      <c r="H46" s="2">
        <v>-20.3</v>
      </c>
      <c r="I46" s="4">
        <v>0</v>
      </c>
      <c r="J46" s="2"/>
    </row>
    <row r="47" spans="1:10" x14ac:dyDescent="0.25">
      <c r="A47" s="2">
        <v>46</v>
      </c>
      <c r="B47" s="2">
        <f>0.95*(300-10)</f>
        <v>275.5</v>
      </c>
      <c r="C47" s="2">
        <v>10</v>
      </c>
      <c r="D47" s="2">
        <v>20</v>
      </c>
      <c r="E47" s="2">
        <f>0.94*180</f>
        <v>169.2</v>
      </c>
      <c r="F47" s="2">
        <v>0</v>
      </c>
      <c r="G47" s="2">
        <v>0</v>
      </c>
      <c r="H47" s="2">
        <v>-20.3</v>
      </c>
      <c r="I47" s="2">
        <v>-20.3</v>
      </c>
      <c r="J47" s="2"/>
    </row>
    <row r="48" spans="1:10" x14ac:dyDescent="0.25">
      <c r="A48" s="2">
        <v>47</v>
      </c>
      <c r="B48" s="2">
        <v>10</v>
      </c>
      <c r="C48" s="2">
        <f>0.7*(300-10)</f>
        <v>203</v>
      </c>
      <c r="D48" s="2">
        <v>300</v>
      </c>
      <c r="E48" s="2">
        <v>20</v>
      </c>
      <c r="F48" s="2">
        <v>4</v>
      </c>
      <c r="G48" s="2">
        <f>0.61*16.3-16.3</f>
        <v>-6.3570000000000011</v>
      </c>
      <c r="H48" s="2">
        <v>0</v>
      </c>
      <c r="I48" s="2">
        <v>-20.3</v>
      </c>
      <c r="J48" s="2"/>
    </row>
    <row r="49" spans="1:10" x14ac:dyDescent="0.25">
      <c r="A49" s="2">
        <v>48</v>
      </c>
      <c r="B49" s="2">
        <v>300</v>
      </c>
      <c r="C49" s="2">
        <v>10</v>
      </c>
      <c r="D49" s="2">
        <v>20</v>
      </c>
      <c r="E49" s="2">
        <v>200</v>
      </c>
      <c r="F49" s="2">
        <v>10</v>
      </c>
      <c r="G49" s="2">
        <f>-20.3+4</f>
        <v>-16.3</v>
      </c>
      <c r="H49" s="2">
        <f>0.95*20.3-20.3</f>
        <v>-1.0150000000000006</v>
      </c>
      <c r="I49" s="4">
        <v>0</v>
      </c>
      <c r="J49" s="2"/>
    </row>
    <row r="50" spans="1:10" x14ac:dyDescent="0.25">
      <c r="A50" s="2">
        <v>49</v>
      </c>
      <c r="B50" s="2">
        <v>10</v>
      </c>
      <c r="C50" s="2">
        <f>0.95*(300-10)</f>
        <v>275.5</v>
      </c>
      <c r="D50" s="2">
        <v>300</v>
      </c>
      <c r="E50" s="2">
        <f>0.95*180</f>
        <v>171</v>
      </c>
      <c r="F50" s="2">
        <v>10</v>
      </c>
      <c r="G50" s="2">
        <f>-20.3+4</f>
        <v>-16.3</v>
      </c>
      <c r="H50" s="2">
        <v>0</v>
      </c>
      <c r="I50" s="4">
        <f>0.64*20.3-20.3</f>
        <v>-7.3079999999999998</v>
      </c>
      <c r="J50" s="2"/>
    </row>
    <row r="51" spans="1:10" x14ac:dyDescent="0.25">
      <c r="A51" s="2">
        <v>50</v>
      </c>
      <c r="B51" s="2">
        <f>0.57*(300-10)</f>
        <v>165.29999999999998</v>
      </c>
      <c r="C51" s="2">
        <f>0.34*(300-10)</f>
        <v>98.600000000000009</v>
      </c>
      <c r="D51" s="2">
        <v>20</v>
      </c>
      <c r="E51" s="2">
        <v>20</v>
      </c>
      <c r="F51" s="2">
        <f>0.6*10</f>
        <v>6</v>
      </c>
      <c r="G51" s="2">
        <v>0</v>
      </c>
      <c r="H51" s="2">
        <v>-20.3</v>
      </c>
      <c r="I51" s="4">
        <f>0.62*20.3-20.3</f>
        <v>-7.7140000000000004</v>
      </c>
      <c r="J51" s="2"/>
    </row>
    <row r="52" spans="1:10" x14ac:dyDescent="0.25">
      <c r="A52" s="2">
        <v>51</v>
      </c>
      <c r="B52" s="2">
        <f>0.51*(300-10)</f>
        <v>147.9</v>
      </c>
      <c r="C52" s="2">
        <v>300</v>
      </c>
      <c r="D52" s="2">
        <f>0.18*(300-20)</f>
        <v>50.4</v>
      </c>
      <c r="E52" s="2">
        <v>200</v>
      </c>
      <c r="F52" s="2">
        <v>3</v>
      </c>
      <c r="G52" s="2">
        <f>-20.3+4</f>
        <v>-16.3</v>
      </c>
      <c r="H52" s="2">
        <v>0</v>
      </c>
      <c r="I52" s="4">
        <v>0</v>
      </c>
      <c r="J52" s="2"/>
    </row>
    <row r="53" spans="1:10" x14ac:dyDescent="0.25">
      <c r="A53" s="2">
        <v>52</v>
      </c>
      <c r="B53" s="2">
        <v>300</v>
      </c>
      <c r="C53" s="2">
        <v>300</v>
      </c>
      <c r="D53" s="2">
        <v>20</v>
      </c>
      <c r="E53" s="2">
        <f>0.51*180</f>
        <v>91.8</v>
      </c>
      <c r="F53" s="2">
        <v>10</v>
      </c>
      <c r="G53" s="2">
        <f>0.08*16.3-16.3</f>
        <v>-14.996</v>
      </c>
      <c r="H53" s="2">
        <v>0</v>
      </c>
      <c r="I53" s="4">
        <f>0.44*20.3-20.3</f>
        <v>-11.368</v>
      </c>
      <c r="J53" s="2"/>
    </row>
    <row r="54" spans="1:10" x14ac:dyDescent="0.25">
      <c r="A54" s="2">
        <v>53</v>
      </c>
      <c r="B54" s="2">
        <v>10</v>
      </c>
      <c r="C54" s="2">
        <v>300</v>
      </c>
      <c r="D54" s="2">
        <v>300</v>
      </c>
      <c r="E54" s="2">
        <v>200</v>
      </c>
      <c r="F54" s="2">
        <v>0</v>
      </c>
      <c r="G54" s="2">
        <f>0.63*16.3-16.3</f>
        <v>-6.0310000000000006</v>
      </c>
      <c r="H54" s="2">
        <f>0.85*20.3-20.3</f>
        <v>-3.0450000000000017</v>
      </c>
      <c r="I54" s="4">
        <v>0</v>
      </c>
      <c r="J54" s="2"/>
    </row>
    <row r="55" spans="1:10" x14ac:dyDescent="0.25">
      <c r="A55" s="2">
        <v>54</v>
      </c>
      <c r="B55" s="2">
        <f>0.57*(300-10)</f>
        <v>165.29999999999998</v>
      </c>
      <c r="C55" s="2">
        <f>0.43*(300-10)</f>
        <v>124.7</v>
      </c>
      <c r="D55" s="2">
        <v>300</v>
      </c>
      <c r="E55" s="2">
        <v>200</v>
      </c>
      <c r="F55" s="2">
        <v>0</v>
      </c>
      <c r="G55" s="2">
        <f>-20.3+4</f>
        <v>-16.3</v>
      </c>
      <c r="H55" s="2">
        <f>0.36*20.3-20.3</f>
        <v>-12.992000000000001</v>
      </c>
      <c r="I55" s="2">
        <v>-20.3</v>
      </c>
      <c r="J55" s="2"/>
    </row>
    <row r="56" spans="1:10" x14ac:dyDescent="0.25">
      <c r="A56" s="2">
        <v>55</v>
      </c>
      <c r="B56" s="2">
        <v>300</v>
      </c>
      <c r="C56" s="2">
        <v>10</v>
      </c>
      <c r="D56" s="2">
        <f>0.85*(300-20)</f>
        <v>238</v>
      </c>
      <c r="E56" s="2">
        <v>20</v>
      </c>
      <c r="F56" s="2">
        <v>0</v>
      </c>
      <c r="G56" s="2">
        <v>0</v>
      </c>
      <c r="H56" s="2">
        <f>0.9*20.3-20.3</f>
        <v>-2.0300000000000011</v>
      </c>
      <c r="I56" s="2">
        <v>-20.3</v>
      </c>
      <c r="J56" s="2"/>
    </row>
    <row r="57" spans="1:10" x14ac:dyDescent="0.25">
      <c r="A57" s="2">
        <v>56</v>
      </c>
      <c r="B57" s="2">
        <f>0.28*(300-10)</f>
        <v>81.2</v>
      </c>
      <c r="C57" s="2">
        <f>0.58*(300-10)</f>
        <v>168.2</v>
      </c>
      <c r="D57" s="2">
        <f>0.19*(300-20)</f>
        <v>53.2</v>
      </c>
      <c r="E57" s="2">
        <f>0.36*180</f>
        <v>64.8</v>
      </c>
      <c r="F57" s="2">
        <v>0</v>
      </c>
      <c r="G57" s="2">
        <f>-20.3+4</f>
        <v>-16.3</v>
      </c>
      <c r="H57" s="2">
        <v>-20.3</v>
      </c>
      <c r="I57" s="4">
        <v>0</v>
      </c>
      <c r="J57" s="2"/>
    </row>
    <row r="58" spans="1:10" x14ac:dyDescent="0.25">
      <c r="A58" s="2">
        <v>57</v>
      </c>
      <c r="B58" s="2">
        <f>0.5*(300-10)</f>
        <v>145</v>
      </c>
      <c r="C58" s="2">
        <f>0.49*(300-10)</f>
        <v>142.1</v>
      </c>
      <c r="D58" s="2">
        <f>0.55*(300-20)</f>
        <v>154</v>
      </c>
      <c r="E58" s="2">
        <f>0.49*180</f>
        <v>88.2</v>
      </c>
      <c r="F58" s="2">
        <v>5</v>
      </c>
      <c r="G58" s="2">
        <f>0.51*16.3-16.3</f>
        <v>-7.9870000000000001</v>
      </c>
      <c r="H58" s="2">
        <f>0.46*20.3-20.3</f>
        <v>-10.962</v>
      </c>
      <c r="I58" s="4">
        <f>0.51*20.3-20.3</f>
        <v>-9.947000000000001</v>
      </c>
      <c r="J58" s="2"/>
    </row>
    <row r="59" spans="1:10" x14ac:dyDescent="0.25">
      <c r="A59" s="2">
        <v>58</v>
      </c>
      <c r="B59" s="2">
        <f>0.53*(300-10)</f>
        <v>153.70000000000002</v>
      </c>
      <c r="C59" s="2">
        <f>0.54*(300-10)</f>
        <v>156.60000000000002</v>
      </c>
      <c r="D59" s="2">
        <v>20</v>
      </c>
      <c r="E59" s="2">
        <v>200</v>
      </c>
      <c r="F59" s="2">
        <v>10</v>
      </c>
      <c r="G59" s="2">
        <f>-20.3+4</f>
        <v>-16.3</v>
      </c>
      <c r="H59" s="2">
        <v>-20.3</v>
      </c>
      <c r="I59" s="2">
        <v>-20.3</v>
      </c>
      <c r="J59" s="2"/>
    </row>
    <row r="60" spans="1:10" x14ac:dyDescent="0.25">
      <c r="A60" s="2">
        <v>59</v>
      </c>
      <c r="B60" s="2">
        <f>0.5*(300-10)</f>
        <v>145</v>
      </c>
      <c r="C60" s="2">
        <f>0.49*(300-10)</f>
        <v>142.1</v>
      </c>
      <c r="D60" s="2">
        <f>0.55*(300-20)</f>
        <v>154</v>
      </c>
      <c r="E60" s="2">
        <f>0.5*180</f>
        <v>90</v>
      </c>
      <c r="F60" s="2">
        <v>5</v>
      </c>
      <c r="G60" s="2">
        <f>0.51*16.3-16.3</f>
        <v>-7.9870000000000001</v>
      </c>
      <c r="H60" s="2">
        <f>0.46*20.3-20.3</f>
        <v>-10.962</v>
      </c>
      <c r="I60" s="4">
        <f>0.51*20.3-20.3</f>
        <v>-9.947000000000001</v>
      </c>
      <c r="J60" s="2"/>
    </row>
    <row r="61" spans="1:10" x14ac:dyDescent="0.25">
      <c r="A61" s="2">
        <v>60</v>
      </c>
      <c r="B61" s="2">
        <v>10</v>
      </c>
      <c r="C61" s="2">
        <f>0.38*(300-10)</f>
        <v>110.2</v>
      </c>
      <c r="D61" s="2">
        <f>0.34*(300-20)</f>
        <v>95.2</v>
      </c>
      <c r="E61" s="2">
        <f>0.53*180</f>
        <v>95.4</v>
      </c>
      <c r="F61" s="2">
        <f>0.8*10</f>
        <v>8</v>
      </c>
      <c r="G61" s="2">
        <f>0.31*16.3-16.3</f>
        <v>-11.247</v>
      </c>
      <c r="H61" s="2">
        <v>0</v>
      </c>
      <c r="I61" s="4">
        <v>0</v>
      </c>
      <c r="J61" s="2"/>
    </row>
    <row r="62" spans="1:10" x14ac:dyDescent="0.25">
      <c r="A62" s="2">
        <v>61</v>
      </c>
      <c r="B62" s="2">
        <f>0.32*(300-10)</f>
        <v>92.8</v>
      </c>
      <c r="C62" s="2">
        <v>10</v>
      </c>
      <c r="D62" s="2">
        <v>20</v>
      </c>
      <c r="E62" s="2">
        <v>20</v>
      </c>
      <c r="F62" s="2">
        <v>0</v>
      </c>
      <c r="G62" s="2">
        <f>0.58*16.3-16.3</f>
        <v>-6.8460000000000001</v>
      </c>
      <c r="H62" s="2">
        <v>0</v>
      </c>
      <c r="I62" s="2">
        <v>-20.3</v>
      </c>
      <c r="J62" s="2"/>
    </row>
    <row r="63" spans="1:10" x14ac:dyDescent="0.25">
      <c r="A63" s="2">
        <v>62</v>
      </c>
      <c r="B63" s="2">
        <v>10</v>
      </c>
      <c r="C63" s="2">
        <v>300</v>
      </c>
      <c r="D63" s="2">
        <v>20</v>
      </c>
      <c r="E63" s="2">
        <v>20</v>
      </c>
      <c r="F63" s="2">
        <v>10</v>
      </c>
      <c r="G63" s="2">
        <f>0.05*16.3-16.3</f>
        <v>-15.485000000000001</v>
      </c>
      <c r="H63" s="2">
        <v>-20.3</v>
      </c>
      <c r="I63" s="4">
        <v>0</v>
      </c>
      <c r="J63" s="2"/>
    </row>
    <row r="64" spans="1:10" x14ac:dyDescent="0.25">
      <c r="A64" s="2">
        <v>63</v>
      </c>
      <c r="B64" s="2">
        <f>0.46*(300-10)</f>
        <v>133.4</v>
      </c>
      <c r="C64" s="2">
        <v>10</v>
      </c>
      <c r="D64" s="2">
        <v>20</v>
      </c>
      <c r="E64" s="2">
        <v>20</v>
      </c>
      <c r="F64" s="2">
        <v>10</v>
      </c>
      <c r="G64" s="2">
        <f>-20.3+4</f>
        <v>-16.3</v>
      </c>
      <c r="H64" s="2">
        <v>0</v>
      </c>
      <c r="I64" s="4">
        <f>0.42*20.3-20.3</f>
        <v>-11.774000000000001</v>
      </c>
      <c r="J64" s="2"/>
    </row>
    <row r="65" spans="1:10" x14ac:dyDescent="0.25">
      <c r="A65" s="2">
        <v>64</v>
      </c>
      <c r="B65" s="2">
        <v>10</v>
      </c>
      <c r="C65" s="2">
        <v>10</v>
      </c>
      <c r="D65" s="2">
        <v>20</v>
      </c>
      <c r="E65" s="2">
        <f>0.95*180</f>
        <v>171</v>
      </c>
      <c r="F65" s="2">
        <v>0</v>
      </c>
      <c r="G65" s="2">
        <f>0.34*16.3-16.3</f>
        <v>-10.757999999999999</v>
      </c>
      <c r="H65" s="2">
        <v>-20.3</v>
      </c>
      <c r="I65" s="4">
        <f>0.24*20.3-20.3</f>
        <v>-15.428000000000001</v>
      </c>
      <c r="J65" s="2"/>
    </row>
    <row r="66" spans="1:10" x14ac:dyDescent="0.25">
      <c r="A66" s="2">
        <v>65</v>
      </c>
      <c r="B66" s="2">
        <v>300</v>
      </c>
      <c r="C66" s="2">
        <v>300</v>
      </c>
      <c r="D66" s="2">
        <v>20</v>
      </c>
      <c r="E66" s="2">
        <v>20</v>
      </c>
      <c r="F66" s="2">
        <v>6</v>
      </c>
      <c r="G66" s="2">
        <v>0</v>
      </c>
      <c r="H66" s="2">
        <v>0</v>
      </c>
      <c r="I66" s="2">
        <v>-20.3</v>
      </c>
      <c r="J66" s="2"/>
    </row>
    <row r="67" spans="1:10" x14ac:dyDescent="0.25">
      <c r="A67" s="2">
        <v>66</v>
      </c>
      <c r="B67" s="2">
        <v>300</v>
      </c>
      <c r="C67" s="2">
        <v>10</v>
      </c>
      <c r="D67" s="2">
        <f>0.26*(300-20)</f>
        <v>72.8</v>
      </c>
      <c r="E67" s="2">
        <v>200</v>
      </c>
      <c r="F67" s="2">
        <v>5</v>
      </c>
      <c r="G67" s="2">
        <f>0.43*16.3-16.3</f>
        <v>-9.2910000000000004</v>
      </c>
      <c r="H67" s="2">
        <v>0</v>
      </c>
      <c r="I67" s="2">
        <v>-20.3</v>
      </c>
      <c r="J67" s="2"/>
    </row>
    <row r="68" spans="1:10" x14ac:dyDescent="0.25">
      <c r="A68" s="2">
        <v>67</v>
      </c>
      <c r="B68" s="2">
        <v>300</v>
      </c>
      <c r="C68" s="2">
        <f>0.75*(300-10)</f>
        <v>217.5</v>
      </c>
      <c r="D68" s="2">
        <v>20</v>
      </c>
      <c r="E68" s="2">
        <v>20</v>
      </c>
      <c r="F68" s="2">
        <v>0</v>
      </c>
      <c r="G68" s="2">
        <f>0.42*16.3-16.3</f>
        <v>-9.4540000000000006</v>
      </c>
      <c r="H68" s="2">
        <f>0.58*20.3-20.3</f>
        <v>-8.5260000000000016</v>
      </c>
      <c r="I68" s="4">
        <v>0</v>
      </c>
      <c r="J68" s="2"/>
    </row>
    <row r="69" spans="1:10" x14ac:dyDescent="0.25">
      <c r="A69" s="2">
        <v>68</v>
      </c>
      <c r="B69" s="2">
        <v>300</v>
      </c>
      <c r="C69" s="2">
        <v>300</v>
      </c>
      <c r="D69" s="2">
        <f>0.46*(300-20)</f>
        <v>128.80000000000001</v>
      </c>
      <c r="E69" s="2">
        <v>20</v>
      </c>
      <c r="F69" s="2">
        <f>0.7*10</f>
        <v>7</v>
      </c>
      <c r="G69" s="2">
        <v>0</v>
      </c>
      <c r="H69" s="2">
        <v>-20.3</v>
      </c>
      <c r="I69" s="4">
        <v>0</v>
      </c>
      <c r="J69" s="2"/>
    </row>
    <row r="70" spans="1:10" x14ac:dyDescent="0.25">
      <c r="A70" s="2">
        <v>69</v>
      </c>
      <c r="B70" s="2">
        <v>10</v>
      </c>
      <c r="C70" s="2">
        <v>10</v>
      </c>
      <c r="D70" s="2">
        <f>0.36*(300-20)</f>
        <v>100.8</v>
      </c>
      <c r="E70" s="2">
        <v>20</v>
      </c>
      <c r="F70" s="2">
        <v>0</v>
      </c>
      <c r="G70" s="2">
        <v>0</v>
      </c>
      <c r="H70" s="2">
        <f>0.34*20.3-20.3</f>
        <v>-13.398</v>
      </c>
      <c r="I70" s="4">
        <v>0</v>
      </c>
      <c r="J70" s="2"/>
    </row>
    <row r="71" spans="1:10" x14ac:dyDescent="0.25">
      <c r="A71" s="2">
        <v>70</v>
      </c>
      <c r="B71" s="2">
        <v>300</v>
      </c>
      <c r="C71" s="2">
        <v>300</v>
      </c>
      <c r="D71" s="2">
        <v>300</v>
      </c>
      <c r="E71" s="2">
        <f>0.06*180</f>
        <v>10.799999999999999</v>
      </c>
      <c r="F71" s="2">
        <v>10</v>
      </c>
      <c r="G71" s="2">
        <f>0.31*16.3-16.3</f>
        <v>-11.247</v>
      </c>
      <c r="H71" s="2">
        <f>0.11*20.3-20.3</f>
        <v>-18.067</v>
      </c>
      <c r="I71" s="2">
        <v>-20.3</v>
      </c>
      <c r="J71" s="2"/>
    </row>
    <row r="72" spans="1:10" x14ac:dyDescent="0.25">
      <c r="A72" s="2">
        <v>71</v>
      </c>
      <c r="B72" s="2">
        <f>0.43*(300-10)</f>
        <v>124.7</v>
      </c>
      <c r="C72" s="2">
        <v>10</v>
      </c>
      <c r="D72" s="2">
        <v>20</v>
      </c>
      <c r="E72" s="2">
        <v>200</v>
      </c>
      <c r="F72" s="2">
        <v>10</v>
      </c>
      <c r="G72" s="2">
        <f>0.77*16.3-16.3</f>
        <v>-3.7490000000000006</v>
      </c>
      <c r="H72" s="2">
        <v>-20.3</v>
      </c>
      <c r="I72" s="4">
        <v>0</v>
      </c>
      <c r="J72" s="2"/>
    </row>
    <row r="73" spans="1:10" x14ac:dyDescent="0.25">
      <c r="A73" s="2">
        <v>72</v>
      </c>
      <c r="B73" s="2">
        <f>0.51*(300-10)</f>
        <v>147.9</v>
      </c>
      <c r="C73" s="2">
        <v>300</v>
      </c>
      <c r="D73" s="2">
        <f>0.51*(300-20)</f>
        <v>142.80000000000001</v>
      </c>
      <c r="E73" s="2">
        <f>0.53*180</f>
        <v>95.4</v>
      </c>
      <c r="F73" s="2">
        <v>5</v>
      </c>
      <c r="G73" s="2">
        <f>0.48*16.3-16.3</f>
        <v>-8.4760000000000009</v>
      </c>
      <c r="H73" s="2">
        <f>0.44*20.3-20.3</f>
        <v>-11.368</v>
      </c>
      <c r="I73" s="4">
        <f>0.48*20.3-20.3</f>
        <v>-10.556000000000001</v>
      </c>
      <c r="J73" s="2"/>
    </row>
    <row r="74" spans="1:10" x14ac:dyDescent="0.25">
      <c r="A74" s="2">
        <v>73</v>
      </c>
      <c r="B74" s="2">
        <v>10</v>
      </c>
      <c r="C74" s="2">
        <f>0.7*(300-10)</f>
        <v>203</v>
      </c>
      <c r="D74" s="2">
        <v>20</v>
      </c>
      <c r="E74" s="2">
        <v>200</v>
      </c>
      <c r="F74" s="2">
        <v>3</v>
      </c>
      <c r="G74" s="2">
        <f>-20.3+4</f>
        <v>-16.3</v>
      </c>
      <c r="H74" s="2">
        <f>0.8*20.3-20.3</f>
        <v>-4.0599999999999987</v>
      </c>
      <c r="I74" s="2">
        <v>-20.3</v>
      </c>
      <c r="J74" s="2"/>
    </row>
    <row r="75" spans="1:10" x14ac:dyDescent="0.25">
      <c r="A75" s="2">
        <v>74</v>
      </c>
      <c r="B75" s="2">
        <v>300</v>
      </c>
      <c r="C75" s="2">
        <v>10</v>
      </c>
      <c r="D75" s="2">
        <v>20</v>
      </c>
      <c r="E75" s="2">
        <f>0.36*180</f>
        <v>64.8</v>
      </c>
      <c r="F75" s="2">
        <f>0.5*10</f>
        <v>5</v>
      </c>
      <c r="G75" s="2">
        <v>0</v>
      </c>
      <c r="H75" s="2">
        <v>0</v>
      </c>
      <c r="I75" s="4">
        <v>0</v>
      </c>
      <c r="J75" s="2"/>
    </row>
    <row r="76" spans="1:10" x14ac:dyDescent="0.25">
      <c r="A76" s="2">
        <v>75</v>
      </c>
      <c r="B76" s="2">
        <f>0.42*(300-10)</f>
        <v>121.8</v>
      </c>
      <c r="C76" s="2">
        <v>300</v>
      </c>
      <c r="D76" s="2">
        <v>300</v>
      </c>
      <c r="E76" s="2">
        <v>20</v>
      </c>
      <c r="F76" s="2">
        <v>0</v>
      </c>
      <c r="G76" s="2">
        <v>0</v>
      </c>
      <c r="H76" s="2">
        <v>-20.3</v>
      </c>
      <c r="I76" s="2">
        <v>-20.3</v>
      </c>
      <c r="J76" s="2"/>
    </row>
    <row r="77" spans="1:10" x14ac:dyDescent="0.25">
      <c r="A77" s="2">
        <v>76</v>
      </c>
      <c r="B77" s="2">
        <v>10</v>
      </c>
      <c r="C77" s="2">
        <v>300</v>
      </c>
      <c r="D77" s="2">
        <f>0.7*(300-20)</f>
        <v>196</v>
      </c>
      <c r="E77" s="2">
        <v>200</v>
      </c>
      <c r="F77" s="2">
        <v>5</v>
      </c>
      <c r="G77" s="2">
        <f>0.98*16.3-16.3</f>
        <v>-0.32600000000000051</v>
      </c>
      <c r="H77" s="2">
        <v>-20.3</v>
      </c>
      <c r="I77" s="2">
        <v>-20.3</v>
      </c>
      <c r="J77" s="2"/>
    </row>
    <row r="78" spans="1:10" x14ac:dyDescent="0.25">
      <c r="A78" s="2">
        <v>77</v>
      </c>
      <c r="B78" s="2">
        <v>10</v>
      </c>
      <c r="C78" s="2">
        <v>10</v>
      </c>
      <c r="D78" s="2">
        <v>20</v>
      </c>
      <c r="E78" s="2">
        <f>0.57*180</f>
        <v>102.6</v>
      </c>
      <c r="F78" s="2">
        <v>3</v>
      </c>
      <c r="G78" s="2">
        <f>0.09*16.3-16.3</f>
        <v>-14.833</v>
      </c>
      <c r="H78" s="2">
        <v>0</v>
      </c>
      <c r="I78" s="2">
        <v>-20.3</v>
      </c>
      <c r="J78" s="2"/>
    </row>
    <row r="79" spans="1:10" x14ac:dyDescent="0.25">
      <c r="A79" s="2">
        <v>78</v>
      </c>
      <c r="B79" s="2">
        <v>10</v>
      </c>
      <c r="C79" s="2">
        <v>10</v>
      </c>
      <c r="D79" s="2">
        <v>300</v>
      </c>
      <c r="E79" s="2">
        <v>20</v>
      </c>
      <c r="F79" s="2">
        <v>8</v>
      </c>
      <c r="G79" s="2">
        <f>0.11*16.3-16.3</f>
        <v>-14.507000000000001</v>
      </c>
      <c r="H79" s="2">
        <v>-20.3</v>
      </c>
      <c r="I79" s="2">
        <v>-20.3</v>
      </c>
      <c r="J79" s="2"/>
    </row>
    <row r="80" spans="1:10" x14ac:dyDescent="0.25">
      <c r="A80" s="2">
        <v>79</v>
      </c>
      <c r="B80" s="2">
        <f>0.95*(300-10)</f>
        <v>275.5</v>
      </c>
      <c r="C80" s="2">
        <v>300</v>
      </c>
      <c r="D80" s="2">
        <v>20</v>
      </c>
      <c r="E80" s="2">
        <v>200</v>
      </c>
      <c r="F80" s="2">
        <v>0</v>
      </c>
      <c r="G80" s="2">
        <f>0.62*16.3-16.3</f>
        <v>-6.1940000000000008</v>
      </c>
      <c r="H80" s="2">
        <f>0.04*20.3-20.3</f>
        <v>-19.488</v>
      </c>
      <c r="I80" s="2">
        <v>-20.3</v>
      </c>
      <c r="J80" s="2"/>
    </row>
    <row r="81" spans="1:10" x14ac:dyDescent="0.25">
      <c r="A81" s="2">
        <v>80</v>
      </c>
      <c r="B81" s="2">
        <f>0.41*(300-10)</f>
        <v>118.89999999999999</v>
      </c>
      <c r="C81" s="2">
        <v>10</v>
      </c>
      <c r="D81" s="2">
        <v>300</v>
      </c>
      <c r="E81" s="2">
        <f>0.95*180</f>
        <v>171</v>
      </c>
      <c r="F81" s="2">
        <v>3</v>
      </c>
      <c r="G81" s="2">
        <f>-20.3+4</f>
        <v>-16.3</v>
      </c>
      <c r="H81" s="2">
        <v>-20.3</v>
      </c>
      <c r="I81" s="4">
        <v>0</v>
      </c>
      <c r="J81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Mangini, Jacob T CTR (USA)</dc:creator>
  <cp:lastModifiedBy>Mangini, Jacob T CTR (USA)</cp:lastModifiedBy>
  <dcterms:created xsi:type="dcterms:W3CDTF">2022-07-19T16:34:02Z</dcterms:created>
  <dcterms:modified xsi:type="dcterms:W3CDTF">2022-07-27T15:12:11Z</dcterms:modified>
</cp:coreProperties>
</file>