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den university Msc\Research Project Res7001D\Assessment\Doc_Raw_Data\"/>
    </mc:Choice>
  </mc:AlternateContent>
  <xr:revisionPtr revIDLastSave="0" documentId="13_ncr:1_{DD365712-9495-454E-8BD0-E92230525F8D}" xr6:coauthVersionLast="47" xr6:coauthVersionMax="47" xr10:uidLastSave="{00000000-0000-0000-0000-000000000000}"/>
  <bookViews>
    <workbookView xWindow="-120" yWindow="-120" windowWidth="29040" windowHeight="15840" firstSheet="3" activeTab="7" xr2:uid="{6644F817-8E82-4BBD-B566-933F30C7FEB3}"/>
  </bookViews>
  <sheets>
    <sheet name="Chart1" sheetId="3" r:id="rId1"/>
    <sheet name="Chart2" sheetId="4" r:id="rId2"/>
    <sheet name="contract sum" sheetId="11" r:id="rId3"/>
    <sheet name="Data" sheetId="1" r:id="rId4"/>
    <sheet name="Data_1" sheetId="2" r:id="rId5"/>
    <sheet name="Data_2" sheetId="5" r:id="rId6"/>
    <sheet name="Data_3" sheetId="12" r:id="rId7"/>
    <sheet name="Data_4" sheetId="13" r:id="rId8"/>
    <sheet name="change rat" sheetId="10" r:id="rId9"/>
    <sheet name="Gender" sheetId="6" r:id="rId10"/>
    <sheet name="Roles" sheetId="7" r:id="rId11"/>
    <sheet name="Yr Exper" sheetId="8" r:id="rId12"/>
    <sheet name="Yrs on pro" sheetId="9" r:id="rId13"/>
    <sheet name="Chart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AG4" i="13" l="1"/>
  <c r="AG3" i="13"/>
  <c r="AG2" i="13"/>
  <c r="AF4" i="13"/>
  <c r="AF3" i="13"/>
  <c r="AF2" i="13"/>
  <c r="AE4" i="13"/>
  <c r="AD4" i="13"/>
  <c r="AD3" i="13"/>
  <c r="AE3" i="13"/>
  <c r="AE2" i="13"/>
  <c r="AD2" i="13"/>
  <c r="AC4" i="13"/>
  <c r="AC3" i="13"/>
  <c r="AC2" i="13"/>
  <c r="I10" i="1" l="1"/>
  <c r="I9" i="1"/>
  <c r="I8" i="1"/>
  <c r="I7" i="1"/>
  <c r="I6" i="1"/>
  <c r="I5" i="1"/>
  <c r="I4" i="1"/>
  <c r="I1" i="1"/>
  <c r="I3" i="1"/>
  <c r="I2" i="1"/>
  <c r="D31" i="12" l="1"/>
  <c r="E31" i="12"/>
  <c r="F31" i="12"/>
  <c r="G31" i="12"/>
  <c r="H31" i="12"/>
  <c r="D32" i="12"/>
  <c r="E32" i="12"/>
  <c r="F32" i="12"/>
  <c r="G32" i="12"/>
  <c r="H32" i="12"/>
  <c r="D33" i="12"/>
  <c r="E33" i="12"/>
  <c r="F33" i="12"/>
  <c r="G33" i="12"/>
  <c r="H33" i="12"/>
  <c r="D34" i="12"/>
  <c r="E34" i="12"/>
  <c r="F34" i="12"/>
  <c r="G34" i="12"/>
  <c r="H34" i="12"/>
  <c r="D35" i="12"/>
  <c r="E35" i="12"/>
  <c r="F35" i="12"/>
  <c r="G35" i="12"/>
  <c r="H35" i="12"/>
  <c r="D36" i="12"/>
  <c r="E36" i="12"/>
  <c r="F36" i="12"/>
  <c r="G36" i="12"/>
  <c r="H36" i="12"/>
  <c r="D37" i="12"/>
  <c r="E37" i="12"/>
  <c r="F37" i="12"/>
  <c r="G37" i="12"/>
  <c r="H37" i="12"/>
  <c r="D38" i="12"/>
  <c r="E38" i="12"/>
  <c r="F38" i="12"/>
  <c r="G38" i="12"/>
  <c r="H38" i="12"/>
  <c r="D39" i="12"/>
  <c r="E39" i="12"/>
  <c r="F39" i="12"/>
  <c r="G39" i="12"/>
  <c r="H39" i="12"/>
  <c r="D40" i="12"/>
  <c r="E40" i="12"/>
  <c r="F40" i="12"/>
  <c r="G40" i="12"/>
  <c r="H40" i="12"/>
  <c r="D41" i="12"/>
  <c r="E41" i="12"/>
  <c r="F41" i="12"/>
  <c r="G41" i="12"/>
  <c r="H41" i="12"/>
  <c r="D42" i="12"/>
  <c r="E42" i="12"/>
  <c r="F42" i="12"/>
  <c r="G42" i="12"/>
  <c r="H42" i="12"/>
  <c r="D43" i="12"/>
  <c r="E43" i="12"/>
  <c r="F43" i="12"/>
  <c r="G43" i="12"/>
  <c r="H43" i="12"/>
  <c r="D44" i="12"/>
  <c r="E44" i="12"/>
  <c r="F44" i="12"/>
  <c r="G44" i="12"/>
  <c r="H44" i="12"/>
  <c r="D45" i="12"/>
  <c r="E45" i="12"/>
  <c r="F45" i="12"/>
  <c r="G45" i="12"/>
  <c r="H45" i="12"/>
  <c r="D46" i="12"/>
  <c r="E46" i="12"/>
  <c r="F46" i="12"/>
  <c r="G46" i="12"/>
  <c r="H46" i="12"/>
  <c r="D47" i="12"/>
  <c r="E47" i="12"/>
  <c r="F47" i="12"/>
  <c r="G47" i="12"/>
  <c r="H47" i="12"/>
  <c r="D48" i="12"/>
  <c r="E48" i="12"/>
  <c r="F48" i="12"/>
  <c r="G48" i="12"/>
  <c r="H48" i="12"/>
  <c r="D49" i="12"/>
  <c r="E49" i="12"/>
  <c r="F49" i="12"/>
  <c r="G49" i="12"/>
  <c r="H49" i="12"/>
  <c r="D50" i="12"/>
  <c r="E50" i="12"/>
  <c r="F50" i="12"/>
  <c r="G50" i="12"/>
  <c r="H50" i="12"/>
  <c r="D51" i="12"/>
  <c r="E51" i="12"/>
  <c r="F51" i="12"/>
  <c r="G51" i="12"/>
  <c r="H51" i="12"/>
  <c r="D52" i="12"/>
  <c r="E52" i="12"/>
  <c r="F52" i="12"/>
  <c r="G52" i="12"/>
  <c r="H52" i="12"/>
  <c r="E30" i="12"/>
  <c r="F30" i="12"/>
  <c r="G30" i="12"/>
  <c r="H30" i="12"/>
  <c r="D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0" i="12"/>
  <c r="O26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3" i="12"/>
  <c r="D6" i="5" l="1"/>
  <c r="D15" i="5"/>
  <c r="D23" i="5"/>
  <c r="D31" i="5"/>
  <c r="D28" i="5"/>
  <c r="D29" i="5"/>
  <c r="D30" i="5"/>
  <c r="D27" i="5"/>
  <c r="C31" i="5"/>
  <c r="D20" i="5"/>
  <c r="D21" i="5"/>
  <c r="D22" i="5"/>
  <c r="D19" i="5"/>
  <c r="C23" i="5"/>
  <c r="D11" i="5"/>
  <c r="D12" i="5"/>
  <c r="D13" i="5"/>
  <c r="D14" i="5"/>
  <c r="D10" i="5"/>
  <c r="C15" i="5"/>
  <c r="D5" i="5"/>
  <c r="D4" i="5"/>
  <c r="C6" i="5"/>
  <c r="G27" i="1" l="1"/>
  <c r="F27" i="1"/>
  <c r="F20" i="1"/>
  <c r="F21" i="1"/>
  <c r="F22" i="1"/>
  <c r="F23" i="1"/>
  <c r="F24" i="1"/>
  <c r="F25" i="1"/>
  <c r="F19" i="1"/>
  <c r="F18" i="1"/>
  <c r="E27" i="1"/>
  <c r="E26" i="1"/>
  <c r="E20" i="1"/>
  <c r="E21" i="1"/>
  <c r="E22" i="1"/>
  <c r="E23" i="1"/>
  <c r="E24" i="1"/>
  <c r="E25" i="1"/>
  <c r="E19" i="1"/>
  <c r="E18" i="1"/>
  <c r="D27" i="1"/>
  <c r="D26" i="1"/>
  <c r="D20" i="1"/>
  <c r="D21" i="1"/>
  <c r="D22" i="1"/>
  <c r="D23" i="1"/>
  <c r="D24" i="1"/>
  <c r="D25" i="1"/>
  <c r="D19" i="1"/>
  <c r="D18" i="1"/>
  <c r="C11" i="2"/>
  <c r="C12" i="2"/>
  <c r="C10" i="2"/>
  <c r="E11" i="1"/>
  <c r="E5" i="1"/>
  <c r="E6" i="1"/>
  <c r="E7" i="1"/>
  <c r="E8" i="1"/>
  <c r="E9" i="1"/>
  <c r="E10" i="1"/>
  <c r="C13" i="2" l="1"/>
  <c r="E3" i="1"/>
  <c r="E4" i="1"/>
  <c r="C10" i="1"/>
  <c r="C9" i="1"/>
  <c r="C5" i="1"/>
  <c r="C6" i="1" s="1"/>
  <c r="C4" i="1"/>
  <c r="C3" i="1"/>
  <c r="C2" i="1"/>
  <c r="P6" i="1"/>
  <c r="P11" i="1"/>
  <c r="U16" i="1" l="1"/>
  <c r="U14" i="1"/>
  <c r="S16" i="1"/>
  <c r="P16" i="1"/>
  <c r="Q14" i="1"/>
  <c r="L16" i="1"/>
  <c r="M14" i="1"/>
  <c r="M9" i="1"/>
  <c r="L11" i="1" s="1"/>
  <c r="M4" i="1"/>
  <c r="L6" i="1" s="1"/>
</calcChain>
</file>

<file path=xl/sharedStrings.xml><?xml version="1.0" encoding="utf-8"?>
<sst xmlns="http://schemas.openxmlformats.org/spreadsheetml/2006/main" count="302" uniqueCount="153">
  <si>
    <t>S/No</t>
  </si>
  <si>
    <t>Year</t>
  </si>
  <si>
    <t>Contract Sum</t>
  </si>
  <si>
    <t>Average scope change</t>
  </si>
  <si>
    <t>Variation (Duration)</t>
  </si>
  <si>
    <t>Remarks</t>
  </si>
  <si>
    <t>Variation    (Cost)</t>
  </si>
  <si>
    <t>9years</t>
  </si>
  <si>
    <t>B</t>
  </si>
  <si>
    <t>N</t>
  </si>
  <si>
    <t>$</t>
  </si>
  <si>
    <t>A</t>
  </si>
  <si>
    <t>P</t>
  </si>
  <si>
    <t>15-18</t>
  </si>
  <si>
    <t>15-17</t>
  </si>
  <si>
    <t>Low</t>
  </si>
  <si>
    <t>Medium</t>
  </si>
  <si>
    <t>High</t>
  </si>
  <si>
    <t>Threshold</t>
  </si>
  <si>
    <t>Statistics</t>
  </si>
  <si>
    <t>%age</t>
  </si>
  <si>
    <t>Rating</t>
  </si>
  <si>
    <t>Period</t>
  </si>
  <si>
    <t>Contract Documents</t>
  </si>
  <si>
    <t>Average Daily Reports</t>
  </si>
  <si>
    <t>Average Weekly Reports</t>
  </si>
  <si>
    <t>Average Monthly Reports</t>
  </si>
  <si>
    <t>Contract signing executed july of the year, with an average of 3,513 archived project documents documents excluding the minute of meetings on the case study project.</t>
  </si>
  <si>
    <t>Demography</t>
  </si>
  <si>
    <t>Gender Classification</t>
  </si>
  <si>
    <t>Male</t>
  </si>
  <si>
    <t>Female</t>
  </si>
  <si>
    <t>Organisational Role</t>
  </si>
  <si>
    <t>Management</t>
  </si>
  <si>
    <t>Project Support</t>
  </si>
  <si>
    <t>Engineering</t>
  </si>
  <si>
    <t>Accounting</t>
  </si>
  <si>
    <t>HSE</t>
  </si>
  <si>
    <t>Years of Experience in Oil &amp; Gas</t>
  </si>
  <si>
    <t>0-10yrs</t>
  </si>
  <si>
    <t>11-20yrs</t>
  </si>
  <si>
    <t>21-30yrs</t>
  </si>
  <si>
    <t>&gt;30yrs</t>
  </si>
  <si>
    <t>Years on Project</t>
  </si>
  <si>
    <t>&lt;1yr</t>
  </si>
  <si>
    <t>&gt;6yrs</t>
  </si>
  <si>
    <t>4-6yrs</t>
  </si>
  <si>
    <t>1-3yrs</t>
  </si>
  <si>
    <t>Year Range</t>
  </si>
  <si>
    <t>Percentage</t>
  </si>
  <si>
    <t>Category</t>
  </si>
  <si>
    <t>Role</t>
  </si>
  <si>
    <t>Total</t>
  </si>
  <si>
    <t>Frequency</t>
  </si>
  <si>
    <t>Changes with less than $10,00,000 &amp; less than 3months duration</t>
  </si>
  <si>
    <t>Changes with greater than $10,000,000 &lt; $100,000,000 &amp; &gt;3months&lt; 6months duration</t>
  </si>
  <si>
    <t>Changes with &gt;$100,000,000 &amp; &gt; 6months duration</t>
  </si>
  <si>
    <t>Scope Change and impact on cost &amp; Schedule Report (Extract 2012-2020)</t>
  </si>
  <si>
    <t>Threshold Definition</t>
  </si>
  <si>
    <t>Archive Data Extraction Analysis</t>
  </si>
  <si>
    <t>Questions</t>
  </si>
  <si>
    <t>Question-5</t>
  </si>
  <si>
    <t>Question-6</t>
  </si>
  <si>
    <t>Question-7</t>
  </si>
  <si>
    <t>Question-8</t>
  </si>
  <si>
    <t>Question-9</t>
  </si>
  <si>
    <t>Question-10</t>
  </si>
  <si>
    <t>Question-11</t>
  </si>
  <si>
    <t>Question-12</t>
  </si>
  <si>
    <t>Question-13</t>
  </si>
  <si>
    <t>Question-14</t>
  </si>
  <si>
    <t>Question-15</t>
  </si>
  <si>
    <t>Question-16</t>
  </si>
  <si>
    <t>Question-17</t>
  </si>
  <si>
    <t>Question-18</t>
  </si>
  <si>
    <t>Question-19</t>
  </si>
  <si>
    <t>Question-20</t>
  </si>
  <si>
    <t>Question-21</t>
  </si>
  <si>
    <t>Question-22</t>
  </si>
  <si>
    <t>Question-23</t>
  </si>
  <si>
    <t>Question-24</t>
  </si>
  <si>
    <t>Question-25</t>
  </si>
  <si>
    <t>Question-26</t>
  </si>
  <si>
    <t>Question-27</t>
  </si>
  <si>
    <t>Total Response</t>
  </si>
  <si>
    <t>Strongly Agree</t>
  </si>
  <si>
    <t>Agree</t>
  </si>
  <si>
    <t>Nuetral</t>
  </si>
  <si>
    <t>Disagree</t>
  </si>
  <si>
    <t>Strongly Disagree</t>
  </si>
  <si>
    <t>Total %age</t>
  </si>
  <si>
    <t>By Frequency</t>
  </si>
  <si>
    <t>By Rating</t>
  </si>
  <si>
    <t>Percentage Distribution</t>
  </si>
  <si>
    <t>Question Code</t>
  </si>
  <si>
    <t>28IT</t>
  </si>
  <si>
    <t>29IT</t>
  </si>
  <si>
    <t>30IT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</si>
  <si>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</si>
  <si>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</si>
  <si>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</si>
  <si>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</si>
  <si>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</si>
  <si>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</si>
  <si>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</si>
  <si>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</si>
  <si>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</si>
  <si>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</si>
  <si>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</si>
  <si>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By using due diligent approach, Which cut across all area of the project.</t>
  </si>
  <si>
    <t>It was pure NNPC PMT, consultants and the contractor meetings.</t>
  </si>
  <si>
    <t>Confirm the job is done as specified. Timely carrying of stakeholders along in every communication that will impact the project to enable the stakeholders to take timely decisions</t>
  </si>
  <si>
    <t>This can be achieved by using due diligent approach.</t>
  </si>
  <si>
    <t>ITS ACHIEVED THROUGH MOC BY THE CONTRACTOR THROUGH THE PMC REVIEW AND RECOMMENDATION TO THE CLIENT FOR APPROVAL IF IT MEET PROJECT SPECIFICATION AND REQUIREMENT.</t>
  </si>
  <si>
    <t>Technical queries were raised through proper means of communication</t>
  </si>
  <si>
    <t>FOCUS ON YOUR PLAN WHILE HAVING LONG TERM VIEWS OF ITS IMPLICATIONS</t>
  </si>
  <si>
    <t>Deviation request or query is send. Engineering modifications is done and reviewed. Thereafter changes carried out (construction)</t>
  </si>
  <si>
    <t>This is by discovering the need very early and request for an approved technical deviation from the former</t>
  </si>
  <si>
    <t>The prediction exercise is never an official one, it is not a formal activity on the project.</t>
  </si>
  <si>
    <t>This has to be done with all the stakeholders carried along</t>
  </si>
  <si>
    <t>Expert should be involved in identification process .</t>
  </si>
  <si>
    <t>Though meetings were held with suggestions but it was purely NNPC PM decisions</t>
  </si>
  <si>
    <t>It impacted so much on the project budget and project duration.</t>
  </si>
  <si>
    <t>Enough effort was made though the best was not given out</t>
  </si>
  <si>
    <t>Processes were not duly followed and prolong delays was experienced.</t>
  </si>
  <si>
    <t>the identification process is always very slow and time consuming, and always have a negative impact on the project schedule</t>
  </si>
  <si>
    <t>Identification process and impact analysis were Timely and commendable</t>
  </si>
  <si>
    <t>IDENTIFICATION IS FINE BUT ENFORCEMENT OF ACTION IS QUESTIONABLE.</t>
  </si>
  <si>
    <t>Timely identification and coupled with its implications</t>
  </si>
  <si>
    <t>This is not the case in this project, identification and impact analysis are done after the change had occurred and being processed for variation.</t>
  </si>
  <si>
    <t>Issues when flagged need to be promptly addressed by the client as delays in addressing same have a ripple effect on activities happening sequentially.</t>
  </si>
  <si>
    <t>Is good to have effective management system to save time.</t>
  </si>
  <si>
    <t>Some root causes were inevitable. They were repetitive causes. Re occurrences that have to be closed </t>
  </si>
  <si>
    <t>Managing the prevention of scope change root cause will be a great value if effective and timely communication is adhered to in the change management system.</t>
  </si>
  <si>
    <t>The management system would have reduced extra cost and time</t>
  </si>
  <si>
    <t>Change root cause assessment was not given priority.</t>
  </si>
  <si>
    <t>its time consuming slow process that impact negatively on the project schedule.</t>
  </si>
  <si>
    <t>Highly commendable and pro-active in nature and will helo the prgress of the project</t>
  </si>
  <si>
    <t>APPROPRIATE AND GOOD WITH BEST PRACTICE IN LINE WITH LONGTERMIC GOALS</t>
  </si>
  <si>
    <t>The process of the predictive system is not in place and therefore no preventive measure to prevent scope change root cause.</t>
  </si>
  <si>
    <t>All measures taken proactively were slowed down by bureaucracy. None of this predictive scope changes were pursued in a timely manner, this has led to delays in execution on the project.</t>
  </si>
  <si>
    <t>No</t>
  </si>
  <si>
    <t>Yes</t>
  </si>
  <si>
    <t>Total E</t>
  </si>
  <si>
    <t>Total Res</t>
  </si>
  <si>
    <t>%age Res</t>
  </si>
  <si>
    <t>%Yes</t>
  </si>
  <si>
    <t>%No</t>
  </si>
  <si>
    <t xml:space="preserve">Predictive scope change identification </t>
  </si>
  <si>
    <t>Proactive scope schange impact identification</t>
  </si>
  <si>
    <t>Proactive scope change management</t>
  </si>
  <si>
    <t xml:space="preserve">Interview 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</si>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</sst>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383F50"/>
      <name val="Arial"/>
      <family val="2"/>
    </font>
    <font>
      <sz val="8"/>
      <color rgb="FF383F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44" fontId="0" fillId="2" borderId="1" xfId="2" applyFont="1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44" fontId="0" fillId="2" borderId="0" xfId="2" applyFont="1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9" fontId="0" fillId="2" borderId="0" xfId="3" applyFont="1" applyFill="1" applyAlignment="1">
      <alignment horizontal="center"/>
    </xf>
    <xf numFmtId="44" fontId="0" fillId="2" borderId="10" xfId="0" applyNumberFormat="1" applyFill="1" applyBorder="1"/>
    <xf numFmtId="10" fontId="0" fillId="2" borderId="0" xfId="3" applyNumberFormat="1" applyFont="1" applyFill="1"/>
    <xf numFmtId="10" fontId="0" fillId="2" borderId="0" xfId="0" applyNumberFormat="1" applyFill="1"/>
    <xf numFmtId="1" fontId="0" fillId="2" borderId="0" xfId="2" applyNumberFormat="1" applyFont="1" applyFill="1" applyBorder="1" applyAlignment="1">
      <alignment horizontal="center"/>
    </xf>
    <xf numFmtId="1" fontId="0" fillId="2" borderId="1" xfId="2" applyNumberFormat="1" applyFon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2" borderId="13" xfId="1" applyNumberFormat="1" applyFont="1" applyFill="1" applyBorder="1"/>
    <xf numFmtId="0" fontId="0" fillId="2" borderId="15" xfId="0" applyFill="1" applyBorder="1" applyAlignment="1">
      <alignment wrapText="1"/>
    </xf>
    <xf numFmtId="1" fontId="0" fillId="2" borderId="14" xfId="2" applyNumberFormat="1" applyFont="1" applyFill="1" applyBorder="1" applyAlignment="1">
      <alignment horizontal="center"/>
    </xf>
    <xf numFmtId="165" fontId="0" fillId="2" borderId="0" xfId="3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19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8" xfId="0" applyFill="1" applyBorder="1"/>
    <xf numFmtId="0" fontId="0" fillId="2" borderId="21" xfId="0" applyFill="1" applyBorder="1" applyAlignment="1">
      <alignment horizontal="center" wrapText="1"/>
    </xf>
    <xf numFmtId="0" fontId="0" fillId="2" borderId="21" xfId="0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2" xfId="0" applyFill="1" applyBorder="1" applyAlignment="1">
      <alignment vertical="center"/>
    </xf>
    <xf numFmtId="0" fontId="0" fillId="2" borderId="22" xfId="0" applyFill="1" applyBorder="1" applyAlignment="1">
      <alignment wrapText="1"/>
    </xf>
    <xf numFmtId="0" fontId="0" fillId="2" borderId="0" xfId="0" applyFill="1" applyAlignment="1">
      <alignment wrapText="1"/>
    </xf>
    <xf numFmtId="9" fontId="0" fillId="2" borderId="0" xfId="3" applyFont="1" applyFill="1"/>
    <xf numFmtId="9" fontId="0" fillId="2" borderId="0" xfId="3" applyNumberFormat="1" applyFont="1" applyFill="1"/>
    <xf numFmtId="0" fontId="0" fillId="2" borderId="18" xfId="0" applyFill="1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5" xfId="0" applyFill="1" applyBorder="1" applyAlignment="1">
      <alignment horizontal="center"/>
    </xf>
    <xf numFmtId="9" fontId="0" fillId="2" borderId="25" xfId="3" applyFont="1" applyFill="1" applyBorder="1"/>
    <xf numFmtId="9" fontId="0" fillId="2" borderId="25" xfId="3" applyNumberFormat="1" applyFont="1" applyFill="1" applyBorder="1"/>
    <xf numFmtId="0" fontId="0" fillId="2" borderId="26" xfId="0" applyFill="1" applyBorder="1" applyAlignment="1">
      <alignment horizontal="center"/>
    </xf>
    <xf numFmtId="9" fontId="0" fillId="2" borderId="26" xfId="3" applyFont="1" applyFill="1" applyBorder="1"/>
    <xf numFmtId="9" fontId="0" fillId="2" borderId="26" xfId="3" applyNumberFormat="1" applyFont="1" applyFill="1" applyBorder="1"/>
    <xf numFmtId="44" fontId="0" fillId="2" borderId="0" xfId="0" applyNumberFormat="1" applyFill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27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9" fontId="0" fillId="2" borderId="18" xfId="3" applyFont="1" applyFill="1" applyBorder="1" applyAlignment="1">
      <alignment horizontal="center"/>
    </xf>
    <xf numFmtId="9" fontId="0" fillId="2" borderId="27" xfId="3" applyFont="1" applyFill="1" applyBorder="1" applyAlignment="1">
      <alignment horizontal="center"/>
    </xf>
    <xf numFmtId="9" fontId="0" fillId="2" borderId="25" xfId="3" applyFont="1" applyFill="1" applyBorder="1" applyAlignment="1">
      <alignment horizontal="center"/>
    </xf>
    <xf numFmtId="9" fontId="0" fillId="2" borderId="26" xfId="3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7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Data!$C$17</c:f>
              <c:strCache>
                <c:ptCount val="1"/>
                <c:pt idx="0">
                  <c:v>Contract Documents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Data!$B$18:$B$26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Data!$C$18:$C$26</c:f>
              <c:numCache>
                <c:formatCode>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E63-9CD8-785EEB3A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72959"/>
        <c:axId val="1297314239"/>
      </c:areaChart>
      <c:catAx>
        <c:axId val="11142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4239"/>
        <c:crosses val="autoZero"/>
        <c:auto val="1"/>
        <c:lblAlgn val="ctr"/>
        <c:lblOffset val="100"/>
        <c:noMultiLvlLbl val="0"/>
      </c:catAx>
      <c:valAx>
        <c:axId val="129731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 of Contracts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72959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Archived</a:t>
            </a:r>
            <a:r>
              <a:rPr lang="en-US" baseline="0"/>
              <a:t> </a:t>
            </a:r>
            <a:r>
              <a:rPr lang="en-US"/>
              <a:t>Documents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Data!$C$17:$F$17</c:f>
              <c:strCache>
                <c:ptCount val="4"/>
                <c:pt idx="0">
                  <c:v>Contract Documents</c:v>
                </c:pt>
                <c:pt idx="1">
                  <c:v>Average Daily Reports</c:v>
                </c:pt>
                <c:pt idx="2">
                  <c:v>Average Weekly Reports</c:v>
                </c:pt>
                <c:pt idx="3">
                  <c:v>Average Monthly Reports</c:v>
                </c:pt>
              </c:strCache>
            </c:strRef>
          </c:cat>
          <c:val>
            <c:numRef>
              <c:f>Data!$C$27:$F$27</c:f>
              <c:numCache>
                <c:formatCode>_(* #,##0_);_(* \(#,##0\);_(* "-"??_);_(@_)</c:formatCode>
                <c:ptCount val="4"/>
                <c:pt idx="0" formatCode="General">
                  <c:v>13</c:v>
                </c:pt>
                <c:pt idx="1">
                  <c:v>3000</c:v>
                </c:pt>
                <c:pt idx="2" formatCode="0">
                  <c:v>400</c:v>
                </c:pt>
                <c:pt idx="3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8-4C43-B712-BFF9EB06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36991"/>
        <c:axId val="1297322975"/>
      </c:lineChart>
      <c:catAx>
        <c:axId val="12977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2975"/>
        <c:crosses val="autoZero"/>
        <c:auto val="1"/>
        <c:lblAlgn val="ctr"/>
        <c:lblOffset val="100"/>
        <c:noMultiLvlLbl val="0"/>
      </c:catAx>
      <c:valAx>
        <c:axId val="1297322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Nos  of Document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3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Contract Sum  Changes Versus Scope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Contract Sum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771-4537-A175-E81BA6D151B7}"/>
              </c:ext>
            </c:extLst>
          </c:dPt>
          <c:dLbls>
            <c:dLbl>
              <c:idx val="0"/>
              <c:layout>
                <c:manualLayout>
                  <c:x val="-3.7421676555085853E-2"/>
                  <c:y val="6.119237142951692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71-4537-A175-E81BA6D151B7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71-4537-A175-E81BA6D151B7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71-4537-A175-E81BA6D151B7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Data!$B$2:$B$10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Data!$C$2:$C$10</c:f>
              <c:numCache>
                <c:formatCode>_("$"* #,##0.00_);_("$"* \(#,##0.00\);_("$"* "-"??_);_(@_)</c:formatCode>
                <c:ptCount val="9"/>
                <c:pt idx="0">
                  <c:v>588256172.93569064</c:v>
                </c:pt>
                <c:pt idx="1">
                  <c:v>591312538.98159862</c:v>
                </c:pt>
                <c:pt idx="2">
                  <c:v>771203754.17859352</c:v>
                </c:pt>
                <c:pt idx="3">
                  <c:v>771203754.17859352</c:v>
                </c:pt>
                <c:pt idx="4">
                  <c:v>771203754.17859352</c:v>
                </c:pt>
                <c:pt idx="5">
                  <c:v>771203754.17859352</c:v>
                </c:pt>
                <c:pt idx="6">
                  <c:v>771203754.17859352</c:v>
                </c:pt>
                <c:pt idx="7">
                  <c:v>773257777.88012803</c:v>
                </c:pt>
                <c:pt idx="8">
                  <c:v>775311801.58166254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537-A175-E81BA6D1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22976"/>
        <c:axId val="604797920"/>
      </c:lineChart>
      <c:catAx>
        <c:axId val="604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7920"/>
        <c:crosses val="autoZero"/>
        <c:auto val="1"/>
        <c:lblAlgn val="ctr"/>
        <c:lblOffset val="100"/>
        <c:noMultiLvlLbl val="0"/>
      </c:catAx>
      <c:valAx>
        <c:axId val="604797920"/>
        <c:scaling>
          <c:orientation val="minMax"/>
          <c:min val="550000000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Scope Change Threshold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Data_1!$A$3</c:f>
              <c:strCache>
                <c:ptCount val="1"/>
                <c:pt idx="0">
                  <c:v>Average scope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Data_1!$B$2:$J$3</c:f>
              <c:multiLvlStrCache>
                <c:ptCount val="9"/>
                <c:lvl>
                  <c:pt idx="0">
                    <c:v>Low</c:v>
                  </c:pt>
                  <c:pt idx="1">
                    <c:v>Medium</c:v>
                  </c:pt>
                  <c:pt idx="2">
                    <c:v>High</c:v>
                  </c:pt>
                  <c:pt idx="3">
                    <c:v>High</c:v>
                  </c:pt>
                  <c:pt idx="4">
                    <c:v>High</c:v>
                  </c:pt>
                  <c:pt idx="5">
                    <c:v>High</c:v>
                  </c:pt>
                  <c:pt idx="6">
                    <c:v>High</c:v>
                  </c:pt>
                  <c:pt idx="7">
                    <c:v>High</c:v>
                  </c:pt>
                  <c:pt idx="8">
                    <c:v>Medium</c:v>
                  </c:pt>
                </c:lvl>
                <c:lvl>
                  <c:pt idx="0">
                    <c:v>2012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2015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Data_1!$B$4:$J$4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B-434B-A5BD-6BBB88C8A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6700080"/>
        <c:axId val="604842432"/>
      </c:lineChart>
      <c:catAx>
        <c:axId val="11867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2432"/>
        <c:crosses val="autoZero"/>
        <c:auto val="1"/>
        <c:lblAlgn val="ctr"/>
        <c:lblOffset val="100"/>
        <c:noMultiLvlLbl val="0"/>
      </c:catAx>
      <c:valAx>
        <c:axId val="604842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00080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F1-485B-95BD-566B13366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F1-485B-95BD-566B133664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F1-485B-95BD-566B1336644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5F1-485B-95BD-566B13366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Data_2!$B$4:$B$5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1-485B-95BD-566B13366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Organizational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Data_2!$B$8</c:f>
              <c:strCache>
                <c:ptCount val="1"/>
                <c:pt idx="0">
                  <c:v>Organisational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Data_2!$B$10:$B$14</c:f>
              <c:strCache>
                <c:ptCount val="5"/>
                <c:pt idx="0">
                  <c:v>Project Support</c:v>
                </c:pt>
                <c:pt idx="1">
                  <c:v>Management</c:v>
                </c:pt>
                <c:pt idx="2">
                  <c:v>Accounting</c:v>
                </c:pt>
                <c:pt idx="3">
                  <c:v>Engineering</c:v>
                </c:pt>
                <c:pt idx="4">
                  <c:v>HSE</c:v>
                </c:pt>
              </c:strCache>
            </c:strRef>
          </c:cat>
          <c:val>
            <c:numRef>
              <c:f>Data_2!$D$10:$D$14</c:f>
              <c:numCache>
                <c:formatCode>0.0%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</c:v>
                </c:pt>
                <c:pt idx="3">
                  <c:v>0.13333333333333333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BA8-8C33-2B3E92374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6692480"/>
        <c:axId val="604791264"/>
      </c:barChart>
      <c:catAx>
        <c:axId val="118669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1264"/>
        <c:crosses val="autoZero"/>
        <c:auto val="1"/>
        <c:lblAlgn val="ctr"/>
        <c:lblOffset val="100"/>
        <c:noMultiLvlLbl val="0"/>
      </c:catAx>
      <c:valAx>
        <c:axId val="6047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Respondents' Years of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Data_2!$B$19:$B$22</c:f>
              <c:strCache>
                <c:ptCount val="4"/>
                <c:pt idx="0">
                  <c:v>0-10yrs</c:v>
                </c:pt>
                <c:pt idx="1">
                  <c:v>11-20yrs</c:v>
                </c:pt>
                <c:pt idx="2">
                  <c:v>21-30yrs</c:v>
                </c:pt>
                <c:pt idx="3">
                  <c:v>&gt;30yrs</c:v>
                </c:pt>
              </c:strCache>
            </c:strRef>
          </c:cat>
          <c:val>
            <c:numRef>
              <c:f>Data_2!$C$19:$C$22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848-827A-A3AE3FD3C0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Data_2!$B$19:$B$22</c:f>
              <c:strCache>
                <c:ptCount val="4"/>
                <c:pt idx="0">
                  <c:v>0-10yrs</c:v>
                </c:pt>
                <c:pt idx="1">
                  <c:v>11-20yrs</c:v>
                </c:pt>
                <c:pt idx="2">
                  <c:v>21-30yrs</c:v>
                </c:pt>
                <c:pt idx="3">
                  <c:v>&gt;30yrs</c:v>
                </c:pt>
              </c:strCache>
            </c:strRef>
          </c:cat>
          <c:val>
            <c:numRef>
              <c:f>Data_2!$D$19:$D$22</c:f>
              <c:numCache>
                <c:formatCode>0.0%</c:formatCode>
                <c:ptCount val="4"/>
                <c:pt idx="0">
                  <c:v>0.66666666666666663</c:v>
                </c:pt>
                <c:pt idx="1">
                  <c:v>0.2</c:v>
                </c:pt>
                <c:pt idx="2">
                  <c:v>0.13333333333333333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848-827A-A3AE3FD3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676080"/>
        <c:axId val="604797920"/>
        <c:axId val="1036238592"/>
      </c:bar3DChart>
      <c:catAx>
        <c:axId val="118667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7920"/>
        <c:crosses val="autoZero"/>
        <c:auto val="1"/>
        <c:lblAlgn val="ctr"/>
        <c:lblOffset val="100"/>
        <c:noMultiLvlLbl val="0"/>
      </c:catAx>
      <c:valAx>
        <c:axId val="60479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76080"/>
        <c:crosses val="autoZero"/>
        <c:crossBetween val="between"/>
      </c:valAx>
      <c:serAx>
        <c:axId val="1036238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0479792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Years of respondent on the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Data_2!$B$27:$B$30</c:f>
              <c:strCache>
                <c:ptCount val="4"/>
                <c:pt idx="0">
                  <c:v>&lt;1yr</c:v>
                </c:pt>
                <c:pt idx="1">
                  <c:v>1-3yrs</c:v>
                </c:pt>
                <c:pt idx="2">
                  <c:v>4-6yrs</c:v>
                </c:pt>
                <c:pt idx="3">
                  <c:v>&gt;6yrs</c:v>
                </c:pt>
              </c:strCache>
            </c:strRef>
          </c:cat>
          <c:val>
            <c:numRef>
              <c:f>Data_2!$C$27:$C$30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A-4016-8690-CD49941FBB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Data_2!$B$27:$B$30</c:f>
              <c:strCache>
                <c:ptCount val="4"/>
                <c:pt idx="0">
                  <c:v>&lt;1yr</c:v>
                </c:pt>
                <c:pt idx="1">
                  <c:v>1-3yrs</c:v>
                </c:pt>
                <c:pt idx="2">
                  <c:v>4-6yrs</c:v>
                </c:pt>
                <c:pt idx="3">
                  <c:v>&gt;6yrs</c:v>
                </c:pt>
              </c:strCache>
            </c:strRef>
          </c:cat>
          <c:val>
            <c:numRef>
              <c:f>Data_2!$D$27:$D$30</c:f>
              <c:numCache>
                <c:formatCode>0.0%</c:formatCode>
                <c:ptCount val="4"/>
                <c:pt idx="0">
                  <c:v>0</c:v>
                </c:pt>
                <c:pt idx="1">
                  <c:v>6.6666666666666666E-2</c:v>
                </c:pt>
                <c:pt idx="2">
                  <c:v>0.4</c:v>
                </c:pt>
                <c:pt idx="3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A-4016-8690-CD49941FBB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8011248"/>
        <c:axId val="604822880"/>
      </c:barChart>
      <c:catAx>
        <c:axId val="88801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2880"/>
        <c:crosses val="autoZero"/>
        <c:auto val="1"/>
        <c:lblAlgn val="ctr"/>
        <c:lblOffset val="100"/>
        <c:noMultiLvlLbl val="0"/>
      </c:catAx>
      <c:valAx>
        <c:axId val="6048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1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Scope change &amp; Management Impacts (Predictive &amp; Proactive Approach)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Data_4!$AM$1</c:f>
              <c:strCache>
                <c:ptCount val="1"/>
                <c:pt idx="0">
                  <c:v>%No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Data_4!$AJ$2:$AJ$4</c:f>
              <c:strCache>
                <c:ptCount val="3"/>
                <c:pt idx="0">
                  <c:v>Predictive scope change identification </c:v>
                </c:pt>
                <c:pt idx="1">
                  <c:v>Proactive scope schange impact identification</c:v>
                </c:pt>
                <c:pt idx="2">
                  <c:v>Proactive scope change management</c:v>
                </c:pt>
              </c:strCache>
            </c:strRef>
          </c:cat>
          <c:val>
            <c:numRef>
              <c:f>Data_4!$AM$2:$AM$4</c:f>
              <c:numCache>
                <c:formatCode>0%</c:formatCode>
                <c:ptCount val="3"/>
                <c:pt idx="0">
                  <c:v>0.63636363636363635</c:v>
                </c:pt>
                <c:pt idx="1">
                  <c:v>0.4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D9-847C-37239E53ED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331232"/>
        <c:axId val="207330816"/>
      </c:areaChart>
      <c:barChart>
        <c:barDir val="col"/>
        <c:grouping val="clustered"/>
        <c:varyColors val="0"/>
        <c:ser>
          <c:idx val="0"/>
          <c:order val="0"/>
          <c:tx>
            <c:strRef>
              <c:f>Data_4!$AL$1</c:f>
              <c:strCache>
                <c:ptCount val="1"/>
                <c:pt idx="0">
                  <c:v>%Yes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Data_4!$AJ$2:$AJ$4</c:f>
              <c:strCache>
                <c:ptCount val="3"/>
                <c:pt idx="0">
                  <c:v>Predictive scope change identification </c:v>
                </c:pt>
                <c:pt idx="1">
                  <c:v>Proactive scope schange impact identification</c:v>
                </c:pt>
                <c:pt idx="2">
                  <c:v>Proactive scope change management</c:v>
                </c:pt>
              </c:strCache>
            </c:strRef>
          </c:cat>
          <c:val>
            <c:numRef>
              <c:f>Data_4!$AL$2:$AL$4</c:f>
              <c:numCache>
                <c:formatCode>0%</c:formatCode>
                <c:ptCount val="3"/>
                <c:pt idx="0">
                  <c:v>0.36363636363636365</c:v>
                </c:pt>
                <c:pt idx="1">
                  <c:v>0.6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D9-847C-37239E53ED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190048"/>
        <c:axId val="197184224"/>
      </c:barChart>
      <c:catAx>
        <c:axId val="1971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4224"/>
        <c:crosses val="autoZero"/>
        <c:auto val="1"/>
        <c:lblAlgn val="ctr"/>
        <c:lblOffset val="100"/>
        <c:noMultiLvlLbl val="0"/>
      </c:catAx>
      <c:valAx>
        <c:axId val="1971842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0048"/>
        <c:crosses val="autoZero"/>
        <c:crossBetween val="between"/>
      </c:valAx>
      <c:valAx>
        <c:axId val="2073308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1232"/>
        <c:crosses val="max"/>
        <c:crossBetween val="between"/>
      </c:valAx>
      <c:catAx>
        <c:axId val="2073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308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F286E2-425B-4359-935F-4C201EBE34A5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49719-3E8C-4792-A5E1-D083847199FC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FC86B-9C12-47E9-92CE-151989BECB84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98F83D-9C7B-47BD-BBDD-956F60F005F2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90279D-01E9-4530-AC14-967945A4A4CF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208F67-F2E0-43E1-A94C-996C197FFBA2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4D615-4625-4476-BB54-A5089E964C2D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FE8F8F-ECF2-402F-973D-51FC3FAC871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20FCC-B71C-4822-AF94-1B3C05C0583B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09A42-4628-4A48-8E9A-CD3037EB19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6593-A23E-424F-A755-6116E119D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EEE49-FDB8-41BF-AB8A-7AC33D4FA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78D88-9ECF-454D-AEB8-F560484E21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F38C9-A31A-48E8-8A55-855C0DE4A8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55A3C-14AB-487B-A6F0-3205B120E5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BAEF7-20C7-4BA7-8E20-3F944EB734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36F5B-5A11-410F-A671-8DAA42B52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2D39-CFA4-4118-AE8E-EA29821DC9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220E-411C-4346-BD97-0FCD6DCA010C}">
  <dimension ref="A1:U27"/>
  <sheetViews>
    <sheetView topLeftCell="A13" workbookViewId="0">
      <selection activeCell="I1" sqref="I1"/>
    </sheetView>
  </sheetViews>
  <sheetFormatPr defaultColWidth="8.7109375" defaultRowHeight="15" x14ac:dyDescent="0.25"/>
  <cols>
    <col min="1" max="2" width="11.5703125" style="16" customWidth="1"/>
    <col min="3" max="3" width="15.5703125" style="1" customWidth="1"/>
    <col min="4" max="4" width="11.5703125" style="16" customWidth="1"/>
    <col min="5" max="5" width="15.5703125" style="1" customWidth="1"/>
    <col min="6" max="6" width="11.5703125" style="16" customWidth="1"/>
    <col min="7" max="7" width="13.5703125" style="1" customWidth="1"/>
    <col min="8" max="8" width="5.85546875" style="1" customWidth="1"/>
    <col min="9" max="9" width="26.7109375" style="1" customWidth="1"/>
    <col min="10" max="11" width="8.7109375" style="1"/>
    <col min="12" max="12" width="17.140625" style="1" bestFit="1" customWidth="1"/>
    <col min="13" max="13" width="14.5703125" style="1" bestFit="1" customWidth="1"/>
    <col min="14" max="15" width="8.7109375" style="1"/>
    <col min="16" max="16" width="16.140625" style="1" bestFit="1" customWidth="1"/>
    <col min="17" max="17" width="12.5703125" style="1" bestFit="1" customWidth="1"/>
    <col min="18" max="18" width="8.7109375" style="1"/>
    <col min="19" max="19" width="14.5703125" style="1" bestFit="1" customWidth="1"/>
    <col min="20" max="20" width="8.7109375" style="1"/>
    <col min="21" max="21" width="14.5703125" style="1" bestFit="1" customWidth="1"/>
    <col min="22" max="16384" width="8.7109375" style="1"/>
  </cols>
  <sheetData>
    <row r="1" spans="1:21" ht="45.75" thickBot="1" x14ac:dyDescent="0.3">
      <c r="A1" s="12" t="s">
        <v>0</v>
      </c>
      <c r="B1" s="17" t="s">
        <v>1</v>
      </c>
      <c r="C1" s="5" t="s">
        <v>2</v>
      </c>
      <c r="D1" s="21" t="s">
        <v>3</v>
      </c>
      <c r="E1" s="5" t="s">
        <v>6</v>
      </c>
      <c r="F1" s="21" t="s">
        <v>4</v>
      </c>
      <c r="G1" s="6" t="s">
        <v>5</v>
      </c>
      <c r="I1" s="64">
        <f>E4/5</f>
        <v>35978243.039398983</v>
      </c>
      <c r="L1" s="2"/>
    </row>
    <row r="2" spans="1:21" ht="24.95" customHeight="1" thickTop="1" x14ac:dyDescent="0.25">
      <c r="A2" s="13">
        <v>1</v>
      </c>
      <c r="B2" s="18">
        <v>2012</v>
      </c>
      <c r="C2" s="7">
        <f>L6+L11</f>
        <v>588256172.93569064</v>
      </c>
      <c r="D2" s="18" t="s">
        <v>15</v>
      </c>
      <c r="E2" s="7">
        <v>0</v>
      </c>
      <c r="F2" s="18">
        <v>0</v>
      </c>
      <c r="G2" s="8"/>
      <c r="I2" s="64">
        <f>C2</f>
        <v>588256172.93569064</v>
      </c>
      <c r="L2" s="2"/>
      <c r="M2" s="1">
        <v>156.4</v>
      </c>
    </row>
    <row r="3" spans="1:21" ht="24.95" customHeight="1" x14ac:dyDescent="0.25">
      <c r="A3" s="13">
        <v>2</v>
      </c>
      <c r="B3" s="18">
        <v>2013</v>
      </c>
      <c r="C3" s="7">
        <f>C2+L16</f>
        <v>591312538.98159862</v>
      </c>
      <c r="D3" s="18" t="s">
        <v>16</v>
      </c>
      <c r="E3" s="7">
        <f>C3-C2</f>
        <v>3056366.0459079742</v>
      </c>
      <c r="F3" s="18">
        <v>0</v>
      </c>
      <c r="G3" s="8"/>
      <c r="I3" s="64">
        <f>C3</f>
        <v>591312538.98159862</v>
      </c>
      <c r="K3" s="1" t="s">
        <v>8</v>
      </c>
      <c r="L3" s="2"/>
      <c r="P3" s="2"/>
      <c r="Q3" s="2"/>
    </row>
    <row r="4" spans="1:21" ht="24.95" customHeight="1" x14ac:dyDescent="0.25">
      <c r="A4" s="13">
        <v>3</v>
      </c>
      <c r="B4" s="18">
        <v>2014</v>
      </c>
      <c r="C4" s="7">
        <f>C3+P6+P11+P16</f>
        <v>771203754.17859352</v>
      </c>
      <c r="D4" s="18" t="s">
        <v>17</v>
      </c>
      <c r="E4" s="7">
        <f>C4-C3</f>
        <v>179891215.1969949</v>
      </c>
      <c r="F4" s="18">
        <v>12</v>
      </c>
      <c r="G4" s="8"/>
      <c r="I4" s="64">
        <f>I3+I1</f>
        <v>627290782.02099764</v>
      </c>
      <c r="J4" s="1">
        <v>2012</v>
      </c>
      <c r="K4" s="1" t="s">
        <v>9</v>
      </c>
      <c r="L4" s="2">
        <v>29520429031.330002</v>
      </c>
      <c r="M4" s="3">
        <f>L4/M2</f>
        <v>188749546.23612532</v>
      </c>
      <c r="P4" s="2"/>
      <c r="Q4" s="2"/>
    </row>
    <row r="5" spans="1:21" ht="24.95" customHeight="1" x14ac:dyDescent="0.25">
      <c r="A5" s="13">
        <v>4</v>
      </c>
      <c r="B5" s="18">
        <v>2015</v>
      </c>
      <c r="C5" s="7">
        <f>C4+P7+P12+P17</f>
        <v>771203754.17859352</v>
      </c>
      <c r="D5" s="18" t="s">
        <v>17</v>
      </c>
      <c r="E5" s="7">
        <f t="shared" ref="E5:E10" si="0">C5-C4</f>
        <v>0</v>
      </c>
      <c r="F5" s="18">
        <v>24</v>
      </c>
      <c r="G5" s="8"/>
      <c r="I5" s="64">
        <f>I4+I1</f>
        <v>663269025.06039667</v>
      </c>
      <c r="K5" s="1" t="s">
        <v>10</v>
      </c>
      <c r="L5" s="2">
        <v>83924564.75</v>
      </c>
      <c r="O5" s="1" t="s">
        <v>14</v>
      </c>
      <c r="P5" s="2"/>
      <c r="Q5" s="2"/>
    </row>
    <row r="6" spans="1:21" ht="24.95" customHeight="1" x14ac:dyDescent="0.25">
      <c r="A6" s="13">
        <v>5</v>
      </c>
      <c r="B6" s="18">
        <v>2016</v>
      </c>
      <c r="C6" s="7">
        <f>C5+P8+P13+P18</f>
        <v>771203754.17859352</v>
      </c>
      <c r="D6" s="18" t="s">
        <v>17</v>
      </c>
      <c r="E6" s="7">
        <f t="shared" si="0"/>
        <v>0</v>
      </c>
      <c r="F6" s="18">
        <v>36</v>
      </c>
      <c r="G6" s="8"/>
      <c r="I6" s="64">
        <f>I5+I1</f>
        <v>699247268.0997957</v>
      </c>
      <c r="L6" s="3">
        <f>L5+M4</f>
        <v>272674110.98612535</v>
      </c>
      <c r="P6" s="2">
        <f>57628424.67+31561811.64+4459511.82</f>
        <v>93649748.129999995</v>
      </c>
      <c r="Q6" s="2"/>
    </row>
    <row r="7" spans="1:21" ht="24.95" customHeight="1" x14ac:dyDescent="0.25">
      <c r="A7" s="13">
        <v>6</v>
      </c>
      <c r="B7" s="18">
        <v>2017</v>
      </c>
      <c r="C7" s="7">
        <v>771203754.17859352</v>
      </c>
      <c r="D7" s="18" t="s">
        <v>17</v>
      </c>
      <c r="E7" s="7">
        <f t="shared" si="0"/>
        <v>0</v>
      </c>
      <c r="F7" s="18">
        <v>48</v>
      </c>
      <c r="G7" s="8"/>
      <c r="I7" s="64">
        <f>I6+I1</f>
        <v>735225511.13919473</v>
      </c>
      <c r="P7" s="2"/>
      <c r="Q7" s="2"/>
    </row>
    <row r="8" spans="1:21" ht="24.95" customHeight="1" x14ac:dyDescent="0.25">
      <c r="A8" s="13">
        <v>7</v>
      </c>
      <c r="B8" s="18">
        <v>2018</v>
      </c>
      <c r="C8" s="7">
        <v>771203754.17859352</v>
      </c>
      <c r="D8" s="18" t="s">
        <v>17</v>
      </c>
      <c r="E8" s="7">
        <f t="shared" si="0"/>
        <v>0</v>
      </c>
      <c r="F8" s="18">
        <v>60</v>
      </c>
      <c r="G8" s="8"/>
      <c r="I8" s="64">
        <f>I7+I1</f>
        <v>771203754.17859375</v>
      </c>
      <c r="K8" s="1" t="s">
        <v>11</v>
      </c>
      <c r="P8" s="2"/>
      <c r="Q8" s="2"/>
    </row>
    <row r="9" spans="1:21" ht="24.95" customHeight="1" x14ac:dyDescent="0.25">
      <c r="A9" s="13">
        <v>8</v>
      </c>
      <c r="B9" s="18">
        <v>2019</v>
      </c>
      <c r="C9" s="7">
        <f>S16+C8</f>
        <v>773257777.88012803</v>
      </c>
      <c r="D9" s="18" t="s">
        <v>17</v>
      </c>
      <c r="E9" s="7">
        <f t="shared" si="0"/>
        <v>2054023.7015345097</v>
      </c>
      <c r="F9" s="18">
        <v>62</v>
      </c>
      <c r="G9" s="8"/>
      <c r="I9" s="64">
        <f>C9</f>
        <v>773257777.88012803</v>
      </c>
      <c r="J9" s="1">
        <v>2012</v>
      </c>
      <c r="K9" s="1" t="s">
        <v>9</v>
      </c>
      <c r="L9" s="2">
        <v>19250013456.240002</v>
      </c>
      <c r="M9" s="3">
        <f>L9/M2</f>
        <v>123081927.46956523</v>
      </c>
      <c r="O9" s="1" t="s">
        <v>14</v>
      </c>
      <c r="P9" s="2"/>
      <c r="Q9" s="2"/>
    </row>
    <row r="10" spans="1:21" ht="24.95" customHeight="1" thickBot="1" x14ac:dyDescent="0.3">
      <c r="A10" s="14">
        <v>9</v>
      </c>
      <c r="B10" s="19">
        <v>2020</v>
      </c>
      <c r="C10" s="4">
        <f>C9+U16</f>
        <v>775311801.58166254</v>
      </c>
      <c r="D10" s="19" t="s">
        <v>16</v>
      </c>
      <c r="E10" s="7">
        <f t="shared" si="0"/>
        <v>2054023.7015345097</v>
      </c>
      <c r="F10" s="19">
        <v>84</v>
      </c>
      <c r="G10" s="9"/>
      <c r="I10" s="64">
        <f>C10</f>
        <v>775311801.58166254</v>
      </c>
      <c r="K10" s="1" t="s">
        <v>10</v>
      </c>
      <c r="L10" s="2">
        <v>192500134.47999999</v>
      </c>
      <c r="P10" s="2"/>
      <c r="Q10" s="2"/>
    </row>
    <row r="11" spans="1:21" ht="24.95" customHeight="1" thickTop="1" thickBot="1" x14ac:dyDescent="0.3">
      <c r="A11" s="15"/>
      <c r="B11" s="20" t="s">
        <v>7</v>
      </c>
      <c r="C11" s="10"/>
      <c r="D11" s="20"/>
      <c r="E11" s="23">
        <f>SUM(E2:E10)</f>
        <v>187055628.64597189</v>
      </c>
      <c r="F11" s="20"/>
      <c r="G11" s="11"/>
      <c r="L11" s="2">
        <f>L10+M9</f>
        <v>315582061.94956523</v>
      </c>
      <c r="P11" s="2">
        <f>53383931.38+15086369.68+5000000+3423515.06</f>
        <v>76893816.120000005</v>
      </c>
      <c r="Q11" s="2"/>
    </row>
    <row r="12" spans="1:21" x14ac:dyDescent="0.25">
      <c r="P12" s="2"/>
      <c r="Q12" s="2"/>
    </row>
    <row r="13" spans="1:21" x14ac:dyDescent="0.25">
      <c r="E13" s="52">
        <f>E11/C2</f>
        <v>0.31798328220249922</v>
      </c>
      <c r="F13" s="22">
        <f>F10/24</f>
        <v>3.5</v>
      </c>
      <c r="K13" s="1" t="s">
        <v>12</v>
      </c>
      <c r="P13" s="2"/>
      <c r="Q13" s="2"/>
    </row>
    <row r="14" spans="1:21" x14ac:dyDescent="0.25">
      <c r="J14" s="1">
        <v>2013</v>
      </c>
      <c r="K14" s="1" t="s">
        <v>9</v>
      </c>
      <c r="L14" s="2">
        <v>382679535</v>
      </c>
      <c r="M14" s="3">
        <f>L14/M2</f>
        <v>2446800.0959079284</v>
      </c>
      <c r="O14" s="1" t="s">
        <v>13</v>
      </c>
      <c r="P14" s="2">
        <v>1212683050.9100001</v>
      </c>
      <c r="Q14" s="2">
        <f>P14/M2</f>
        <v>7753727.9469948849</v>
      </c>
      <c r="R14" s="1">
        <v>19</v>
      </c>
      <c r="S14" s="2">
        <v>321249306.92000002</v>
      </c>
      <c r="T14" s="1">
        <v>20</v>
      </c>
      <c r="U14" s="3">
        <f>S14</f>
        <v>321249306.92000002</v>
      </c>
    </row>
    <row r="15" spans="1:21" x14ac:dyDescent="0.25">
      <c r="K15" s="1" t="s">
        <v>10</v>
      </c>
      <c r="L15" s="2">
        <v>609565.94999999995</v>
      </c>
      <c r="P15" s="2">
        <v>1593923</v>
      </c>
      <c r="Q15" s="2"/>
      <c r="S15" s="2"/>
    </row>
    <row r="16" spans="1:21" ht="15.75" thickBot="1" x14ac:dyDescent="0.3">
      <c r="A16" s="78" t="s">
        <v>59</v>
      </c>
      <c r="B16" s="78"/>
      <c r="C16" s="78"/>
      <c r="D16" s="78"/>
      <c r="E16" s="78"/>
      <c r="F16" s="78"/>
      <c r="G16" s="78"/>
      <c r="L16" s="2">
        <f>L15+M14</f>
        <v>3056366.0459079286</v>
      </c>
      <c r="P16" s="2">
        <f>P15+Q14</f>
        <v>9347650.9469948858</v>
      </c>
      <c r="Q16" s="2"/>
      <c r="S16" s="2">
        <f>S14/M2</f>
        <v>2054023.7015345269</v>
      </c>
      <c r="U16" s="3">
        <f>S16</f>
        <v>2054023.7015345269</v>
      </c>
    </row>
    <row r="17" spans="1:7" ht="45.75" thickBot="1" x14ac:dyDescent="0.3">
      <c r="A17" s="12" t="s">
        <v>0</v>
      </c>
      <c r="B17" s="17" t="s">
        <v>1</v>
      </c>
      <c r="C17" s="31" t="s">
        <v>23</v>
      </c>
      <c r="D17" s="21" t="s">
        <v>24</v>
      </c>
      <c r="E17" s="5" t="s">
        <v>25</v>
      </c>
      <c r="F17" s="21" t="s">
        <v>26</v>
      </c>
      <c r="G17" s="6" t="s">
        <v>5</v>
      </c>
    </row>
    <row r="18" spans="1:7" ht="24.95" customHeight="1" thickTop="1" thickBot="1" x14ac:dyDescent="0.3">
      <c r="A18" s="13">
        <v>1</v>
      </c>
      <c r="B18" s="18">
        <v>2012</v>
      </c>
      <c r="C18" s="32">
        <v>2</v>
      </c>
      <c r="D18" s="18">
        <f>5*30</f>
        <v>150</v>
      </c>
      <c r="E18" s="26">
        <f>4*5</f>
        <v>20</v>
      </c>
      <c r="F18" s="18">
        <f>1*5</f>
        <v>5</v>
      </c>
      <c r="G18" s="75" t="s">
        <v>27</v>
      </c>
    </row>
    <row r="19" spans="1:7" ht="24.95" customHeight="1" x14ac:dyDescent="0.25">
      <c r="A19" s="13">
        <v>2</v>
      </c>
      <c r="B19" s="18">
        <v>2013</v>
      </c>
      <c r="C19" s="26">
        <v>3</v>
      </c>
      <c r="D19" s="18">
        <f>12*30</f>
        <v>360</v>
      </c>
      <c r="E19" s="26">
        <f>4*12</f>
        <v>48</v>
      </c>
      <c r="F19" s="18">
        <f>1*12</f>
        <v>12</v>
      </c>
      <c r="G19" s="76"/>
    </row>
    <row r="20" spans="1:7" ht="24.95" customHeight="1" x14ac:dyDescent="0.25">
      <c r="A20" s="13">
        <v>3</v>
      </c>
      <c r="B20" s="18">
        <v>2014</v>
      </c>
      <c r="C20" s="26">
        <v>3</v>
      </c>
      <c r="D20" s="18">
        <f t="shared" ref="D20:D25" si="1">12*30</f>
        <v>360</v>
      </c>
      <c r="E20" s="26">
        <f t="shared" ref="E20:E25" si="2">4*12</f>
        <v>48</v>
      </c>
      <c r="F20" s="18">
        <f t="shared" ref="F20:F25" si="3">1*12</f>
        <v>12</v>
      </c>
      <c r="G20" s="76"/>
    </row>
    <row r="21" spans="1:7" ht="24.95" customHeight="1" x14ac:dyDescent="0.25">
      <c r="A21" s="13">
        <v>4</v>
      </c>
      <c r="B21" s="18">
        <v>2015</v>
      </c>
      <c r="C21" s="26">
        <v>6</v>
      </c>
      <c r="D21" s="18">
        <f t="shared" si="1"/>
        <v>360</v>
      </c>
      <c r="E21" s="26">
        <f t="shared" si="2"/>
        <v>48</v>
      </c>
      <c r="F21" s="18">
        <f t="shared" si="3"/>
        <v>12</v>
      </c>
      <c r="G21" s="76"/>
    </row>
    <row r="22" spans="1:7" ht="24.95" customHeight="1" x14ac:dyDescent="0.25">
      <c r="A22" s="13">
        <v>5</v>
      </c>
      <c r="B22" s="18">
        <v>2016</v>
      </c>
      <c r="C22" s="26">
        <v>7</v>
      </c>
      <c r="D22" s="18">
        <f t="shared" si="1"/>
        <v>360</v>
      </c>
      <c r="E22" s="26">
        <f t="shared" si="2"/>
        <v>48</v>
      </c>
      <c r="F22" s="18">
        <f t="shared" si="3"/>
        <v>12</v>
      </c>
      <c r="G22" s="76"/>
    </row>
    <row r="23" spans="1:7" ht="24.95" customHeight="1" x14ac:dyDescent="0.25">
      <c r="A23" s="13">
        <v>6</v>
      </c>
      <c r="B23" s="18">
        <v>2017</v>
      </c>
      <c r="C23" s="26">
        <v>10</v>
      </c>
      <c r="D23" s="18">
        <f t="shared" si="1"/>
        <v>360</v>
      </c>
      <c r="E23" s="26">
        <f t="shared" si="2"/>
        <v>48</v>
      </c>
      <c r="F23" s="18">
        <f t="shared" si="3"/>
        <v>12</v>
      </c>
      <c r="G23" s="76"/>
    </row>
    <row r="24" spans="1:7" ht="24.95" customHeight="1" x14ac:dyDescent="0.25">
      <c r="A24" s="13">
        <v>7</v>
      </c>
      <c r="B24" s="18">
        <v>2018</v>
      </c>
      <c r="C24" s="26">
        <v>10</v>
      </c>
      <c r="D24" s="18">
        <f t="shared" si="1"/>
        <v>360</v>
      </c>
      <c r="E24" s="26">
        <f t="shared" si="2"/>
        <v>48</v>
      </c>
      <c r="F24" s="18">
        <f t="shared" si="3"/>
        <v>12</v>
      </c>
      <c r="G24" s="76"/>
    </row>
    <row r="25" spans="1:7" ht="24.95" customHeight="1" x14ac:dyDescent="0.25">
      <c r="A25" s="13">
        <v>8</v>
      </c>
      <c r="B25" s="18">
        <v>2019</v>
      </c>
      <c r="C25" s="26">
        <v>13</v>
      </c>
      <c r="D25" s="18">
        <f t="shared" si="1"/>
        <v>360</v>
      </c>
      <c r="E25" s="26">
        <f t="shared" si="2"/>
        <v>48</v>
      </c>
      <c r="F25" s="18">
        <f t="shared" si="3"/>
        <v>12</v>
      </c>
      <c r="G25" s="76"/>
    </row>
    <row r="26" spans="1:7" ht="24.95" customHeight="1" thickBot="1" x14ac:dyDescent="0.3">
      <c r="A26" s="14">
        <v>9</v>
      </c>
      <c r="B26" s="19">
        <v>2020</v>
      </c>
      <c r="C26" s="27">
        <v>13</v>
      </c>
      <c r="D26" s="19">
        <f>11*30</f>
        <v>330</v>
      </c>
      <c r="E26" s="26">
        <f>4*11</f>
        <v>44</v>
      </c>
      <c r="F26" s="19">
        <v>11</v>
      </c>
      <c r="G26" s="77"/>
    </row>
    <row r="27" spans="1:7" ht="24.95" customHeight="1" thickTop="1" thickBot="1" x14ac:dyDescent="0.3">
      <c r="A27" s="15"/>
      <c r="B27" s="20" t="s">
        <v>7</v>
      </c>
      <c r="C27" s="20">
        <v>13</v>
      </c>
      <c r="D27" s="29">
        <f>SUM(D18:D26)</f>
        <v>3000</v>
      </c>
      <c r="E27" s="28">
        <f>SUM(E18:E26)</f>
        <v>400</v>
      </c>
      <c r="F27" s="20">
        <f>SUM(F18:F26)</f>
        <v>100</v>
      </c>
      <c r="G27" s="30">
        <f>SUM(C27:F27)</f>
        <v>3513</v>
      </c>
    </row>
  </sheetData>
  <mergeCells count="2">
    <mergeCell ref="G18:G26"/>
    <mergeCell ref="A16:G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BB71-B26F-4B45-8A1B-8F7F8AAE88BF}">
  <dimension ref="A1:M13"/>
  <sheetViews>
    <sheetView workbookViewId="0">
      <selection activeCell="Q8" sqref="Q8"/>
    </sheetView>
  </sheetViews>
  <sheetFormatPr defaultColWidth="8.7109375" defaultRowHeight="15" x14ac:dyDescent="0.25"/>
  <cols>
    <col min="1" max="12" width="8.7109375" style="1"/>
    <col min="13" max="13" width="19.42578125" style="1" customWidth="1"/>
    <col min="14" max="16384" width="8.7109375" style="1"/>
  </cols>
  <sheetData>
    <row r="1" spans="1:13" x14ac:dyDescent="0.25">
      <c r="A1" s="79" t="s">
        <v>57</v>
      </c>
      <c r="B1" s="79"/>
      <c r="C1" s="79"/>
      <c r="D1" s="79"/>
      <c r="E1" s="79"/>
      <c r="F1" s="79"/>
      <c r="G1" s="79"/>
      <c r="H1" s="79"/>
      <c r="I1" s="79"/>
      <c r="J1" s="79"/>
    </row>
    <row r="2" spans="1:13" ht="15.75" thickBot="1" x14ac:dyDescent="0.3">
      <c r="A2" s="43" t="s">
        <v>22</v>
      </c>
      <c r="B2" s="43">
        <v>2012</v>
      </c>
      <c r="C2" s="43">
        <v>2013</v>
      </c>
      <c r="D2" s="43">
        <v>2014</v>
      </c>
      <c r="E2" s="43">
        <v>2015</v>
      </c>
      <c r="F2" s="43">
        <v>2016</v>
      </c>
      <c r="G2" s="43">
        <v>2017</v>
      </c>
      <c r="H2" s="43">
        <v>2018</v>
      </c>
      <c r="I2" s="43">
        <v>2019</v>
      </c>
      <c r="J2" s="43">
        <v>2020</v>
      </c>
    </row>
    <row r="3" spans="1:13" ht="45.75" thickTop="1" x14ac:dyDescent="0.25">
      <c r="A3" s="44" t="s">
        <v>3</v>
      </c>
      <c r="B3" s="45" t="s">
        <v>15</v>
      </c>
      <c r="C3" s="45" t="s">
        <v>16</v>
      </c>
      <c r="D3" s="45" t="s">
        <v>17</v>
      </c>
      <c r="E3" s="45" t="s">
        <v>17</v>
      </c>
      <c r="F3" s="45" t="s">
        <v>17</v>
      </c>
      <c r="G3" s="45" t="s">
        <v>17</v>
      </c>
      <c r="H3" s="45" t="s">
        <v>17</v>
      </c>
      <c r="I3" s="45" t="s">
        <v>17</v>
      </c>
      <c r="J3" s="45" t="s">
        <v>16</v>
      </c>
    </row>
    <row r="4" spans="1:13" ht="22.5" customHeight="1" thickBot="1" x14ac:dyDescent="0.3">
      <c r="A4" s="42" t="s">
        <v>21</v>
      </c>
      <c r="B4" s="19">
        <v>1</v>
      </c>
      <c r="C4" s="19">
        <v>2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19">
        <v>2</v>
      </c>
    </row>
    <row r="5" spans="1:13" ht="15.75" thickTop="1" x14ac:dyDescent="0.25">
      <c r="A5" s="39"/>
      <c r="B5" s="18"/>
      <c r="C5" s="18"/>
      <c r="D5" s="18"/>
      <c r="E5" s="18"/>
      <c r="F5" s="18"/>
      <c r="G5" s="18"/>
      <c r="H5" s="18"/>
      <c r="I5" s="18"/>
      <c r="J5" s="18"/>
    </row>
    <row r="6" spans="1:13" x14ac:dyDescent="0.25">
      <c r="A6" s="40" t="s">
        <v>22</v>
      </c>
      <c r="B6" s="40">
        <v>2012</v>
      </c>
      <c r="C6" s="40">
        <v>2013</v>
      </c>
      <c r="D6" s="40">
        <v>2014</v>
      </c>
      <c r="E6" s="40">
        <v>2015</v>
      </c>
      <c r="F6" s="40">
        <v>2016</v>
      </c>
      <c r="G6" s="40">
        <v>2017</v>
      </c>
      <c r="H6" s="40">
        <v>2018</v>
      </c>
      <c r="I6" s="40">
        <v>2019</v>
      </c>
      <c r="J6" s="40">
        <v>2020</v>
      </c>
      <c r="L6" s="46" t="s">
        <v>58</v>
      </c>
    </row>
    <row r="7" spans="1:13" ht="57" customHeight="1" thickBot="1" x14ac:dyDescent="0.3">
      <c r="A7" s="41" t="s">
        <v>21</v>
      </c>
      <c r="B7" s="41">
        <v>1</v>
      </c>
      <c r="C7" s="41">
        <v>2</v>
      </c>
      <c r="D7" s="41">
        <v>3</v>
      </c>
      <c r="E7" s="41">
        <v>3</v>
      </c>
      <c r="F7" s="41">
        <v>3</v>
      </c>
      <c r="G7" s="41">
        <v>3</v>
      </c>
      <c r="H7" s="41">
        <v>3</v>
      </c>
      <c r="I7" s="41">
        <v>3</v>
      </c>
      <c r="J7" s="41">
        <v>2</v>
      </c>
      <c r="L7" s="47" t="s">
        <v>15</v>
      </c>
      <c r="M7" s="48" t="s">
        <v>54</v>
      </c>
    </row>
    <row r="8" spans="1:13" ht="91.5" thickTop="1" thickBot="1" x14ac:dyDescent="0.3">
      <c r="L8" s="49" t="s">
        <v>16</v>
      </c>
      <c r="M8" s="50" t="s">
        <v>55</v>
      </c>
    </row>
    <row r="9" spans="1:13" ht="46.5" thickTop="1" thickBot="1" x14ac:dyDescent="0.3">
      <c r="A9" s="1" t="s">
        <v>18</v>
      </c>
      <c r="B9" s="1" t="s">
        <v>19</v>
      </c>
      <c r="C9" s="1" t="s">
        <v>20</v>
      </c>
      <c r="L9" s="49" t="s">
        <v>17</v>
      </c>
      <c r="M9" s="50" t="s">
        <v>56</v>
      </c>
    </row>
    <row r="10" spans="1:13" ht="15.75" thickTop="1" x14ac:dyDescent="0.25">
      <c r="A10" s="1" t="s">
        <v>15</v>
      </c>
      <c r="B10" s="1">
        <v>1</v>
      </c>
      <c r="C10" s="24">
        <f>B10/$B$13</f>
        <v>0.16666666666666666</v>
      </c>
    </row>
    <row r="11" spans="1:13" x14ac:dyDescent="0.25">
      <c r="A11" s="1" t="s">
        <v>16</v>
      </c>
      <c r="B11" s="1">
        <v>2</v>
      </c>
      <c r="C11" s="24">
        <f>B11/$B$13</f>
        <v>0.33333333333333331</v>
      </c>
    </row>
    <row r="12" spans="1:13" x14ac:dyDescent="0.25">
      <c r="A12" s="1" t="s">
        <v>17</v>
      </c>
      <c r="B12" s="1">
        <v>3</v>
      </c>
      <c r="C12" s="24">
        <f>B12/$B$13</f>
        <v>0.5</v>
      </c>
    </row>
    <row r="13" spans="1:13" x14ac:dyDescent="0.25">
      <c r="B13" s="1">
        <v>6</v>
      </c>
      <c r="C13" s="25">
        <f>SUM(C10:C12)</f>
        <v>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E3DA-9DC0-44D1-AE90-BFC94B505CA4}">
  <dimension ref="A1:D32"/>
  <sheetViews>
    <sheetView workbookViewId="0">
      <selection activeCell="G33" sqref="G33"/>
    </sheetView>
  </sheetViews>
  <sheetFormatPr defaultColWidth="8.7109375" defaultRowHeight="15" x14ac:dyDescent="0.25"/>
  <cols>
    <col min="1" max="4" width="14.7109375" style="16" customWidth="1"/>
    <col min="5" max="16384" width="8.7109375" style="1"/>
  </cols>
  <sheetData>
    <row r="1" spans="1:4" x14ac:dyDescent="0.25">
      <c r="B1" s="16" t="s">
        <v>28</v>
      </c>
    </row>
    <row r="2" spans="1:4" x14ac:dyDescent="0.25">
      <c r="B2" s="34" t="s">
        <v>29</v>
      </c>
    </row>
    <row r="3" spans="1:4" ht="15.75" thickBot="1" x14ac:dyDescent="0.3">
      <c r="A3" s="35" t="s">
        <v>0</v>
      </c>
      <c r="B3" s="35" t="s">
        <v>50</v>
      </c>
      <c r="C3" s="35" t="s">
        <v>53</v>
      </c>
      <c r="D3" s="35" t="s">
        <v>49</v>
      </c>
    </row>
    <row r="4" spans="1:4" ht="15.75" thickTop="1" x14ac:dyDescent="0.25">
      <c r="A4" s="16">
        <v>1</v>
      </c>
      <c r="B4" s="16" t="s">
        <v>30</v>
      </c>
      <c r="C4" s="16">
        <v>11</v>
      </c>
      <c r="D4" s="22">
        <f>C4/$C$6</f>
        <v>0.73333333333333328</v>
      </c>
    </row>
    <row r="5" spans="1:4" x14ac:dyDescent="0.25">
      <c r="A5" s="16">
        <v>2</v>
      </c>
      <c r="B5" s="16" t="s">
        <v>31</v>
      </c>
      <c r="C5" s="16">
        <v>4</v>
      </c>
      <c r="D5" s="22">
        <f>C5/$C$6</f>
        <v>0.26666666666666666</v>
      </c>
    </row>
    <row r="6" spans="1:4" ht="15.75" thickBot="1" x14ac:dyDescent="0.3">
      <c r="A6" s="35"/>
      <c r="B6" s="35" t="s">
        <v>52</v>
      </c>
      <c r="C6" s="35">
        <f>SUM(C4:C5)</f>
        <v>15</v>
      </c>
      <c r="D6" s="36">
        <f>SUM(D4:D5)</f>
        <v>1</v>
      </c>
    </row>
    <row r="7" spans="1:4" ht="7.5" customHeight="1" thickTop="1" x14ac:dyDescent="0.25"/>
    <row r="8" spans="1:4" x14ac:dyDescent="0.25">
      <c r="B8" s="34" t="s">
        <v>32</v>
      </c>
    </row>
    <row r="9" spans="1:4" ht="15.75" thickBot="1" x14ac:dyDescent="0.3">
      <c r="A9" s="35" t="s">
        <v>0</v>
      </c>
      <c r="B9" s="35" t="s">
        <v>51</v>
      </c>
      <c r="C9" s="35" t="s">
        <v>53</v>
      </c>
      <c r="D9" s="35" t="s">
        <v>49</v>
      </c>
    </row>
    <row r="10" spans="1:4" ht="15.75" thickTop="1" x14ac:dyDescent="0.25">
      <c r="A10" s="16">
        <v>1</v>
      </c>
      <c r="B10" s="16" t="s">
        <v>34</v>
      </c>
      <c r="C10" s="16">
        <v>5</v>
      </c>
      <c r="D10" s="33">
        <f>C10/$C$15</f>
        <v>0.33333333333333331</v>
      </c>
    </row>
    <row r="11" spans="1:4" x14ac:dyDescent="0.25">
      <c r="A11" s="16">
        <v>2</v>
      </c>
      <c r="B11" s="16" t="s">
        <v>33</v>
      </c>
      <c r="C11" s="16">
        <v>3</v>
      </c>
      <c r="D11" s="33">
        <f>C11/$C$15</f>
        <v>0.2</v>
      </c>
    </row>
    <row r="12" spans="1:4" x14ac:dyDescent="0.25">
      <c r="A12" s="16">
        <v>3</v>
      </c>
      <c r="B12" s="16" t="s">
        <v>36</v>
      </c>
      <c r="C12" s="16">
        <v>3</v>
      </c>
      <c r="D12" s="33">
        <f>C12/$C$15</f>
        <v>0.2</v>
      </c>
    </row>
    <row r="13" spans="1:4" x14ac:dyDescent="0.25">
      <c r="A13" s="16">
        <v>4</v>
      </c>
      <c r="B13" s="16" t="s">
        <v>35</v>
      </c>
      <c r="C13" s="16">
        <v>2</v>
      </c>
      <c r="D13" s="33">
        <f>C13/$C$15</f>
        <v>0.13333333333333333</v>
      </c>
    </row>
    <row r="14" spans="1:4" x14ac:dyDescent="0.25">
      <c r="A14" s="16">
        <v>5</v>
      </c>
      <c r="B14" s="16" t="s">
        <v>37</v>
      </c>
      <c r="C14" s="16">
        <v>2</v>
      </c>
      <c r="D14" s="33">
        <f>C14/$C$15</f>
        <v>0.13333333333333333</v>
      </c>
    </row>
    <row r="15" spans="1:4" ht="15.75" thickBot="1" x14ac:dyDescent="0.3">
      <c r="A15" s="35"/>
      <c r="B15" s="35" t="s">
        <v>52</v>
      </c>
      <c r="C15" s="35">
        <f>SUM(C10:C14)</f>
        <v>15</v>
      </c>
      <c r="D15" s="37">
        <f>SUM(D10:D14)</f>
        <v>1</v>
      </c>
    </row>
    <row r="16" spans="1:4" ht="6.95" customHeight="1" thickTop="1" x14ac:dyDescent="0.25"/>
    <row r="17" spans="1:4" x14ac:dyDescent="0.25">
      <c r="B17" s="34" t="s">
        <v>38</v>
      </c>
    </row>
    <row r="18" spans="1:4" ht="15.75" thickBot="1" x14ac:dyDescent="0.3">
      <c r="A18" s="35" t="s">
        <v>0</v>
      </c>
      <c r="B18" s="35" t="s">
        <v>48</v>
      </c>
      <c r="C18" s="35" t="s">
        <v>53</v>
      </c>
      <c r="D18" s="35" t="s">
        <v>49</v>
      </c>
    </row>
    <row r="19" spans="1:4" ht="15.75" thickTop="1" x14ac:dyDescent="0.25">
      <c r="A19" s="16">
        <v>1</v>
      </c>
      <c r="B19" s="16" t="s">
        <v>39</v>
      </c>
      <c r="C19" s="16">
        <v>10</v>
      </c>
      <c r="D19" s="33">
        <f>C19/$C$23</f>
        <v>0.66666666666666663</v>
      </c>
    </row>
    <row r="20" spans="1:4" x14ac:dyDescent="0.25">
      <c r="A20" s="16">
        <v>2</v>
      </c>
      <c r="B20" s="16" t="s">
        <v>40</v>
      </c>
      <c r="C20" s="16">
        <v>3</v>
      </c>
      <c r="D20" s="33">
        <f>C20/$C$23</f>
        <v>0.2</v>
      </c>
    </row>
    <row r="21" spans="1:4" x14ac:dyDescent="0.25">
      <c r="A21" s="16">
        <v>3</v>
      </c>
      <c r="B21" s="16" t="s">
        <v>41</v>
      </c>
      <c r="C21" s="16">
        <v>2</v>
      </c>
      <c r="D21" s="33">
        <f>C21/$C$23</f>
        <v>0.13333333333333333</v>
      </c>
    </row>
    <row r="22" spans="1:4" x14ac:dyDescent="0.25">
      <c r="A22" s="16">
        <v>4</v>
      </c>
      <c r="B22" s="16" t="s">
        <v>42</v>
      </c>
      <c r="C22" s="16">
        <v>0</v>
      </c>
      <c r="D22" s="33">
        <f>C22/$C$23</f>
        <v>0</v>
      </c>
    </row>
    <row r="23" spans="1:4" ht="15.75" thickBot="1" x14ac:dyDescent="0.3">
      <c r="A23" s="35"/>
      <c r="B23" s="35" t="s">
        <v>52</v>
      </c>
      <c r="C23" s="35">
        <f>SUM(C19:C22)</f>
        <v>15</v>
      </c>
      <c r="D23" s="37">
        <f>SUM(D19:D22)</f>
        <v>1</v>
      </c>
    </row>
    <row r="24" spans="1:4" ht="6.95" customHeight="1" thickTop="1" x14ac:dyDescent="0.25">
      <c r="A24" s="18"/>
      <c r="B24" s="18"/>
      <c r="C24" s="18"/>
      <c r="D24" s="38"/>
    </row>
    <row r="25" spans="1:4" x14ac:dyDescent="0.25">
      <c r="B25" s="34" t="s">
        <v>43</v>
      </c>
    </row>
    <row r="26" spans="1:4" ht="15.75" thickBot="1" x14ac:dyDescent="0.3">
      <c r="A26" s="35" t="s">
        <v>0</v>
      </c>
      <c r="B26" s="35" t="s">
        <v>48</v>
      </c>
      <c r="C26" s="35" t="s">
        <v>53</v>
      </c>
      <c r="D26" s="35" t="s">
        <v>49</v>
      </c>
    </row>
    <row r="27" spans="1:4" ht="15.75" thickTop="1" x14ac:dyDescent="0.25">
      <c r="A27" s="16">
        <v>1</v>
      </c>
      <c r="B27" s="16" t="s">
        <v>44</v>
      </c>
      <c r="C27" s="16">
        <v>0</v>
      </c>
      <c r="D27" s="33">
        <f>C27/$C$31</f>
        <v>0</v>
      </c>
    </row>
    <row r="28" spans="1:4" x14ac:dyDescent="0.25">
      <c r="A28" s="16">
        <v>2</v>
      </c>
      <c r="B28" s="16" t="s">
        <v>47</v>
      </c>
      <c r="C28" s="16">
        <v>1</v>
      </c>
      <c r="D28" s="33">
        <f>C28/$C$31</f>
        <v>6.6666666666666666E-2</v>
      </c>
    </row>
    <row r="29" spans="1:4" x14ac:dyDescent="0.25">
      <c r="A29" s="16">
        <v>3</v>
      </c>
      <c r="B29" s="16" t="s">
        <v>46</v>
      </c>
      <c r="C29" s="16">
        <v>6</v>
      </c>
      <c r="D29" s="33">
        <f>C29/$C$31</f>
        <v>0.4</v>
      </c>
    </row>
    <row r="30" spans="1:4" x14ac:dyDescent="0.25">
      <c r="A30" s="16">
        <v>4</v>
      </c>
      <c r="B30" s="16" t="s">
        <v>45</v>
      </c>
      <c r="C30" s="16">
        <v>8</v>
      </c>
      <c r="D30" s="33">
        <f>C30/$C$31</f>
        <v>0.53333333333333333</v>
      </c>
    </row>
    <row r="31" spans="1:4" ht="15.75" thickBot="1" x14ac:dyDescent="0.3">
      <c r="A31" s="35"/>
      <c r="B31" s="35" t="s">
        <v>52</v>
      </c>
      <c r="C31" s="35">
        <f>SUM(C27:C30)</f>
        <v>15</v>
      </c>
      <c r="D31" s="37">
        <f>SUM(D27:D30)</f>
        <v>1</v>
      </c>
    </row>
    <row r="32" spans="1:4" ht="6.6" customHeight="1" thickTop="1" x14ac:dyDescent="0.25"/>
  </sheetData>
  <sortState xmlns:xlrd2="http://schemas.microsoft.com/office/spreadsheetml/2017/richdata2" ref="B10:C14">
    <sortCondition descending="1" ref="C10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AD97-057D-44F2-81F1-08A6839602BC}">
  <dimension ref="A1:T53"/>
  <sheetViews>
    <sheetView topLeftCell="A30" workbookViewId="0"/>
  </sheetViews>
  <sheetFormatPr defaultColWidth="8.7109375" defaultRowHeight="15" x14ac:dyDescent="0.25"/>
  <cols>
    <col min="1" max="1" width="8.7109375" style="16"/>
    <col min="2" max="2" width="12.5703125" style="1" customWidth="1"/>
    <col min="3" max="3" width="9.85546875" style="1" customWidth="1"/>
    <col min="4" max="16384" width="8.7109375" style="1"/>
  </cols>
  <sheetData>
    <row r="1" spans="1:20" x14ac:dyDescent="0.25">
      <c r="B1" s="80" t="s">
        <v>91</v>
      </c>
      <c r="C1" s="80"/>
      <c r="D1" s="80"/>
      <c r="E1" s="80"/>
      <c r="F1" s="80"/>
      <c r="G1" s="80"/>
      <c r="H1" s="80"/>
      <c r="I1" s="80"/>
      <c r="M1" s="80" t="s">
        <v>92</v>
      </c>
      <c r="N1" s="80"/>
      <c r="O1" s="80"/>
      <c r="P1" s="80"/>
      <c r="Q1" s="80"/>
      <c r="R1" s="80"/>
      <c r="S1" s="80"/>
      <c r="T1" s="80"/>
    </row>
    <row r="2" spans="1:20" ht="45.75" thickBot="1" x14ac:dyDescent="0.3">
      <c r="A2" s="35" t="s">
        <v>0</v>
      </c>
      <c r="B2" s="43" t="s">
        <v>60</v>
      </c>
      <c r="C2" s="54" t="s">
        <v>84</v>
      </c>
      <c r="D2" s="54" t="s">
        <v>85</v>
      </c>
      <c r="E2" s="43" t="s">
        <v>86</v>
      </c>
      <c r="F2" s="43" t="s">
        <v>87</v>
      </c>
      <c r="G2" s="43" t="s">
        <v>88</v>
      </c>
      <c r="H2" s="54" t="s">
        <v>89</v>
      </c>
      <c r="M2" s="1" t="s">
        <v>60</v>
      </c>
      <c r="N2" s="51" t="s">
        <v>84</v>
      </c>
      <c r="O2" s="51" t="s">
        <v>85</v>
      </c>
      <c r="P2" s="1" t="s">
        <v>86</v>
      </c>
      <c r="Q2" s="1" t="s">
        <v>87</v>
      </c>
      <c r="R2" s="1" t="s">
        <v>88</v>
      </c>
      <c r="S2" s="51" t="s">
        <v>89</v>
      </c>
      <c r="T2" s="1" t="s">
        <v>90</v>
      </c>
    </row>
    <row r="3" spans="1:20" ht="15.75" thickTop="1" x14ac:dyDescent="0.25">
      <c r="A3" s="16">
        <v>1</v>
      </c>
      <c r="B3" s="1" t="s">
        <v>61</v>
      </c>
      <c r="C3" s="1">
        <f>SUM(D3:H3)</f>
        <v>15</v>
      </c>
      <c r="D3" s="1">
        <v>5</v>
      </c>
      <c r="E3" s="1">
        <v>8</v>
      </c>
      <c r="F3" s="1">
        <v>1</v>
      </c>
      <c r="G3" s="1">
        <v>1</v>
      </c>
      <c r="H3" s="1">
        <v>0</v>
      </c>
      <c r="M3" s="1" t="s">
        <v>61</v>
      </c>
      <c r="O3" s="1">
        <v>25</v>
      </c>
      <c r="P3" s="1">
        <v>32</v>
      </c>
      <c r="Q3" s="1">
        <v>3</v>
      </c>
      <c r="R3" s="1">
        <v>2</v>
      </c>
      <c r="S3" s="1">
        <v>0</v>
      </c>
    </row>
    <row r="4" spans="1:20" x14ac:dyDescent="0.25">
      <c r="A4" s="58">
        <v>2</v>
      </c>
      <c r="B4" s="55" t="s">
        <v>62</v>
      </c>
      <c r="C4" s="55">
        <f t="shared" ref="C4:C25" si="0">SUM(D4:H4)</f>
        <v>15</v>
      </c>
      <c r="D4" s="55">
        <v>6</v>
      </c>
      <c r="E4" s="55">
        <v>7</v>
      </c>
      <c r="F4" s="55">
        <v>0</v>
      </c>
      <c r="G4" s="55">
        <v>2</v>
      </c>
      <c r="H4" s="55">
        <v>0</v>
      </c>
      <c r="M4" s="1" t="s">
        <v>62</v>
      </c>
      <c r="O4" s="1">
        <v>30</v>
      </c>
      <c r="P4" s="1">
        <v>28</v>
      </c>
      <c r="Q4" s="1">
        <v>0</v>
      </c>
      <c r="R4" s="1">
        <v>4</v>
      </c>
      <c r="S4" s="1">
        <v>0</v>
      </c>
    </row>
    <row r="5" spans="1:20" x14ac:dyDescent="0.25">
      <c r="A5" s="58">
        <v>3</v>
      </c>
      <c r="B5" s="56" t="s">
        <v>63</v>
      </c>
      <c r="C5" s="56">
        <f t="shared" si="0"/>
        <v>15</v>
      </c>
      <c r="D5" s="56">
        <v>8</v>
      </c>
      <c r="E5" s="56">
        <v>3</v>
      </c>
      <c r="F5" s="56">
        <v>3</v>
      </c>
      <c r="G5" s="56">
        <v>1</v>
      </c>
      <c r="H5" s="56">
        <v>0</v>
      </c>
      <c r="M5" s="1" t="s">
        <v>63</v>
      </c>
      <c r="O5" s="1">
        <v>40</v>
      </c>
      <c r="P5" s="1">
        <v>12</v>
      </c>
      <c r="Q5" s="1">
        <v>9</v>
      </c>
      <c r="R5" s="1">
        <v>2</v>
      </c>
      <c r="S5" s="1">
        <v>0</v>
      </c>
    </row>
    <row r="6" spans="1:20" x14ac:dyDescent="0.25">
      <c r="A6" s="58">
        <v>4</v>
      </c>
      <c r="B6" s="56" t="s">
        <v>64</v>
      </c>
      <c r="C6" s="56">
        <f t="shared" si="0"/>
        <v>15</v>
      </c>
      <c r="D6" s="56">
        <v>5</v>
      </c>
      <c r="E6" s="56">
        <v>6</v>
      </c>
      <c r="F6" s="56">
        <v>1</v>
      </c>
      <c r="G6" s="56">
        <v>3</v>
      </c>
      <c r="H6" s="56">
        <v>0</v>
      </c>
      <c r="M6" s="1" t="s">
        <v>64</v>
      </c>
      <c r="O6" s="1">
        <v>25</v>
      </c>
      <c r="P6" s="1">
        <v>24</v>
      </c>
      <c r="Q6" s="1">
        <v>3</v>
      </c>
      <c r="R6" s="1">
        <v>6</v>
      </c>
      <c r="S6" s="1">
        <v>0</v>
      </c>
    </row>
    <row r="7" spans="1:20" x14ac:dyDescent="0.25">
      <c r="A7" s="58">
        <v>5</v>
      </c>
      <c r="B7" s="56" t="s">
        <v>65</v>
      </c>
      <c r="C7" s="56">
        <f t="shared" si="0"/>
        <v>15</v>
      </c>
      <c r="D7" s="56">
        <v>6</v>
      </c>
      <c r="E7" s="56">
        <v>6</v>
      </c>
      <c r="F7" s="56">
        <v>2</v>
      </c>
      <c r="G7" s="56">
        <v>1</v>
      </c>
      <c r="H7" s="56">
        <v>0</v>
      </c>
      <c r="M7" s="1" t="s">
        <v>65</v>
      </c>
      <c r="O7" s="1">
        <v>30</v>
      </c>
      <c r="P7" s="1">
        <v>24</v>
      </c>
      <c r="Q7" s="1">
        <v>6</v>
      </c>
      <c r="R7" s="1">
        <v>2</v>
      </c>
      <c r="S7" s="1">
        <v>0</v>
      </c>
    </row>
    <row r="8" spans="1:20" x14ac:dyDescent="0.25">
      <c r="A8" s="58">
        <v>6</v>
      </c>
      <c r="B8" s="56" t="s">
        <v>66</v>
      </c>
      <c r="C8" s="56">
        <f t="shared" si="0"/>
        <v>15</v>
      </c>
      <c r="D8" s="56">
        <v>3</v>
      </c>
      <c r="E8" s="56">
        <v>5</v>
      </c>
      <c r="F8" s="56">
        <v>5</v>
      </c>
      <c r="G8" s="56">
        <v>2</v>
      </c>
      <c r="H8" s="56">
        <v>0</v>
      </c>
      <c r="M8" s="1" t="s">
        <v>66</v>
      </c>
      <c r="O8" s="1">
        <v>15</v>
      </c>
      <c r="P8" s="1">
        <v>20</v>
      </c>
      <c r="Q8" s="1">
        <v>15</v>
      </c>
      <c r="R8" s="1">
        <v>4</v>
      </c>
      <c r="S8" s="1">
        <v>0</v>
      </c>
    </row>
    <row r="9" spans="1:20" x14ac:dyDescent="0.25">
      <c r="A9" s="58">
        <v>7</v>
      </c>
      <c r="B9" s="56" t="s">
        <v>67</v>
      </c>
      <c r="C9" s="56">
        <f t="shared" si="0"/>
        <v>15</v>
      </c>
      <c r="D9" s="56">
        <v>3</v>
      </c>
      <c r="E9" s="56">
        <v>7</v>
      </c>
      <c r="F9" s="56">
        <v>3</v>
      </c>
      <c r="G9" s="56">
        <v>2</v>
      </c>
      <c r="H9" s="56">
        <v>0</v>
      </c>
      <c r="M9" s="1" t="s">
        <v>67</v>
      </c>
      <c r="O9" s="1">
        <v>15</v>
      </c>
      <c r="P9" s="1">
        <v>28</v>
      </c>
      <c r="Q9" s="1">
        <v>9</v>
      </c>
      <c r="R9" s="1">
        <v>4</v>
      </c>
      <c r="S9" s="1">
        <v>0</v>
      </c>
    </row>
    <row r="10" spans="1:20" x14ac:dyDescent="0.25">
      <c r="A10" s="58">
        <v>8</v>
      </c>
      <c r="B10" s="56" t="s">
        <v>68</v>
      </c>
      <c r="C10" s="56">
        <f t="shared" si="0"/>
        <v>15</v>
      </c>
      <c r="D10" s="56">
        <v>3</v>
      </c>
      <c r="E10" s="56">
        <v>6</v>
      </c>
      <c r="F10" s="56">
        <v>3</v>
      </c>
      <c r="G10" s="56">
        <v>3</v>
      </c>
      <c r="H10" s="56">
        <v>0</v>
      </c>
      <c r="M10" s="1" t="s">
        <v>68</v>
      </c>
      <c r="O10" s="1">
        <v>15</v>
      </c>
      <c r="P10" s="1">
        <v>24</v>
      </c>
      <c r="Q10" s="1">
        <v>9</v>
      </c>
      <c r="R10" s="1">
        <v>6</v>
      </c>
      <c r="S10" s="1">
        <v>0</v>
      </c>
    </row>
    <row r="11" spans="1:20" x14ac:dyDescent="0.25">
      <c r="A11" s="58">
        <v>9</v>
      </c>
      <c r="B11" s="56" t="s">
        <v>69</v>
      </c>
      <c r="C11" s="56">
        <f t="shared" si="0"/>
        <v>14</v>
      </c>
      <c r="D11" s="56">
        <v>5</v>
      </c>
      <c r="E11" s="56">
        <v>3</v>
      </c>
      <c r="F11" s="56">
        <v>4</v>
      </c>
      <c r="G11" s="56">
        <v>1</v>
      </c>
      <c r="H11" s="56">
        <v>1</v>
      </c>
      <c r="M11" s="1" t="s">
        <v>69</v>
      </c>
      <c r="O11" s="1">
        <v>25</v>
      </c>
      <c r="P11" s="1">
        <v>12</v>
      </c>
      <c r="Q11" s="1">
        <v>12</v>
      </c>
      <c r="R11" s="1">
        <v>2</v>
      </c>
      <c r="S11" s="1">
        <v>1</v>
      </c>
    </row>
    <row r="12" spans="1:20" x14ac:dyDescent="0.25">
      <c r="A12" s="58">
        <v>10</v>
      </c>
      <c r="B12" s="56" t="s">
        <v>70</v>
      </c>
      <c r="C12" s="56">
        <f t="shared" si="0"/>
        <v>15</v>
      </c>
      <c r="D12" s="56">
        <v>6</v>
      </c>
      <c r="E12" s="56">
        <v>4</v>
      </c>
      <c r="F12" s="56">
        <v>3</v>
      </c>
      <c r="G12" s="56">
        <v>2</v>
      </c>
      <c r="H12" s="56">
        <v>0</v>
      </c>
      <c r="M12" s="1" t="s">
        <v>70</v>
      </c>
      <c r="O12" s="1">
        <v>30</v>
      </c>
      <c r="P12" s="1">
        <v>16</v>
      </c>
      <c r="Q12" s="1">
        <v>9</v>
      </c>
      <c r="R12" s="1">
        <v>4</v>
      </c>
      <c r="S12" s="1">
        <v>0</v>
      </c>
    </row>
    <row r="13" spans="1:20" x14ac:dyDescent="0.25">
      <c r="A13" s="58">
        <v>11</v>
      </c>
      <c r="B13" s="56" t="s">
        <v>71</v>
      </c>
      <c r="C13" s="56">
        <f t="shared" si="0"/>
        <v>15</v>
      </c>
      <c r="D13" s="56">
        <v>5</v>
      </c>
      <c r="E13" s="56">
        <v>5</v>
      </c>
      <c r="F13" s="56">
        <v>3</v>
      </c>
      <c r="G13" s="56">
        <v>1</v>
      </c>
      <c r="H13" s="56">
        <v>1</v>
      </c>
      <c r="M13" s="1" t="s">
        <v>71</v>
      </c>
      <c r="O13" s="1">
        <v>25</v>
      </c>
      <c r="P13" s="1">
        <v>20</v>
      </c>
      <c r="Q13" s="1">
        <v>9</v>
      </c>
      <c r="R13" s="1">
        <v>2</v>
      </c>
      <c r="S13" s="1">
        <v>1</v>
      </c>
    </row>
    <row r="14" spans="1:20" x14ac:dyDescent="0.25">
      <c r="A14" s="58">
        <v>12</v>
      </c>
      <c r="B14" s="56" t="s">
        <v>72</v>
      </c>
      <c r="C14" s="56">
        <f t="shared" si="0"/>
        <v>15</v>
      </c>
      <c r="D14" s="56">
        <v>4</v>
      </c>
      <c r="E14" s="56">
        <v>5</v>
      </c>
      <c r="F14" s="56">
        <v>4</v>
      </c>
      <c r="G14" s="56">
        <v>1</v>
      </c>
      <c r="H14" s="56">
        <v>1</v>
      </c>
      <c r="M14" s="1" t="s">
        <v>72</v>
      </c>
      <c r="O14" s="1">
        <v>20</v>
      </c>
      <c r="P14" s="1">
        <v>20</v>
      </c>
      <c r="Q14" s="1">
        <v>12</v>
      </c>
      <c r="R14" s="1">
        <v>2</v>
      </c>
      <c r="S14" s="1">
        <v>1</v>
      </c>
    </row>
    <row r="15" spans="1:20" x14ac:dyDescent="0.25">
      <c r="A15" s="58">
        <v>13</v>
      </c>
      <c r="B15" s="56" t="s">
        <v>73</v>
      </c>
      <c r="C15" s="56">
        <f t="shared" si="0"/>
        <v>15</v>
      </c>
      <c r="D15" s="56">
        <v>3</v>
      </c>
      <c r="E15" s="56">
        <v>8</v>
      </c>
      <c r="F15" s="56">
        <v>2</v>
      </c>
      <c r="G15" s="56">
        <v>2</v>
      </c>
      <c r="H15" s="56">
        <v>0</v>
      </c>
      <c r="M15" s="1" t="s">
        <v>73</v>
      </c>
      <c r="O15" s="1">
        <v>15</v>
      </c>
      <c r="P15" s="1">
        <v>32</v>
      </c>
      <c r="Q15" s="1">
        <v>6</v>
      </c>
      <c r="R15" s="1">
        <v>4</v>
      </c>
      <c r="S15" s="1">
        <v>0</v>
      </c>
    </row>
    <row r="16" spans="1:20" x14ac:dyDescent="0.25">
      <c r="A16" s="58">
        <v>14</v>
      </c>
      <c r="B16" s="56" t="s">
        <v>74</v>
      </c>
      <c r="C16" s="56">
        <f t="shared" si="0"/>
        <v>15</v>
      </c>
      <c r="D16" s="56">
        <v>1</v>
      </c>
      <c r="E16" s="56">
        <v>5</v>
      </c>
      <c r="F16" s="56">
        <v>6</v>
      </c>
      <c r="G16" s="56">
        <v>2</v>
      </c>
      <c r="H16" s="56">
        <v>1</v>
      </c>
      <c r="M16" s="1" t="s">
        <v>74</v>
      </c>
      <c r="O16" s="1">
        <v>5</v>
      </c>
      <c r="P16" s="1">
        <v>20</v>
      </c>
      <c r="Q16" s="1">
        <v>18</v>
      </c>
      <c r="R16" s="1">
        <v>4</v>
      </c>
      <c r="S16" s="1">
        <v>1</v>
      </c>
    </row>
    <row r="17" spans="1:19" x14ac:dyDescent="0.25">
      <c r="A17" s="58">
        <v>15</v>
      </c>
      <c r="B17" s="56" t="s">
        <v>75</v>
      </c>
      <c r="C17" s="56">
        <f t="shared" si="0"/>
        <v>15</v>
      </c>
      <c r="D17" s="56">
        <v>2</v>
      </c>
      <c r="E17" s="56">
        <v>4</v>
      </c>
      <c r="F17" s="56">
        <v>6</v>
      </c>
      <c r="G17" s="56">
        <v>3</v>
      </c>
      <c r="H17" s="56">
        <v>0</v>
      </c>
      <c r="M17" s="1" t="s">
        <v>75</v>
      </c>
      <c r="O17" s="1">
        <v>10</v>
      </c>
      <c r="P17" s="1">
        <v>16</v>
      </c>
      <c r="Q17" s="1">
        <v>18</v>
      </c>
      <c r="R17" s="1">
        <v>6</v>
      </c>
      <c r="S17" s="1">
        <v>0</v>
      </c>
    </row>
    <row r="18" spans="1:19" x14ac:dyDescent="0.25">
      <c r="A18" s="58">
        <v>16</v>
      </c>
      <c r="B18" s="56" t="s">
        <v>76</v>
      </c>
      <c r="C18" s="56">
        <f t="shared" si="0"/>
        <v>15</v>
      </c>
      <c r="D18" s="56">
        <v>1</v>
      </c>
      <c r="E18" s="56">
        <v>7</v>
      </c>
      <c r="F18" s="56">
        <v>4</v>
      </c>
      <c r="G18" s="56">
        <v>3</v>
      </c>
      <c r="H18" s="56">
        <v>0</v>
      </c>
      <c r="M18" s="1" t="s">
        <v>76</v>
      </c>
      <c r="O18" s="1">
        <v>5</v>
      </c>
      <c r="P18" s="1">
        <v>28</v>
      </c>
      <c r="Q18" s="1">
        <v>12</v>
      </c>
      <c r="R18" s="1">
        <v>6</v>
      </c>
      <c r="S18" s="1">
        <v>0</v>
      </c>
    </row>
    <row r="19" spans="1:19" x14ac:dyDescent="0.25">
      <c r="A19" s="58">
        <v>17</v>
      </c>
      <c r="B19" s="56" t="s">
        <v>77</v>
      </c>
      <c r="C19" s="56">
        <f t="shared" si="0"/>
        <v>15</v>
      </c>
      <c r="D19" s="56">
        <v>2</v>
      </c>
      <c r="E19" s="56">
        <v>7</v>
      </c>
      <c r="F19" s="56">
        <v>4</v>
      </c>
      <c r="G19" s="56">
        <v>1</v>
      </c>
      <c r="H19" s="56">
        <v>1</v>
      </c>
      <c r="M19" s="1" t="s">
        <v>77</v>
      </c>
      <c r="O19" s="1">
        <v>10</v>
      </c>
      <c r="P19" s="1">
        <v>28</v>
      </c>
      <c r="Q19" s="1">
        <v>12</v>
      </c>
      <c r="R19" s="1">
        <v>2</v>
      </c>
      <c r="S19" s="1">
        <v>1</v>
      </c>
    </row>
    <row r="20" spans="1:19" x14ac:dyDescent="0.25">
      <c r="A20" s="58">
        <v>18</v>
      </c>
      <c r="B20" s="56" t="s">
        <v>78</v>
      </c>
      <c r="C20" s="56">
        <f t="shared" si="0"/>
        <v>15</v>
      </c>
      <c r="D20" s="56">
        <v>1</v>
      </c>
      <c r="E20" s="56">
        <v>7</v>
      </c>
      <c r="F20" s="56">
        <v>4</v>
      </c>
      <c r="G20" s="56">
        <v>1</v>
      </c>
      <c r="H20" s="56">
        <v>2</v>
      </c>
      <c r="M20" s="1" t="s">
        <v>78</v>
      </c>
      <c r="O20" s="1">
        <v>5</v>
      </c>
      <c r="P20" s="1">
        <v>28</v>
      </c>
      <c r="Q20" s="1">
        <v>12</v>
      </c>
      <c r="R20" s="1">
        <v>2</v>
      </c>
      <c r="S20" s="1">
        <v>2</v>
      </c>
    </row>
    <row r="21" spans="1:19" x14ac:dyDescent="0.25">
      <c r="A21" s="58">
        <v>19</v>
      </c>
      <c r="B21" s="56" t="s">
        <v>79</v>
      </c>
      <c r="C21" s="56">
        <f t="shared" si="0"/>
        <v>15</v>
      </c>
      <c r="D21" s="56">
        <v>8</v>
      </c>
      <c r="E21" s="56">
        <v>7</v>
      </c>
      <c r="F21" s="56">
        <v>0</v>
      </c>
      <c r="G21" s="56">
        <v>0</v>
      </c>
      <c r="H21" s="56">
        <v>0</v>
      </c>
      <c r="M21" s="1" t="s">
        <v>79</v>
      </c>
      <c r="O21" s="1">
        <v>40</v>
      </c>
      <c r="P21" s="1">
        <v>28</v>
      </c>
      <c r="Q21" s="1">
        <v>0</v>
      </c>
      <c r="R21" s="1">
        <v>0</v>
      </c>
      <c r="S21" s="1">
        <v>0</v>
      </c>
    </row>
    <row r="22" spans="1:19" x14ac:dyDescent="0.25">
      <c r="A22" s="58">
        <v>20</v>
      </c>
      <c r="B22" s="56" t="s">
        <v>80</v>
      </c>
      <c r="C22" s="56">
        <f t="shared" si="0"/>
        <v>15</v>
      </c>
      <c r="D22" s="56">
        <v>8</v>
      </c>
      <c r="E22" s="56">
        <v>5</v>
      </c>
      <c r="F22" s="56">
        <v>2</v>
      </c>
      <c r="G22" s="56">
        <v>0</v>
      </c>
      <c r="H22" s="56">
        <v>0</v>
      </c>
      <c r="M22" s="1" t="s">
        <v>80</v>
      </c>
      <c r="O22" s="1">
        <v>40</v>
      </c>
      <c r="P22" s="1">
        <v>20</v>
      </c>
      <c r="Q22" s="1">
        <v>6</v>
      </c>
      <c r="R22" s="1">
        <v>0</v>
      </c>
      <c r="S22" s="1">
        <v>0</v>
      </c>
    </row>
    <row r="23" spans="1:19" x14ac:dyDescent="0.25">
      <c r="A23" s="58">
        <v>21</v>
      </c>
      <c r="B23" s="56" t="s">
        <v>81</v>
      </c>
      <c r="C23" s="56">
        <f t="shared" si="0"/>
        <v>15</v>
      </c>
      <c r="D23" s="56">
        <v>4</v>
      </c>
      <c r="E23" s="56">
        <v>7</v>
      </c>
      <c r="F23" s="56">
        <v>3</v>
      </c>
      <c r="G23" s="56">
        <v>1</v>
      </c>
      <c r="H23" s="56">
        <v>0</v>
      </c>
      <c r="M23" s="1" t="s">
        <v>81</v>
      </c>
      <c r="O23" s="1">
        <v>20</v>
      </c>
      <c r="P23" s="1">
        <v>28</v>
      </c>
      <c r="Q23" s="1">
        <v>9</v>
      </c>
      <c r="R23" s="1">
        <v>2</v>
      </c>
      <c r="S23" s="1">
        <v>0</v>
      </c>
    </row>
    <row r="24" spans="1:19" x14ac:dyDescent="0.25">
      <c r="A24" s="58">
        <v>22</v>
      </c>
      <c r="B24" s="56" t="s">
        <v>82</v>
      </c>
      <c r="C24" s="56">
        <f t="shared" si="0"/>
        <v>15</v>
      </c>
      <c r="D24" s="56">
        <v>5</v>
      </c>
      <c r="E24" s="56">
        <v>9</v>
      </c>
      <c r="F24" s="56">
        <v>1</v>
      </c>
      <c r="G24" s="56">
        <v>0</v>
      </c>
      <c r="H24" s="56">
        <v>0</v>
      </c>
      <c r="M24" s="1" t="s">
        <v>82</v>
      </c>
      <c r="O24" s="1">
        <v>25</v>
      </c>
      <c r="P24" s="1">
        <v>36</v>
      </c>
      <c r="Q24" s="1">
        <v>3</v>
      </c>
      <c r="R24" s="1">
        <v>0</v>
      </c>
      <c r="S24" s="1">
        <v>0</v>
      </c>
    </row>
    <row r="25" spans="1:19" ht="15.75" thickBot="1" x14ac:dyDescent="0.3">
      <c r="A25" s="19">
        <v>23</v>
      </c>
      <c r="B25" s="57" t="s">
        <v>83</v>
      </c>
      <c r="C25" s="57">
        <f t="shared" si="0"/>
        <v>15</v>
      </c>
      <c r="D25" s="57">
        <v>5</v>
      </c>
      <c r="E25" s="57">
        <v>8</v>
      </c>
      <c r="F25" s="57">
        <v>2</v>
      </c>
      <c r="G25" s="57">
        <v>0</v>
      </c>
      <c r="H25" s="57">
        <v>0</v>
      </c>
      <c r="M25" s="1" t="s">
        <v>83</v>
      </c>
      <c r="O25" s="1">
        <v>25</v>
      </c>
      <c r="P25" s="1">
        <v>32</v>
      </c>
      <c r="Q25" s="1">
        <v>6</v>
      </c>
      <c r="R25" s="1">
        <v>0</v>
      </c>
      <c r="S25" s="1">
        <v>0</v>
      </c>
    </row>
    <row r="26" spans="1:19" ht="15.75" thickTop="1" x14ac:dyDescent="0.25">
      <c r="C26" s="1">
        <v>15</v>
      </c>
      <c r="O26" s="1">
        <f>SUM(O3:O25)</f>
        <v>495</v>
      </c>
    </row>
    <row r="28" spans="1:19" x14ac:dyDescent="0.25">
      <c r="B28" s="81" t="s">
        <v>93</v>
      </c>
      <c r="C28" s="81"/>
      <c r="D28" s="81"/>
      <c r="E28" s="81"/>
      <c r="F28" s="81"/>
      <c r="G28" s="81"/>
      <c r="H28" s="81"/>
    </row>
    <row r="29" spans="1:19" ht="30.75" thickBot="1" x14ac:dyDescent="0.3">
      <c r="A29" s="35" t="s">
        <v>0</v>
      </c>
      <c r="B29" s="43" t="s">
        <v>60</v>
      </c>
      <c r="C29" s="54" t="s">
        <v>84</v>
      </c>
      <c r="D29" s="54" t="s">
        <v>85</v>
      </c>
      <c r="E29" s="43" t="s">
        <v>86</v>
      </c>
      <c r="F29" s="43" t="s">
        <v>87</v>
      </c>
      <c r="G29" s="43" t="s">
        <v>88</v>
      </c>
      <c r="H29" s="54" t="s">
        <v>89</v>
      </c>
    </row>
    <row r="30" spans="1:19" ht="15.75" thickTop="1" x14ac:dyDescent="0.25">
      <c r="A30" s="16">
        <v>1</v>
      </c>
      <c r="B30" s="1" t="s">
        <v>61</v>
      </c>
      <c r="C30" s="52">
        <f>C3/$C$26</f>
        <v>1</v>
      </c>
      <c r="D30" s="53">
        <f>D3/$C$26</f>
        <v>0.33333333333333331</v>
      </c>
      <c r="E30" s="53">
        <f t="shared" ref="E30:H30" si="1">E3/$C$26</f>
        <v>0.53333333333333333</v>
      </c>
      <c r="F30" s="53">
        <f t="shared" si="1"/>
        <v>6.6666666666666666E-2</v>
      </c>
      <c r="G30" s="53">
        <f t="shared" si="1"/>
        <v>6.6666666666666666E-2</v>
      </c>
      <c r="H30" s="53">
        <f t="shared" si="1"/>
        <v>0</v>
      </c>
    </row>
    <row r="31" spans="1:19" x14ac:dyDescent="0.25">
      <c r="A31" s="58">
        <v>2</v>
      </c>
      <c r="B31" s="56" t="s">
        <v>62</v>
      </c>
      <c r="C31" s="59">
        <f t="shared" ref="C31:H52" si="2">C4/$C$26</f>
        <v>1</v>
      </c>
      <c r="D31" s="60">
        <f t="shared" si="2"/>
        <v>0.4</v>
      </c>
      <c r="E31" s="60">
        <f t="shared" si="2"/>
        <v>0.46666666666666667</v>
      </c>
      <c r="F31" s="60">
        <f t="shared" si="2"/>
        <v>0</v>
      </c>
      <c r="G31" s="60">
        <f t="shared" si="2"/>
        <v>0.13333333333333333</v>
      </c>
      <c r="H31" s="60">
        <f t="shared" si="2"/>
        <v>0</v>
      </c>
    </row>
    <row r="32" spans="1:19" x14ac:dyDescent="0.25">
      <c r="A32" s="58">
        <v>3</v>
      </c>
      <c r="B32" s="56" t="s">
        <v>63</v>
      </c>
      <c r="C32" s="59">
        <f t="shared" si="2"/>
        <v>1</v>
      </c>
      <c r="D32" s="60">
        <f t="shared" si="2"/>
        <v>0.53333333333333333</v>
      </c>
      <c r="E32" s="60">
        <f t="shared" si="2"/>
        <v>0.2</v>
      </c>
      <c r="F32" s="60">
        <f t="shared" si="2"/>
        <v>0.2</v>
      </c>
      <c r="G32" s="60">
        <f t="shared" si="2"/>
        <v>6.6666666666666666E-2</v>
      </c>
      <c r="H32" s="60">
        <f t="shared" si="2"/>
        <v>0</v>
      </c>
    </row>
    <row r="33" spans="1:8" x14ac:dyDescent="0.25">
      <c r="A33" s="58">
        <v>4</v>
      </c>
      <c r="B33" s="56" t="s">
        <v>64</v>
      </c>
      <c r="C33" s="59">
        <f t="shared" si="2"/>
        <v>1</v>
      </c>
      <c r="D33" s="60">
        <f t="shared" si="2"/>
        <v>0.33333333333333331</v>
      </c>
      <c r="E33" s="60">
        <f t="shared" si="2"/>
        <v>0.4</v>
      </c>
      <c r="F33" s="60">
        <f t="shared" si="2"/>
        <v>6.6666666666666666E-2</v>
      </c>
      <c r="G33" s="60">
        <f t="shared" si="2"/>
        <v>0.2</v>
      </c>
      <c r="H33" s="60">
        <f t="shared" si="2"/>
        <v>0</v>
      </c>
    </row>
    <row r="34" spans="1:8" x14ac:dyDescent="0.25">
      <c r="A34" s="58">
        <v>5</v>
      </c>
      <c r="B34" s="56" t="s">
        <v>65</v>
      </c>
      <c r="C34" s="59">
        <f t="shared" si="2"/>
        <v>1</v>
      </c>
      <c r="D34" s="60">
        <f t="shared" si="2"/>
        <v>0.4</v>
      </c>
      <c r="E34" s="60">
        <f t="shared" si="2"/>
        <v>0.4</v>
      </c>
      <c r="F34" s="60">
        <f t="shared" si="2"/>
        <v>0.13333333333333333</v>
      </c>
      <c r="G34" s="60">
        <f t="shared" si="2"/>
        <v>6.6666666666666666E-2</v>
      </c>
      <c r="H34" s="60">
        <f t="shared" si="2"/>
        <v>0</v>
      </c>
    </row>
    <row r="35" spans="1:8" x14ac:dyDescent="0.25">
      <c r="A35" s="58">
        <v>6</v>
      </c>
      <c r="B35" s="56" t="s">
        <v>66</v>
      </c>
      <c r="C35" s="59">
        <f t="shared" si="2"/>
        <v>1</v>
      </c>
      <c r="D35" s="60">
        <f t="shared" si="2"/>
        <v>0.2</v>
      </c>
      <c r="E35" s="60">
        <f t="shared" si="2"/>
        <v>0.33333333333333331</v>
      </c>
      <c r="F35" s="60">
        <f t="shared" si="2"/>
        <v>0.33333333333333331</v>
      </c>
      <c r="G35" s="60">
        <f t="shared" si="2"/>
        <v>0.13333333333333333</v>
      </c>
      <c r="H35" s="60">
        <f t="shared" si="2"/>
        <v>0</v>
      </c>
    </row>
    <row r="36" spans="1:8" x14ac:dyDescent="0.25">
      <c r="A36" s="58">
        <v>7</v>
      </c>
      <c r="B36" s="56" t="s">
        <v>67</v>
      </c>
      <c r="C36" s="59">
        <f t="shared" si="2"/>
        <v>1</v>
      </c>
      <c r="D36" s="60">
        <f t="shared" si="2"/>
        <v>0.2</v>
      </c>
      <c r="E36" s="60">
        <f t="shared" si="2"/>
        <v>0.46666666666666667</v>
      </c>
      <c r="F36" s="60">
        <f t="shared" si="2"/>
        <v>0.2</v>
      </c>
      <c r="G36" s="60">
        <f t="shared" si="2"/>
        <v>0.13333333333333333</v>
      </c>
      <c r="H36" s="60">
        <f t="shared" si="2"/>
        <v>0</v>
      </c>
    </row>
    <row r="37" spans="1:8" x14ac:dyDescent="0.25">
      <c r="A37" s="58">
        <v>8</v>
      </c>
      <c r="B37" s="56" t="s">
        <v>68</v>
      </c>
      <c r="C37" s="59">
        <f t="shared" si="2"/>
        <v>1</v>
      </c>
      <c r="D37" s="60">
        <f t="shared" si="2"/>
        <v>0.2</v>
      </c>
      <c r="E37" s="60">
        <f t="shared" si="2"/>
        <v>0.4</v>
      </c>
      <c r="F37" s="60">
        <f t="shared" si="2"/>
        <v>0.2</v>
      </c>
      <c r="G37" s="60">
        <f t="shared" si="2"/>
        <v>0.2</v>
      </c>
      <c r="H37" s="60">
        <f t="shared" si="2"/>
        <v>0</v>
      </c>
    </row>
    <row r="38" spans="1:8" x14ac:dyDescent="0.25">
      <c r="A38" s="58">
        <v>9</v>
      </c>
      <c r="B38" s="56" t="s">
        <v>69</v>
      </c>
      <c r="C38" s="59">
        <f t="shared" si="2"/>
        <v>0.93333333333333335</v>
      </c>
      <c r="D38" s="60">
        <f t="shared" si="2"/>
        <v>0.33333333333333331</v>
      </c>
      <c r="E38" s="60">
        <f t="shared" si="2"/>
        <v>0.2</v>
      </c>
      <c r="F38" s="60">
        <f t="shared" si="2"/>
        <v>0.26666666666666666</v>
      </c>
      <c r="G38" s="60">
        <f t="shared" si="2"/>
        <v>6.6666666666666666E-2</v>
      </c>
      <c r="H38" s="60">
        <f t="shared" si="2"/>
        <v>6.6666666666666666E-2</v>
      </c>
    </row>
    <row r="39" spans="1:8" x14ac:dyDescent="0.25">
      <c r="A39" s="58">
        <v>10</v>
      </c>
      <c r="B39" s="56" t="s">
        <v>70</v>
      </c>
      <c r="C39" s="59">
        <f t="shared" si="2"/>
        <v>1</v>
      </c>
      <c r="D39" s="60">
        <f t="shared" si="2"/>
        <v>0.4</v>
      </c>
      <c r="E39" s="60">
        <f t="shared" si="2"/>
        <v>0.26666666666666666</v>
      </c>
      <c r="F39" s="60">
        <f t="shared" si="2"/>
        <v>0.2</v>
      </c>
      <c r="G39" s="60">
        <f t="shared" si="2"/>
        <v>0.13333333333333333</v>
      </c>
      <c r="H39" s="60">
        <f t="shared" si="2"/>
        <v>0</v>
      </c>
    </row>
    <row r="40" spans="1:8" x14ac:dyDescent="0.25">
      <c r="A40" s="58">
        <v>11</v>
      </c>
      <c r="B40" s="56" t="s">
        <v>71</v>
      </c>
      <c r="C40" s="59">
        <f t="shared" si="2"/>
        <v>1</v>
      </c>
      <c r="D40" s="60">
        <f t="shared" si="2"/>
        <v>0.33333333333333331</v>
      </c>
      <c r="E40" s="60">
        <f t="shared" si="2"/>
        <v>0.33333333333333331</v>
      </c>
      <c r="F40" s="60">
        <f t="shared" si="2"/>
        <v>0.2</v>
      </c>
      <c r="G40" s="60">
        <f t="shared" si="2"/>
        <v>6.6666666666666666E-2</v>
      </c>
      <c r="H40" s="60">
        <f t="shared" si="2"/>
        <v>6.6666666666666666E-2</v>
      </c>
    </row>
    <row r="41" spans="1:8" x14ac:dyDescent="0.25">
      <c r="A41" s="58">
        <v>12</v>
      </c>
      <c r="B41" s="56" t="s">
        <v>72</v>
      </c>
      <c r="C41" s="59">
        <f t="shared" si="2"/>
        <v>1</v>
      </c>
      <c r="D41" s="60">
        <f t="shared" si="2"/>
        <v>0.26666666666666666</v>
      </c>
      <c r="E41" s="60">
        <f t="shared" si="2"/>
        <v>0.33333333333333331</v>
      </c>
      <c r="F41" s="60">
        <f t="shared" si="2"/>
        <v>0.26666666666666666</v>
      </c>
      <c r="G41" s="60">
        <f t="shared" si="2"/>
        <v>6.6666666666666666E-2</v>
      </c>
      <c r="H41" s="60">
        <f t="shared" si="2"/>
        <v>6.6666666666666666E-2</v>
      </c>
    </row>
    <row r="42" spans="1:8" x14ac:dyDescent="0.25">
      <c r="A42" s="58">
        <v>13</v>
      </c>
      <c r="B42" s="56" t="s">
        <v>73</v>
      </c>
      <c r="C42" s="59">
        <f t="shared" si="2"/>
        <v>1</v>
      </c>
      <c r="D42" s="60">
        <f t="shared" si="2"/>
        <v>0.2</v>
      </c>
      <c r="E42" s="60">
        <f t="shared" si="2"/>
        <v>0.53333333333333333</v>
      </c>
      <c r="F42" s="60">
        <f t="shared" si="2"/>
        <v>0.13333333333333333</v>
      </c>
      <c r="G42" s="60">
        <f t="shared" si="2"/>
        <v>0.13333333333333333</v>
      </c>
      <c r="H42" s="60">
        <f t="shared" si="2"/>
        <v>0</v>
      </c>
    </row>
    <row r="43" spans="1:8" x14ac:dyDescent="0.25">
      <c r="A43" s="58">
        <v>14</v>
      </c>
      <c r="B43" s="56" t="s">
        <v>74</v>
      </c>
      <c r="C43" s="59">
        <f t="shared" si="2"/>
        <v>1</v>
      </c>
      <c r="D43" s="60">
        <f t="shared" si="2"/>
        <v>6.6666666666666666E-2</v>
      </c>
      <c r="E43" s="60">
        <f t="shared" si="2"/>
        <v>0.33333333333333331</v>
      </c>
      <c r="F43" s="60">
        <f t="shared" si="2"/>
        <v>0.4</v>
      </c>
      <c r="G43" s="60">
        <f t="shared" si="2"/>
        <v>0.13333333333333333</v>
      </c>
      <c r="H43" s="60">
        <f t="shared" si="2"/>
        <v>6.6666666666666666E-2</v>
      </c>
    </row>
    <row r="44" spans="1:8" x14ac:dyDescent="0.25">
      <c r="A44" s="58">
        <v>15</v>
      </c>
      <c r="B44" s="56" t="s">
        <v>75</v>
      </c>
      <c r="C44" s="59">
        <f t="shared" si="2"/>
        <v>1</v>
      </c>
      <c r="D44" s="60">
        <f t="shared" si="2"/>
        <v>0.13333333333333333</v>
      </c>
      <c r="E44" s="60">
        <f t="shared" si="2"/>
        <v>0.26666666666666666</v>
      </c>
      <c r="F44" s="60">
        <f t="shared" si="2"/>
        <v>0.4</v>
      </c>
      <c r="G44" s="60">
        <f t="shared" si="2"/>
        <v>0.2</v>
      </c>
      <c r="H44" s="60">
        <f t="shared" si="2"/>
        <v>0</v>
      </c>
    </row>
    <row r="45" spans="1:8" x14ac:dyDescent="0.25">
      <c r="A45" s="58">
        <v>16</v>
      </c>
      <c r="B45" s="56" t="s">
        <v>76</v>
      </c>
      <c r="C45" s="59">
        <f t="shared" si="2"/>
        <v>1</v>
      </c>
      <c r="D45" s="60">
        <f t="shared" si="2"/>
        <v>6.6666666666666666E-2</v>
      </c>
      <c r="E45" s="60">
        <f t="shared" si="2"/>
        <v>0.46666666666666667</v>
      </c>
      <c r="F45" s="60">
        <f t="shared" si="2"/>
        <v>0.26666666666666666</v>
      </c>
      <c r="G45" s="60">
        <f t="shared" si="2"/>
        <v>0.2</v>
      </c>
      <c r="H45" s="60">
        <f t="shared" si="2"/>
        <v>0</v>
      </c>
    </row>
    <row r="46" spans="1:8" x14ac:dyDescent="0.25">
      <c r="A46" s="58">
        <v>17</v>
      </c>
      <c r="B46" s="56" t="s">
        <v>77</v>
      </c>
      <c r="C46" s="59">
        <f t="shared" si="2"/>
        <v>1</v>
      </c>
      <c r="D46" s="60">
        <f t="shared" si="2"/>
        <v>0.13333333333333333</v>
      </c>
      <c r="E46" s="60">
        <f t="shared" si="2"/>
        <v>0.46666666666666667</v>
      </c>
      <c r="F46" s="60">
        <f t="shared" si="2"/>
        <v>0.26666666666666666</v>
      </c>
      <c r="G46" s="60">
        <f t="shared" si="2"/>
        <v>6.6666666666666666E-2</v>
      </c>
      <c r="H46" s="60">
        <f t="shared" si="2"/>
        <v>6.6666666666666666E-2</v>
      </c>
    </row>
    <row r="47" spans="1:8" x14ac:dyDescent="0.25">
      <c r="A47" s="58">
        <v>18</v>
      </c>
      <c r="B47" s="56" t="s">
        <v>78</v>
      </c>
      <c r="C47" s="59">
        <f t="shared" si="2"/>
        <v>1</v>
      </c>
      <c r="D47" s="60">
        <f t="shared" si="2"/>
        <v>6.6666666666666666E-2</v>
      </c>
      <c r="E47" s="60">
        <f t="shared" si="2"/>
        <v>0.46666666666666667</v>
      </c>
      <c r="F47" s="60">
        <f t="shared" si="2"/>
        <v>0.26666666666666666</v>
      </c>
      <c r="G47" s="60">
        <f t="shared" si="2"/>
        <v>6.6666666666666666E-2</v>
      </c>
      <c r="H47" s="60">
        <f t="shared" si="2"/>
        <v>0.13333333333333333</v>
      </c>
    </row>
    <row r="48" spans="1:8" x14ac:dyDescent="0.25">
      <c r="A48" s="58">
        <v>19</v>
      </c>
      <c r="B48" s="56" t="s">
        <v>79</v>
      </c>
      <c r="C48" s="59">
        <f t="shared" si="2"/>
        <v>1</v>
      </c>
      <c r="D48" s="60">
        <f t="shared" si="2"/>
        <v>0.53333333333333333</v>
      </c>
      <c r="E48" s="60">
        <f t="shared" si="2"/>
        <v>0.46666666666666667</v>
      </c>
      <c r="F48" s="60">
        <f t="shared" si="2"/>
        <v>0</v>
      </c>
      <c r="G48" s="60">
        <f t="shared" si="2"/>
        <v>0</v>
      </c>
      <c r="H48" s="60">
        <f t="shared" si="2"/>
        <v>0</v>
      </c>
    </row>
    <row r="49" spans="1:8" x14ac:dyDescent="0.25">
      <c r="A49" s="58">
        <v>20</v>
      </c>
      <c r="B49" s="56" t="s">
        <v>80</v>
      </c>
      <c r="C49" s="59">
        <f t="shared" si="2"/>
        <v>1</v>
      </c>
      <c r="D49" s="60">
        <f t="shared" si="2"/>
        <v>0.53333333333333333</v>
      </c>
      <c r="E49" s="60">
        <f t="shared" si="2"/>
        <v>0.33333333333333331</v>
      </c>
      <c r="F49" s="60">
        <f t="shared" si="2"/>
        <v>0.13333333333333333</v>
      </c>
      <c r="G49" s="60">
        <f t="shared" si="2"/>
        <v>0</v>
      </c>
      <c r="H49" s="60">
        <f t="shared" si="2"/>
        <v>0</v>
      </c>
    </row>
    <row r="50" spans="1:8" x14ac:dyDescent="0.25">
      <c r="A50" s="58">
        <v>21</v>
      </c>
      <c r="B50" s="56" t="s">
        <v>81</v>
      </c>
      <c r="C50" s="59">
        <f t="shared" si="2"/>
        <v>1</v>
      </c>
      <c r="D50" s="60">
        <f t="shared" si="2"/>
        <v>0.26666666666666666</v>
      </c>
      <c r="E50" s="60">
        <f t="shared" si="2"/>
        <v>0.46666666666666667</v>
      </c>
      <c r="F50" s="60">
        <f t="shared" si="2"/>
        <v>0.2</v>
      </c>
      <c r="G50" s="60">
        <f t="shared" si="2"/>
        <v>6.6666666666666666E-2</v>
      </c>
      <c r="H50" s="60">
        <f t="shared" si="2"/>
        <v>0</v>
      </c>
    </row>
    <row r="51" spans="1:8" x14ac:dyDescent="0.25">
      <c r="A51" s="58">
        <v>22</v>
      </c>
      <c r="B51" s="56" t="s">
        <v>82</v>
      </c>
      <c r="C51" s="59">
        <f t="shared" si="2"/>
        <v>1</v>
      </c>
      <c r="D51" s="60">
        <f t="shared" si="2"/>
        <v>0.33333333333333331</v>
      </c>
      <c r="E51" s="60">
        <f t="shared" si="2"/>
        <v>0.6</v>
      </c>
      <c r="F51" s="60">
        <f t="shared" si="2"/>
        <v>6.6666666666666666E-2</v>
      </c>
      <c r="G51" s="60">
        <f t="shared" si="2"/>
        <v>0</v>
      </c>
      <c r="H51" s="60">
        <f t="shared" si="2"/>
        <v>0</v>
      </c>
    </row>
    <row r="52" spans="1:8" ht="15.75" thickBot="1" x14ac:dyDescent="0.3">
      <c r="A52" s="61">
        <v>23</v>
      </c>
      <c r="B52" s="57" t="s">
        <v>83</v>
      </c>
      <c r="C52" s="62">
        <f t="shared" si="2"/>
        <v>1</v>
      </c>
      <c r="D52" s="63">
        <f t="shared" si="2"/>
        <v>0.33333333333333331</v>
      </c>
      <c r="E52" s="63">
        <f t="shared" si="2"/>
        <v>0.53333333333333333</v>
      </c>
      <c r="F52" s="63">
        <f t="shared" si="2"/>
        <v>0.13333333333333333</v>
      </c>
      <c r="G52" s="63">
        <f t="shared" si="2"/>
        <v>0</v>
      </c>
      <c r="H52" s="63">
        <f t="shared" si="2"/>
        <v>0</v>
      </c>
    </row>
    <row r="53" spans="1:8" ht="15.75" thickTop="1" x14ac:dyDescent="0.25"/>
  </sheetData>
  <mergeCells count="3">
    <mergeCell ref="B1:I1"/>
    <mergeCell ref="M1:T1"/>
    <mergeCell ref="B28:H2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BB34-34CD-44E6-94E8-81107C27EB7A}">
  <dimension ref="A1:AM11"/>
  <sheetViews>
    <sheetView tabSelected="1" topLeftCell="W1" workbookViewId="0">
      <pane ySplit="1" topLeftCell="A2" activePane="bottomLeft" state="frozen"/>
      <selection pane="bottomLeft" activeCell="AM3" sqref="AM3"/>
    </sheetView>
  </sheetViews>
  <sheetFormatPr defaultColWidth="8.7109375" defaultRowHeight="15" x14ac:dyDescent="0.25"/>
  <cols>
    <col min="1" max="15" width="8.7109375" style="1"/>
    <col min="16" max="26" width="8.7109375" style="16"/>
    <col min="27" max="29" width="8.7109375" style="1"/>
    <col min="30" max="35" width="8.7109375" style="16"/>
    <col min="36" max="36" width="18.85546875" style="1" customWidth="1"/>
    <col min="37" max="39" width="10.5703125" style="16" customWidth="1"/>
    <col min="40" max="16384" width="8.7109375" style="1"/>
  </cols>
  <sheetData>
    <row r="1" spans="1:39" ht="30.75" thickBot="1" x14ac:dyDescent="0.3">
      <c r="A1" s="1" t="s">
        <v>0</v>
      </c>
      <c r="B1" s="51" t="s">
        <v>94</v>
      </c>
      <c r="C1" s="51" t="s">
        <v>98</v>
      </c>
      <c r="D1" s="51" t="s">
        <v>99</v>
      </c>
      <c r="E1" s="51" t="s">
        <v>100</v>
      </c>
      <c r="F1" s="51" t="s">
        <v>101</v>
      </c>
      <c r="G1" s="51" t="s">
        <v>102</v>
      </c>
      <c r="H1" s="51" t="s">
        <v>103</v>
      </c>
      <c r="I1" s="51" t="s">
        <v>104</v>
      </c>
      <c r="J1" s="51" t="s">
        <v>105</v>
      </c>
      <c r="K1" s="51" t="s">
        <v>106</v>
      </c>
      <c r="L1" s="51" t="s">
        <v>107</v>
      </c>
      <c r="M1" s="51" t="s">
        <v>108</v>
      </c>
      <c r="N1" s="51"/>
      <c r="P1" s="16">
        <v>1</v>
      </c>
      <c r="Q1" s="16">
        <v>2</v>
      </c>
      <c r="R1" s="16">
        <v>3</v>
      </c>
      <c r="S1" s="16">
        <v>4</v>
      </c>
      <c r="T1" s="16">
        <v>5</v>
      </c>
      <c r="U1" s="16">
        <v>6</v>
      </c>
      <c r="V1" s="16">
        <v>7</v>
      </c>
      <c r="W1" s="16">
        <v>8</v>
      </c>
      <c r="X1" s="16">
        <v>9</v>
      </c>
      <c r="Y1" s="16">
        <v>10</v>
      </c>
      <c r="Z1" s="16">
        <v>11</v>
      </c>
      <c r="AA1" s="1" t="s">
        <v>143</v>
      </c>
      <c r="AB1" s="1" t="s">
        <v>144</v>
      </c>
      <c r="AC1" s="1" t="s">
        <v>145</v>
      </c>
      <c r="AD1" s="16" t="s">
        <v>142</v>
      </c>
      <c r="AE1" s="16" t="s">
        <v>141</v>
      </c>
      <c r="AF1" s="16" t="s">
        <v>146</v>
      </c>
      <c r="AG1" s="16" t="s">
        <v>147</v>
      </c>
      <c r="AI1" s="35" t="s">
        <v>0</v>
      </c>
      <c r="AJ1" s="43" t="s">
        <v>151</v>
      </c>
      <c r="AK1" s="35" t="s">
        <v>152</v>
      </c>
      <c r="AL1" s="70" t="s">
        <v>146</v>
      </c>
      <c r="AM1" s="70" t="s">
        <v>147</v>
      </c>
    </row>
    <row r="2" spans="1:39" ht="60" customHeight="1" thickTop="1" x14ac:dyDescent="0.25">
      <c r="A2" s="1">
        <v>1</v>
      </c>
      <c r="B2" s="1" t="s">
        <v>95</v>
      </c>
      <c r="C2" s="66" t="s">
        <v>109</v>
      </c>
      <c r="D2" s="66" t="s">
        <v>110</v>
      </c>
      <c r="E2" s="66" t="s">
        <v>111</v>
      </c>
      <c r="F2" s="66" t="s">
        <v>112</v>
      </c>
      <c r="G2" s="66" t="s">
        <v>113</v>
      </c>
      <c r="H2" s="66" t="s">
        <v>114</v>
      </c>
      <c r="I2" s="66" t="s">
        <v>115</v>
      </c>
      <c r="J2" s="66" t="s">
        <v>116</v>
      </c>
      <c r="K2" s="66" t="s">
        <v>117</v>
      </c>
      <c r="L2" s="66" t="s">
        <v>118</v>
      </c>
      <c r="M2" s="66" t="s">
        <v>119</v>
      </c>
      <c r="N2" s="66"/>
      <c r="O2" s="51" t="s">
        <v>148</v>
      </c>
      <c r="P2" s="16" t="s">
        <v>141</v>
      </c>
      <c r="Q2" s="16" t="s">
        <v>141</v>
      </c>
      <c r="R2" s="16" t="s">
        <v>141</v>
      </c>
      <c r="S2" s="16" t="s">
        <v>141</v>
      </c>
      <c r="T2" s="16" t="s">
        <v>141</v>
      </c>
      <c r="U2" s="16" t="s">
        <v>142</v>
      </c>
      <c r="V2" s="16" t="s">
        <v>142</v>
      </c>
      <c r="W2" s="16" t="s">
        <v>142</v>
      </c>
      <c r="X2" s="16" t="s">
        <v>142</v>
      </c>
      <c r="Y2" s="16" t="s">
        <v>141</v>
      </c>
      <c r="Z2" s="16" t="s">
        <v>141</v>
      </c>
      <c r="AA2" s="1">
        <v>15</v>
      </c>
      <c r="AB2" s="1">
        <v>11</v>
      </c>
      <c r="AC2" s="52">
        <f>AB2/AA2</f>
        <v>0.73333333333333328</v>
      </c>
      <c r="AD2" s="16">
        <f>COUNTIF(P2:Z2,A10)</f>
        <v>4</v>
      </c>
      <c r="AE2" s="16">
        <f>COUNTIF(P2:Z2,A11)</f>
        <v>7</v>
      </c>
      <c r="AF2" s="22">
        <f>AD2/AB2</f>
        <v>0.36363636363636365</v>
      </c>
      <c r="AG2" s="22">
        <f>AE2/AB2</f>
        <v>0.63636363636363635</v>
      </c>
      <c r="AH2" s="22"/>
      <c r="AI2" s="16">
        <v>1</v>
      </c>
      <c r="AJ2" s="67" t="s">
        <v>148</v>
      </c>
      <c r="AK2" s="74">
        <v>11</v>
      </c>
      <c r="AL2" s="71">
        <v>0.36363636363636365</v>
      </c>
      <c r="AM2" s="71">
        <v>0.63636363636363635</v>
      </c>
    </row>
    <row r="3" spans="1:39" ht="60" customHeight="1" x14ac:dyDescent="0.25">
      <c r="A3" s="1">
        <v>2</v>
      </c>
      <c r="B3" s="1" t="s">
        <v>96</v>
      </c>
      <c r="C3" s="65" t="s">
        <v>120</v>
      </c>
      <c r="D3" s="65" t="s">
        <v>121</v>
      </c>
      <c r="E3" s="65" t="s">
        <v>122</v>
      </c>
      <c r="F3" s="65" t="s">
        <v>123</v>
      </c>
      <c r="G3" s="65" t="s">
        <v>124</v>
      </c>
      <c r="H3" s="65" t="s">
        <v>125</v>
      </c>
      <c r="I3" s="65" t="s">
        <v>126</v>
      </c>
      <c r="J3" s="65" t="s">
        <v>127</v>
      </c>
      <c r="K3" s="65" t="s">
        <v>128</v>
      </c>
      <c r="L3" s="65" t="s">
        <v>129</v>
      </c>
      <c r="M3" s="65" t="s">
        <v>130</v>
      </c>
      <c r="N3" s="65"/>
      <c r="O3" s="51" t="s">
        <v>149</v>
      </c>
      <c r="P3" s="16" t="s">
        <v>142</v>
      </c>
      <c r="Q3" s="16" t="s">
        <v>142</v>
      </c>
      <c r="R3" s="16" t="s">
        <v>141</v>
      </c>
      <c r="S3" s="16" t="s">
        <v>142</v>
      </c>
      <c r="T3" s="16" t="s">
        <v>141</v>
      </c>
      <c r="U3" s="16" t="s">
        <v>141</v>
      </c>
      <c r="V3" s="16" t="s">
        <v>142</v>
      </c>
      <c r="W3" s="16" t="s">
        <v>142</v>
      </c>
      <c r="X3" s="16" t="s">
        <v>142</v>
      </c>
      <c r="Y3" s="16" t="s">
        <v>141</v>
      </c>
      <c r="AA3" s="1">
        <v>15</v>
      </c>
      <c r="AB3" s="1">
        <v>10</v>
      </c>
      <c r="AC3" s="52">
        <f>AB3/AA3</f>
        <v>0.66666666666666663</v>
      </c>
      <c r="AD3" s="16">
        <f>COUNTIF(P3:Y3,A10)</f>
        <v>6</v>
      </c>
      <c r="AE3" s="16">
        <f>COUNTIF(P3:Y3,A11)</f>
        <v>4</v>
      </c>
      <c r="AF3" s="22">
        <f>AD3/AB3</f>
        <v>0.6</v>
      </c>
      <c r="AG3" s="22">
        <f>AE3/AB3</f>
        <v>0.4</v>
      </c>
      <c r="AH3" s="22"/>
      <c r="AI3" s="58">
        <v>2</v>
      </c>
      <c r="AJ3" s="68" t="s">
        <v>149</v>
      </c>
      <c r="AK3" s="58">
        <v>10</v>
      </c>
      <c r="AL3" s="72">
        <v>0.6</v>
      </c>
      <c r="AM3" s="72">
        <v>0.4</v>
      </c>
    </row>
    <row r="4" spans="1:39" ht="60" customHeight="1" thickBot="1" x14ac:dyDescent="0.3">
      <c r="A4" s="1">
        <v>3</v>
      </c>
      <c r="B4" s="1" t="s">
        <v>97</v>
      </c>
      <c r="C4" s="65" t="s">
        <v>131</v>
      </c>
      <c r="D4" s="65" t="s">
        <v>132</v>
      </c>
      <c r="E4" s="65" t="s">
        <v>133</v>
      </c>
      <c r="F4" s="65" t="s">
        <v>134</v>
      </c>
      <c r="G4" s="65" t="s">
        <v>135</v>
      </c>
      <c r="H4" s="65" t="s">
        <v>136</v>
      </c>
      <c r="I4" s="65" t="s">
        <v>137</v>
      </c>
      <c r="J4" s="65" t="s">
        <v>138</v>
      </c>
      <c r="K4" s="65" t="s">
        <v>139</v>
      </c>
      <c r="L4" s="65" t="s">
        <v>140</v>
      </c>
      <c r="O4" s="51" t="s">
        <v>150</v>
      </c>
      <c r="P4" s="16" t="s">
        <v>141</v>
      </c>
      <c r="Q4" s="16" t="s">
        <v>141</v>
      </c>
      <c r="R4" s="16" t="s">
        <v>141</v>
      </c>
      <c r="S4" s="16" t="s">
        <v>141</v>
      </c>
      <c r="T4" s="16" t="s">
        <v>141</v>
      </c>
      <c r="U4" s="16" t="s">
        <v>142</v>
      </c>
      <c r="V4" s="16" t="s">
        <v>141</v>
      </c>
      <c r="W4" s="16" t="s">
        <v>141</v>
      </c>
      <c r="X4" s="16" t="s">
        <v>141</v>
      </c>
      <c r="Y4" s="16" t="s">
        <v>141</v>
      </c>
      <c r="AA4" s="1">
        <v>15</v>
      </c>
      <c r="AB4" s="1">
        <v>10</v>
      </c>
      <c r="AC4" s="52">
        <f>AB4/AA4</f>
        <v>0.66666666666666663</v>
      </c>
      <c r="AD4" s="16">
        <f>COUNTIF(P4:Y4,A10)</f>
        <v>1</v>
      </c>
      <c r="AE4" s="16">
        <f>COUNTIF(P4:Y4,A11)</f>
        <v>9</v>
      </c>
      <c r="AF4" s="22">
        <f>AD4/AB4</f>
        <v>0.1</v>
      </c>
      <c r="AG4" s="22">
        <f>AE4/AB4</f>
        <v>0.9</v>
      </c>
      <c r="AH4" s="22"/>
      <c r="AI4" s="19">
        <v>3</v>
      </c>
      <c r="AJ4" s="69" t="s">
        <v>150</v>
      </c>
      <c r="AK4" s="61">
        <v>10</v>
      </c>
      <c r="AL4" s="73">
        <v>0.1</v>
      </c>
      <c r="AM4" s="73">
        <v>0.9</v>
      </c>
    </row>
    <row r="5" spans="1:39" ht="15.75" thickTop="1" x14ac:dyDescent="0.25"/>
    <row r="10" spans="1:39" x14ac:dyDescent="0.25">
      <c r="A10" s="1" t="s">
        <v>142</v>
      </c>
    </row>
    <row r="11" spans="1:39" x14ac:dyDescent="0.25">
      <c r="A11" s="1" t="s">
        <v>141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9</vt:i4>
      </vt:variant>
    </vt:vector>
  </HeadingPairs>
  <TitlesOfParts>
    <vt:vector size="14" baseType="lpstr">
      <vt:lpstr>Data</vt:lpstr>
      <vt:lpstr>Data_1</vt:lpstr>
      <vt:lpstr>Data_2</vt:lpstr>
      <vt:lpstr>Data_3</vt:lpstr>
      <vt:lpstr>Data_4</vt:lpstr>
      <vt:lpstr>Chart1</vt:lpstr>
      <vt:lpstr>Chart2</vt:lpstr>
      <vt:lpstr>contract sum</vt:lpstr>
      <vt:lpstr>change rat</vt:lpstr>
      <vt:lpstr>Gender</vt:lpstr>
      <vt:lpstr>Roles</vt:lpstr>
      <vt:lpstr>Yr Exper</vt:lpstr>
      <vt:lpstr>Yrs on pro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Adesina Adebara</cp:lastModifiedBy>
  <dcterms:created xsi:type="dcterms:W3CDTF">2020-12-05T13:03:10Z</dcterms:created>
  <dcterms:modified xsi:type="dcterms:W3CDTF">2024-10-23T21:19:11Z</dcterms:modified>
</cp:coreProperties>
</file>