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ky/Downloads/"/>
    </mc:Choice>
  </mc:AlternateContent>
  <xr:revisionPtr revIDLastSave="0" documentId="8_{00A07938-9C81-C847-BDE9-F4896591F02F}" xr6:coauthVersionLast="47" xr6:coauthVersionMax="47" xr10:uidLastSave="{00000000-0000-0000-0000-000000000000}"/>
  <bookViews>
    <workbookView xWindow="0" yWindow="740" windowWidth="30240" windowHeight="18900" xr2:uid="{3EDDED47-A848-6D42-9CF0-AAC2C615B413}"/>
  </bookViews>
  <sheets>
    <sheet name="Time-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8" i="1" l="1"/>
  <c r="T18" i="1" s="1"/>
  <c r="O18" i="1"/>
  <c r="Y18" i="1" s="1"/>
  <c r="Z18" i="1" s="1"/>
  <c r="S17" i="1"/>
  <c r="T17" i="1" s="1"/>
  <c r="O17" i="1"/>
  <c r="Y17" i="1" s="1"/>
  <c r="Z17" i="1" s="1"/>
  <c r="V16" i="1"/>
  <c r="S16" i="1"/>
  <c r="T16" i="1" s="1"/>
  <c r="M16" i="1"/>
  <c r="O16" i="1" s="1"/>
  <c r="L16" i="1"/>
  <c r="K16" i="1"/>
  <c r="I16" i="1"/>
  <c r="H16" i="1"/>
  <c r="G16" i="1"/>
  <c r="V15" i="1"/>
  <c r="M15" i="1"/>
  <c r="L15" i="1"/>
  <c r="K15" i="1"/>
  <c r="I15" i="1"/>
  <c r="S15" i="1" s="1"/>
  <c r="T15" i="1" s="1"/>
  <c r="H15" i="1"/>
  <c r="O15" i="1" s="1"/>
  <c r="G15" i="1"/>
  <c r="V14" i="1"/>
  <c r="S14" i="1"/>
  <c r="T14" i="1" s="1"/>
  <c r="M14" i="1"/>
  <c r="L14" i="1"/>
  <c r="K14" i="1"/>
  <c r="I14" i="1"/>
  <c r="H14" i="1"/>
  <c r="G14" i="1"/>
  <c r="O14" i="1" s="1"/>
  <c r="S13" i="1"/>
  <c r="T13" i="1" s="1"/>
  <c r="M13" i="1"/>
  <c r="O13" i="1" s="1"/>
  <c r="Y12" i="1"/>
  <c r="Z12" i="1" s="1"/>
  <c r="S12" i="1"/>
  <c r="T12" i="1" s="1"/>
  <c r="O12" i="1"/>
  <c r="P12" i="1" s="1"/>
  <c r="R12" i="1" s="1"/>
  <c r="Y11" i="1"/>
  <c r="Z11" i="1" s="1"/>
  <c r="X11" i="1"/>
  <c r="U11" i="1"/>
  <c r="T11" i="1"/>
  <c r="S11" i="1"/>
  <c r="O11" i="1"/>
  <c r="P11" i="1" s="1"/>
  <c r="R11" i="1" s="1"/>
  <c r="Y10" i="1"/>
  <c r="Z10" i="1" s="1"/>
  <c r="T10" i="1"/>
  <c r="X10" i="1" s="1"/>
  <c r="S10" i="1"/>
  <c r="P10" i="1"/>
  <c r="R10" i="1" s="1"/>
  <c r="O10" i="1"/>
  <c r="Y9" i="1"/>
  <c r="Z9" i="1" s="1"/>
  <c r="S9" i="1"/>
  <c r="T9" i="1" s="1"/>
  <c r="O9" i="1"/>
  <c r="P9" i="1" s="1"/>
  <c r="R9" i="1" s="1"/>
  <c r="Y8" i="1"/>
  <c r="Z8" i="1" s="1"/>
  <c r="S8" i="1"/>
  <c r="T8" i="1" s="1"/>
  <c r="R8" i="1"/>
  <c r="P8" i="1"/>
  <c r="O8" i="1"/>
  <c r="S7" i="1"/>
  <c r="T7" i="1" s="1"/>
  <c r="P7" i="1"/>
  <c r="R7" i="1" s="1"/>
  <c r="O7" i="1"/>
  <c r="Y7" i="1" s="1"/>
  <c r="Z7" i="1" s="1"/>
  <c r="S6" i="1"/>
  <c r="T6" i="1" s="1"/>
  <c r="O6" i="1"/>
  <c r="Y6" i="1" s="1"/>
  <c r="Z6" i="1" s="1"/>
  <c r="S5" i="1"/>
  <c r="T5" i="1" s="1"/>
  <c r="O5" i="1"/>
  <c r="Y5" i="1" s="1"/>
  <c r="Z5" i="1" s="1"/>
  <c r="S4" i="1"/>
  <c r="T4" i="1" s="1"/>
  <c r="O4" i="1"/>
  <c r="Y4" i="1" s="1"/>
  <c r="Z4" i="1" s="1"/>
  <c r="Y3" i="1"/>
  <c r="Z3" i="1" s="1"/>
  <c r="X3" i="1"/>
  <c r="T3" i="1"/>
  <c r="U3" i="1" s="1"/>
  <c r="S3" i="1"/>
  <c r="O3" i="1"/>
  <c r="P3" i="1" s="1"/>
  <c r="R3" i="1" s="1"/>
  <c r="Y2" i="1"/>
  <c r="Z2" i="1" s="1"/>
  <c r="S2" i="1"/>
  <c r="T2" i="1" s="1"/>
  <c r="O2" i="1"/>
  <c r="P2" i="1" s="1"/>
  <c r="R2" i="1" s="1"/>
  <c r="P13" i="1" l="1"/>
  <c r="R13" i="1" s="1"/>
  <c r="Y13" i="1"/>
  <c r="Z13" i="1" s="1"/>
  <c r="U8" i="1"/>
  <c r="X8" i="1"/>
  <c r="Y14" i="1"/>
  <c r="Z14" i="1" s="1"/>
  <c r="P14" i="1"/>
  <c r="R14" i="1" s="1"/>
  <c r="X17" i="1"/>
  <c r="U17" i="1"/>
  <c r="X4" i="1"/>
  <c r="U4" i="1"/>
  <c r="U13" i="1"/>
  <c r="X13" i="1"/>
  <c r="X2" i="1"/>
  <c r="U2" i="1"/>
  <c r="X5" i="1"/>
  <c r="U5" i="1"/>
  <c r="X15" i="1"/>
  <c r="U15" i="1"/>
  <c r="X16" i="1"/>
  <c r="U16" i="1"/>
  <c r="X9" i="1"/>
  <c r="U9" i="1"/>
  <c r="U7" i="1"/>
  <c r="X7" i="1"/>
  <c r="P15" i="1"/>
  <c r="R15" i="1" s="1"/>
  <c r="Y15" i="1"/>
  <c r="Z15" i="1" s="1"/>
  <c r="P16" i="1"/>
  <c r="R16" i="1" s="1"/>
  <c r="Y16" i="1"/>
  <c r="Z16" i="1" s="1"/>
  <c r="U6" i="1"/>
  <c r="X6" i="1"/>
  <c r="X12" i="1"/>
  <c r="U12" i="1"/>
  <c r="U14" i="1"/>
  <c r="X14" i="1"/>
  <c r="X18" i="1"/>
  <c r="U18" i="1"/>
  <c r="P18" i="1"/>
  <c r="R18" i="1" s="1"/>
  <c r="P5" i="1"/>
  <c r="R5" i="1" s="1"/>
  <c r="P4" i="1"/>
  <c r="R4" i="1" s="1"/>
  <c r="P6" i="1"/>
  <c r="R6" i="1" s="1"/>
  <c r="P17" i="1"/>
  <c r="R17" i="1" s="1"/>
  <c r="U10" i="1"/>
</calcChain>
</file>

<file path=xl/sharedStrings.xml><?xml version="1.0" encoding="utf-8"?>
<sst xmlns="http://schemas.openxmlformats.org/spreadsheetml/2006/main" count="95" uniqueCount="46">
  <si>
    <t>Loading Origin</t>
  </si>
  <si>
    <t>Contractor</t>
  </si>
  <si>
    <t>Parking Origin</t>
  </si>
  <si>
    <t>Time Departure</t>
  </si>
  <si>
    <t>Dumping Destination</t>
  </si>
  <si>
    <t>Travel Parking-Loading (h)</t>
  </si>
  <si>
    <t>Waiting for loading (h)</t>
  </si>
  <si>
    <t>Spoting-Loading</t>
  </si>
  <si>
    <t>Loading (h)</t>
  </si>
  <si>
    <t>Loaded Travel (h)</t>
  </si>
  <si>
    <t>Waiting for dumping (h)</t>
  </si>
  <si>
    <t>Dumping Spoting (h)</t>
  </si>
  <si>
    <t>Dumping (h)</t>
  </si>
  <si>
    <t>Empty Travel (h)</t>
  </si>
  <si>
    <t>Cycle Time (h)</t>
  </si>
  <si>
    <t>Optimized DT / Exca</t>
  </si>
  <si>
    <t>Actual DT / Fleet</t>
  </si>
  <si>
    <t>Ratio DT (Exca Eff)</t>
  </si>
  <si>
    <t>L Max Waiting Time (h)</t>
  </si>
  <si>
    <t>Estimation L Waiting Time (h)</t>
  </si>
  <si>
    <t>Estimation L Waiting Time (min)</t>
  </si>
  <si>
    <t>Target Waiting for load (h)</t>
  </si>
  <si>
    <t>Working Hours / shift (h)</t>
  </si>
  <si>
    <t>Utilization DT (%)</t>
  </si>
  <si>
    <t>Trips / shift</t>
  </si>
  <si>
    <t>Trip / day</t>
  </si>
  <si>
    <t>Target Trip</t>
  </si>
  <si>
    <t>TF</t>
  </si>
  <si>
    <t>RIM</t>
  </si>
  <si>
    <t>FENI KM15</t>
  </si>
  <si>
    <t>FENI KM0</t>
  </si>
  <si>
    <t>KR</t>
  </si>
  <si>
    <t>BLB</t>
  </si>
  <si>
    <t>GMG</t>
  </si>
  <si>
    <t>KM10</t>
  </si>
  <si>
    <t>CKB</t>
  </si>
  <si>
    <t>SSS</t>
  </si>
  <si>
    <t>POS 10 / KR</t>
  </si>
  <si>
    <t>POS10/11</t>
  </si>
  <si>
    <t>HUAFEI</t>
  </si>
  <si>
    <t>PPP</t>
  </si>
  <si>
    <t>POS 12</t>
  </si>
  <si>
    <t>POS 6</t>
  </si>
  <si>
    <t>HAUFEI C.01</t>
  </si>
  <si>
    <t>HJS</t>
  </si>
  <si>
    <t>CBB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</si>
</sst>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FF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2FFFF"/>
        <bgColor indexed="64"/>
      </patternFill>
    </fill>
    <fill>
      <patternFill patternType="solid">
        <fgColor rgb="FFD2FF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EE1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5">
    <xf numFmtId="0" fontId="0" fillId="0" borderId="0" xfId="0"/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 vertical="center"/>
    </xf>
    <xf numFmtId="43" fontId="0" fillId="0" borderId="0" xfId="1" applyFont="1" applyBorder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43" fontId="2" fillId="3" borderId="0" xfId="1" applyFont="1" applyFill="1" applyAlignment="1">
      <alignment horizontal="center" vertical="center"/>
    </xf>
    <xf numFmtId="43" fontId="2" fillId="4" borderId="0" xfId="1" applyFont="1" applyFill="1" applyAlignment="1">
      <alignment horizontal="center" vertical="center"/>
    </xf>
    <xf numFmtId="43" fontId="2" fillId="5" borderId="0" xfId="1" applyFont="1" applyFill="1" applyAlignment="1">
      <alignment horizontal="center" vertical="center"/>
    </xf>
    <xf numFmtId="43" fontId="0" fillId="2" borderId="0" xfId="1" applyFont="1" applyFill="1" applyAlignment="1">
      <alignment horizontal="center" vertical="center"/>
    </xf>
    <xf numFmtId="43" fontId="2" fillId="3" borderId="0" xfId="1" applyFont="1" applyFill="1" applyBorder="1" applyAlignment="1">
      <alignment horizontal="center" vertical="center"/>
    </xf>
    <xf numFmtId="43" fontId="0" fillId="3" borderId="0" xfId="1" applyFont="1" applyFill="1" applyAlignment="1">
      <alignment horizontal="center" vertical="center"/>
    </xf>
    <xf numFmtId="164" fontId="0" fillId="3" borderId="0" xfId="1" applyNumberFormat="1" applyFont="1" applyFill="1" applyAlignment="1">
      <alignment horizontal="center" vertical="center"/>
    </xf>
    <xf numFmtId="164" fontId="2" fillId="3" borderId="0" xfId="1" applyNumberFormat="1" applyFont="1" applyFill="1" applyAlignment="1">
      <alignment horizontal="center" vertical="center"/>
    </xf>
    <xf numFmtId="9" fontId="0" fillId="3" borderId="0" xfId="2" applyFont="1" applyFill="1" applyAlignment="1">
      <alignment horizontal="center" vertical="center"/>
    </xf>
    <xf numFmtId="165" fontId="2" fillId="3" borderId="0" xfId="1" applyNumberFormat="1" applyFont="1" applyFill="1" applyAlignment="1">
      <alignment horizontal="center" vertical="center"/>
    </xf>
    <xf numFmtId="165" fontId="0" fillId="3" borderId="0" xfId="1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3" fontId="2" fillId="6" borderId="0" xfId="1" applyFont="1" applyFill="1" applyAlignment="1">
      <alignment horizontal="center" vertical="center"/>
    </xf>
    <xf numFmtId="43" fontId="2" fillId="7" borderId="0" xfId="1" applyFont="1" applyFill="1" applyAlignment="1">
      <alignment horizontal="center" vertical="center"/>
    </xf>
    <xf numFmtId="43" fontId="2" fillId="6" borderId="0" xfId="1" applyFont="1" applyFill="1" applyBorder="1" applyAlignment="1">
      <alignment horizontal="center" vertical="center"/>
    </xf>
    <xf numFmtId="43" fontId="0" fillId="6" borderId="0" xfId="1" applyFont="1" applyFill="1" applyAlignment="1">
      <alignment horizontal="center" vertical="center"/>
    </xf>
    <xf numFmtId="164" fontId="0" fillId="6" borderId="0" xfId="1" applyNumberFormat="1" applyFont="1" applyFill="1" applyAlignment="1">
      <alignment horizontal="center" vertical="center"/>
    </xf>
    <xf numFmtId="164" fontId="2" fillId="6" borderId="0" xfId="1" applyNumberFormat="1" applyFont="1" applyFill="1" applyAlignment="1">
      <alignment horizontal="center" vertical="center"/>
    </xf>
    <xf numFmtId="9" fontId="0" fillId="6" borderId="0" xfId="2" applyFont="1" applyFill="1" applyAlignment="1">
      <alignment horizontal="center" vertical="center"/>
    </xf>
    <xf numFmtId="165" fontId="3" fillId="6" borderId="0" xfId="1" applyNumberFormat="1" applyFont="1" applyFill="1" applyAlignment="1">
      <alignment horizontal="center" vertical="center"/>
    </xf>
    <xf numFmtId="165" fontId="0" fillId="6" borderId="0" xfId="1" applyNumberFormat="1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43" fontId="2" fillId="7" borderId="0" xfId="1" applyFont="1" applyFill="1" applyBorder="1" applyAlignment="1">
      <alignment horizontal="center" vertical="center"/>
    </xf>
    <xf numFmtId="43" fontId="0" fillId="7" borderId="0" xfId="1" applyFont="1" applyFill="1" applyAlignment="1">
      <alignment horizontal="center" vertical="center"/>
    </xf>
    <xf numFmtId="164" fontId="0" fillId="7" borderId="0" xfId="1" applyNumberFormat="1" applyFont="1" applyFill="1" applyAlignment="1">
      <alignment horizontal="center" vertical="center"/>
    </xf>
    <xf numFmtId="164" fontId="2" fillId="7" borderId="0" xfId="1" applyNumberFormat="1" applyFont="1" applyFill="1" applyAlignment="1">
      <alignment horizontal="center" vertical="center"/>
    </xf>
    <xf numFmtId="9" fontId="0" fillId="7" borderId="0" xfId="2" applyFont="1" applyFill="1" applyAlignment="1">
      <alignment horizontal="center" vertical="center"/>
    </xf>
    <xf numFmtId="165" fontId="0" fillId="7" borderId="0" xfId="1" applyNumberFormat="1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3" fontId="3" fillId="5" borderId="0" xfId="1" applyFont="1" applyFill="1" applyAlignment="1">
      <alignment horizontal="center" vertical="center"/>
    </xf>
    <xf numFmtId="43" fontId="0" fillId="5" borderId="0" xfId="1" applyFont="1" applyFill="1" applyAlignment="1">
      <alignment horizontal="center" vertical="center"/>
    </xf>
    <xf numFmtId="164" fontId="0" fillId="5" borderId="0" xfId="1" applyNumberFormat="1" applyFont="1" applyFill="1" applyAlignment="1">
      <alignment horizontal="center" vertical="center"/>
    </xf>
    <xf numFmtId="164" fontId="3" fillId="5" borderId="0" xfId="1" applyNumberFormat="1" applyFont="1" applyFill="1" applyAlignment="1">
      <alignment horizontal="center" vertical="center"/>
    </xf>
    <xf numFmtId="9" fontId="0" fillId="5" borderId="0" xfId="2" applyFont="1" applyFill="1" applyAlignment="1">
      <alignment horizontal="center" vertical="center"/>
    </xf>
    <xf numFmtId="165" fontId="3" fillId="5" borderId="0" xfId="1" applyNumberFormat="1" applyFont="1" applyFill="1" applyAlignment="1">
      <alignment horizontal="center" vertical="center"/>
    </xf>
    <xf numFmtId="165" fontId="0" fillId="5" borderId="0" xfId="1" applyNumberFormat="1" applyFont="1" applyFill="1" applyAlignment="1">
      <alignment horizontal="center" vertical="center"/>
    </xf>
    <xf numFmtId="43" fontId="2" fillId="5" borderId="0" xfId="1" applyFont="1" applyFill="1" applyBorder="1" applyAlignment="1">
      <alignment horizontal="center" vertical="center"/>
    </xf>
    <xf numFmtId="43" fontId="0" fillId="5" borderId="1" xfId="1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43" fontId="2" fillId="8" borderId="1" xfId="1" applyFont="1" applyFill="1" applyBorder="1" applyAlignment="1">
      <alignment horizontal="center" vertical="center"/>
    </xf>
    <xf numFmtId="43" fontId="0" fillId="8" borderId="0" xfId="1" applyFont="1" applyFill="1" applyAlignment="1">
      <alignment horizontal="center" vertical="center"/>
    </xf>
    <xf numFmtId="43" fontId="0" fillId="8" borderId="0" xfId="1" applyFont="1" applyFill="1" applyBorder="1" applyAlignment="1">
      <alignment horizontal="center" vertical="center"/>
    </xf>
    <xf numFmtId="43" fontId="0" fillId="8" borderId="1" xfId="1" applyFont="1" applyFill="1" applyBorder="1" applyAlignment="1">
      <alignment horizontal="center" vertical="center"/>
    </xf>
    <xf numFmtId="164" fontId="0" fillId="8" borderId="0" xfId="1" applyNumberFormat="1" applyFont="1" applyFill="1" applyAlignment="1">
      <alignment horizontal="center" vertical="center"/>
    </xf>
    <xf numFmtId="164" fontId="2" fillId="8" borderId="0" xfId="1" applyNumberFormat="1" applyFont="1" applyFill="1" applyAlignment="1">
      <alignment horizontal="center" vertical="center"/>
    </xf>
    <xf numFmtId="9" fontId="0" fillId="8" borderId="0" xfId="2" applyFont="1" applyFill="1" applyAlignment="1">
      <alignment horizontal="center" vertical="center"/>
    </xf>
    <xf numFmtId="165" fontId="0" fillId="8" borderId="0" xfId="1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3" fontId="2" fillId="4" borderId="0" xfId="1" applyFont="1" applyFill="1" applyBorder="1" applyAlignment="1">
      <alignment horizontal="center" vertical="center"/>
    </xf>
    <xf numFmtId="164" fontId="0" fillId="4" borderId="0" xfId="1" applyNumberFormat="1" applyFont="1" applyFill="1" applyAlignment="1">
      <alignment horizontal="center" vertical="center"/>
    </xf>
    <xf numFmtId="164" fontId="2" fillId="4" borderId="0" xfId="1" applyNumberFormat="1" applyFont="1" applyFill="1" applyAlignment="1">
      <alignment horizontal="center" vertical="center"/>
    </xf>
    <xf numFmtId="9" fontId="0" fillId="4" borderId="0" xfId="2" applyFont="1" applyFill="1" applyAlignment="1">
      <alignment horizontal="center" vertical="center"/>
    </xf>
    <xf numFmtId="43" fontId="0" fillId="4" borderId="0" xfId="1" applyFont="1" applyFill="1" applyAlignment="1">
      <alignment horizontal="center" vertical="center"/>
    </xf>
    <xf numFmtId="165" fontId="2" fillId="4" borderId="0" xfId="1" applyNumberFormat="1" applyFont="1" applyFill="1" applyAlignment="1">
      <alignment horizontal="center" vertical="center"/>
    </xf>
    <xf numFmtId="165" fontId="0" fillId="4" borderId="0" xfId="1" applyNumberFormat="1" applyFont="1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20" fontId="2" fillId="3" borderId="2" xfId="0" applyNumberFormat="1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20" fontId="2" fillId="6" borderId="2" xfId="0" applyNumberFormat="1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20" fontId="2" fillId="7" borderId="2" xfId="0" applyNumberFormat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20" fontId="2" fillId="5" borderId="2" xfId="0" applyNumberFormat="1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20" fontId="2" fillId="8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20" fontId="2" fillId="4" borderId="2" xfId="0" applyNumberFormat="1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20" fontId="2" fillId="3" borderId="4" xfId="0" applyNumberFormat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20" fontId="2" fillId="4" borderId="9" xfId="0" applyNumberFormat="1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2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_(* #,##0.0_);_(* \(#,##0.0\);_(* &quot;-&quot;??_);_(@_)"/>
      <alignment horizontal="center" vertical="center" textRotation="0" wrapText="0" indent="0" justifyLastLine="0" shrinkToFit="0" readingOrder="0"/>
    </dxf>
    <dxf>
      <numFmt numFmtId="165" formatCode="_(* #,##0.0_);_(* \(#,##0.0\);_(* &quot;-&quot;??_);_(@_)"/>
      <alignment horizontal="center" vertical="center" textRotation="0" wrapText="0" indent="0" justifyLastLine="0" shrinkToFit="0" readingOrder="0"/>
    </dxf>
    <dxf>
      <numFmt numFmtId="165" formatCode="_(* #,##0.0_);_(* \(#,##0.0\);_(* &quot;-&quot;??_);_(@_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_(* #,##0.0_);_(* \(#,##0.0\);_(* &quot;-&quot;??_);_(@_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alignment horizontal="center" vertical="center" textRotation="0" wrapText="0" indent="0" justifyLastLine="0" shrinkToFit="0" readingOrder="0"/>
    </dxf>
    <dxf>
      <numFmt numFmtId="164" formatCode="_(* #,##0_);_(* \(#,##0\);_(* &quot;-&quot;??_);_(@_)"/>
      <alignment horizontal="center" vertical="center" textRotation="0" wrapText="0" indent="0" justifyLastLine="0" shrinkToFit="0" readingOrder="0"/>
    </dxf>
    <dxf>
      <numFmt numFmtId="35" formatCode="_(* #,##0.00_);_(* \(#,##0.00\);_(* &quot;-&quot;??_);_(@_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56556A-7C3B-E746-85C2-A1FB8959883E}" name="Cycle_Time" displayName="Cycle_Time" ref="A1:AA18" totalsRowShown="0" headerRowDxfId="1" dataDxfId="0">
  <autoFilter ref="A1:AA18" xr:uid="{DA56556A-7C3B-E746-85C2-A1FB8959883E}"/>
  <tableColumns count="27">
    <tableColumn id="2" xr3:uid="{7C3AE15D-3C89-5C40-B957-8C804281AE62}" name="Loading Origin" dataDxfId="28"/>
    <tableColumn id="1" xr3:uid="{40FA4D5B-AAC6-4B44-8C69-DCC4633F7846}" name="Contractor" dataDxfId="27"/>
    <tableColumn id="30" xr3:uid="{188B2D9C-0972-D742-86D1-AD160A10D868}" name="Parking Origin" dataDxfId="26"/>
    <tableColumn id="15" xr3:uid="{C3F3A354-85EF-2340-A92E-C0A26A08309D}" name="Time Departure" dataDxfId="25"/>
    <tableColumn id="3" xr3:uid="{DFCCC601-54AA-6146-9FE4-0E70584CB61C}" name="Dumping Destination" dataDxfId="24"/>
    <tableColumn id="28" xr3:uid="{A91DAB44-41FD-9942-B35C-B6DFA578DD4D}" name="Travel Parking-Loading (h)" dataDxfId="23" dataCellStyle="Comma"/>
    <tableColumn id="4" xr3:uid="{38CD7DB4-AADF-D745-916F-1924AAEDF475}" name="Waiting for loading (h)" dataDxfId="22" dataCellStyle="Comma"/>
    <tableColumn id="5" xr3:uid="{4ECF4F1C-F598-AF4C-8565-F90B5542BF20}" name="Spoting-Loading" dataDxfId="21" dataCellStyle="Comma"/>
    <tableColumn id="6" xr3:uid="{268928E4-6753-E649-82CD-591268B3BD5A}" name="Loading (h)" dataDxfId="20" dataCellStyle="Comma"/>
    <tableColumn id="7" xr3:uid="{0BB95B14-1D53-EA49-B661-78C08B9267CB}" name="Loaded Travel (h)" dataDxfId="19" dataCellStyle="Comma"/>
    <tableColumn id="8" xr3:uid="{D3BE3B0E-1812-DB49-B4A7-E13FC589EA12}" name="Waiting for dumping (h)" dataDxfId="18" dataCellStyle="Comma"/>
    <tableColumn id="9" xr3:uid="{CDAACA57-7D7E-3146-BB6C-42A0C4235FEB}" name="Dumping Spoting (h)" dataDxfId="17" dataCellStyle="Comma"/>
    <tableColumn id="10" xr3:uid="{7AF28F94-3C6A-1046-8FEE-6446F6898F16}" name="Dumping (h)" dataDxfId="16" dataCellStyle="Comma"/>
    <tableColumn id="11" xr3:uid="{5AB2E193-4942-B246-BB0D-001F722EEAFD}" name="Empty Travel (h)" dataDxfId="15" dataCellStyle="Comma"/>
    <tableColumn id="12" xr3:uid="{71127E2C-5811-5F48-8A5D-0FA53FD9A6D0}" name="Cycle Time (h)" dataDxfId="14" dataCellStyle="Comma">
      <calculatedColumnFormula>IF(OR(Cycle_Time[[#This Row],[Loaded Travel (h)]]=0, Cycle_Time[[#This Row],[Empty Travel (h)]]=0), 0, SUM(Cycle_Time[[#This Row],[Travel Parking-Loading (h)]:[Empty Travel (h)]]))</calculatedColumnFormula>
    </tableColumn>
    <tableColumn id="13" xr3:uid="{9A2F043D-9E49-1644-94E9-48929E2EA886}" name="Optimized DT / Exca" dataDxfId="13" dataCellStyle="Comma">
      <calculatedColumnFormula>Cycle_Time[[#This Row],[Cycle Time (h)]]/Cycle_Time[[#This Row],[Loading (h)]]</calculatedColumnFormula>
    </tableColumn>
    <tableColumn id="26" xr3:uid="{26F5CB50-3490-F746-AF87-AB038498796C}" name="Actual DT / Fleet" dataDxfId="12" dataCellStyle="Comma"/>
    <tableColumn id="14" xr3:uid="{9EFCD006-9F13-0E42-AF6B-BEF9D2157A26}" name="Ratio DT (Exca Eff)" dataDxfId="11" dataCellStyle="Percent">
      <calculatedColumnFormula>IFERROR(Cycle_Time[[#This Row],[Actual DT / Fleet]]/Cycle_Time[[#This Row],[Optimized DT / Exca]],0)</calculatedColumnFormula>
    </tableColumn>
    <tableColumn id="16" xr3:uid="{4EBD9EE5-5D78-FC45-AAB2-591812E549F0}" name="L Max Waiting Time (h)" dataDxfId="10" dataCellStyle="Comma">
      <calculatedColumnFormula>Cycle_Time[[#This Row],[Actual DT / Fleet]]*Cycle_Time[[#This Row],[Loading (h)]]</calculatedColumnFormula>
    </tableColumn>
    <tableColumn id="17" xr3:uid="{C05056E8-4054-BA45-9A9E-9659C9F089E6}" name="Estimation L Waiting Time (h)" dataDxfId="9" dataCellStyle="Comma">
      <calculatedColumnFormula>Cycle_Time[[#This Row],[L Max Waiting Time (h)]]/2</calculatedColumnFormula>
    </tableColumn>
    <tableColumn id="18" xr3:uid="{6E77C696-105D-C942-BB49-2976F24E66AA}" name="Estimation L Waiting Time (min)" dataDxfId="8" dataCellStyle="Comma">
      <calculatedColumnFormula>Cycle_Time[[#This Row],[Estimation L Waiting Time (h)]]*60</calculatedColumnFormula>
    </tableColumn>
    <tableColumn id="19" xr3:uid="{82E53C59-170D-4D4B-AABF-37634B86D2C3}" name="Target Waiting for load (h)" dataDxfId="7" dataCellStyle="Comma"/>
    <tableColumn id="29" xr3:uid="{0AA00A69-D2AB-8747-8BDB-3997A7B13FA8}" name="Working Hours / shift (h)" dataDxfId="6" dataCellStyle="Comma"/>
    <tableColumn id="20" xr3:uid="{3A20F26F-5401-6B4A-AF96-CAC78B6C1D01}" name="Utilization DT (%)" dataDxfId="5" dataCellStyle="Percent">
      <calculatedColumnFormula>IF((Cycle_Time[[#This Row],[Estimation L Waiting Time (h)]]=0),0,(Cycle_Time[[#This Row],[Working Hours / shift (h)]]-Cycle_Time[[#This Row],[Estimation L Waiting Time (h)]])/Cycle_Time[[#This Row],[Working Hours / shift (h)]])</calculatedColumnFormula>
    </tableColumn>
    <tableColumn id="23" xr3:uid="{B2D11AAF-FAAD-E54B-83E9-439BB930E558}" name="Trips / shift" dataDxfId="4" dataCellStyle="Comma">
      <calculatedColumnFormula>IFERROR(Cycle_Time[[#This Row],[Working Hours / shift (h)]]/Cycle_Time[[#This Row],[Cycle Time (h)]],0)</calculatedColumnFormula>
    </tableColumn>
    <tableColumn id="24" xr3:uid="{E0E604C1-ADF2-5344-AB95-4CC85E1D9496}" name="Trip / day" dataDxfId="3" dataCellStyle="Comma">
      <calculatedColumnFormula>IFERROR(Cycle_Time[[#This Row],[Trips / shift]]*2,0)</calculatedColumnFormula>
    </tableColumn>
    <tableColumn id="25" xr3:uid="{443EF1A4-57E9-FE46-A684-4084F77537AB}" name="Target Trip" dataDxfId="2" dataCellStyle="Comma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21CEA-8997-5A44-8B02-15E837112337}">
  <dimension ref="A1:AB22"/>
  <sheetViews>
    <sheetView tabSelected="1" workbookViewId="0">
      <selection activeCell="C23" sqref="C23"/>
    </sheetView>
  </sheetViews>
  <sheetFormatPr baseColWidth="10" defaultColWidth="15.83203125" defaultRowHeight="29" customHeight="1" x14ac:dyDescent="0.2"/>
  <cols>
    <col min="1" max="1" width="18" style="1" bestFit="1" customWidth="1"/>
    <col min="2" max="2" width="15.1640625" style="1" bestFit="1" customWidth="1"/>
    <col min="3" max="3" width="17.83203125" style="1" bestFit="1" customWidth="1"/>
    <col min="4" max="4" width="18.83203125" style="1" bestFit="1" customWidth="1"/>
    <col min="5" max="5" width="23.83203125" style="1" bestFit="1" customWidth="1"/>
    <col min="6" max="6" width="29.1640625" style="1" bestFit="1" customWidth="1"/>
    <col min="7" max="7" width="25.6640625" style="2" bestFit="1" customWidth="1"/>
    <col min="8" max="8" width="20.83203125" style="2" bestFit="1" customWidth="1"/>
    <col min="9" max="9" width="16.6640625" style="3" bestFit="1" customWidth="1"/>
    <col min="10" max="10" width="21.5" style="2" bestFit="1" customWidth="1"/>
    <col min="11" max="11" width="27" style="2" bestFit="1" customWidth="1"/>
    <col min="12" max="12" width="24.33203125" style="2" bestFit="1" customWidth="1"/>
    <col min="13" max="13" width="17.6640625" style="3" bestFit="1" customWidth="1"/>
    <col min="14" max="14" width="20.5" style="2" bestFit="1" customWidth="1"/>
    <col min="15" max="15" width="19.1640625" style="2" bestFit="1" customWidth="1"/>
    <col min="16" max="16" width="23.83203125" style="2" bestFit="1" customWidth="1"/>
    <col min="17" max="17" width="20.83203125" style="4" bestFit="1" customWidth="1"/>
    <col min="18" max="18" width="21.33203125" style="4" bestFit="1" customWidth="1"/>
    <col min="19" max="19" width="26" style="5" bestFit="1" customWidth="1"/>
    <col min="20" max="20" width="32" style="2" bestFit="1" customWidth="1"/>
    <col min="21" max="21" width="34.1640625" style="2" bestFit="1" customWidth="1"/>
    <col min="22" max="22" width="28.83203125" style="2" bestFit="1" customWidth="1"/>
    <col min="23" max="23" width="27.83203125" style="2" bestFit="1" customWidth="1"/>
    <col min="24" max="24" width="20.1640625" style="6" bestFit="1" customWidth="1"/>
    <col min="25" max="25" width="16.6640625" style="5" bestFit="1" customWidth="1"/>
    <col min="26" max="26" width="14.6640625" style="6" bestFit="1" customWidth="1"/>
    <col min="27" max="27" width="16" style="6" bestFit="1" customWidth="1"/>
    <col min="28" max="28" width="17.1640625" style="4" bestFit="1" customWidth="1"/>
    <col min="29" max="16384" width="15.83203125" style="1"/>
  </cols>
  <sheetData>
    <row r="1" spans="1:28" ht="29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5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6" t="s">
        <v>22</v>
      </c>
      <c r="X1" s="5" t="s">
        <v>23</v>
      </c>
      <c r="Y1" s="6" t="s">
        <v>24</v>
      </c>
      <c r="Z1" s="6" t="s">
        <v>25</v>
      </c>
      <c r="AA1" s="4" t="s">
        <v>26</v>
      </c>
      <c r="AB1" s="1"/>
    </row>
    <row r="2" spans="1:28" s="7" customFormat="1" ht="29" customHeight="1" x14ac:dyDescent="0.2">
      <c r="A2" s="75" t="s">
        <v>27</v>
      </c>
      <c r="B2" s="76" t="s">
        <v>28</v>
      </c>
      <c r="C2" s="76" t="s">
        <v>27</v>
      </c>
      <c r="D2" s="77">
        <v>0.29166666666666669</v>
      </c>
      <c r="E2" s="78" t="s">
        <v>29</v>
      </c>
      <c r="F2" s="8">
        <v>2.0777777777777802</v>
      </c>
      <c r="G2" s="9">
        <v>0.1</v>
      </c>
      <c r="H2" s="10">
        <v>2.2222222222222223E-2</v>
      </c>
      <c r="I2" s="8">
        <v>8.3333333333333301E-2</v>
      </c>
      <c r="J2" s="8">
        <v>2.6000000000000099</v>
      </c>
      <c r="K2" s="11">
        <v>0.33</v>
      </c>
      <c r="L2" s="12">
        <v>2.0833333333333332E-2</v>
      </c>
      <c r="M2" s="8">
        <v>0.17942550500000001</v>
      </c>
      <c r="N2" s="8">
        <v>1.9583333333333499</v>
      </c>
      <c r="O2" s="13">
        <f>IF(OR(Cycle_Time[[#This Row],[Loaded Travel (h)]]=0, Cycle_Time[[#This Row],[Empty Travel (h)]]=0), 0, SUM(Cycle_Time[[#This Row],[Travel Parking-Loading (h)]:[Empty Travel (h)]]))</f>
        <v>7.3719255050000285</v>
      </c>
      <c r="P2" s="14">
        <f>Cycle_Time[[#This Row],[Cycle Time (h)]]/Cycle_Time[[#This Row],[Loading (h)]]</f>
        <v>88.463106060000371</v>
      </c>
      <c r="Q2" s="15">
        <v>30.999999999999996</v>
      </c>
      <c r="R2" s="16">
        <f>IFERROR(Cycle_Time[[#This Row],[Actual DT / Fleet]]/Cycle_Time[[#This Row],[Optimized DT / Exca]],0)</f>
        <v>0.35042857277670253</v>
      </c>
      <c r="S2" s="13">
        <f>Cycle_Time[[#This Row],[Actual DT / Fleet]]*Cycle_Time[[#This Row],[Loading (h)]]</f>
        <v>2.5833333333333321</v>
      </c>
      <c r="T2" s="13">
        <f>Cycle_Time[[#This Row],[L Max Waiting Time (h)]]/2</f>
        <v>1.2916666666666661</v>
      </c>
      <c r="U2" s="13">
        <f>Cycle_Time[[#This Row],[Estimation L Waiting Time (h)]]*60</f>
        <v>77.499999999999972</v>
      </c>
      <c r="V2" s="8">
        <v>2.5</v>
      </c>
      <c r="W2" s="17">
        <v>9.5</v>
      </c>
      <c r="X2" s="16">
        <f>IF((Cycle_Time[[#This Row],[Estimation L Waiting Time (h)]]=0),0,(Cycle_Time[[#This Row],[Working Hours / shift (h)]]-Cycle_Time[[#This Row],[Estimation L Waiting Time (h)]])/Cycle_Time[[#This Row],[Working Hours / shift (h)]])</f>
        <v>0.86403508771929827</v>
      </c>
      <c r="Y2" s="18">
        <f>IFERROR(Cycle_Time[[#This Row],[Working Hours / shift (h)]]/Cycle_Time[[#This Row],[Cycle Time (h)]],0)</f>
        <v>1.2886728160175518</v>
      </c>
      <c r="Z2" s="18">
        <f>IFERROR(Cycle_Time[[#This Row],[Trips / shift]]*2,0)</f>
        <v>2.5773456320351036</v>
      </c>
      <c r="AA2" s="17">
        <v>4</v>
      </c>
    </row>
    <row r="3" spans="1:28" s="7" customFormat="1" ht="29" customHeight="1" x14ac:dyDescent="0.2">
      <c r="A3" s="79" t="s">
        <v>27</v>
      </c>
      <c r="B3" s="63" t="s">
        <v>28</v>
      </c>
      <c r="C3" s="63" t="s">
        <v>27</v>
      </c>
      <c r="D3" s="64">
        <v>0.29166666666666669</v>
      </c>
      <c r="E3" s="80" t="s">
        <v>30</v>
      </c>
      <c r="F3" s="8">
        <v>1.5</v>
      </c>
      <c r="G3" s="9">
        <v>0.1</v>
      </c>
      <c r="H3" s="10">
        <v>2.2222222222222223E-2</v>
      </c>
      <c r="I3" s="8">
        <v>8.3333333333333329E-2</v>
      </c>
      <c r="J3" s="8">
        <v>3.5333333333333301</v>
      </c>
      <c r="K3" s="11">
        <v>0.59</v>
      </c>
      <c r="L3" s="12">
        <v>2.0833333333333332E-2</v>
      </c>
      <c r="M3" s="8">
        <v>0.17942550500000001</v>
      </c>
      <c r="N3" s="8">
        <v>3.45</v>
      </c>
      <c r="O3" s="13">
        <f>IF(OR(Cycle_Time[[#This Row],[Loaded Travel (h)]]=0, Cycle_Time[[#This Row],[Empty Travel (h)]]=0), 0, SUM(Cycle_Time[[#This Row],[Travel Parking-Loading (h)]:[Empty Travel (h)]]))</f>
        <v>9.4791477272222195</v>
      </c>
      <c r="P3" s="14">
        <f>Cycle_Time[[#This Row],[Cycle Time (h)]]/Cycle_Time[[#This Row],[Loading (h)]]</f>
        <v>113.74977272666663</v>
      </c>
      <c r="Q3" s="15">
        <v>30.999999999999996</v>
      </c>
      <c r="R3" s="16">
        <f>IFERROR(Cycle_Time[[#This Row],[Actual DT / Fleet]]/Cycle_Time[[#This Row],[Optimized DT / Exca]],0)</f>
        <v>0.27252801704044716</v>
      </c>
      <c r="S3" s="13">
        <f>Cycle_Time[[#This Row],[Actual DT / Fleet]]*Cycle_Time[[#This Row],[Loading (h)]]</f>
        <v>2.583333333333333</v>
      </c>
      <c r="T3" s="13">
        <f>Cycle_Time[[#This Row],[L Max Waiting Time (h)]]/2</f>
        <v>1.2916666666666665</v>
      </c>
      <c r="U3" s="13">
        <f>Cycle_Time[[#This Row],[Estimation L Waiting Time (h)]]*60</f>
        <v>77.499999999999986</v>
      </c>
      <c r="V3" s="8">
        <v>2.5</v>
      </c>
      <c r="W3" s="17">
        <v>9.5</v>
      </c>
      <c r="X3" s="16">
        <f>IF((Cycle_Time[[#This Row],[Estimation L Waiting Time (h)]]=0),0,(Cycle_Time[[#This Row],[Working Hours / shift (h)]]-Cycle_Time[[#This Row],[Estimation L Waiting Time (h)]])/Cycle_Time[[#This Row],[Working Hours / shift (h)]])</f>
        <v>0.86403508771929827</v>
      </c>
      <c r="Y3" s="18">
        <f>IFERROR(Cycle_Time[[#This Row],[Working Hours / shift (h)]]/Cycle_Time[[#This Row],[Cycle Time (h)]],0)</f>
        <v>1.0021998046003542</v>
      </c>
      <c r="Z3" s="18">
        <f>IFERROR(Cycle_Time[[#This Row],[Trips / shift]]*2,0)</f>
        <v>2.0043996092007084</v>
      </c>
      <c r="AA3" s="17">
        <v>2</v>
      </c>
    </row>
    <row r="4" spans="1:28" s="7" customFormat="1" ht="29" customHeight="1" x14ac:dyDescent="0.2">
      <c r="A4" s="79" t="s">
        <v>31</v>
      </c>
      <c r="B4" s="63" t="s">
        <v>28</v>
      </c>
      <c r="C4" s="63" t="s">
        <v>31</v>
      </c>
      <c r="D4" s="64">
        <v>0.29166666666666669</v>
      </c>
      <c r="E4" s="80" t="s">
        <v>29</v>
      </c>
      <c r="F4" s="13">
        <v>2.2799999999999998</v>
      </c>
      <c r="G4" s="9">
        <v>0.1</v>
      </c>
      <c r="H4" s="10">
        <v>2.2222222222222223E-2</v>
      </c>
      <c r="I4" s="8">
        <v>8.3333333333333329E-2</v>
      </c>
      <c r="J4" s="13">
        <v>2.42</v>
      </c>
      <c r="K4" s="13">
        <v>0.33</v>
      </c>
      <c r="L4" s="12">
        <v>2.0833333333333332E-2</v>
      </c>
      <c r="M4" s="8">
        <v>0.17942550500000001</v>
      </c>
      <c r="N4" s="13">
        <v>2.11</v>
      </c>
      <c r="O4" s="13">
        <f>IF(OR(Cycle_Time[[#This Row],[Loaded Travel (h)]]=0, Cycle_Time[[#This Row],[Empty Travel (h)]]=0), 0, SUM(Cycle_Time[[#This Row],[Travel Parking-Loading (h)]:[Empty Travel (h)]]))</f>
        <v>7.5458143938888877</v>
      </c>
      <c r="P4" s="14">
        <f>Cycle_Time[[#This Row],[Cycle Time (h)]]/Cycle_Time[[#This Row],[Loading (h)]]</f>
        <v>90.54977272666666</v>
      </c>
      <c r="Q4" s="15">
        <v>30.999999999999996</v>
      </c>
      <c r="R4" s="16">
        <f>IFERROR(Cycle_Time[[#This Row],[Actual DT / Fleet]]/Cycle_Time[[#This Row],[Optimized DT / Exca]],0)</f>
        <v>0.34235315083094164</v>
      </c>
      <c r="S4" s="13">
        <f>Cycle_Time[[#This Row],[Actual DT / Fleet]]*Cycle_Time[[#This Row],[Loading (h)]]</f>
        <v>2.583333333333333</v>
      </c>
      <c r="T4" s="13">
        <f>Cycle_Time[[#This Row],[L Max Waiting Time (h)]]/2</f>
        <v>1.2916666666666665</v>
      </c>
      <c r="U4" s="13">
        <f>Cycle_Time[[#This Row],[Estimation L Waiting Time (h)]]*60</f>
        <v>77.499999999999986</v>
      </c>
      <c r="V4" s="8">
        <v>1</v>
      </c>
      <c r="W4" s="17">
        <v>9</v>
      </c>
      <c r="X4" s="16">
        <f>IF((Cycle_Time[[#This Row],[Estimation L Waiting Time (h)]]=0),0,(Cycle_Time[[#This Row],[Working Hours / shift (h)]]-Cycle_Time[[#This Row],[Estimation L Waiting Time (h)]])/Cycle_Time[[#This Row],[Working Hours / shift (h)]])</f>
        <v>0.85648148148148151</v>
      </c>
      <c r="Y4" s="18">
        <f>IFERROR(Cycle_Time[[#This Row],[Working Hours / shift (h)]]/Cycle_Time[[#This Row],[Cycle Time (h)]],0)</f>
        <v>1.1927142028948936</v>
      </c>
      <c r="Z4" s="18">
        <f>IFERROR(Cycle_Time[[#This Row],[Trips / shift]]*2,0)</f>
        <v>2.3854284057897872</v>
      </c>
      <c r="AA4" s="18"/>
    </row>
    <row r="5" spans="1:28" s="7" customFormat="1" ht="29" customHeight="1" x14ac:dyDescent="0.2">
      <c r="A5" s="79" t="s">
        <v>31</v>
      </c>
      <c r="B5" s="63" t="s">
        <v>28</v>
      </c>
      <c r="C5" s="63" t="s">
        <v>31</v>
      </c>
      <c r="D5" s="64">
        <v>0.29166666666666669</v>
      </c>
      <c r="E5" s="80" t="s">
        <v>30</v>
      </c>
      <c r="F5" s="8">
        <v>2.31</v>
      </c>
      <c r="G5" s="9">
        <v>0.1</v>
      </c>
      <c r="H5" s="10">
        <v>2.2222222222222223E-2</v>
      </c>
      <c r="I5" s="8">
        <v>8.3333333333333329E-2</v>
      </c>
      <c r="J5" s="8">
        <v>2.4300000000000002</v>
      </c>
      <c r="K5" s="11">
        <v>0.59</v>
      </c>
      <c r="L5" s="12">
        <v>2.0833333333333332E-2</v>
      </c>
      <c r="M5" s="8">
        <v>0.17942550500000001</v>
      </c>
      <c r="N5" s="8">
        <v>2.12</v>
      </c>
      <c r="O5" s="13">
        <f>IF(OR(Cycle_Time[[#This Row],[Loaded Travel (h)]]=0, Cycle_Time[[#This Row],[Empty Travel (h)]]=0), 0, SUM(Cycle_Time[[#This Row],[Travel Parking-Loading (h)]:[Empty Travel (h)]]))</f>
        <v>7.8558143938888891</v>
      </c>
      <c r="P5" s="14">
        <f>Cycle_Time[[#This Row],[Cycle Time (h)]]/Cycle_Time[[#This Row],[Loading (h)]]</f>
        <v>94.269772726666673</v>
      </c>
      <c r="Q5" s="15">
        <v>31</v>
      </c>
      <c r="R5" s="16">
        <f>IFERROR(Cycle_Time[[#This Row],[Actual DT / Fleet]]/Cycle_Time[[#This Row],[Optimized DT / Exca]],0)</f>
        <v>0.32884347870323061</v>
      </c>
      <c r="S5" s="13">
        <f>Cycle_Time[[#This Row],[Actual DT / Fleet]]*Cycle_Time[[#This Row],[Loading (h)]]</f>
        <v>2.583333333333333</v>
      </c>
      <c r="T5" s="13">
        <f>Cycle_Time[[#This Row],[L Max Waiting Time (h)]]/2</f>
        <v>1.2916666666666665</v>
      </c>
      <c r="U5" s="13">
        <f>Cycle_Time[[#This Row],[Estimation L Waiting Time (h)]]*60</f>
        <v>77.499999999999986</v>
      </c>
      <c r="V5" s="8">
        <v>2.5</v>
      </c>
      <c r="W5" s="17">
        <v>10</v>
      </c>
      <c r="X5" s="16">
        <f>IF((Cycle_Time[[#This Row],[Estimation L Waiting Time (h)]]=0),0,(Cycle_Time[[#This Row],[Working Hours / shift (h)]]-Cycle_Time[[#This Row],[Estimation L Waiting Time (h)]])/Cycle_Time[[#This Row],[Working Hours / shift (h)]])</f>
        <v>0.87083333333333335</v>
      </c>
      <c r="Y5" s="18">
        <f>IFERROR(Cycle_Time[[#This Row],[Working Hours / shift (h)]]/Cycle_Time[[#This Row],[Cycle Time (h)]],0)</f>
        <v>1.272942498206054</v>
      </c>
      <c r="Z5" s="18">
        <f>IFERROR(Cycle_Time[[#This Row],[Trips / shift]]*2,0)</f>
        <v>2.545884996412108</v>
      </c>
      <c r="AA5" s="17">
        <v>4</v>
      </c>
    </row>
    <row r="6" spans="1:28" s="7" customFormat="1" ht="29" customHeight="1" x14ac:dyDescent="0.2">
      <c r="A6" s="79" t="s">
        <v>32</v>
      </c>
      <c r="B6" s="63" t="s">
        <v>28</v>
      </c>
      <c r="C6" s="63" t="s">
        <v>32</v>
      </c>
      <c r="D6" s="64">
        <v>0.29166666666666669</v>
      </c>
      <c r="E6" s="80" t="s">
        <v>30</v>
      </c>
      <c r="F6" s="8">
        <v>1.90606060606061</v>
      </c>
      <c r="G6" s="9">
        <v>0.1</v>
      </c>
      <c r="H6" s="10">
        <v>2.2222222222222223E-2</v>
      </c>
      <c r="I6" s="8">
        <v>8.3333333333333329E-2</v>
      </c>
      <c r="J6" s="8">
        <v>1.7090909090909101</v>
      </c>
      <c r="K6" s="11">
        <v>0.59</v>
      </c>
      <c r="L6" s="12">
        <v>2.0833333333333332E-2</v>
      </c>
      <c r="M6" s="8">
        <v>0.17942550500000001</v>
      </c>
      <c r="N6" s="8">
        <v>1.3151515151515201</v>
      </c>
      <c r="O6" s="13">
        <f>IF(OR(Cycle_Time[[#This Row],[Loaded Travel (h)]]=0, Cycle_Time[[#This Row],[Empty Travel (h)]]=0), 0, SUM(Cycle_Time[[#This Row],[Travel Parking-Loading (h)]:[Empty Travel (h)]]))</f>
        <v>5.9261174241919283</v>
      </c>
      <c r="P6" s="14">
        <f>Cycle_Time[[#This Row],[Cycle Time (h)]]/Cycle_Time[[#This Row],[Loading (h)]]</f>
        <v>71.113409090303151</v>
      </c>
      <c r="Q6" s="15">
        <v>18</v>
      </c>
      <c r="R6" s="16">
        <f>IFERROR(Cycle_Time[[#This Row],[Actual DT / Fleet]]/Cycle_Time[[#This Row],[Optimized DT / Exca]],0)</f>
        <v>0.25311682044581429</v>
      </c>
      <c r="S6" s="13">
        <f>Cycle_Time[[#This Row],[Actual DT / Fleet]]*Cycle_Time[[#This Row],[Loading (h)]]</f>
        <v>1.5</v>
      </c>
      <c r="T6" s="13">
        <f>Cycle_Time[[#This Row],[L Max Waiting Time (h)]]/2</f>
        <v>0.75</v>
      </c>
      <c r="U6" s="13">
        <f>Cycle_Time[[#This Row],[Estimation L Waiting Time (h)]]*60</f>
        <v>45</v>
      </c>
      <c r="V6" s="8">
        <v>1</v>
      </c>
      <c r="W6" s="17">
        <v>10.5</v>
      </c>
      <c r="X6" s="16">
        <f>IF((Cycle_Time[[#This Row],[Estimation L Waiting Time (h)]]=0),0,(Cycle_Time[[#This Row],[Working Hours / shift (h)]]-Cycle_Time[[#This Row],[Estimation L Waiting Time (h)]])/Cycle_Time[[#This Row],[Working Hours / shift (h)]])</f>
        <v>0.9285714285714286</v>
      </c>
      <c r="Y6" s="18">
        <f>IFERROR(Cycle_Time[[#This Row],[Working Hours / shift (h)]]/Cycle_Time[[#This Row],[Cycle Time (h)]],0)</f>
        <v>1.7718177431207003</v>
      </c>
      <c r="Z6" s="18">
        <f>IFERROR(Cycle_Time[[#This Row],[Trips / shift]]*2,0)</f>
        <v>3.5436354862414006</v>
      </c>
      <c r="AA6" s="17">
        <v>6</v>
      </c>
    </row>
    <row r="7" spans="1:28" s="7" customFormat="1" ht="29" customHeight="1" x14ac:dyDescent="0.2">
      <c r="A7" s="79" t="s">
        <v>32</v>
      </c>
      <c r="B7" s="63" t="s">
        <v>28</v>
      </c>
      <c r="C7" s="63" t="s">
        <v>32</v>
      </c>
      <c r="D7" s="64">
        <v>0.29166666666666669</v>
      </c>
      <c r="E7" s="80" t="s">
        <v>29</v>
      </c>
      <c r="F7" s="13">
        <v>0.55000000000000004</v>
      </c>
      <c r="G7" s="9">
        <v>0.1</v>
      </c>
      <c r="H7" s="10">
        <v>2.2222222222222223E-2</v>
      </c>
      <c r="I7" s="8">
        <v>8.3333333333333329E-2</v>
      </c>
      <c r="J7" s="13">
        <v>1.22</v>
      </c>
      <c r="K7" s="13">
        <v>0.33</v>
      </c>
      <c r="L7" s="12">
        <v>2.0833333333333332E-2</v>
      </c>
      <c r="M7" s="8">
        <v>0.17942550500000001</v>
      </c>
      <c r="N7" s="13">
        <v>1.1100000000000001</v>
      </c>
      <c r="O7" s="13">
        <f>IF(OR(Cycle_Time[[#This Row],[Loaded Travel (h)]]=0, Cycle_Time[[#This Row],[Empty Travel (h)]]=0), 0, SUM(Cycle_Time[[#This Row],[Travel Parking-Loading (h)]:[Empty Travel (h)]]))</f>
        <v>3.6158143938888898</v>
      </c>
      <c r="P7" s="14">
        <f>Cycle_Time[[#This Row],[Cycle Time (h)]]/Cycle_Time[[#This Row],[Loading (h)]]</f>
        <v>43.389772726666678</v>
      </c>
      <c r="Q7" s="15">
        <v>30.999999999999996</v>
      </c>
      <c r="R7" s="16">
        <f>IFERROR(Cycle_Time[[#This Row],[Actual DT / Fleet]]/Cycle_Time[[#This Row],[Optimized DT / Exca]],0)</f>
        <v>0.71445407643142322</v>
      </c>
      <c r="S7" s="13">
        <f>Cycle_Time[[#This Row],[Actual DT / Fleet]]*Cycle_Time[[#This Row],[Loading (h)]]</f>
        <v>2.583333333333333</v>
      </c>
      <c r="T7" s="13">
        <f>Cycle_Time[[#This Row],[L Max Waiting Time (h)]]/2</f>
        <v>1.2916666666666665</v>
      </c>
      <c r="U7" s="13">
        <f>Cycle_Time[[#This Row],[Estimation L Waiting Time (h)]]*60</f>
        <v>77.499999999999986</v>
      </c>
      <c r="V7" s="8">
        <v>2.5</v>
      </c>
      <c r="W7" s="18">
        <v>9.5</v>
      </c>
      <c r="X7" s="16">
        <f>IF((Cycle_Time[[#This Row],[Estimation L Waiting Time (h)]]=0),0,(Cycle_Time[[#This Row],[Working Hours / shift (h)]]-Cycle_Time[[#This Row],[Estimation L Waiting Time (h)]])/Cycle_Time[[#This Row],[Working Hours / shift (h)]])</f>
        <v>0.86403508771929827</v>
      </c>
      <c r="Y7" s="18">
        <f>IFERROR(Cycle_Time[[#This Row],[Working Hours / shift (h)]]/Cycle_Time[[#This Row],[Cycle Time (h)]],0)</f>
        <v>2.6273472488123306</v>
      </c>
      <c r="Z7" s="18">
        <f>IFERROR(Cycle_Time[[#This Row],[Trips / shift]]*2,0)</f>
        <v>5.2546944976246612</v>
      </c>
      <c r="AA7" s="18"/>
    </row>
    <row r="8" spans="1:28" s="19" customFormat="1" ht="29" customHeight="1" x14ac:dyDescent="0.2">
      <c r="A8" s="81" t="s">
        <v>27</v>
      </c>
      <c r="B8" s="65" t="s">
        <v>33</v>
      </c>
      <c r="C8" s="65" t="s">
        <v>34</v>
      </c>
      <c r="D8" s="66">
        <v>0.25</v>
      </c>
      <c r="E8" s="82" t="s">
        <v>29</v>
      </c>
      <c r="F8" s="20">
        <v>2.5</v>
      </c>
      <c r="G8" s="20">
        <v>4.7222222222222223E-3</v>
      </c>
      <c r="H8" s="10">
        <v>2.2222222222222223E-2</v>
      </c>
      <c r="I8" s="20">
        <v>8.7222222222222229E-2</v>
      </c>
      <c r="J8" s="20">
        <v>2.5691666666666668</v>
      </c>
      <c r="K8" s="21">
        <v>0.24527777777777779</v>
      </c>
      <c r="L8" s="22">
        <v>2.0833333333333332E-2</v>
      </c>
      <c r="M8" s="20">
        <v>4.8055555555555553E-2</v>
      </c>
      <c r="N8" s="20">
        <v>2.0702777777777777</v>
      </c>
      <c r="O8" s="23">
        <f>IF(OR(Cycle_Time[[#This Row],[Loaded Travel (h)]]=0, Cycle_Time[[#This Row],[Empty Travel (h)]]=0), 0, SUM(Cycle_Time[[#This Row],[Travel Parking-Loading (h)]:[Empty Travel (h)]]))</f>
        <v>7.5677777777777777</v>
      </c>
      <c r="P8" s="24">
        <f>Cycle_Time[[#This Row],[Cycle Time (h)]]/Cycle_Time[[#This Row],[Loading (h)]]</f>
        <v>86.764331210191074</v>
      </c>
      <c r="Q8" s="25">
        <v>25</v>
      </c>
      <c r="R8" s="26">
        <f>IFERROR(Cycle_Time[[#This Row],[Actual DT / Fleet]]/Cycle_Time[[#This Row],[Optimized DT / Exca]],0)</f>
        <v>0.28813683746880048</v>
      </c>
      <c r="S8" s="23">
        <f>Cycle_Time[[#This Row],[Actual DT / Fleet]]*Cycle_Time[[#This Row],[Loading (h)]]</f>
        <v>2.1805555555555558</v>
      </c>
      <c r="T8" s="23">
        <f>Cycle_Time[[#This Row],[L Max Waiting Time (h)]]/2</f>
        <v>1.0902777777777779</v>
      </c>
      <c r="U8" s="23">
        <f>Cycle_Time[[#This Row],[Estimation L Waiting Time (h)]]*60</f>
        <v>65.416666666666671</v>
      </c>
      <c r="V8" s="23">
        <v>0.5</v>
      </c>
      <c r="W8" s="27">
        <v>10</v>
      </c>
      <c r="X8" s="26">
        <f>IF((Cycle_Time[[#This Row],[Estimation L Waiting Time (h)]]=0),0,(Cycle_Time[[#This Row],[Working Hours / shift (h)]]-Cycle_Time[[#This Row],[Estimation L Waiting Time (h)]])/Cycle_Time[[#This Row],[Working Hours / shift (h)]])</f>
        <v>0.89097222222222217</v>
      </c>
      <c r="Y8" s="28">
        <f>IFERROR(Cycle_Time[[#This Row],[Working Hours / shift (h)]]/Cycle_Time[[#This Row],[Cycle Time (h)]],0)</f>
        <v>1.3213918660989576</v>
      </c>
      <c r="Z8" s="28">
        <f>IFERROR(Cycle_Time[[#This Row],[Trips / shift]]*2,0)</f>
        <v>2.6427837321979153</v>
      </c>
      <c r="AA8" s="28"/>
    </row>
    <row r="9" spans="1:28" s="29" customFormat="1" ht="29" customHeight="1" x14ac:dyDescent="0.2">
      <c r="A9" s="83" t="s">
        <v>27</v>
      </c>
      <c r="B9" s="67" t="s">
        <v>35</v>
      </c>
      <c r="C9" s="67" t="s">
        <v>27</v>
      </c>
      <c r="D9" s="68">
        <v>0.20833333333333334</v>
      </c>
      <c r="E9" s="84" t="s">
        <v>29</v>
      </c>
      <c r="F9" s="21">
        <v>0</v>
      </c>
      <c r="G9" s="21">
        <v>0.3313888888888889</v>
      </c>
      <c r="H9" s="10">
        <v>2.2222222222222223E-2</v>
      </c>
      <c r="I9" s="21">
        <v>4.8888888888888891E-2</v>
      </c>
      <c r="J9" s="21">
        <v>2.8975</v>
      </c>
      <c r="K9" s="21">
        <v>0.24527777777777779</v>
      </c>
      <c r="L9" s="30">
        <v>6.3888888888888893E-3</v>
      </c>
      <c r="M9" s="21">
        <v>4.1388888888888892E-2</v>
      </c>
      <c r="N9" s="21">
        <v>2.2983333333333333</v>
      </c>
      <c r="O9" s="31">
        <f>IF(OR(Cycle_Time[[#This Row],[Loaded Travel (h)]]=0, Cycle_Time[[#This Row],[Empty Travel (h)]]=0), 0, SUM(Cycle_Time[[#This Row],[Travel Parking-Loading (h)]:[Empty Travel (h)]]))</f>
        <v>5.8913888888888888</v>
      </c>
      <c r="P9" s="32">
        <f>Cycle_Time[[#This Row],[Cycle Time (h)]]/Cycle_Time[[#This Row],[Loading (h)]]</f>
        <v>120.50568181818181</v>
      </c>
      <c r="Q9" s="33">
        <v>25</v>
      </c>
      <c r="R9" s="34">
        <f>IFERROR(Cycle_Time[[#This Row],[Actual DT / Fleet]]/Cycle_Time[[#This Row],[Optimized DT / Exca]],0)</f>
        <v>0.20745909755292566</v>
      </c>
      <c r="S9" s="31">
        <f>Cycle_Time[[#This Row],[Actual DT / Fleet]]*Cycle_Time[[#This Row],[Loading (h)]]</f>
        <v>1.2222222222222223</v>
      </c>
      <c r="T9" s="31">
        <f>Cycle_Time[[#This Row],[L Max Waiting Time (h)]]/2</f>
        <v>0.61111111111111116</v>
      </c>
      <c r="U9" s="31">
        <f>Cycle_Time[[#This Row],[Estimation L Waiting Time (h)]]*60</f>
        <v>36.666666666666671</v>
      </c>
      <c r="V9" s="23">
        <v>0.5</v>
      </c>
      <c r="W9" s="27">
        <v>10</v>
      </c>
      <c r="X9" s="34">
        <f>IF((Cycle_Time[[#This Row],[Estimation L Waiting Time (h)]]=0),0,(Cycle_Time[[#This Row],[Working Hours / shift (h)]]-Cycle_Time[[#This Row],[Estimation L Waiting Time (h)]])/Cycle_Time[[#This Row],[Working Hours / shift (h)]])</f>
        <v>0.93888888888888888</v>
      </c>
      <c r="Y9" s="35">
        <f>IFERROR(Cycle_Time[[#This Row],[Working Hours / shift (h)]]/Cycle_Time[[#This Row],[Cycle Time (h)]],0)</f>
        <v>1.6973926163421189</v>
      </c>
      <c r="Z9" s="35">
        <f>IFERROR(Cycle_Time[[#This Row],[Trips / shift]]*2,0)</f>
        <v>3.3947852326842378</v>
      </c>
      <c r="AA9" s="35"/>
    </row>
    <row r="10" spans="1:28" s="29" customFormat="1" ht="29" customHeight="1" x14ac:dyDescent="0.2">
      <c r="A10" s="83" t="s">
        <v>27</v>
      </c>
      <c r="B10" s="67" t="s">
        <v>35</v>
      </c>
      <c r="C10" s="67" t="s">
        <v>31</v>
      </c>
      <c r="D10" s="68">
        <v>0.25</v>
      </c>
      <c r="E10" s="84" t="s">
        <v>29</v>
      </c>
      <c r="F10" s="21">
        <v>0</v>
      </c>
      <c r="G10" s="21">
        <v>0.3313888888888889</v>
      </c>
      <c r="H10" s="10">
        <v>2.2222222222222223E-2</v>
      </c>
      <c r="I10" s="21">
        <v>4.8888888888888891E-2</v>
      </c>
      <c r="J10" s="21">
        <v>2.8975</v>
      </c>
      <c r="K10" s="21">
        <v>0.24527777777777779</v>
      </c>
      <c r="L10" s="30">
        <v>6.3888888888888893E-3</v>
      </c>
      <c r="M10" s="21">
        <v>4.1388888888888892E-2</v>
      </c>
      <c r="N10" s="21">
        <v>2.2983333333333333</v>
      </c>
      <c r="O10" s="31">
        <f>IF(OR(Cycle_Time[[#This Row],[Loaded Travel (h)]]=0, Cycle_Time[[#This Row],[Empty Travel (h)]]=0), 0, SUM(Cycle_Time[[#This Row],[Travel Parking-Loading (h)]:[Empty Travel (h)]]))</f>
        <v>5.8913888888888888</v>
      </c>
      <c r="P10" s="32">
        <f>Cycle_Time[[#This Row],[Cycle Time (h)]]/Cycle_Time[[#This Row],[Loading (h)]]</f>
        <v>120.50568181818181</v>
      </c>
      <c r="Q10" s="33">
        <v>25</v>
      </c>
      <c r="R10" s="34">
        <f>IFERROR(Cycle_Time[[#This Row],[Actual DT / Fleet]]/Cycle_Time[[#This Row],[Optimized DT / Exca]],0)</f>
        <v>0.20745909755292566</v>
      </c>
      <c r="S10" s="31">
        <f>Cycle_Time[[#This Row],[Actual DT / Fleet]]*Cycle_Time[[#This Row],[Loading (h)]]</f>
        <v>1.2222222222222223</v>
      </c>
      <c r="T10" s="31">
        <f>Cycle_Time[[#This Row],[L Max Waiting Time (h)]]/2</f>
        <v>0.61111111111111116</v>
      </c>
      <c r="U10" s="31">
        <f>Cycle_Time[[#This Row],[Estimation L Waiting Time (h)]]*60</f>
        <v>36.666666666666671</v>
      </c>
      <c r="V10" s="23">
        <v>0.5</v>
      </c>
      <c r="W10" s="27">
        <v>10</v>
      </c>
      <c r="X10" s="34">
        <f>IF((Cycle_Time[[#This Row],[Estimation L Waiting Time (h)]]=0),0,(Cycle_Time[[#This Row],[Working Hours / shift (h)]]-Cycle_Time[[#This Row],[Estimation L Waiting Time (h)]])/Cycle_Time[[#This Row],[Working Hours / shift (h)]])</f>
        <v>0.93888888888888888</v>
      </c>
      <c r="Y10" s="35">
        <f>IFERROR(Cycle_Time[[#This Row],[Working Hours / shift (h)]]/Cycle_Time[[#This Row],[Cycle Time (h)]],0)</f>
        <v>1.6973926163421189</v>
      </c>
      <c r="Z10" s="35">
        <f>IFERROR(Cycle_Time[[#This Row],[Trips / shift]]*2,0)</f>
        <v>3.3947852326842378</v>
      </c>
      <c r="AA10" s="35"/>
    </row>
    <row r="11" spans="1:28" s="36" customFormat="1" ht="29" customHeight="1" x14ac:dyDescent="0.2">
      <c r="A11" s="85" t="s">
        <v>27</v>
      </c>
      <c r="B11" s="69" t="s">
        <v>36</v>
      </c>
      <c r="C11" s="69" t="s">
        <v>37</v>
      </c>
      <c r="D11" s="70">
        <v>0.25</v>
      </c>
      <c r="E11" s="86" t="s">
        <v>29</v>
      </c>
      <c r="F11" s="10">
        <v>1.7833333333333334</v>
      </c>
      <c r="G11" s="10">
        <v>1.1944444444444444</v>
      </c>
      <c r="H11" s="10">
        <v>2.2222222222222223E-2</v>
      </c>
      <c r="I11" s="21">
        <v>4.8888888888888891E-2</v>
      </c>
      <c r="J11" s="10">
        <v>2.4666666666666668</v>
      </c>
      <c r="K11" s="10">
        <v>0.41666666666666669</v>
      </c>
      <c r="L11" s="10">
        <v>3.888888888888889E-2</v>
      </c>
      <c r="M11" s="10">
        <v>8.8888888888888892E-2</v>
      </c>
      <c r="N11" s="37">
        <v>2.2999999999999998</v>
      </c>
      <c r="O11" s="38">
        <f>IF(OR(Cycle_Time[[#This Row],[Loaded Travel (h)]]=0, Cycle_Time[[#This Row],[Empty Travel (h)]]=0), 0, SUM(Cycle_Time[[#This Row],[Travel Parking-Loading (h)]:[Empty Travel (h)]]))</f>
        <v>8.36</v>
      </c>
      <c r="P11" s="39">
        <f>Cycle_Time[[#This Row],[Cycle Time (h)]]/Cycle_Time[[#This Row],[Loading (h)]]</f>
        <v>170.99999999999997</v>
      </c>
      <c r="Q11" s="40">
        <v>30</v>
      </c>
      <c r="R11" s="41">
        <f>IFERROR(Cycle_Time[[#This Row],[Actual DT / Fleet]]/Cycle_Time[[#This Row],[Optimized DT / Exca]],0)</f>
        <v>0.17543859649122809</v>
      </c>
      <c r="S11" s="38">
        <f>Cycle_Time[[#This Row],[Actual DT / Fleet]]*Cycle_Time[[#This Row],[Loading (h)]]</f>
        <v>1.4666666666666668</v>
      </c>
      <c r="T11" s="38">
        <f>Cycle_Time[[#This Row],[L Max Waiting Time (h)]]/2</f>
        <v>0.73333333333333339</v>
      </c>
      <c r="U11" s="38">
        <f>Cycle_Time[[#This Row],[Estimation L Waiting Time (h)]]*60</f>
        <v>44</v>
      </c>
      <c r="V11" s="23">
        <v>0.5</v>
      </c>
      <c r="W11" s="42">
        <v>10.5</v>
      </c>
      <c r="X11" s="41">
        <f>IF((Cycle_Time[[#This Row],[Estimation L Waiting Time (h)]]=0),0,(Cycle_Time[[#This Row],[Working Hours / shift (h)]]-Cycle_Time[[#This Row],[Estimation L Waiting Time (h)]])/Cycle_Time[[#This Row],[Working Hours / shift (h)]])</f>
        <v>0.93015873015873007</v>
      </c>
      <c r="Y11" s="43">
        <f>IFERROR(Cycle_Time[[#This Row],[Working Hours / shift (h)]]/Cycle_Time[[#This Row],[Cycle Time (h)]],0)</f>
        <v>1.2559808612440193</v>
      </c>
      <c r="Z11" s="43">
        <f>IFERROR(Cycle_Time[[#This Row],[Trips / shift]]*2,0)</f>
        <v>2.5119617224880386</v>
      </c>
      <c r="AA11" s="42">
        <v>2</v>
      </c>
    </row>
    <row r="12" spans="1:28" s="36" customFormat="1" ht="29" customHeight="1" x14ac:dyDescent="0.2">
      <c r="A12" s="85" t="s">
        <v>27</v>
      </c>
      <c r="B12" s="69" t="s">
        <v>36</v>
      </c>
      <c r="C12" s="69" t="s">
        <v>37</v>
      </c>
      <c r="D12" s="70">
        <v>0.25</v>
      </c>
      <c r="E12" s="86" t="s">
        <v>38</v>
      </c>
      <c r="F12" s="10">
        <v>2.0380555555555557</v>
      </c>
      <c r="G12" s="10">
        <v>1.1547222222222222</v>
      </c>
      <c r="H12" s="44">
        <v>1.6666666666666666E-2</v>
      </c>
      <c r="I12" s="10">
        <v>5.0277777777777775E-2</v>
      </c>
      <c r="J12" s="10">
        <v>2.5638888888888891</v>
      </c>
      <c r="K12" s="10">
        <v>7.6111111111111115E-2</v>
      </c>
      <c r="L12" s="44">
        <v>2.1388888888888888E-2</v>
      </c>
      <c r="M12" s="10">
        <v>4.5277777777777778E-2</v>
      </c>
      <c r="N12" s="37">
        <v>2.2999999999999998</v>
      </c>
      <c r="O12" s="38">
        <f>IF(OR(Cycle_Time[[#This Row],[Loaded Travel (h)]]=0, Cycle_Time[[#This Row],[Empty Travel (h)]]=0), 0, SUM(Cycle_Time[[#This Row],[Travel Parking-Loading (h)]:[Empty Travel (h)]]))</f>
        <v>8.2663888888888888</v>
      </c>
      <c r="P12" s="39">
        <f>Cycle_Time[[#This Row],[Cycle Time (h)]]/Cycle_Time[[#This Row],[Loading (h)]]</f>
        <v>164.41436464088397</v>
      </c>
      <c r="Q12" s="40">
        <v>30</v>
      </c>
      <c r="R12" s="41">
        <f>IFERROR(Cycle_Time[[#This Row],[Actual DT / Fleet]]/Cycle_Time[[#This Row],[Optimized DT / Exca]],0)</f>
        <v>0.1824658086629255</v>
      </c>
      <c r="S12" s="38">
        <f>Cycle_Time[[#This Row],[Actual DT / Fleet]]*Cycle_Time[[#This Row],[Loading (h)]]</f>
        <v>1.5083333333333333</v>
      </c>
      <c r="T12" s="38">
        <f>Cycle_Time[[#This Row],[L Max Waiting Time (h)]]/2</f>
        <v>0.75416666666666665</v>
      </c>
      <c r="U12" s="38">
        <f>Cycle_Time[[#This Row],[Estimation L Waiting Time (h)]]*60</f>
        <v>45.25</v>
      </c>
      <c r="V12" s="23">
        <v>0.5</v>
      </c>
      <c r="W12" s="42">
        <v>10.5</v>
      </c>
      <c r="X12" s="41">
        <f>IF((Cycle_Time[[#This Row],[Estimation L Waiting Time (h)]]=0),0,(Cycle_Time[[#This Row],[Working Hours / shift (h)]]-Cycle_Time[[#This Row],[Estimation L Waiting Time (h)]])/Cycle_Time[[#This Row],[Working Hours / shift (h)]])</f>
        <v>0.92817460317460321</v>
      </c>
      <c r="Y12" s="43">
        <f>IFERROR(Cycle_Time[[#This Row],[Working Hours / shift (h)]]/Cycle_Time[[#This Row],[Cycle Time (h)]],0)</f>
        <v>1.2702039719076581</v>
      </c>
      <c r="Z12" s="43">
        <f>IFERROR(Cycle_Time[[#This Row],[Trips / shift]]*2,0)</f>
        <v>2.5404079438153162</v>
      </c>
      <c r="AA12" s="42">
        <v>3.5</v>
      </c>
    </row>
    <row r="13" spans="1:28" s="36" customFormat="1" ht="29" customHeight="1" x14ac:dyDescent="0.2">
      <c r="A13" s="85" t="s">
        <v>27</v>
      </c>
      <c r="B13" s="69" t="s">
        <v>36</v>
      </c>
      <c r="C13" s="69" t="s">
        <v>37</v>
      </c>
      <c r="D13" s="70">
        <v>0.25</v>
      </c>
      <c r="E13" s="86" t="s">
        <v>39</v>
      </c>
      <c r="F13" s="38">
        <v>0</v>
      </c>
      <c r="G13" s="10">
        <v>1.1547222222222222</v>
      </c>
      <c r="H13" s="44">
        <v>1.6666666666666666E-2</v>
      </c>
      <c r="I13" s="37">
        <v>8.3333333333333329E-2</v>
      </c>
      <c r="J13" s="10">
        <v>5.4241666666666664</v>
      </c>
      <c r="K13" s="38"/>
      <c r="L13" s="44">
        <v>2.0833333333333332E-2</v>
      </c>
      <c r="M13" s="45">
        <f t="shared" ref="M13" si="0">45/3600</f>
        <v>1.2500000000000001E-2</v>
      </c>
      <c r="N13" s="37">
        <v>4.1766083333333333</v>
      </c>
      <c r="O13" s="38">
        <f>IF(OR(Cycle_Time[[#This Row],[Loaded Travel (h)]]=0, Cycle_Time[[#This Row],[Empty Travel (h)]]=0), 0, SUM(Cycle_Time[[#This Row],[Travel Parking-Loading (h)]:[Empty Travel (h)]]))</f>
        <v>10.888830555555554</v>
      </c>
      <c r="P13" s="39">
        <f>Cycle_Time[[#This Row],[Cycle Time (h)]]/Cycle_Time[[#This Row],[Loading (h)]]</f>
        <v>130.66596666666666</v>
      </c>
      <c r="Q13" s="40">
        <v>30</v>
      </c>
      <c r="R13" s="41">
        <f>IFERROR(Cycle_Time[[#This Row],[Actual DT / Fleet]]/Cycle_Time[[#This Row],[Optimized DT / Exca]],0)</f>
        <v>0.2295930666975512</v>
      </c>
      <c r="S13" s="38">
        <f>Cycle_Time[[#This Row],[Actual DT / Fleet]]*Cycle_Time[[#This Row],[Loading (h)]]</f>
        <v>2.5</v>
      </c>
      <c r="T13" s="38">
        <f>Cycle_Time[[#This Row],[L Max Waiting Time (h)]]/2</f>
        <v>1.25</v>
      </c>
      <c r="U13" s="38">
        <f>Cycle_Time[[#This Row],[Estimation L Waiting Time (h)]]*60</f>
        <v>75</v>
      </c>
      <c r="V13" s="23">
        <v>0.5</v>
      </c>
      <c r="W13" s="42">
        <v>10.5</v>
      </c>
      <c r="X13" s="41">
        <f>IF((Cycle_Time[[#This Row],[Estimation L Waiting Time (h)]]=0),0,(Cycle_Time[[#This Row],[Working Hours / shift (h)]]-Cycle_Time[[#This Row],[Estimation L Waiting Time (h)]])/Cycle_Time[[#This Row],[Working Hours / shift (h)]])</f>
        <v>0.88095238095238093</v>
      </c>
      <c r="Y13" s="43">
        <f>IFERROR(Cycle_Time[[#This Row],[Working Hours / shift (h)]]/Cycle_Time[[#This Row],[Cycle Time (h)]],0)</f>
        <v>0.96429088012971509</v>
      </c>
      <c r="Z13" s="43">
        <f>IFERROR(Cycle_Time[[#This Row],[Trips / shift]]*2,0)</f>
        <v>1.9285817602594302</v>
      </c>
      <c r="AA13" s="42">
        <v>2</v>
      </c>
    </row>
    <row r="14" spans="1:28" s="46" customFormat="1" ht="29" customHeight="1" x14ac:dyDescent="0.2">
      <c r="A14" s="87" t="s">
        <v>27</v>
      </c>
      <c r="B14" s="71" t="s">
        <v>40</v>
      </c>
      <c r="C14" s="71" t="s">
        <v>31</v>
      </c>
      <c r="D14" s="72">
        <v>0.25</v>
      </c>
      <c r="E14" s="88" t="s">
        <v>41</v>
      </c>
      <c r="F14" s="47">
        <v>1.2</v>
      </c>
      <c r="G14" s="48">
        <f>4.5/60*5</f>
        <v>0.375</v>
      </c>
      <c r="H14" s="49">
        <f>25/3600</f>
        <v>6.9444444444444441E-3</v>
      </c>
      <c r="I14" s="48">
        <f t="shared" ref="I14:I16" si="1">4.5/60</f>
        <v>7.4999999999999997E-2</v>
      </c>
      <c r="J14" s="47">
        <v>2.33</v>
      </c>
      <c r="K14" s="50">
        <f>45/3600</f>
        <v>1.2500000000000001E-2</v>
      </c>
      <c r="L14" s="50">
        <f>15/3600</f>
        <v>4.1666666666666666E-3</v>
      </c>
      <c r="M14" s="50">
        <f>45/3600</f>
        <v>1.2500000000000001E-2</v>
      </c>
      <c r="N14" s="47">
        <v>1.68</v>
      </c>
      <c r="O14" s="48">
        <f>IF(OR(Cycle_Time[[#This Row],[Loaded Travel (h)]]=0, Cycle_Time[[#This Row],[Empty Travel (h)]]=0), 0, SUM(Cycle_Time[[#This Row],[Travel Parking-Loading (h)]:[Empty Travel (h)]]))</f>
        <v>5.6961111111111107</v>
      </c>
      <c r="P14" s="51">
        <f>Cycle_Time[[#This Row],[Cycle Time (h)]]/Cycle_Time[[#This Row],[Loading (h)]]</f>
        <v>75.94814814814815</v>
      </c>
      <c r="Q14" s="52">
        <v>25</v>
      </c>
      <c r="R14" s="53">
        <f>IFERROR(Cycle_Time[[#This Row],[Actual DT / Fleet]]/Cycle_Time[[#This Row],[Optimized DT / Exca]],0)</f>
        <v>0.32917194967326635</v>
      </c>
      <c r="S14" s="48">
        <f>Cycle_Time[[#This Row],[Actual DT / Fleet]]*Cycle_Time[[#This Row],[Loading (h)]]</f>
        <v>1.875</v>
      </c>
      <c r="T14" s="48">
        <f>Cycle_Time[[#This Row],[L Max Waiting Time (h)]]/2</f>
        <v>0.9375</v>
      </c>
      <c r="U14" s="48">
        <f>Cycle_Time[[#This Row],[Estimation L Waiting Time (h)]]*60</f>
        <v>56.25</v>
      </c>
      <c r="V14" s="50">
        <f t="shared" ref="V14:V16" si="2">4.5/60</f>
        <v>7.4999999999999997E-2</v>
      </c>
      <c r="W14" s="54">
        <v>10.199999999999999</v>
      </c>
      <c r="X14" s="53">
        <f>IF((Cycle_Time[[#This Row],[Estimation L Waiting Time (h)]]=0),0,(Cycle_Time[[#This Row],[Working Hours / shift (h)]]-Cycle_Time[[#This Row],[Estimation L Waiting Time (h)]])/Cycle_Time[[#This Row],[Working Hours / shift (h)]])</f>
        <v>0.90808823529411764</v>
      </c>
      <c r="Y14" s="54">
        <f>IFERROR(Cycle_Time[[#This Row],[Working Hours / shift (h)]]/Cycle_Time[[#This Row],[Cycle Time (h)]],0)</f>
        <v>1.7906954062225691</v>
      </c>
      <c r="Z14" s="54">
        <f>IFERROR(Cycle_Time[[#This Row],[Trips / shift]]*2,0)</f>
        <v>3.5813908124451381</v>
      </c>
      <c r="AA14" s="54">
        <v>3.6</v>
      </c>
    </row>
    <row r="15" spans="1:28" s="46" customFormat="1" ht="29" customHeight="1" x14ac:dyDescent="0.2">
      <c r="A15" s="87" t="s">
        <v>27</v>
      </c>
      <c r="B15" s="71" t="s">
        <v>40</v>
      </c>
      <c r="C15" s="71" t="s">
        <v>31</v>
      </c>
      <c r="D15" s="72">
        <v>0.25</v>
      </c>
      <c r="E15" s="88" t="s">
        <v>42</v>
      </c>
      <c r="F15" s="47">
        <v>1.2</v>
      </c>
      <c r="G15" s="48">
        <f t="shared" ref="G15:G16" si="3">4.5/60*5</f>
        <v>0.375</v>
      </c>
      <c r="H15" s="49">
        <f t="shared" ref="H15:H16" si="4">25/3600</f>
        <v>6.9444444444444441E-3</v>
      </c>
      <c r="I15" s="48">
        <f t="shared" si="1"/>
        <v>7.4999999999999997E-2</v>
      </c>
      <c r="J15" s="47">
        <v>3.25</v>
      </c>
      <c r="K15" s="50">
        <f t="shared" ref="K15:K16" si="5">45/3600</f>
        <v>1.2500000000000001E-2</v>
      </c>
      <c r="L15" s="50">
        <f t="shared" ref="L15:L16" si="6">15/3600</f>
        <v>4.1666666666666666E-3</v>
      </c>
      <c r="M15" s="50">
        <f t="shared" ref="M15:M16" si="7">45/3600</f>
        <v>1.2500000000000001E-2</v>
      </c>
      <c r="N15" s="47">
        <v>2.35</v>
      </c>
      <c r="O15" s="48">
        <f>IF(OR(Cycle_Time[[#This Row],[Loaded Travel (h)]]=0, Cycle_Time[[#This Row],[Empty Travel (h)]]=0), 0, SUM(Cycle_Time[[#This Row],[Travel Parking-Loading (h)]:[Empty Travel (h)]]))</f>
        <v>7.2861111111111114</v>
      </c>
      <c r="P15" s="51">
        <f>Cycle_Time[[#This Row],[Cycle Time (h)]]/Cycle_Time[[#This Row],[Loading (h)]]</f>
        <v>97.148148148148152</v>
      </c>
      <c r="Q15" s="52">
        <v>25</v>
      </c>
      <c r="R15" s="53">
        <f>IFERROR(Cycle_Time[[#This Row],[Actual DT / Fleet]]/Cycle_Time[[#This Row],[Optimized DT / Exca]],0)</f>
        <v>0.25733892489515819</v>
      </c>
      <c r="S15" s="48">
        <f>Cycle_Time[[#This Row],[Actual DT / Fleet]]*Cycle_Time[[#This Row],[Loading (h)]]</f>
        <v>1.875</v>
      </c>
      <c r="T15" s="48">
        <f>Cycle_Time[[#This Row],[L Max Waiting Time (h)]]/2</f>
        <v>0.9375</v>
      </c>
      <c r="U15" s="48">
        <f>Cycle_Time[[#This Row],[Estimation L Waiting Time (h)]]*60</f>
        <v>56.25</v>
      </c>
      <c r="V15" s="50">
        <f t="shared" si="2"/>
        <v>7.4999999999999997E-2</v>
      </c>
      <c r="W15" s="54">
        <v>10.199999999999999</v>
      </c>
      <c r="X15" s="53">
        <f>IF((Cycle_Time[[#This Row],[Estimation L Waiting Time (h)]]=0),0,(Cycle_Time[[#This Row],[Working Hours / shift (h)]]-Cycle_Time[[#This Row],[Estimation L Waiting Time (h)]])/Cycle_Time[[#This Row],[Working Hours / shift (h)]])</f>
        <v>0.90808823529411764</v>
      </c>
      <c r="Y15" s="54">
        <f>IFERROR(Cycle_Time[[#This Row],[Working Hours / shift (h)]]/Cycle_Time[[#This Row],[Cycle Time (h)]],0)</f>
        <v>1.3999237514296605</v>
      </c>
      <c r="Z15" s="54">
        <f>IFERROR(Cycle_Time[[#This Row],[Trips / shift]]*2,0)</f>
        <v>2.799847502859321</v>
      </c>
      <c r="AA15" s="54">
        <v>3.2</v>
      </c>
    </row>
    <row r="16" spans="1:28" s="46" customFormat="1" ht="29" customHeight="1" x14ac:dyDescent="0.2">
      <c r="A16" s="87" t="s">
        <v>27</v>
      </c>
      <c r="B16" s="71" t="s">
        <v>40</v>
      </c>
      <c r="C16" s="71" t="s">
        <v>31</v>
      </c>
      <c r="D16" s="72">
        <v>0.25</v>
      </c>
      <c r="E16" s="88" t="s">
        <v>43</v>
      </c>
      <c r="F16" s="47">
        <v>1.2</v>
      </c>
      <c r="G16" s="48">
        <f t="shared" si="3"/>
        <v>0.375</v>
      </c>
      <c r="H16" s="49">
        <f t="shared" si="4"/>
        <v>6.9444444444444441E-3</v>
      </c>
      <c r="I16" s="48">
        <f t="shared" si="1"/>
        <v>7.4999999999999997E-2</v>
      </c>
      <c r="J16" s="47">
        <v>3.65</v>
      </c>
      <c r="K16" s="50">
        <f t="shared" si="5"/>
        <v>1.2500000000000001E-2</v>
      </c>
      <c r="L16" s="50">
        <f t="shared" si="6"/>
        <v>4.1666666666666666E-3</v>
      </c>
      <c r="M16" s="50">
        <f t="shared" si="7"/>
        <v>1.2500000000000001E-2</v>
      </c>
      <c r="N16" s="47">
        <v>2.6</v>
      </c>
      <c r="O16" s="48">
        <f>IF(OR(Cycle_Time[[#This Row],[Loaded Travel (h)]]=0, Cycle_Time[[#This Row],[Empty Travel (h)]]=0), 0, SUM(Cycle_Time[[#This Row],[Travel Parking-Loading (h)]:[Empty Travel (h)]]))</f>
        <v>7.9361111111111118</v>
      </c>
      <c r="P16" s="51">
        <f>Cycle_Time[[#This Row],[Cycle Time (h)]]/Cycle_Time[[#This Row],[Loading (h)]]</f>
        <v>105.81481481481482</v>
      </c>
      <c r="Q16" s="52">
        <v>30</v>
      </c>
      <c r="R16" s="53">
        <f>IFERROR(Cycle_Time[[#This Row],[Actual DT / Fleet]]/Cycle_Time[[#This Row],[Optimized DT / Exca]],0)</f>
        <v>0.2835141757087854</v>
      </c>
      <c r="S16" s="48">
        <f>Cycle_Time[[#This Row],[Actual DT / Fleet]]*Cycle_Time[[#This Row],[Loading (h)]]</f>
        <v>2.25</v>
      </c>
      <c r="T16" s="48">
        <f>Cycle_Time[[#This Row],[L Max Waiting Time (h)]]/2</f>
        <v>1.125</v>
      </c>
      <c r="U16" s="48">
        <f>Cycle_Time[[#This Row],[Estimation L Waiting Time (h)]]*60</f>
        <v>67.5</v>
      </c>
      <c r="V16" s="50">
        <f t="shared" si="2"/>
        <v>7.4999999999999997E-2</v>
      </c>
      <c r="W16" s="54">
        <v>10.199999999999999</v>
      </c>
      <c r="X16" s="53">
        <f>IF((Cycle_Time[[#This Row],[Estimation L Waiting Time (h)]]=0),0,(Cycle_Time[[#This Row],[Working Hours / shift (h)]]-Cycle_Time[[#This Row],[Estimation L Waiting Time (h)]])/Cycle_Time[[#This Row],[Working Hours / shift (h)]])</f>
        <v>0.88970588235294112</v>
      </c>
      <c r="Y16" s="54">
        <f>IFERROR(Cycle_Time[[#This Row],[Working Hours / shift (h)]]/Cycle_Time[[#This Row],[Cycle Time (h)]],0)</f>
        <v>1.2852642632131606</v>
      </c>
      <c r="Z16" s="54">
        <f>IFERROR(Cycle_Time[[#This Row],[Trips / shift]]*2,0)</f>
        <v>2.5705285264263211</v>
      </c>
      <c r="AA16" s="54">
        <v>3</v>
      </c>
    </row>
    <row r="17" spans="1:28" s="55" customFormat="1" ht="29" customHeight="1" x14ac:dyDescent="0.2">
      <c r="A17" s="89" t="s">
        <v>32</v>
      </c>
      <c r="B17" s="73" t="s">
        <v>44</v>
      </c>
      <c r="C17" s="73" t="s">
        <v>45</v>
      </c>
      <c r="D17" s="74">
        <v>0.29166666666666702</v>
      </c>
      <c r="E17" s="90" t="s">
        <v>30</v>
      </c>
      <c r="F17" s="9">
        <v>0.6</v>
      </c>
      <c r="G17" s="9">
        <v>0.1</v>
      </c>
      <c r="H17" s="56">
        <v>5.0000000000000001E-3</v>
      </c>
      <c r="I17" s="9">
        <v>0.1</v>
      </c>
      <c r="J17" s="9">
        <v>0.85</v>
      </c>
      <c r="K17" s="9">
        <v>0.55000000000000004</v>
      </c>
      <c r="L17" s="56">
        <v>5.0000000000000001E-3</v>
      </c>
      <c r="M17" s="9">
        <v>3.0000000000000001E-3</v>
      </c>
      <c r="N17" s="9">
        <v>0.75</v>
      </c>
      <c r="O17" s="13">
        <f>IF(OR(Cycle_Time[[#This Row],[Loaded Travel (h)]]=0, Cycle_Time[[#This Row],[Empty Travel (h)]]=0), 0, SUM(Cycle_Time[[#This Row],[Travel Parking-Loading (h)]:[Empty Travel (h)]]))</f>
        <v>2.9630000000000001</v>
      </c>
      <c r="P17" s="57">
        <f>Cycle_Time[[#This Row],[Cycle Time (h)]]/Cycle_Time[[#This Row],[Loading (h)]]</f>
        <v>29.63</v>
      </c>
      <c r="Q17" s="58">
        <v>14</v>
      </c>
      <c r="R17" s="59">
        <f>IFERROR(Cycle_Time[[#This Row],[Actual DT / Fleet]]/Cycle_Time[[#This Row],[Optimized DT / Exca]],0)</f>
        <v>0.47249409382382723</v>
      </c>
      <c r="S17" s="60">
        <f>Cycle_Time[[#This Row],[Actual DT / Fleet]]*Cycle_Time[[#This Row],[Loading (h)]]</f>
        <v>1.4000000000000001</v>
      </c>
      <c r="T17" s="60">
        <f>Cycle_Time[[#This Row],[L Max Waiting Time (h)]]/2</f>
        <v>0.70000000000000007</v>
      </c>
      <c r="U17" s="60">
        <f>Cycle_Time[[#This Row],[Estimation L Waiting Time (h)]]*60</f>
        <v>42.000000000000007</v>
      </c>
      <c r="V17" s="9">
        <v>0.5</v>
      </c>
      <c r="W17" s="61">
        <v>9</v>
      </c>
      <c r="X17" s="59">
        <f>IF((Cycle_Time[[#This Row],[Estimation L Waiting Time (h)]]=0),0,(Cycle_Time[[#This Row],[Working Hours / shift (h)]]-Cycle_Time[[#This Row],[Estimation L Waiting Time (h)]])/Cycle_Time[[#This Row],[Working Hours / shift (h)]])</f>
        <v>0.92222222222222228</v>
      </c>
      <c r="Y17" s="62">
        <f>IFERROR(Cycle_Time[[#This Row],[Working Hours / shift (h)]]/Cycle_Time[[#This Row],[Cycle Time (h)]],0)</f>
        <v>3.0374620317246035</v>
      </c>
      <c r="Z17" s="62">
        <f>IFERROR(Cycle_Time[[#This Row],[Trips / shift]]*2,0)</f>
        <v>6.074924063449207</v>
      </c>
      <c r="AA17" s="61">
        <v>4</v>
      </c>
    </row>
    <row r="18" spans="1:28" s="55" customFormat="1" ht="29" customHeight="1" thickBot="1" x14ac:dyDescent="0.25">
      <c r="A18" s="91" t="s">
        <v>32</v>
      </c>
      <c r="B18" s="92" t="s">
        <v>44</v>
      </c>
      <c r="C18" s="92" t="s">
        <v>45</v>
      </c>
      <c r="D18" s="93">
        <v>0.29166666666666669</v>
      </c>
      <c r="E18" s="94" t="s">
        <v>29</v>
      </c>
      <c r="F18" s="9">
        <v>0.6</v>
      </c>
      <c r="G18" s="9">
        <v>0.1</v>
      </c>
      <c r="H18" s="56">
        <v>5.0000000000000001E-3</v>
      </c>
      <c r="I18" s="9">
        <v>0.1</v>
      </c>
      <c r="J18" s="9">
        <v>1.25</v>
      </c>
      <c r="K18" s="9">
        <v>0.45</v>
      </c>
      <c r="L18" s="56">
        <v>5.0000000000000001E-3</v>
      </c>
      <c r="M18" s="9">
        <v>3.0000000000000001E-3</v>
      </c>
      <c r="N18" s="9">
        <v>1.1499999999999999</v>
      </c>
      <c r="O18" s="60">
        <f>IF(OR(Cycle_Time[[#This Row],[Loaded Travel (h)]]=0, Cycle_Time[[#This Row],[Empty Travel (h)]]=0), 0, SUM(Cycle_Time[[#This Row],[Travel Parking-Loading (h)]:[Empty Travel (h)]]))</f>
        <v>3.6629999999999998</v>
      </c>
      <c r="P18" s="57">
        <f>Cycle_Time[[#This Row],[Cycle Time (h)]]/Cycle_Time[[#This Row],[Loading (h)]]</f>
        <v>36.629999999999995</v>
      </c>
      <c r="Q18" s="58">
        <v>14</v>
      </c>
      <c r="R18" s="59">
        <f>IFERROR(Cycle_Time[[#This Row],[Actual DT / Fleet]]/Cycle_Time[[#This Row],[Optimized DT / Exca]],0)</f>
        <v>0.38220038220038227</v>
      </c>
      <c r="S18" s="60">
        <f>Cycle_Time[[#This Row],[Actual DT / Fleet]]*Cycle_Time[[#This Row],[Loading (h)]]</f>
        <v>1.4000000000000001</v>
      </c>
      <c r="T18" s="60">
        <f>Cycle_Time[[#This Row],[L Max Waiting Time (h)]]/2</f>
        <v>0.70000000000000007</v>
      </c>
      <c r="U18" s="60">
        <f>Cycle_Time[[#This Row],[Estimation L Waiting Time (h)]]*60</f>
        <v>42.000000000000007</v>
      </c>
      <c r="V18" s="9">
        <v>0.5</v>
      </c>
      <c r="W18" s="61">
        <v>9</v>
      </c>
      <c r="X18" s="59">
        <f>IF((Cycle_Time[[#This Row],[Estimation L Waiting Time (h)]]=0),0,(Cycle_Time[[#This Row],[Working Hours / shift (h)]]-Cycle_Time[[#This Row],[Estimation L Waiting Time (h)]])/Cycle_Time[[#This Row],[Working Hours / shift (h)]])</f>
        <v>0.92222222222222228</v>
      </c>
      <c r="Y18" s="62">
        <f>IFERROR(Cycle_Time[[#This Row],[Working Hours / shift (h)]]/Cycle_Time[[#This Row],[Cycle Time (h)]],0)</f>
        <v>2.4570024570024573</v>
      </c>
      <c r="Z18" s="62">
        <f>IFERROR(Cycle_Time[[#This Row],[Trips / shift]]*2,0)</f>
        <v>4.9140049140049147</v>
      </c>
      <c r="AA18" s="61">
        <v>3</v>
      </c>
    </row>
    <row r="20" spans="1:28" ht="29" customHeight="1" x14ac:dyDescent="0.2">
      <c r="F20" s="2"/>
      <c r="I20" s="4"/>
      <c r="J20" s="4"/>
      <c r="K20" s="5"/>
      <c r="M20" s="2"/>
      <c r="P20" s="6"/>
      <c r="Q20" s="5"/>
      <c r="R20" s="6"/>
      <c r="S20" s="6"/>
      <c r="T20" s="4"/>
      <c r="U20" s="1"/>
      <c r="V20" s="1"/>
      <c r="W20" s="1"/>
      <c r="X20" s="1"/>
      <c r="Y20" s="1"/>
      <c r="Z20" s="1"/>
      <c r="AA20" s="1"/>
      <c r="AB20" s="1"/>
    </row>
    <row r="21" spans="1:28" ht="29" customHeight="1" x14ac:dyDescent="0.2">
      <c r="F21" s="2"/>
      <c r="I21" s="4"/>
      <c r="J21" s="4"/>
      <c r="K21" s="5"/>
      <c r="M21" s="2"/>
      <c r="P21" s="6"/>
      <c r="Q21" s="5"/>
      <c r="R21" s="6"/>
      <c r="S21" s="6"/>
      <c r="T21" s="4"/>
      <c r="U21" s="1"/>
      <c r="V21" s="1"/>
      <c r="W21" s="1"/>
      <c r="X21" s="1"/>
      <c r="Y21" s="1"/>
      <c r="Z21" s="1"/>
      <c r="AA21" s="1"/>
      <c r="AB21" s="1"/>
    </row>
    <row r="22" spans="1:28" ht="29" customHeight="1" x14ac:dyDescent="0.2">
      <c r="F22" s="2"/>
      <c r="I22" s="4"/>
      <c r="J22" s="4"/>
      <c r="K22" s="5"/>
      <c r="M22" s="2"/>
      <c r="P22" s="6"/>
      <c r="Q22" s="5"/>
      <c r="R22" s="6"/>
      <c r="S22" s="6"/>
      <c r="T22" s="4"/>
      <c r="U22" s="1"/>
      <c r="V22" s="1"/>
      <c r="W22" s="1"/>
      <c r="X22" s="1"/>
      <c r="Y22" s="1"/>
      <c r="Z22" s="1"/>
      <c r="AA22" s="1"/>
      <c r="AB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DHIMAN Rahul</dc:creator>
  <cp:lastModifiedBy>DHIMAN Rahul</cp:lastModifiedBy>
  <dcterms:created xsi:type="dcterms:W3CDTF">2025-07-22T23:52:20Z</dcterms:created>
  <dcterms:modified xsi:type="dcterms:W3CDTF">2025-07-22T23:54:13Z</dcterms:modified>
</cp:coreProperties>
</file>