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盈利测算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3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/>
      <bottom style="medium">
        <color rgb="002639E9"/>
      </bottom>
    </border>
    <border>
      <left/>
      <right/>
      <bottom style="medium">
        <color rgb="002639E9"/>
      </bottom>
    </border>
    <border>
      <left/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/>
      <bottom style="thin">
        <color rgb="002639E9"/>
      </bottom>
    </border>
    <border>
      <left/>
      <right/>
      <bottom style="thin">
        <color rgb="002639E9"/>
      </bottom>
    </border>
    <border>
      <left/>
      <right style="medium">
        <color rgb="002639E9"/>
      </right>
      <bottom style="thin">
        <color rgb="002639E9"/>
      </bottom>
    </border>
    <border>
      <left/>
      <right/>
      <bottom style="thin">
        <color rgb="00FFFFFF"/>
      </bottom>
    </border>
    <border>
      <left style="medium">
        <color rgb="002639E9"/>
      </left>
      <right/>
      <bottom style="thin">
        <color rgb="00FFFFFF"/>
      </bottom>
    </border>
    <border>
      <left/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/>
      <top style="medium">
        <color rgb="002639E9"/>
      </top>
      <bottom style="thin">
        <color rgb="002639E9"/>
      </bottom>
    </border>
    <border>
      <left/>
      <right/>
      <top style="medium">
        <color rgb="002639E9"/>
      </top>
      <bottom style="thin">
        <color rgb="002639E9"/>
      </bottom>
    </border>
    <border>
      <left/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</cellStyleXfs>
  <cellXfs count="12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5" borderId="21" applyAlignment="1" pivotButton="0" quotePrefix="0" xfId="22">
      <alignment horizontal="center" vertical="center"/>
    </xf>
    <xf numFmtId="10" fontId="4" fillId="5" borderId="21" applyAlignment="1" pivotButton="0" quotePrefix="0" xfId="22">
      <alignment horizontal="center" vertical="center"/>
    </xf>
    <xf numFmtId="0" fontId="4" fillId="4" borderId="20" applyAlignment="1" pivotButton="0" quotePrefix="0" xfId="21">
      <alignment horizontal="center" vertical="center"/>
    </xf>
    <xf numFmtId="10" fontId="4" fillId="4" borderId="20" applyAlignment="1" pivotButton="0" quotePrefix="0" xfId="21">
      <alignment horizontal="center" vertical="center"/>
    </xf>
    <xf numFmtId="0" fontId="4" fillId="5" borderId="20" applyAlignment="1" pivotButton="0" quotePrefix="0" xfId="24">
      <alignment horizontal="center" vertical="center"/>
    </xf>
    <xf numFmtId="10" fontId="4" fillId="5" borderId="20" applyAlignment="1" pivotButton="0" quotePrefix="0" xfId="24">
      <alignment horizontal="center" vertical="center"/>
    </xf>
    <xf numFmtId="2" fontId="4" fillId="4" borderId="20" applyAlignment="1" pivotButton="0" quotePrefix="0" xfId="21">
      <alignment horizontal="center" vertical="center"/>
    </xf>
    <xf numFmtId="2" fontId="4" fillId="5" borderId="20" applyAlignment="1" pivotButton="0" quotePrefix="0" xfId="24">
      <alignment horizontal="center" vertical="center"/>
    </xf>
    <xf numFmtId="0" fontId="4" fillId="4" borderId="22" applyAlignment="1" pivotButton="0" quotePrefix="0" xfId="23">
      <alignment horizontal="center" vertical="center"/>
    </xf>
    <xf numFmtId="10" fontId="4" fillId="4" borderId="22" applyAlignment="1" pivotButton="0" quotePrefix="0" xfId="23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23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基础参数(IRR口径)</t>
        </is>
      </c>
      <c r="C2" s="2" t="inlineStr">
        <is>
          <t>年化利率</t>
        </is>
      </c>
      <c r="D2" s="3" t="n">
        <v>0.24</v>
      </c>
    </row>
    <row r="3">
      <c r="B3" s="4" t="inlineStr"/>
      <c r="C3" s="4" t="inlineStr">
        <is>
          <t>资金成本</t>
        </is>
      </c>
      <c r="D3" s="5" t="n">
        <v>0.1</v>
      </c>
    </row>
    <row r="4">
      <c r="B4" s="6" t="inlineStr"/>
      <c r="C4" s="6" t="inlineStr">
        <is>
          <t>放款金额</t>
        </is>
      </c>
      <c r="D4" s="6" t="n">
        <v>5000</v>
      </c>
    </row>
    <row r="5">
      <c r="B5" s="4" t="inlineStr"/>
      <c r="C5" s="4" t="inlineStr">
        <is>
          <t>放款期数</t>
        </is>
      </c>
      <c r="D5" s="4" t="n">
        <v>12</v>
      </c>
    </row>
    <row r="6">
      <c r="B6" s="6" t="inlineStr"/>
      <c r="C6" s="6" t="inlineStr">
        <is>
          <t>权益金额</t>
        </is>
      </c>
      <c r="D6" s="6" t="n">
        <v>299</v>
      </c>
    </row>
    <row r="7">
      <c r="B7" s="4" t="inlineStr"/>
      <c r="C7" s="4" t="inlineStr">
        <is>
          <t>权益固定成本</t>
        </is>
      </c>
      <c r="D7" s="4" t="n">
        <v>50</v>
      </c>
    </row>
    <row r="8">
      <c r="B8" s="6" t="inlineStr"/>
      <c r="C8" s="6" t="inlineStr">
        <is>
          <t>权益扣款成功率</t>
        </is>
      </c>
      <c r="D8" s="7" t="n">
        <v>0.9</v>
      </c>
    </row>
    <row r="9">
      <c r="B9" s="4" t="inlineStr"/>
      <c r="C9" s="4" t="inlineStr">
        <is>
          <t>周转率</t>
        </is>
      </c>
      <c r="D9" s="8">
        <f>24/(D5+1)</f>
        <v/>
      </c>
    </row>
    <row r="10">
      <c r="B10" s="6" t="inlineStr"/>
      <c r="C10" s="6" t="inlineStr">
        <is>
          <t>每期应还金额</t>
        </is>
      </c>
      <c r="D10" s="9">
        <f>(D4*(1+D2/D9))/D5</f>
        <v/>
      </c>
    </row>
    <row r="11">
      <c r="B11" s="10" t="inlineStr"/>
      <c r="C11" s="10" t="inlineStr">
        <is>
          <t>综合年化利率(100%扣款)</t>
        </is>
      </c>
      <c r="D11" s="11">
        <f>D2+D6/D4*D9</f>
        <v/>
      </c>
    </row>
    <row r="14">
      <c r="B14" s="2" t="inlineStr">
        <is>
          <t>盈利测算(APR口径)</t>
        </is>
      </c>
      <c r="C14" s="2" t="inlineStr">
        <is>
          <t>利息收入</t>
        </is>
      </c>
      <c r="D14" s="3">
        <f>D2/D9*(1-D22)</f>
        <v/>
      </c>
    </row>
    <row r="15">
      <c r="B15" s="4" t="inlineStr"/>
      <c r="C15" s="4" t="inlineStr">
        <is>
          <t>权益收入</t>
        </is>
      </c>
      <c r="D15" s="5">
        <f>D6*D8/D4</f>
        <v/>
      </c>
    </row>
    <row r="16">
      <c r="B16" s="6" t="inlineStr"/>
      <c r="C16" s="6" t="inlineStr">
        <is>
          <t>资金成本</t>
        </is>
      </c>
      <c r="D16" s="7">
        <f>D3/D9</f>
        <v/>
      </c>
    </row>
    <row r="17">
      <c r="B17" s="4" t="inlineStr"/>
      <c r="C17" s="4" t="inlineStr">
        <is>
          <t>流量成本</t>
        </is>
      </c>
      <c r="D17" s="5" t="n">
        <v>0.03</v>
      </c>
    </row>
    <row r="18">
      <c r="B18" s="6" t="inlineStr"/>
      <c r="C18" s="6" t="inlineStr">
        <is>
          <t>数据成本</t>
        </is>
      </c>
      <c r="D18" s="7">
        <f>55/D4</f>
        <v/>
      </c>
    </row>
    <row r="19">
      <c r="B19" s="4" t="inlineStr"/>
      <c r="C19" s="4" t="inlineStr">
        <is>
          <t>权益成本</t>
        </is>
      </c>
      <c r="D19" s="5">
        <f>D7/D4*D8</f>
        <v/>
      </c>
    </row>
    <row r="20">
      <c r="B20" s="6" t="inlineStr"/>
      <c r="C20" s="6" t="inlineStr">
        <is>
          <t>运营成本</t>
        </is>
      </c>
      <c r="D20" s="7" t="n">
        <v>0.01</v>
      </c>
    </row>
    <row r="21">
      <c r="B21" s="4" t="inlineStr"/>
      <c r="C21" s="4" t="inlineStr">
        <is>
          <t>盈亏平衡点</t>
        </is>
      </c>
      <c r="D21" s="5">
        <f>D14+D15-D16-D17-D18-D19-D20</f>
        <v/>
      </c>
    </row>
    <row r="22">
      <c r="B22" s="6" t="inlineStr"/>
      <c r="C22" s="6" t="inlineStr">
        <is>
          <t>预估资损成本</t>
        </is>
      </c>
      <c r="D22" s="7" t="n">
        <v>0.05</v>
      </c>
    </row>
    <row r="23">
      <c r="B23" s="10" t="inlineStr"/>
      <c r="C23" s="10" t="inlineStr">
        <is>
          <t>利润率</t>
        </is>
      </c>
      <c r="D23" s="11">
        <f>D21-D22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