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slicers/slicer2.xml" ContentType="application/vnd.ms-excel.slicer+xml"/>
  <Override PartName="/xl/webextensions/webextension1.xml" ContentType="application/vnd.ms-office.webextension+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Chour\Desktop\Maven Projects\Excel Project\"/>
    </mc:Choice>
  </mc:AlternateContent>
  <xr:revisionPtr revIDLastSave="0" documentId="13_ncr:1_{D42E1795-7009-4770-BE41-1689FAA958E9}" xr6:coauthVersionLast="47" xr6:coauthVersionMax="47" xr10:uidLastSave="{00000000-0000-0000-0000-000000000000}"/>
  <bookViews>
    <workbookView xWindow="-120" yWindow="-120" windowWidth="29040" windowHeight="15720" xr2:uid="{22570157-6A01-4EC4-9965-0213CC4F96A9}"/>
  </bookViews>
  <sheets>
    <sheet name="Profit View" sheetId="15" r:id="rId1"/>
    <sheet name="Gender Chart" sheetId="17" r:id="rId2"/>
    <sheet name="Analysis 01" sheetId="16" r:id="rId3"/>
    <sheet name="Store Dashboard" sheetId="9" r:id="rId4"/>
    <sheet name="Analysis 02" sheetId="8" r:id="rId5"/>
    <sheet name="Time Fram" sheetId="10" r:id="rId6"/>
    <sheet name="Analysis 03" sheetId="12" r:id="rId7"/>
    <sheet name="Wafle Chart" sheetId="13" r:id="rId8"/>
  </sheets>
  <definedNames>
    <definedName name="Large_1">'Analysis 03'!$G$18</definedName>
    <definedName name="Large_2">'Analysis 03'!$G$19</definedName>
    <definedName name="Slicer_Category">#N/A</definedName>
    <definedName name="Slicer_Month">#N/A</definedName>
    <definedName name="Slicer_Month1">#N/A</definedName>
    <definedName name="Slicer_Store_Name">#N/A</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 cacheId="8" r:id="rId17"/>
    <pivotCache cacheId="9" r:id="rId18"/>
    <pivotCache cacheId="10" r:id="rId19"/>
    <pivotCache cacheId="11" r:id="rId20"/>
    <pivotCache cacheId="12" r:id="rId21"/>
    <pivotCache cacheId="13" r:id="rId22"/>
    <pivotCache cacheId="14" r:id="rId23"/>
    <pivotCache cacheId="15" r:id="rId24"/>
    <pivotCache cacheId="16" r:id="rId25"/>
    <pivotCache cacheId="17" r:id="rId26"/>
    <pivotCache cacheId="18" r:id="rId27"/>
    <pivotCache cacheId="19" r:id="rId28"/>
    <pivotCache cacheId="20" r:id="rId29"/>
    <pivotCache cacheId="21" r:id="rId30"/>
    <pivotCache cacheId="22" r:id="rId31"/>
  </pivotCaches>
  <extLst>
    <ext xmlns:x14="http://schemas.microsoft.com/office/spreadsheetml/2009/9/main" uri="{876F7934-8845-4945-9796-88D515C7AA90}">
      <x14:pivotCaches>
        <pivotCache cacheId="23" r:id="rId32"/>
        <pivotCache cacheId="24" r:id="rId33"/>
        <pivotCache cacheId="25" r:id="rId34"/>
      </x14:pivotCaches>
    </ext>
    <ext xmlns:x14="http://schemas.microsoft.com/office/spreadsheetml/2009/9/main" uri="{BBE1A952-AA13-448e-AADC-164F8A28A991}">
      <x14:slicerCaches>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6034a373-0583-4f9f-ae70-e00d31860235" name="Dim_Customer" connection="Query - Dim_Customer"/>
          <x15:modelTable id="fact_table_cb1d4111-2e23-41f2-a445-e46ff007bdac" name="fact_table" connection="Query - fact_table"/>
          <x15:modelTable id="monthly_store_targets_b7d7b4ce-fe6a-4f56-b258-b590ba3af561" name="monthly_store_targets" connection="Query - monthly_store_targets"/>
          <x15:modelTable id="Dim_products_0ab74b56-b30c-4478-9f22-1b92f5d2a685" name="Dim_products" connection="Query - Dim_products"/>
          <x15:modelTable id="Dim_SalesPerson_566e284b-b180-4bfd-a229-8ec5ceb95304" name="Dim_SalesPerson" connection="Query - Dim_SalesPerson"/>
          <x15:modelTable id="Date_d222a370-64fa-4563-8204-02f3b51fc9e1" name="Date" connection="Query - Date"/>
          <x15:modelTable id="Calculations_a7f23317-b365-45ed-b32f-c81febb94a5d" name="Calculations" connection="Query - Calculations"/>
        </x15:modelTables>
        <x15:modelRelationships>
          <x15:modelRelationship fromTable="fact_table" fromColumn="Customer ID" toTable="Dim_Customer" toColumn="Customer ID"/>
          <x15:modelRelationship fromTable="fact_table" fromColumn="Product ID" toTable="Dim_products" toColumn="Product ID"/>
          <x15:modelRelationship fromTable="fact_table" fromColumn="Sales Person ID" toTable="Dim_SalesPerson" toColumn="Sales Person ID"/>
          <x15:modelRelationship fromTable="fact_table" fromColumn="Order Date" toTable="Date" toColumn="Order Date"/>
          <x15:modelRelationship fromTable="monthly_store_targets" fromColumn="Date" toTable="Date" toColumn="Order Date"/>
          <x15:modelRelationship fromTable="monthly_store_targets" fromColumn="Store ID" toTable="Dim_SalesPerson"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6" i="16" l="1"/>
  <c r="AN6" i="16"/>
  <c r="AM7" i="16"/>
  <c r="AN7" i="16"/>
  <c r="AO7" i="16" s="1"/>
  <c r="AM8" i="16"/>
  <c r="AN8" i="16"/>
  <c r="AO8" i="16" s="1"/>
  <c r="AM9" i="16"/>
  <c r="AN9" i="16"/>
  <c r="AO9" i="16"/>
  <c r="AM10" i="16"/>
  <c r="AN10" i="16"/>
  <c r="AO10" i="16" s="1"/>
  <c r="AM11" i="16"/>
  <c r="AN11" i="16"/>
  <c r="AO11" i="16" s="1"/>
  <c r="AM12" i="16"/>
  <c r="AN12" i="16"/>
  <c r="AO12" i="16" s="1"/>
  <c r="AM13" i="16"/>
  <c r="AN13" i="16"/>
  <c r="AO13" i="16" s="1"/>
  <c r="AM14" i="16"/>
  <c r="AN14" i="16"/>
  <c r="AO14" i="16"/>
  <c r="AM15" i="16"/>
  <c r="AN15" i="16"/>
  <c r="AO15" i="16" s="1"/>
  <c r="AM16" i="16"/>
  <c r="AN16" i="16"/>
  <c r="AO16" i="16" s="1"/>
  <c r="AM17" i="16"/>
  <c r="AN17" i="16"/>
  <c r="AO17" i="16"/>
  <c r="AM18" i="16"/>
  <c r="AN18" i="16"/>
  <c r="AO18" i="16"/>
  <c r="BG5" i="16"/>
  <c r="BD15" i="16"/>
  <c r="BE9" i="16"/>
  <c r="BD16" i="16" s="1"/>
  <c r="BC20" i="16"/>
  <c r="L18" i="16"/>
  <c r="L17" i="16"/>
  <c r="F18" i="16"/>
  <c r="C18" i="16"/>
  <c r="BC15" i="16"/>
  <c r="BC18" i="16"/>
  <c r="BC19" i="16"/>
  <c r="BC16" i="16"/>
  <c r="BC17" i="16"/>
  <c r="BE10" i="16"/>
  <c r="BD17" i="16" s="1"/>
  <c r="BE11" i="16"/>
  <c r="BD18" i="16" s="1"/>
  <c r="BE12" i="16"/>
  <c r="BD19" i="16" s="1"/>
  <c r="BE13" i="16"/>
  <c r="BD20" i="16" s="1"/>
  <c r="AA7" i="16"/>
  <c r="AA8" i="16"/>
  <c r="AA9" i="16"/>
  <c r="AA10" i="16"/>
  <c r="AA11" i="16"/>
  <c r="Z7" i="16"/>
  <c r="Z8" i="16"/>
  <c r="Z9" i="16"/>
  <c r="Z10" i="16"/>
  <c r="Z11" i="16"/>
  <c r="AA6" i="16"/>
  <c r="Z6" i="16"/>
  <c r="O9" i="16"/>
  <c r="P9" i="16"/>
  <c r="Q9" i="16"/>
  <c r="R9" i="16"/>
  <c r="S9" i="16"/>
  <c r="O10" i="16"/>
  <c r="P10" i="16"/>
  <c r="Q10" i="16"/>
  <c r="R10" i="16"/>
  <c r="S10" i="16"/>
  <c r="N10" i="16"/>
  <c r="N9" i="16"/>
  <c r="F19" i="16"/>
  <c r="G19" i="16"/>
  <c r="F20" i="16"/>
  <c r="G20" i="16"/>
  <c r="F21" i="16"/>
  <c r="G21" i="16"/>
  <c r="F22" i="16"/>
  <c r="G22" i="16"/>
  <c r="F23" i="16"/>
  <c r="G23" i="16"/>
  <c r="G18" i="16"/>
  <c r="D19" i="16"/>
  <c r="D18" i="16"/>
  <c r="D20" i="16"/>
  <c r="D21" i="16"/>
  <c r="D22" i="16"/>
  <c r="D23" i="16"/>
  <c r="C19" i="16"/>
  <c r="C20" i="16"/>
  <c r="C21" i="16"/>
  <c r="C22" i="16"/>
  <c r="C23" i="16"/>
  <c r="AK17" i="12"/>
  <c r="AK18" i="12"/>
  <c r="AK19" i="12"/>
  <c r="AK20" i="12"/>
  <c r="AK21" i="12"/>
  <c r="AK22" i="12"/>
  <c r="AK23" i="12"/>
  <c r="AJ17" i="12"/>
  <c r="AJ18" i="12"/>
  <c r="AJ19" i="12"/>
  <c r="AJ20" i="12"/>
  <c r="AJ21" i="12"/>
  <c r="AJ22" i="12"/>
  <c r="AJ23" i="12"/>
  <c r="AK16" i="12"/>
  <c r="AJ16" i="12"/>
  <c r="AD14" i="12"/>
  <c r="AE14" i="12"/>
  <c r="AD15" i="12"/>
  <c r="AE15" i="12"/>
  <c r="AD16" i="12"/>
  <c r="AE16" i="12"/>
  <c r="AD17" i="12"/>
  <c r="AE17" i="12"/>
  <c r="AE13" i="12"/>
  <c r="AD13" i="12"/>
  <c r="Y7" i="12"/>
  <c r="Z7" i="12"/>
  <c r="Y8" i="12"/>
  <c r="Z8" i="12"/>
  <c r="X8" i="12"/>
  <c r="X7" i="12"/>
  <c r="E33" i="13"/>
  <c r="E32" i="13" s="1"/>
  <c r="E31" i="13" s="1"/>
  <c r="E30" i="13" s="1"/>
  <c r="E29" i="13" s="1"/>
  <c r="E28" i="13" s="1"/>
  <c r="E27" i="13" s="1"/>
  <c r="E26" i="13" s="1"/>
  <c r="E25" i="13" s="1"/>
  <c r="E24" i="13" s="1"/>
  <c r="D32" i="13"/>
  <c r="D31" i="13" s="1"/>
  <c r="D30" i="13" s="1"/>
  <c r="D29" i="13" s="1"/>
  <c r="D28" i="13" s="1"/>
  <c r="D27" i="13" s="1"/>
  <c r="D26" i="13" s="1"/>
  <c r="D25" i="13" s="1"/>
  <c r="D24" i="13" s="1"/>
  <c r="D20" i="13"/>
  <c r="D19" i="13" s="1"/>
  <c r="D18" i="13" s="1"/>
  <c r="D17" i="13" s="1"/>
  <c r="D16" i="13" s="1"/>
  <c r="D15" i="13" s="1"/>
  <c r="D14" i="13" s="1"/>
  <c r="D13" i="13" s="1"/>
  <c r="D12" i="13" s="1"/>
  <c r="E21" i="13"/>
  <c r="F21" i="13" s="1"/>
  <c r="T4" i="12"/>
  <c r="S4" i="12"/>
  <c r="G5" i="12"/>
  <c r="K4" i="12"/>
  <c r="F4" i="12"/>
  <c r="G8" i="12"/>
  <c r="G6" i="12"/>
  <c r="K5" i="12"/>
  <c r="K6" i="12"/>
  <c r="K7" i="12"/>
  <c r="K8" i="12"/>
  <c r="K9" i="12"/>
  <c r="K10" i="12"/>
  <c r="K11" i="12"/>
  <c r="K12" i="12"/>
  <c r="K13" i="12"/>
  <c r="K14" i="12"/>
  <c r="K15" i="12"/>
  <c r="K16" i="12"/>
  <c r="F5" i="12"/>
  <c r="H5" i="12"/>
  <c r="F6" i="12"/>
  <c r="H6" i="12"/>
  <c r="F7" i="12"/>
  <c r="G7" i="12"/>
  <c r="H7" i="12"/>
  <c r="F8" i="12"/>
  <c r="H8" i="12"/>
  <c r="F9" i="12"/>
  <c r="G9" i="12"/>
  <c r="H9" i="12"/>
  <c r="F10" i="12"/>
  <c r="G10" i="12"/>
  <c r="H10" i="12"/>
  <c r="F11" i="12"/>
  <c r="G11" i="12"/>
  <c r="H11" i="12"/>
  <c r="F12" i="12"/>
  <c r="G12" i="12"/>
  <c r="H12" i="12"/>
  <c r="F13" i="12"/>
  <c r="G13" i="12"/>
  <c r="H13" i="12"/>
  <c r="F14" i="12"/>
  <c r="G14" i="12"/>
  <c r="H14" i="12"/>
  <c r="F15" i="12"/>
  <c r="G15" i="12"/>
  <c r="H15" i="12"/>
  <c r="F16" i="12"/>
  <c r="G16" i="12"/>
  <c r="H16" i="12"/>
  <c r="H4" i="12"/>
  <c r="G4" i="12"/>
  <c r="S2" i="8"/>
  <c r="T2" i="8"/>
  <c r="U2" i="8"/>
  <c r="S3" i="8"/>
  <c r="T3" i="8"/>
  <c r="U3" i="8"/>
  <c r="S4" i="8"/>
  <c r="T4" i="8"/>
  <c r="U4" i="8"/>
  <c r="S5" i="8"/>
  <c r="T5" i="8"/>
  <c r="U5" i="8"/>
  <c r="S6" i="8"/>
  <c r="T6" i="8"/>
  <c r="U6" i="8"/>
  <c r="S7" i="8"/>
  <c r="T7" i="8"/>
  <c r="U7" i="8"/>
  <c r="S8" i="8"/>
  <c r="T8" i="8"/>
  <c r="U8" i="8"/>
  <c r="S9" i="8"/>
  <c r="T9" i="8"/>
  <c r="U9" i="8"/>
  <c r="S10" i="8"/>
  <c r="T10" i="8"/>
  <c r="U10" i="8"/>
  <c r="S11" i="8"/>
  <c r="T11" i="8"/>
  <c r="U11" i="8"/>
  <c r="T1" i="8"/>
  <c r="U1" i="8"/>
  <c r="S1" i="8"/>
  <c r="S5" i="12"/>
  <c r="T5" i="12"/>
  <c r="B8" i="13"/>
  <c r="B9" i="13"/>
  <c r="B3" i="8"/>
  <c r="E3" i="8"/>
  <c r="D3" i="8"/>
  <c r="C3" i="8"/>
  <c r="I3" i="8"/>
  <c r="J3" i="8"/>
  <c r="K3" i="8"/>
  <c r="A3" i="8"/>
  <c r="G3" i="8"/>
  <c r="H3" i="8"/>
  <c r="F3" i="8"/>
  <c r="O4" i="17"/>
  <c r="AY14" i="16"/>
  <c r="AD13" i="16"/>
  <c r="O5" i="17"/>
  <c r="AZ14" i="16"/>
  <c r="L19" i="16"/>
  <c r="AX14" i="16"/>
  <c r="AD12" i="16"/>
  <c r="J18" i="16" l="1"/>
  <c r="I18" i="16"/>
  <c r="C10" i="17" a="1"/>
  <c r="C10" i="17" s="1"/>
  <c r="J23" i="16"/>
  <c r="J20" i="16"/>
  <c r="J19" i="16"/>
  <c r="I23" i="16"/>
  <c r="I22" i="16"/>
  <c r="I21" i="16"/>
  <c r="I20" i="16"/>
  <c r="I19" i="16"/>
  <c r="J22" i="16"/>
  <c r="J21" i="16"/>
  <c r="AM23" i="12"/>
  <c r="AL23" i="12" s="1"/>
  <c r="AM17" i="12"/>
  <c r="AM21" i="12"/>
  <c r="AL21" i="12" s="1"/>
  <c r="AM20" i="12"/>
  <c r="AL20" i="12" s="1"/>
  <c r="AM19" i="12"/>
  <c r="AL19" i="12" s="1"/>
  <c r="AM22" i="12"/>
  <c r="AL22" i="12" s="1"/>
  <c r="AM18" i="12"/>
  <c r="AL18" i="12" s="1"/>
  <c r="AG14" i="12"/>
  <c r="AG16" i="12"/>
  <c r="AF16" i="12" s="1"/>
  <c r="AG17" i="12"/>
  <c r="AF17" i="12" s="1"/>
  <c r="AG15" i="12"/>
  <c r="AF15" i="12" s="1"/>
  <c r="F33" i="13"/>
  <c r="E20" i="13"/>
  <c r="E19" i="13" s="1"/>
  <c r="E18" i="13" s="1"/>
  <c r="E17" i="13" s="1"/>
  <c r="E16" i="13" s="1"/>
  <c r="E15" i="13" s="1"/>
  <c r="E14" i="13" s="1"/>
  <c r="E13" i="13" s="1"/>
  <c r="E12" i="13" s="1"/>
  <c r="G21" i="13"/>
  <c r="F20" i="13"/>
  <c r="F19" i="13" s="1"/>
  <c r="F18" i="13" s="1"/>
  <c r="F17" i="13" s="1"/>
  <c r="F16" i="13" s="1"/>
  <c r="F15" i="13" s="1"/>
  <c r="F14" i="13" s="1"/>
  <c r="F13" i="13" s="1"/>
  <c r="F12" i="13" s="1"/>
  <c r="C12" i="8"/>
  <c r="V5" i="12"/>
  <c r="U5" i="12"/>
  <c r="L15" i="12"/>
  <c r="L11" i="12"/>
  <c r="L13" i="12"/>
  <c r="L9" i="12"/>
  <c r="L5" i="12"/>
  <c r="L7" i="12"/>
  <c r="L10" i="12"/>
  <c r="L14" i="12"/>
  <c r="L16" i="12"/>
  <c r="L12" i="12"/>
  <c r="L6" i="12"/>
  <c r="G19" i="12"/>
  <c r="G18" i="12"/>
  <c r="L8" i="12"/>
  <c r="C8" i="8"/>
  <c r="D8" i="8"/>
  <c r="D12" i="8"/>
  <c r="AF14" i="12" l="1"/>
  <c r="AD22" i="12"/>
  <c r="AL17" i="12"/>
  <c r="AJ28" i="12"/>
  <c r="F32" i="13"/>
  <c r="F31" i="13" s="1"/>
  <c r="F30" i="13" s="1"/>
  <c r="F29" i="13" s="1"/>
  <c r="F28" i="13" s="1"/>
  <c r="F27" i="13" s="1"/>
  <c r="F26" i="13" s="1"/>
  <c r="F25" i="13" s="1"/>
  <c r="F24" i="13" s="1"/>
  <c r="G33" i="13"/>
  <c r="H21" i="13"/>
  <c r="G20" i="13"/>
  <c r="G19" i="13" s="1"/>
  <c r="G18" i="13" s="1"/>
  <c r="G17" i="13" s="1"/>
  <c r="G16" i="13" s="1"/>
  <c r="G15" i="13" s="1"/>
  <c r="G14" i="13" s="1"/>
  <c r="G13" i="13" s="1"/>
  <c r="G12" i="13" s="1"/>
  <c r="I15" i="12"/>
  <c r="I12" i="12"/>
  <c r="I11" i="12"/>
  <c r="I16" i="12"/>
  <c r="I10" i="12"/>
  <c r="I6" i="12"/>
  <c r="I8" i="12"/>
  <c r="I13" i="12"/>
  <c r="I14" i="12"/>
  <c r="I7" i="12"/>
  <c r="I9" i="12"/>
  <c r="I5" i="12"/>
  <c r="G32" i="13" l="1"/>
  <c r="G31" i="13" s="1"/>
  <c r="G30" i="13" s="1"/>
  <c r="G29" i="13" s="1"/>
  <c r="G28" i="13" s="1"/>
  <c r="G27" i="13" s="1"/>
  <c r="G26" i="13" s="1"/>
  <c r="G25" i="13" s="1"/>
  <c r="G24" i="13" s="1"/>
  <c r="H33" i="13"/>
  <c r="I21" i="13"/>
  <c r="H20" i="13"/>
  <c r="H19" i="13" s="1"/>
  <c r="H18" i="13" s="1"/>
  <c r="H17" i="13" s="1"/>
  <c r="H16" i="13" s="1"/>
  <c r="H15" i="13" s="1"/>
  <c r="H14" i="13" s="1"/>
  <c r="H13" i="13" s="1"/>
  <c r="H12" i="13" s="1"/>
  <c r="H32" i="13" l="1"/>
  <c r="H31" i="13" s="1"/>
  <c r="H30" i="13" s="1"/>
  <c r="H29" i="13" s="1"/>
  <c r="H28" i="13" s="1"/>
  <c r="H27" i="13" s="1"/>
  <c r="H26" i="13" s="1"/>
  <c r="H25" i="13" s="1"/>
  <c r="H24" i="13" s="1"/>
  <c r="I33" i="13"/>
  <c r="J21" i="13"/>
  <c r="I20" i="13"/>
  <c r="I19" i="13" s="1"/>
  <c r="I18" i="13" s="1"/>
  <c r="I17" i="13" s="1"/>
  <c r="I16" i="13" s="1"/>
  <c r="I15" i="13" s="1"/>
  <c r="I14" i="13" s="1"/>
  <c r="I13" i="13" s="1"/>
  <c r="I12" i="13" s="1"/>
  <c r="I32" i="13" l="1"/>
  <c r="I31" i="13" s="1"/>
  <c r="I30" i="13" s="1"/>
  <c r="I29" i="13" s="1"/>
  <c r="I28" i="13" s="1"/>
  <c r="I27" i="13" s="1"/>
  <c r="I26" i="13" s="1"/>
  <c r="I25" i="13" s="1"/>
  <c r="I24" i="13" s="1"/>
  <c r="J33" i="13"/>
  <c r="K21" i="13"/>
  <c r="J20" i="13"/>
  <c r="J19" i="13" s="1"/>
  <c r="J18" i="13" s="1"/>
  <c r="J17" i="13" s="1"/>
  <c r="J16" i="13" s="1"/>
  <c r="J15" i="13" s="1"/>
  <c r="J14" i="13" s="1"/>
  <c r="J13" i="13" s="1"/>
  <c r="J12" i="13" s="1"/>
  <c r="J32" i="13" l="1"/>
  <c r="J31" i="13" s="1"/>
  <c r="J30" i="13" s="1"/>
  <c r="J29" i="13" s="1"/>
  <c r="J28" i="13" s="1"/>
  <c r="J27" i="13" s="1"/>
  <c r="J26" i="13" s="1"/>
  <c r="J25" i="13" s="1"/>
  <c r="J24" i="13" s="1"/>
  <c r="K33" i="13"/>
  <c r="L21" i="13"/>
  <c r="K20" i="13"/>
  <c r="K19" i="13" s="1"/>
  <c r="K18" i="13" s="1"/>
  <c r="K17" i="13" s="1"/>
  <c r="K16" i="13" s="1"/>
  <c r="K15" i="13" s="1"/>
  <c r="K14" i="13" s="1"/>
  <c r="K13" i="13" s="1"/>
  <c r="K12" i="13" s="1"/>
  <c r="L33" i="13" l="1"/>
  <c r="K32" i="13"/>
  <c r="K31" i="13" s="1"/>
  <c r="K30" i="13" s="1"/>
  <c r="K29" i="13" s="1"/>
  <c r="K28" i="13" s="1"/>
  <c r="K27" i="13" s="1"/>
  <c r="K26" i="13" s="1"/>
  <c r="K25" i="13" s="1"/>
  <c r="K24" i="13" s="1"/>
  <c r="M21" i="13"/>
  <c r="M20" i="13" s="1"/>
  <c r="M19" i="13" s="1"/>
  <c r="M18" i="13" s="1"/>
  <c r="M17" i="13" s="1"/>
  <c r="M16" i="13" s="1"/>
  <c r="M15" i="13" s="1"/>
  <c r="M14" i="13" s="1"/>
  <c r="M13" i="13" s="1"/>
  <c r="M12" i="13" s="1"/>
  <c r="L20" i="13"/>
  <c r="L19" i="13" s="1"/>
  <c r="L18" i="13" s="1"/>
  <c r="L17" i="13" s="1"/>
  <c r="L16" i="13" s="1"/>
  <c r="L15" i="13" s="1"/>
  <c r="L14" i="13" s="1"/>
  <c r="L13" i="13" s="1"/>
  <c r="L12" i="13" s="1"/>
  <c r="M33" i="13" l="1"/>
  <c r="M32" i="13" s="1"/>
  <c r="M31" i="13" s="1"/>
  <c r="M30" i="13" s="1"/>
  <c r="M29" i="13" s="1"/>
  <c r="M28" i="13" s="1"/>
  <c r="M27" i="13" s="1"/>
  <c r="M26" i="13" s="1"/>
  <c r="M25" i="13" s="1"/>
  <c r="M24" i="13" s="1"/>
  <c r="L32" i="13"/>
  <c r="L31" i="13" s="1"/>
  <c r="L30" i="13" s="1"/>
  <c r="L29" i="13" s="1"/>
  <c r="L28" i="13" s="1"/>
  <c r="L27" i="13" s="1"/>
  <c r="L26" i="13" s="1"/>
  <c r="L25" i="13" s="1"/>
  <c r="L24"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E8847ED-BC9A-4B5E-ADF3-909C06D1CE28}" name="Query - Calculations" description="Connection to the 'Calculations' query in the workbook." type="100" refreshedVersion="7" minRefreshableVersion="5">
    <extLst>
      <ext xmlns:x15="http://schemas.microsoft.com/office/spreadsheetml/2010/11/main" uri="{DE250136-89BD-433C-8126-D09CA5730AF9}">
        <x15:connection id="21e116e7-695b-4937-aee3-4d82a73bfc14"/>
      </ext>
    </extLst>
  </connection>
  <connection id="2" xr16:uid="{3A321397-BFF9-41BD-B8AF-47E25D6F2578}" name="Query - Date" description="Connection to the 'Date' query in the workbook." type="100" refreshedVersion="7" minRefreshableVersion="5">
    <extLst>
      <ext xmlns:x15="http://schemas.microsoft.com/office/spreadsheetml/2010/11/main" uri="{DE250136-89BD-433C-8126-D09CA5730AF9}">
        <x15:connection id="5da948bf-0125-4807-bd0a-2ebb0fa1268e"/>
      </ext>
    </extLst>
  </connection>
  <connection id="3" xr16:uid="{E84C8C8F-60DE-41EF-8E86-A0A7DEEE92DA}" name="Query - Dim_Customer" description="Connection to the 'Dim_Customer' query in the workbook." type="100" refreshedVersion="7" minRefreshableVersion="5">
    <extLst>
      <ext xmlns:x15="http://schemas.microsoft.com/office/spreadsheetml/2010/11/main" uri="{DE250136-89BD-433C-8126-D09CA5730AF9}">
        <x15:connection id="7a4abd23-2dde-4c53-a872-8ebc8d89d1a6"/>
      </ext>
    </extLst>
  </connection>
  <connection id="4" xr16:uid="{2F8D107A-A50C-45A6-8A9D-B0C62A2363AC}" name="Query - Dim_products" description="Connection to the 'Dim_products' query in the workbook." type="100" refreshedVersion="7" minRefreshableVersion="5">
    <extLst>
      <ext xmlns:x15="http://schemas.microsoft.com/office/spreadsheetml/2010/11/main" uri="{DE250136-89BD-433C-8126-D09CA5730AF9}">
        <x15:connection id="8d0160f6-f2ed-4abc-9f7c-e8de9802d86b"/>
      </ext>
    </extLst>
  </connection>
  <connection id="5" xr16:uid="{35D961C7-31D2-4495-B608-2FBABB5EBC4B}" name="Query - Dim_SalesPerson" description="Connection to the 'Dim_SalesPerson' query in the workbook." type="100" refreshedVersion="7" minRefreshableVersion="5">
    <extLst>
      <ext xmlns:x15="http://schemas.microsoft.com/office/spreadsheetml/2010/11/main" uri="{DE250136-89BD-433C-8126-D09CA5730AF9}">
        <x15:connection id="51c77337-5700-4ee3-919a-382f2b0c35ba">
          <x15:oledbPr connection="Provider=Microsoft.Mashup.OleDb.1;Data Source=$Workbook$;Location=Dim_SalesPerson;Extended Properties=&quot;&quot;">
            <x15:dbTables>
              <x15:dbTable name="Dim_SalesPerson"/>
            </x15:dbTables>
          </x15:oledbPr>
        </x15:connection>
      </ext>
    </extLst>
  </connection>
  <connection id="6" xr16:uid="{26B63647-3DB2-4037-BFA8-383A7A038CB6}" name="Query - fact_table" description="Connection to the 'fact_table' query in the workbook." type="100" refreshedVersion="7" minRefreshableVersion="5">
    <extLst>
      <ext xmlns:x15="http://schemas.microsoft.com/office/spreadsheetml/2010/11/main" uri="{DE250136-89BD-433C-8126-D09CA5730AF9}">
        <x15:connection id="7b2bef8e-26fa-4a3c-aec1-163e486dbcac"/>
      </ext>
    </extLst>
  </connection>
  <connection id="7" xr16:uid="{86AD07B1-84E8-46F5-9B47-AD98BB6A907B}" name="Query - monthly_store_targets" description="Connection to the 'monthly_store_targets' query in the workbook." type="100" refreshedVersion="7" minRefreshableVersion="5">
    <extLst>
      <ext xmlns:x15="http://schemas.microsoft.com/office/spreadsheetml/2010/11/main" uri="{DE250136-89BD-433C-8126-D09CA5730AF9}">
        <x15:connection id="19cd9dd8-9b13-4aff-ac63-f0e25ea2cc1b">
          <x15:oledbPr connection="Provider=Microsoft.Mashup.OleDb.1;Data Source=$Workbook$;Location=monthly_store_targets;Extended Properties=&quot;&quot;">
            <x15:dbTables>
              <x15:dbTable name="monthly_store_targets"/>
            </x15:dbTables>
          </x15:oledbPr>
        </x15:connection>
      </ext>
    </extLst>
  </connection>
  <connection id="8" xr16:uid="{A398C734-3885-4B43-AF99-DE9EE9B87663}"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<sst xmlns="http://schemas.openxmlformats.org/spreadsheetml/2006/main" count="330" uniqueCount="225">
  <si>
    <t>Total Revenue</t>
  </si>
  <si>
    <t>COGS</t>
  </si>
  <si>
    <t>Profit Margin</t>
  </si>
  <si>
    <t>% Profit Margin</t>
  </si>
  <si>
    <t># Tansactions</t>
  </si>
  <si>
    <t>Total Refund</t>
  </si>
  <si>
    <t>Refund Rate</t>
  </si>
  <si>
    <t># Products</t>
  </si>
  <si>
    <t>Qty_Returned</t>
  </si>
  <si>
    <t>Total Qty</t>
  </si>
  <si>
    <t>Total Target</t>
  </si>
  <si>
    <t>Barron-Fleming</t>
  </si>
  <si>
    <t>Berg-Trujillo</t>
  </si>
  <si>
    <t>Lee-Myers</t>
  </si>
  <si>
    <t>Lopez</t>
  </si>
  <si>
    <t>Martinez</t>
  </si>
  <si>
    <t>Miller</t>
  </si>
  <si>
    <t>Myers-Lopez</t>
  </si>
  <si>
    <t>Novak PLC</t>
  </si>
  <si>
    <t>Thomas</t>
  </si>
  <si>
    <t>Valdez</t>
  </si>
  <si>
    <t>Grand Total</t>
  </si>
  <si>
    <t>Store Name</t>
  </si>
  <si>
    <t>Jul</t>
  </si>
  <si>
    <t>Variance</t>
  </si>
  <si>
    <t>Revenue</t>
  </si>
  <si>
    <t>Target</t>
  </si>
  <si>
    <t>Per%</t>
  </si>
  <si>
    <t>Jan</t>
  </si>
  <si>
    <t>Feb</t>
  </si>
  <si>
    <t>Mar</t>
  </si>
  <si>
    <t>Apr</t>
  </si>
  <si>
    <t>May</t>
  </si>
  <si>
    <t>Jun</t>
  </si>
  <si>
    <t>Aug</t>
  </si>
  <si>
    <t>Sep</t>
  </si>
  <si>
    <t>Oct</t>
  </si>
  <si>
    <t>Nov</t>
  </si>
  <si>
    <t>Dec</t>
  </si>
  <si>
    <t>Month</t>
  </si>
  <si>
    <t>Highlight</t>
  </si>
  <si>
    <t>Large-1</t>
  </si>
  <si>
    <t>Large-2</t>
  </si>
  <si>
    <t>Weekday</t>
  </si>
  <si>
    <t>Weekend</t>
  </si>
  <si>
    <t>Total Revenue2</t>
  </si>
  <si>
    <t>Q-1</t>
  </si>
  <si>
    <t>Q-2</t>
  </si>
  <si>
    <t>Q-3</t>
  </si>
  <si>
    <t>Q-4</t>
  </si>
  <si>
    <t>Link to the above chart</t>
  </si>
  <si>
    <t>Quarter</t>
  </si>
  <si>
    <t>Average</t>
  </si>
  <si>
    <t>Caption:</t>
  </si>
  <si>
    <t>Sun</t>
  </si>
  <si>
    <t>Mon</t>
  </si>
  <si>
    <t>Tue</t>
  </si>
  <si>
    <t>Wed</t>
  </si>
  <si>
    <t>Thu</t>
  </si>
  <si>
    <t>Fri</t>
  </si>
  <si>
    <t>Sat</t>
  </si>
  <si>
    <t>Caption</t>
  </si>
  <si>
    <t>Option</t>
  </si>
  <si>
    <t>Combo Box</t>
  </si>
  <si>
    <t>Customer</t>
  </si>
  <si>
    <t>Location</t>
  </si>
  <si>
    <t>Paul Noble</t>
  </si>
  <si>
    <t>Full Name</t>
  </si>
  <si>
    <t>Top5 Customers</t>
  </si>
  <si>
    <t>Bottom5 Customers</t>
  </si>
  <si>
    <t>Top5 Location</t>
  </si>
  <si>
    <t>Indiana</t>
  </si>
  <si>
    <t>Maryland</t>
  </si>
  <si>
    <t>Michigan</t>
  </si>
  <si>
    <t>New York</t>
  </si>
  <si>
    <t>Virginia</t>
  </si>
  <si>
    <t>Washington</t>
  </si>
  <si>
    <t>Bottom5 Location</t>
  </si>
  <si>
    <t>Customer Table</t>
  </si>
  <si>
    <t>Location Table</t>
  </si>
  <si>
    <t>Chart</t>
  </si>
  <si>
    <t># Customers</t>
  </si>
  <si>
    <t># Locations</t>
  </si>
  <si>
    <t>0-20</t>
  </si>
  <si>
    <t>21-30</t>
  </si>
  <si>
    <t>31-40</t>
  </si>
  <si>
    <t>41-50</t>
  </si>
  <si>
    <t>51 +</t>
  </si>
  <si>
    <t>Customer Age Group</t>
  </si>
  <si>
    <t>Average of Customer Age</t>
  </si>
  <si>
    <t>Average Customer Age</t>
  </si>
  <si>
    <t>Female</t>
  </si>
  <si>
    <t>Male</t>
  </si>
  <si>
    <t>Gender</t>
  </si>
  <si>
    <t>Icon</t>
  </si>
  <si>
    <t>■</t>
  </si>
  <si>
    <t>●</t>
  </si>
  <si>
    <t xml:space="preserve">             </t>
  </si>
  <si>
    <t>New Chart</t>
  </si>
  <si>
    <t>Return Rate</t>
  </si>
  <si>
    <t>refund Rate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</si>
  <si>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</si>
  <si>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</si>
  <si>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</si>
  <si>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</si>
  <si>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</si>
  <si>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</si>
  <si>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</si>
  <si>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</si>
  <si>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</si>
  <si>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</si>
  <si>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</si>
  <si>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</si>
  <si>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</si>
  <si>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</si>
  <si>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</si>
  <si>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</si>
  <si>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</si>
  <si>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</si>
  <si>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</si>
  <si>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</si>
  <si>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</si>
  <si>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</si>
  <si>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</si>
  <si>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</si>
  <si>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</si>
  <si>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</si>
  <si>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</si>
  <si>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</si>
  <si>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</si>
  <si>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</si>
  <si>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</si>
  <si>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</si>
  <si>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</si>
  <si>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</si>
  <si>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</si>
  <si>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</si>
  <si>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</si>
  <si>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</si>
  <si>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</si>
  <si>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</si>
  <si>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</si>
  <si>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</si>
  <si>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</si>
  <si>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</si>
  <si>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</si>
  <si>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</si>
  <si>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</si>
  <si>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</si>
  <si>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</si>
  <si>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</si>
  <si>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</si>
  <si>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</si>
  <si>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</si>
  <si>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</si>
  <si>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</si>
  <si>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</si>
  <si>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</si>
  <si>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</si>
  <si>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</si>
  <si>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</si>
  <si>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</si>
  <si>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</si>
  <si>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</si>
  <si>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</si>
  <si>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</si>
  <si>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</si>
  <si>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</si>
  <si>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</si>
  <si>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</si>
  <si>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</si>
  <si>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</si>
  <si>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</si>
  <si>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</si>
  <si>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</si>
  <si>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</si>
  <si>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</si>
  <si>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</si>
  <si>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</si>
  <si>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</si>
  <si>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</si>
  <si>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</si>
  <si>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</si>
  <si>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</si>
  <si>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</si>
  <si>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</si>
  <si>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</si>
  <si>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</si>
  <si>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</si>
  <si>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</si>
  <si>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</si>
  <si>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</si>
  <si>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</si>
  <si>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</si>
  <si>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</si>
  <si>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</si>
  <si>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</si>
  <si>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</si>
  <si>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</si>
  <si>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</si>
  <si>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</si>
  <si>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Product Name</t>
  </si>
  <si>
    <t>Quantity</t>
  </si>
  <si>
    <t>Water</t>
  </si>
  <si>
    <t>Soft Drink</t>
  </si>
  <si>
    <t>Tea</t>
  </si>
  <si>
    <t>Sports Drink</t>
  </si>
  <si>
    <t>Alcoholic Beverage</t>
  </si>
  <si>
    <t>Coffee</t>
  </si>
  <si>
    <t>Energy Drink</t>
  </si>
  <si>
    <t>Juice</t>
  </si>
  <si>
    <t>Category</t>
  </si>
  <si>
    <t>Travis Ewing</t>
  </si>
  <si>
    <t>Lisa West</t>
  </si>
  <si>
    <t>Bobby Abbott</t>
  </si>
  <si>
    <t>Christine Hawkins</t>
  </si>
  <si>
    <t>Jeffery Powell</t>
  </si>
  <si>
    <t>Wisconsin</t>
  </si>
  <si>
    <t>Florida</t>
  </si>
  <si>
    <t>John Brown</t>
  </si>
  <si>
    <t>Judith Simmons</t>
  </si>
  <si>
    <t>Kristine Barrett</t>
  </si>
  <si>
    <t>Laura Gross</t>
  </si>
  <si>
    <t>California</t>
  </si>
  <si>
    <t>Missouri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</si>
</sst>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0;\(\$#,##0\);\$#,##0"/>
    <numFmt numFmtId="165" formatCode="0.00%;\-0.00%;0.00%"/>
    <numFmt numFmtId="166" formatCode="[&gt;=1000000]&quot;$&quot;0.00,,&quot;M&quot;;[&gt;=1000]&quot;$&quot;0.0,&quot;K&quot;;0"/>
    <numFmt numFmtId="167" formatCode="[&gt;=1000000]0.00,,&quot;M&quot;;[&gt;=1000]0.0,&quot;K&quot;;0"/>
    <numFmt numFmtId="168" formatCode="\+0.0%;\-0.0%"/>
    <numFmt numFmtId="169" formatCode="[&gt;=1000000]&quot;$&quot;0.0,,&quot;M&quot;;[&gt;=1000]&quot;$&quot;0,&quot;K&quot;;0"/>
    <numFmt numFmtId="170" formatCode=";;"/>
    <numFmt numFmtId="171" formatCode="[&gt;=1000]&quot;$&quot;0,&quot;K&quot;;0"/>
  </numFmts>
  <fonts count="9" x14ac:knownFonts="1">
    <font>
      <sz val="16"/>
      <color theme="1"/>
      <name val="Calibri"/>
      <family val="2"/>
      <scheme val="minor"/>
    </font>
    <font>
      <sz val="16"/>
      <color theme="1"/>
      <name val="Calibri"/>
      <family val="2"/>
      <scheme val="minor"/>
    </font>
    <font>
      <b/>
      <sz val="16"/>
      <color theme="1"/>
      <name val="Calibri"/>
      <family val="2"/>
      <scheme val="minor"/>
    </font>
    <font>
      <b/>
      <sz val="18"/>
      <color theme="1"/>
      <name val="Calibri"/>
      <family val="2"/>
      <scheme val="minor"/>
    </font>
    <font>
      <b/>
      <sz val="16"/>
      <color theme="0"/>
      <name val="Calibri"/>
      <family val="2"/>
      <scheme val="minor"/>
    </font>
    <font>
      <i/>
      <sz val="20"/>
      <color theme="1"/>
      <name val="Calibri"/>
      <family val="2"/>
      <scheme val="minor"/>
    </font>
    <font>
      <b/>
      <sz val="18"/>
      <color rgb="FF1F95B3"/>
      <name val="Calibri"/>
      <family val="2"/>
      <scheme val="minor"/>
    </font>
    <font>
      <sz val="28"/>
      <color theme="1"/>
      <name val="Calibri"/>
      <family val="2"/>
      <scheme val="minor"/>
    </font>
    <font>
      <sz val="16"/>
      <color theme="0" tint="-4.9989318521683403E-2"/>
      <name val="Calibri"/>
      <family val="2"/>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rgb="FFC00000"/>
        <bgColor indexed="64"/>
      </patternFill>
    </fill>
    <fill>
      <patternFill patternType="solid">
        <fgColor rgb="FF005392"/>
        <bgColor indexed="64"/>
      </patternFill>
    </fill>
    <fill>
      <patternFill patternType="solid">
        <fgColor rgb="FF0070C0"/>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medium">
        <color theme="0" tint="-4.9989318521683403E-2"/>
      </right>
      <top/>
      <bottom style="medium">
        <color theme="0" tint="-4.9989318521683403E-2"/>
      </bottom>
      <diagonal/>
    </border>
    <border>
      <left style="medium">
        <color theme="0" tint="-4.9989318521683403E-2"/>
      </left>
      <right style="medium">
        <color theme="0" tint="-4.9989318521683403E-2"/>
      </right>
      <top/>
      <bottom style="medium">
        <color theme="0" tint="-4.9989318521683403E-2"/>
      </bottom>
      <diagonal/>
    </border>
    <border>
      <left style="medium">
        <color theme="0" tint="-4.9989318521683403E-2"/>
      </left>
      <right/>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top style="medium">
        <color theme="0" tint="-4.9989318521683403E-2"/>
      </top>
      <bottom/>
      <diagonal/>
    </border>
  </borders>
  <cellStyleXfs count="2">
    <xf numFmtId="0" fontId="0" fillId="0" borderId="0"/>
    <xf numFmtId="9" fontId="1" fillId="0" borderId="0" applyFont="0" applyFill="0" applyBorder="0" applyAlignment="0" applyProtection="0"/>
  </cellStyleXfs>
  <cellXfs count="49">
    <xf numFmtId="0" fontId="0" fillId="0" borderId="0" xfId="0"/>
    <xf numFmtId="164" fontId="0" fillId="0" borderId="0" xfId="0" applyNumberFormat="1"/>
    <xf numFmtId="165" fontId="0" fillId="0" borderId="0" xfId="0" applyNumberFormat="1"/>
    <xf numFmtId="3" fontId="0" fillId="0" borderId="0" xfId="0" applyNumberFormat="1"/>
    <xf numFmtId="0" fontId="0" fillId="2" borderId="0" xfId="0" applyFill="1"/>
    <xf numFmtId="0" fontId="0" fillId="0" borderId="0" xfId="0" pivotButton="1"/>
    <xf numFmtId="0" fontId="0" fillId="0" borderId="0" xfId="0" applyAlignment="1">
      <alignment horizontal="left"/>
    </xf>
    <xf numFmtId="166" fontId="0" fillId="0" borderId="0" xfId="0" applyNumberFormat="1"/>
    <xf numFmtId="167" fontId="0" fillId="0" borderId="0" xfId="0" applyNumberFormat="1"/>
    <xf numFmtId="10" fontId="0" fillId="0" borderId="0" xfId="1" applyNumberFormat="1" applyFont="1"/>
    <xf numFmtId="0" fontId="2" fillId="0" borderId="0" xfId="0" applyFont="1"/>
    <xf numFmtId="168" fontId="3" fillId="0" borderId="0" xfId="0" applyNumberFormat="1" applyFont="1"/>
    <xf numFmtId="0" fontId="0" fillId="0" borderId="0" xfId="0" applyFont="1"/>
    <xf numFmtId="10" fontId="1" fillId="0" borderId="0" xfId="1" applyNumberFormat="1" applyFont="1"/>
    <xf numFmtId="0" fontId="0" fillId="0" borderId="1" xfId="0" pivotButton="1" applyBorder="1"/>
    <xf numFmtId="0" fontId="0" fillId="0" borderId="1" xfId="0" applyBorder="1"/>
    <xf numFmtId="0" fontId="0" fillId="0" borderId="1" xfId="0" applyBorder="1" applyAlignment="1">
      <alignment horizontal="left"/>
    </xf>
    <xf numFmtId="169" fontId="0" fillId="0" borderId="1" xfId="0" applyNumberFormat="1" applyBorder="1"/>
    <xf numFmtId="169" fontId="0" fillId="0" borderId="0" xfId="0" applyNumberFormat="1" applyFill="1" applyBorder="1"/>
    <xf numFmtId="0" fontId="4" fillId="3" borderId="1" xfId="0" applyFont="1" applyFill="1" applyBorder="1"/>
    <xf numFmtId="168" fontId="0" fillId="0" borderId="1" xfId="0" applyNumberFormat="1" applyBorder="1"/>
    <xf numFmtId="0" fontId="0" fillId="3" borderId="0" xfId="0" applyFill="1"/>
    <xf numFmtId="10" fontId="0" fillId="0" borderId="0" xfId="0" applyNumberFormat="1"/>
    <xf numFmtId="10" fontId="0" fillId="0" borderId="1" xfId="0" applyNumberFormat="1" applyBorder="1"/>
    <xf numFmtId="170" fontId="0" fillId="4" borderId="2" xfId="0" applyNumberFormat="1" applyFill="1" applyBorder="1"/>
    <xf numFmtId="170" fontId="0" fillId="4" borderId="3" xfId="0" applyNumberFormat="1" applyFill="1" applyBorder="1"/>
    <xf numFmtId="170" fontId="0" fillId="4" borderId="4" xfId="0" applyNumberFormat="1" applyFill="1" applyBorder="1"/>
    <xf numFmtId="170" fontId="0" fillId="4" borderId="5" xfId="0" applyNumberFormat="1" applyFill="1" applyBorder="1"/>
    <xf numFmtId="170" fontId="0" fillId="4" borderId="6" xfId="0" applyNumberFormat="1" applyFill="1" applyBorder="1"/>
    <xf numFmtId="170" fontId="0" fillId="4" borderId="7" xfId="0" applyNumberFormat="1" applyFill="1" applyBorder="1"/>
    <xf numFmtId="170" fontId="0" fillId="4" borderId="8" xfId="0" applyNumberFormat="1" applyFill="1" applyBorder="1"/>
    <xf numFmtId="170" fontId="0" fillId="4" borderId="9" xfId="0" applyNumberFormat="1" applyFill="1" applyBorder="1"/>
    <xf numFmtId="170" fontId="0" fillId="4" borderId="10" xfId="0" applyNumberFormat="1" applyFill="1" applyBorder="1"/>
    <xf numFmtId="9" fontId="0" fillId="0" borderId="0" xfId="1" applyNumberFormat="1" applyFont="1"/>
    <xf numFmtId="171" fontId="0" fillId="0" borderId="1" xfId="0" applyNumberFormat="1" applyBorder="1"/>
    <xf numFmtId="0" fontId="2" fillId="0" borderId="0" xfId="0" applyFont="1" applyFill="1" applyBorder="1" applyAlignment="1">
      <alignment horizontal="left"/>
    </xf>
    <xf numFmtId="0" fontId="2" fillId="0" borderId="1" xfId="0" applyFont="1" applyBorder="1"/>
    <xf numFmtId="0" fontId="0" fillId="5" borderId="1" xfId="0" applyFill="1" applyBorder="1"/>
    <xf numFmtId="169" fontId="0" fillId="0" borderId="0" xfId="0" applyNumberFormat="1"/>
    <xf numFmtId="0" fontId="5" fillId="0" borderId="0" xfId="0" applyFont="1"/>
    <xf numFmtId="0" fontId="0" fillId="6" borderId="0" xfId="0" applyFill="1"/>
    <xf numFmtId="1" fontId="0" fillId="0" borderId="0" xfId="0" applyNumberFormat="1"/>
    <xf numFmtId="10" fontId="6" fillId="0" borderId="0" xfId="1" applyNumberFormat="1" applyFont="1" applyAlignment="1">
      <alignment horizontal="center" vertical="center"/>
    </xf>
    <xf numFmtId="9" fontId="7" fillId="0" borderId="0" xfId="0" applyNumberFormat="1" applyFont="1" applyAlignment="1">
      <alignment horizontal="center" vertical="center"/>
    </xf>
    <xf numFmtId="0" fontId="7" fillId="0" borderId="0" xfId="0" applyFont="1"/>
    <xf numFmtId="168" fontId="0" fillId="0" borderId="0" xfId="0" applyNumberFormat="1"/>
    <xf numFmtId="0" fontId="0" fillId="7" borderId="0" xfId="0" applyFill="1"/>
    <xf numFmtId="0" fontId="0" fillId="8" borderId="0" xfId="0" applyFill="1"/>
    <xf numFmtId="0" fontId="8" fillId="5" borderId="0" xfId="0" applyFont="1" applyFill="1"/>
  </cellXfs>
  <cellStyles count="2">
    <cellStyle name="Normal" xfId="0" builtinId="0"/>
    <cellStyle name="Percent" xfId="1" builtinId="5"/>
  </cellStyles>
  <dxfs count="72">
    <dxf>
      <font>
        <color rgb="FF1F8CB3"/>
      </font>
      <fill>
        <patternFill>
          <bgColor theme="0" tint="-0.499984740745262"/>
        </patternFill>
      </fill>
    </dxf>
    <dxf>
      <font>
        <color rgb="FF1F8CB3"/>
      </font>
      <fill>
        <patternFill>
          <bgColor theme="0" tint="-0.34998626667073579"/>
        </patternFill>
      </fill>
    </dxf>
    <dxf>
      <font>
        <color rgb="FF1F8CB3"/>
      </font>
    </dxf>
    <dxf>
      <font>
        <color rgb="FF1F8CB3"/>
      </font>
      <fill>
        <patternFill>
          <bgColor rgb="FF1F8CB3"/>
        </patternFill>
      </fill>
    </dxf>
    <dxf>
      <numFmt numFmtId="171" formatCode="[&gt;=1000]&quot;$&quot;0,&quot;K&quot;;0"/>
    </dxf>
    <dxf>
      <numFmt numFmtId="14" formatCode="0.00%"/>
    </dxf>
    <dxf>
      <numFmt numFmtId="169" formatCode="[&gt;=1000000]&quot;$&quot;0.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0.0%;\-0.0%"/>
    </dxf>
    <dxf>
      <numFmt numFmtId="14" formatCode="0.00%"/>
    </dxf>
    <dxf>
      <numFmt numFmtId="169" formatCode="[&gt;=1000000]&quot;$&quot;0.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0.0%;\-0.0%"/>
    </dxf>
    <dxf>
      <numFmt numFmtId="168" formatCode="\+0.0%;\-0.0%"/>
    </dxf>
    <dxf>
      <numFmt numFmtId="14" formatCode="0.00%"/>
    </dxf>
    <dxf>
      <numFmt numFmtId="169" formatCode="[&gt;=1000000]&quot;$&quot;0.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C00000"/>
      </font>
    </dxf>
    <dxf>
      <font>
        <color theme="9"/>
      </font>
    </dxf>
    <dxf>
      <font>
        <color theme="9"/>
      </font>
    </dxf>
    <dxf>
      <font>
        <color rgb="FFC00000"/>
      </font>
    </dxf>
    <dxf>
      <numFmt numFmtId="167" formatCode="[&gt;=1000000]0.00,,&quot;M&quot;;[&gt;=1000]0.0,&quot;K&quot;;0"/>
    </dxf>
    <dxf>
      <numFmt numFmtId="167" formatCode="[&gt;=1000000]0.00,,&quot;M&quot;;[&gt;=1000]0.0,&quot;K&quot;;0"/>
    </dxf>
    <dxf>
      <numFmt numFmtId="167" formatCode="[&gt;=1000000]0.00,,&quot;M&quot;;[&gt;=1000]0.0,&quot;K&quot;;0"/>
    </dxf>
    <dxf>
      <numFmt numFmtId="167" formatCode="[&gt;=1000000]0.00,,&quot;M&quot;;[&gt;=1000]0.0,&quot;K&quot;;0"/>
    </dxf>
    <dxf>
      <numFmt numFmtId="166" formatCode="[&gt;=1000000]&quot;$&quot;0.00,,&quot;M&quot;;[&gt;=1000]&quot;$&quot;0.0,&quot;K&quot;;0"/>
    </dxf>
    <dxf>
      <numFmt numFmtId="166" formatCode="[&gt;=1000000]&quot;$&quot;0.00,,&quot;M&quot;;[&gt;=1000]&quot;$&quot;0.0,&quot;K&quot;;0"/>
    </dxf>
    <dxf>
      <numFmt numFmtId="166" formatCode="[&gt;=1000000]&quot;$&quot;0.00,,&quot;M&quot;;[&gt;=1000]&quot;$&quot;0.0,&quot;K&quot;;0"/>
    </dxf>
    <dxf>
      <numFmt numFmtId="166" formatCode="[&gt;=1000000]&quot;$&quot;0.00,,&quot;M&quot;;[&gt;=1000]&quot;$&quot;0.0,&quot;K&quot;;0"/>
    </dxf>
    <dxf>
      <numFmt numFmtId="166" formatCode="[&gt;=1000000]&quot;$&quot;0.00,,&quot;M&quot;;[&gt;=1000]&quot;$&quot;0.0,&quot;K&quot;;0"/>
    </dxf>
    <dxf>
      <font>
        <color theme="9"/>
      </font>
    </dxf>
    <dxf>
      <font>
        <color rgb="FFC00000"/>
      </font>
    </dxf>
    <dxf>
      <font>
        <color theme="9"/>
      </font>
    </dxf>
    <dxf>
      <font>
        <color rgb="FFC00000"/>
      </font>
    </dxf>
    <dxf>
      <font>
        <color rgb="FFC00000"/>
      </font>
    </dxf>
    <dxf>
      <font>
        <color theme="9"/>
      </font>
    </dxf>
    <dxf>
      <font>
        <color rgb="FFC00000"/>
      </font>
    </dxf>
    <dxf>
      <font>
        <color theme="9"/>
      </font>
    </dxf>
    <dxf>
      <font>
        <color rgb="FFC00000"/>
      </font>
    </dxf>
    <dxf>
      <numFmt numFmtId="169" formatCode="[&gt;=1000000]&quot;$&quot;0.0,,&quot;M&quot;;[&gt;=1000]&quot;$&quot;0,&quot;K&quot;;0"/>
    </dxf>
    <dxf>
      <numFmt numFmtId="169" formatCode="[&gt;=1000000]&quot;$&quot;0.0,,&quot;M&quot;;[&gt;=1000]&quot;$&quot;0,&quot;K&quot;;0"/>
    </dxf>
    <dxf>
      <numFmt numFmtId="169" formatCode="[&gt;=1000000]&quot;$&quot;0.0,,&quot;M&quot;;[&gt;=1000]&quot;$&quot;0,&quot;K&quot;;0"/>
    </dxf>
    <dxf>
      <numFmt numFmtId="169" formatCode="[&gt;=1000000]&quot;$&quot;0.0,,&quot;M&quot;;[&gt;=1000]&quot;$&quot;0,&quot;K&quot;;0"/>
    </dxf>
    <dxf>
      <numFmt numFmtId="169" formatCode="[&gt;=1000000]&quot;$&quot;0.0,,&quot;M&quot;;[&gt;=1000]&quot;$&quot;0,&quot;K&quot;;0"/>
    </dxf>
    <dxf>
      <numFmt numFmtId="14" formatCode="0.00%"/>
    </dxf>
    <dxf>
      <numFmt numFmtId="14" formatCode="0.00%"/>
    </dxf>
    <dxf>
      <numFmt numFmtId="169" formatCode="[&gt;=1000000]&quot;$&quot;0.0,,&quot;M&quot;;[&gt;=1000]&quot;$&quot;0,&quot;K&quot;;0"/>
    </dxf>
    <dxf>
      <numFmt numFmtId="168" formatCode="\+0.0%;\-0.0%"/>
    </dxf>
    <dxf>
      <numFmt numFmtId="169" formatCode="[&gt;=1000000]&quot;$&quot;0.0,,&quot;M&quot;;[&gt;=1000]&quot;$&quot;0,&quot;K&quot;;0"/>
    </dxf>
    <dxf>
      <numFmt numFmtId="1" formatCode="0"/>
    </dxf>
    <dxf>
      <font>
        <color rgb="FF0070C0"/>
      </font>
    </dxf>
    <dxf>
      <font>
        <color rgb="FF9FE6FF"/>
      </font>
    </dxf>
    <dxf>
      <font>
        <color theme="9"/>
      </font>
    </dxf>
    <dxf>
      <font>
        <color rgb="FFC00000"/>
      </font>
    </dxf>
    <dxf>
      <font>
        <b val="0"/>
        <i/>
        <color rgb="FF9FE6FF"/>
      </font>
      <fill>
        <patternFill>
          <bgColor rgb="FF333F50"/>
        </patternFill>
      </fill>
      <border diagonalUp="0" diagonalDown="0">
        <left/>
        <right/>
        <top/>
        <bottom/>
        <vertical/>
        <horizontal/>
      </border>
    </dxf>
    <dxf>
      <font>
        <b val="0"/>
        <i val="0"/>
      </font>
      <fill>
        <patternFill>
          <bgColor rgb="FF333F50"/>
        </patternFill>
      </fill>
      <border diagonalUp="0" diagonalDown="0">
        <left/>
        <right/>
        <top/>
        <bottom/>
        <vertical/>
        <horizontal/>
      </border>
    </dxf>
  </dxfs>
  <tableStyles count="1" defaultTableStyle="TableStyleMedium2" defaultPivotStyle="PivotStyleLight16">
    <tableStyle name="New" pivot="0" table="0" count="7" xr9:uid="{38CFC7BD-4A8A-4532-968F-44E0B704630F}">
      <tableStyleElement type="wholeTable" dxfId="71"/>
      <tableStyleElement type="headerRow" dxfId="70"/>
    </tableStyle>
  </tableStyles>
  <colors>
    <mruColors>
      <color rgb="FF0070C0"/>
      <color rgb="FF1F8CB3"/>
      <color rgb="FF005392"/>
      <color rgb="FF333F50"/>
      <color rgb="FF9FE6FF"/>
      <color rgb="FF70C7E6"/>
      <color rgb="FF1F95B3"/>
      <color rgb="FF0000FF"/>
    </mruColors>
  </colors>
  <extLst>
    <ext xmlns:x14="http://schemas.microsoft.com/office/spreadsheetml/2009/9/main" uri="{46F421CA-312F-682f-3DD2-61675219B42D}">
      <x14:dxfs count="5">
        <dxf>
          <font>
            <b val="0"/>
            <i val="0"/>
            <color theme="2" tint="-0.24994659260841701"/>
          </font>
          <fill>
            <patternFill>
              <bgColor theme="0"/>
            </patternFill>
          </fill>
          <border diagonalUp="0" diagonalDown="0">
            <left/>
            <right/>
            <top/>
            <bottom style="thin">
              <color theme="2" tint="-0.24994659260841701"/>
            </bottom>
            <vertical/>
            <horizontal/>
          </border>
        </dxf>
        <dxf>
          <font>
            <b/>
            <i val="0"/>
            <color theme="2" tint="-0.24994659260841701"/>
          </font>
          <fill>
            <patternFill>
              <bgColor theme="0"/>
            </patternFill>
          </fill>
          <border diagonalUp="0" diagonalDown="0">
            <left/>
            <right/>
            <top/>
            <bottom style="medium">
              <color theme="2" tint="-0.24994659260841701"/>
            </bottom>
            <vertical/>
            <horizontal/>
          </border>
        </dxf>
        <dxf>
          <font>
            <b val="0"/>
            <i val="0"/>
            <color theme="2" tint="-0.24994659260841701"/>
          </font>
          <fill>
            <patternFill>
              <bgColor theme="0"/>
            </patternFill>
          </fill>
          <border diagonalUp="0" diagonalDown="0">
            <left/>
            <right/>
            <top/>
            <bottom style="thin">
              <color theme="2" tint="-9.9948118533890809E-2"/>
            </bottom>
            <vertical/>
            <horizontal/>
          </border>
        </dxf>
        <dxf>
          <font>
            <b/>
            <i val="0"/>
            <color theme="0"/>
          </font>
          <fill>
            <patternFill>
              <bgColor rgb="FF333F50"/>
            </patternFill>
          </fill>
          <border diagonalUp="0" diagonalDown="0">
            <left/>
            <right/>
            <top/>
            <bottom style="medium">
              <color theme="0" tint="-0.24994659260841701"/>
            </bottom>
            <vertical/>
            <horizontal/>
          </border>
        </dxf>
        <dxf>
          <font>
            <b val="0"/>
            <i/>
            <color theme="0" tint="-0.14996795556505021"/>
          </font>
          <fill>
            <patternFill>
              <bgColor rgb="FF333F50"/>
            </patternFill>
          </fill>
          <border diagonalUp="0" diagonalDown="0">
            <left/>
            <right/>
            <top/>
            <bottom style="medium">
              <color theme="0" tint="-0.14996795556505021"/>
            </bottom>
            <vertical/>
            <horizontal/>
          </border>
        </dxf>
      </x14:dxfs>
    </ext>
    <ext xmlns:x14="http://schemas.microsoft.com/office/spreadsheetml/2009/9/main" uri="{EB79DEF2-80B8-43e5-95BD-54CBDDF9020C}">
      <x14:slicerStyles defaultSlicerStyle="SlicerStyleLight1">
        <x14:slicerStyle name="New">
          <x14:slicerStyleElements>
            <x14:slicerStyleElement type="unselectedItemWith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sharedStrings" Target="sharedStrings.xml"/><Relationship Id="rId47" Type="http://schemas.openxmlformats.org/officeDocument/2006/relationships/customXml" Target="../customXml/item2.xml"/><Relationship Id="rId63" Type="http://schemas.openxmlformats.org/officeDocument/2006/relationships/customXml" Target="../customXml/item18.xml"/><Relationship Id="rId68" Type="http://schemas.openxmlformats.org/officeDocument/2006/relationships/customXml" Target="../customXml/item23.xml"/><Relationship Id="rId84" Type="http://schemas.openxmlformats.org/officeDocument/2006/relationships/customXml" Target="../customXml/item39.xml"/><Relationship Id="rId89" Type="http://schemas.openxmlformats.org/officeDocument/2006/relationships/customXml" Target="../customXml/item44.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openxmlformats.org/officeDocument/2006/relationships/pivotCacheDefinition" Target="pivotCache/pivotCacheDefinition24.xml"/><Relationship Id="rId37" Type="http://schemas.microsoft.com/office/2007/relationships/slicerCache" Target="slicerCaches/slicerCache3.xml"/><Relationship Id="rId53" Type="http://schemas.openxmlformats.org/officeDocument/2006/relationships/customXml" Target="../customXml/item8.xml"/><Relationship Id="rId58" Type="http://schemas.openxmlformats.org/officeDocument/2006/relationships/customXml" Target="../customXml/item13.xml"/><Relationship Id="rId74" Type="http://schemas.openxmlformats.org/officeDocument/2006/relationships/customXml" Target="../customXml/item29.xml"/><Relationship Id="rId79" Type="http://schemas.openxmlformats.org/officeDocument/2006/relationships/customXml" Target="../customXml/item34.xml"/><Relationship Id="rId5" Type="http://schemas.openxmlformats.org/officeDocument/2006/relationships/worksheet" Target="worksheets/sheet5.xml"/><Relationship Id="rId90" Type="http://schemas.openxmlformats.org/officeDocument/2006/relationships/customXml" Target="../customXml/item45.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30" Type="http://schemas.openxmlformats.org/officeDocument/2006/relationships/pivotCacheDefinition" Target="pivotCache/pivotCacheDefinition22.xml"/><Relationship Id="rId35" Type="http://schemas.microsoft.com/office/2007/relationships/slicerCache" Target="slicerCaches/slicerCache1.xml"/><Relationship Id="rId43" Type="http://schemas.openxmlformats.org/officeDocument/2006/relationships/sheetMetadata" Target="metadata.xml"/><Relationship Id="rId48" Type="http://schemas.openxmlformats.org/officeDocument/2006/relationships/customXml" Target="../customXml/item3.xml"/><Relationship Id="rId56" Type="http://schemas.openxmlformats.org/officeDocument/2006/relationships/customXml" Target="../customXml/item11.xml"/><Relationship Id="rId64" Type="http://schemas.openxmlformats.org/officeDocument/2006/relationships/customXml" Target="../customXml/item19.xml"/><Relationship Id="rId69" Type="http://schemas.openxmlformats.org/officeDocument/2006/relationships/customXml" Target="../customXml/item24.xml"/><Relationship Id="rId77" Type="http://schemas.openxmlformats.org/officeDocument/2006/relationships/customXml" Target="../customXml/item32.xml"/><Relationship Id="rId8" Type="http://schemas.openxmlformats.org/officeDocument/2006/relationships/worksheet" Target="worksheets/sheet8.xml"/><Relationship Id="rId51" Type="http://schemas.openxmlformats.org/officeDocument/2006/relationships/customXml" Target="../customXml/item6.xml"/><Relationship Id="rId72" Type="http://schemas.openxmlformats.org/officeDocument/2006/relationships/customXml" Target="../customXml/item27.xml"/><Relationship Id="rId80" Type="http://schemas.openxmlformats.org/officeDocument/2006/relationships/customXml" Target="../customXml/item35.xml"/><Relationship Id="rId85"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pivotCacheDefinition" Target="pivotCache/pivotCacheDefinition25.xml"/><Relationship Id="rId38" Type="http://schemas.microsoft.com/office/2007/relationships/slicerCache" Target="slicerCaches/slicerCache4.xml"/><Relationship Id="rId46" Type="http://schemas.openxmlformats.org/officeDocument/2006/relationships/customXml" Target="../customXml/item1.xml"/><Relationship Id="rId59" Type="http://schemas.openxmlformats.org/officeDocument/2006/relationships/customXml" Target="../customXml/item14.xml"/><Relationship Id="rId67" Type="http://schemas.openxmlformats.org/officeDocument/2006/relationships/customXml" Target="../customXml/item22.xml"/><Relationship Id="rId20" Type="http://schemas.openxmlformats.org/officeDocument/2006/relationships/pivotCacheDefinition" Target="pivotCache/pivotCacheDefinition12.xml"/><Relationship Id="rId41" Type="http://schemas.openxmlformats.org/officeDocument/2006/relationships/styles" Target="styles.xml"/><Relationship Id="rId54" Type="http://schemas.openxmlformats.org/officeDocument/2006/relationships/customXml" Target="../customXml/item9.xml"/><Relationship Id="rId62" Type="http://schemas.openxmlformats.org/officeDocument/2006/relationships/customXml" Target="../customXml/item17.xml"/><Relationship Id="rId70" Type="http://schemas.openxmlformats.org/officeDocument/2006/relationships/customXml" Target="../customXml/item25.xml"/><Relationship Id="rId75" Type="http://schemas.openxmlformats.org/officeDocument/2006/relationships/customXml" Target="../customXml/item30.xml"/><Relationship Id="rId83" Type="http://schemas.openxmlformats.org/officeDocument/2006/relationships/customXml" Target="../customXml/item38.xml"/><Relationship Id="rId88" Type="http://schemas.openxmlformats.org/officeDocument/2006/relationships/customXml" Target="../customXml/item43.xml"/><Relationship Id="rId91" Type="http://schemas.openxmlformats.org/officeDocument/2006/relationships/customXml" Target="../customXml/item4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microsoft.com/office/2007/relationships/slicerCache" Target="slicerCaches/slicerCache2.xml"/><Relationship Id="rId49" Type="http://schemas.openxmlformats.org/officeDocument/2006/relationships/customXml" Target="../customXml/item4.xml"/><Relationship Id="rId57" Type="http://schemas.openxmlformats.org/officeDocument/2006/relationships/customXml" Target="../customXml/item12.xml"/><Relationship Id="rId10" Type="http://schemas.openxmlformats.org/officeDocument/2006/relationships/pivotCacheDefinition" Target="pivotCache/pivotCacheDefinition2.xml"/><Relationship Id="rId31" Type="http://schemas.openxmlformats.org/officeDocument/2006/relationships/pivotCacheDefinition" Target="pivotCache/pivotCacheDefinition23.xml"/><Relationship Id="rId44" Type="http://schemas.openxmlformats.org/officeDocument/2006/relationships/powerPivotData" Target="model/item.data"/><Relationship Id="rId52" Type="http://schemas.openxmlformats.org/officeDocument/2006/relationships/customXml" Target="../customXml/item7.xml"/><Relationship Id="rId60" Type="http://schemas.openxmlformats.org/officeDocument/2006/relationships/customXml" Target="../customXml/item15.xml"/><Relationship Id="rId65" Type="http://schemas.openxmlformats.org/officeDocument/2006/relationships/customXml" Target="../customXml/item20.xml"/><Relationship Id="rId73" Type="http://schemas.openxmlformats.org/officeDocument/2006/relationships/customXml" Target="../customXml/item28.xml"/><Relationship Id="rId78" Type="http://schemas.openxmlformats.org/officeDocument/2006/relationships/customXml" Target="../customXml/item33.xml"/><Relationship Id="rId81" Type="http://schemas.openxmlformats.org/officeDocument/2006/relationships/customXml" Target="../customXml/item36.xml"/><Relationship Id="rId86" Type="http://schemas.openxmlformats.org/officeDocument/2006/relationships/customXml" Target="../customXml/item4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theme" Target="theme/theme1.xml"/><Relationship Id="rId34" Type="http://schemas.openxmlformats.org/officeDocument/2006/relationships/pivotCacheDefinition" Target="pivotCache/pivotCacheDefinition26.xml"/><Relationship Id="rId50" Type="http://schemas.openxmlformats.org/officeDocument/2006/relationships/customXml" Target="../customXml/item5.xml"/><Relationship Id="rId55" Type="http://schemas.openxmlformats.org/officeDocument/2006/relationships/customXml" Target="../customXml/item10.xml"/><Relationship Id="rId76" Type="http://schemas.openxmlformats.org/officeDocument/2006/relationships/customXml" Target="../customXml/item31.xml"/><Relationship Id="rId7" Type="http://schemas.openxmlformats.org/officeDocument/2006/relationships/worksheet" Target="worksheets/sheet7.xml"/><Relationship Id="rId71" Type="http://schemas.openxmlformats.org/officeDocument/2006/relationships/customXml" Target="../customXml/item26.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openxmlformats.org/officeDocument/2006/relationships/connections" Target="connections.xml"/><Relationship Id="rId45" Type="http://schemas.openxmlformats.org/officeDocument/2006/relationships/calcChain" Target="calcChain.xml"/><Relationship Id="rId66" Type="http://schemas.openxmlformats.org/officeDocument/2006/relationships/customXml" Target="../customXml/item21.xml"/><Relationship Id="rId87" Type="http://schemas.openxmlformats.org/officeDocument/2006/relationships/customXml" Target="../customXml/item42.xml"/><Relationship Id="rId61" Type="http://schemas.openxmlformats.org/officeDocument/2006/relationships/customXml" Target="../customXml/item16.xml"/><Relationship Id="rId82" Type="http://schemas.openxmlformats.org/officeDocument/2006/relationships/customXml" Target="../customXml/item37.xml"/><Relationship Id="rId19" Type="http://schemas.openxmlformats.org/officeDocument/2006/relationships/pivotCacheDefinition" Target="pivotCache/pivotCacheDefinition1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9.4354664740806046E-2"/>
          <c:w val="0.93888888888888888"/>
          <c:h val="0.63646585450226012"/>
        </c:manualLayout>
      </c:layout>
      <c:barChart>
        <c:barDir val="col"/>
        <c:grouping val="clustered"/>
        <c:varyColors val="0"/>
        <c:ser>
          <c:idx val="0"/>
          <c:order val="0"/>
          <c:tx>
            <c:strRef>
              <c:f>'Analysis 01'!$J$18</c:f>
              <c:strCache>
                <c:ptCount val="1"/>
                <c:pt idx="0">
                  <c:v>Profit Margin</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01'!$I$19:$I$23</c:f>
              <c:strCache>
                <c:ptCount val="5"/>
                <c:pt idx="0">
                  <c:v>Travis Ewing</c:v>
                </c:pt>
                <c:pt idx="1">
                  <c:v>Lisa West</c:v>
                </c:pt>
                <c:pt idx="2">
                  <c:v>Bobby Abbott</c:v>
                </c:pt>
                <c:pt idx="3">
                  <c:v>Christine Hawkins</c:v>
                </c:pt>
                <c:pt idx="4">
                  <c:v>Jeffery Powell</c:v>
                </c:pt>
              </c:strCache>
            </c:strRef>
          </c:cat>
          <c:val>
            <c:numRef>
              <c:f>'Analysis 01'!$J$19:$J$23</c:f>
              <c:numCache>
                <c:formatCode>[&gt;=1000000]"$"0.0,,"M";[&gt;=1000]"$"0,"K";0</c:formatCode>
                <c:ptCount val="5"/>
                <c:pt idx="0">
                  <c:v>130.20000000000073</c:v>
                </c:pt>
                <c:pt idx="1">
                  <c:v>912.82000000000062</c:v>
                </c:pt>
                <c:pt idx="2">
                  <c:v>992.27999999999975</c:v>
                </c:pt>
                <c:pt idx="3">
                  <c:v>1362.7800000000007</c:v>
                </c:pt>
                <c:pt idx="4">
                  <c:v>1387.2399999999998</c:v>
                </c:pt>
              </c:numCache>
            </c:numRef>
          </c:val>
          <c:extLst>
            <c:ext xmlns:c16="http://schemas.microsoft.com/office/drawing/2014/chart" uri="{C3380CC4-5D6E-409C-BE32-E72D297353CC}">
              <c16:uniqueId val="{00000000-9A94-45F9-985D-3B0DAFB7F5F0}"/>
            </c:ext>
          </c:extLst>
        </c:ser>
        <c:dLbls>
          <c:showLegendKey val="0"/>
          <c:showVal val="0"/>
          <c:showCatName val="0"/>
          <c:showSerName val="0"/>
          <c:showPercent val="0"/>
          <c:showBubbleSize val="0"/>
        </c:dLbls>
        <c:gapWidth val="85"/>
        <c:overlap val="-27"/>
        <c:axId val="1379474495"/>
        <c:axId val="1379475327"/>
      </c:barChart>
      <c:catAx>
        <c:axId val="1379474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9475327"/>
        <c:crosses val="autoZero"/>
        <c:auto val="1"/>
        <c:lblAlgn val="l"/>
        <c:lblOffset val="100"/>
        <c:noMultiLvlLbl val="0"/>
      </c:catAx>
      <c:valAx>
        <c:axId val="1379475327"/>
        <c:scaling>
          <c:orientation val="minMax"/>
        </c:scaling>
        <c:delete val="1"/>
        <c:axPos val="l"/>
        <c:numFmt formatCode="[&gt;=1000000]&quot;$&quot;0.0,,&quot;M&quot;;[&gt;=1000]&quot;$&quot;0,&quot;K&quot;;0" sourceLinked="1"/>
        <c:majorTickMark val="none"/>
        <c:minorTickMark val="none"/>
        <c:tickLblPos val="nextTo"/>
        <c:crossAx val="137947449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[Kix Bussines.xlsm]Analysis 01!Customer Age Group</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300692586907077E-2"/>
          <c:y val="0.12727902361896173"/>
          <c:w val="0.96332344167945905"/>
          <c:h val="0.74595411082025032"/>
        </c:manualLayout>
      </c:layout>
      <c:barChart>
        <c:barDir val="col"/>
        <c:grouping val="clustered"/>
        <c:varyColors val="0"/>
        <c:ser>
          <c:idx val="0"/>
          <c:order val="0"/>
          <c:tx>
            <c:strRef>
              <c:f>'Analysis 01'!$X$6</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01'!$W$7:$W$11</c:f>
              <c:strCache>
                <c:ptCount val="5"/>
                <c:pt idx="0">
                  <c:v>0-20</c:v>
                </c:pt>
                <c:pt idx="1">
                  <c:v>21-30</c:v>
                </c:pt>
                <c:pt idx="2">
                  <c:v>31-40</c:v>
                </c:pt>
                <c:pt idx="3">
                  <c:v>41-50</c:v>
                </c:pt>
                <c:pt idx="4">
                  <c:v>51 +</c:v>
                </c:pt>
              </c:strCache>
            </c:strRef>
          </c:cat>
          <c:val>
            <c:numRef>
              <c:f>'Analysis 01'!$X$7:$X$11</c:f>
              <c:numCache>
                <c:formatCode>[&gt;=1000000]"$"0.0,,"M";[&gt;=1000]"$"0,"K";0</c:formatCode>
                <c:ptCount val="5"/>
                <c:pt idx="0">
                  <c:v>77466.27</c:v>
                </c:pt>
                <c:pt idx="1">
                  <c:v>404975.14999999909</c:v>
                </c:pt>
                <c:pt idx="2">
                  <c:v>423905.77999999851</c:v>
                </c:pt>
                <c:pt idx="3">
                  <c:v>481608.5400000019</c:v>
                </c:pt>
                <c:pt idx="4">
                  <c:v>909556.31999999564</c:v>
                </c:pt>
              </c:numCache>
            </c:numRef>
          </c:val>
          <c:extLst>
            <c:ext xmlns:c16="http://schemas.microsoft.com/office/drawing/2014/chart" uri="{C3380CC4-5D6E-409C-BE32-E72D297353CC}">
              <c16:uniqueId val="{00000000-F20E-4C50-A733-6F531B8370EB}"/>
            </c:ext>
          </c:extLst>
        </c:ser>
        <c:dLbls>
          <c:dLblPos val="outEnd"/>
          <c:showLegendKey val="0"/>
          <c:showVal val="1"/>
          <c:showCatName val="0"/>
          <c:showSerName val="0"/>
          <c:showPercent val="0"/>
          <c:showBubbleSize val="0"/>
        </c:dLbls>
        <c:gapWidth val="85"/>
        <c:overlap val="-27"/>
        <c:axId val="740354704"/>
        <c:axId val="740353456"/>
      </c:barChart>
      <c:catAx>
        <c:axId val="74035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0353456"/>
        <c:crosses val="autoZero"/>
        <c:auto val="1"/>
        <c:lblAlgn val="ctr"/>
        <c:lblOffset val="100"/>
        <c:noMultiLvlLbl val="0"/>
      </c:catAx>
      <c:valAx>
        <c:axId val="740353456"/>
        <c:scaling>
          <c:orientation val="minMax"/>
        </c:scaling>
        <c:delete val="1"/>
        <c:axPos val="l"/>
        <c:numFmt formatCode="[&gt;=1000000]&quot;$&quot;0.0,,&quot;M&quot;;[&gt;=1000]&quot;$&quot;0,&quot;K&quot;;0" sourceLinked="1"/>
        <c:majorTickMark val="none"/>
        <c:minorTickMark val="none"/>
        <c:tickLblPos val="nextTo"/>
        <c:crossAx val="74035470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71094663223625E-2"/>
          <c:y val="0.20546565568257008"/>
          <c:w val="0.96253217022387816"/>
          <c:h val="0.56762330761885382"/>
        </c:manualLayout>
      </c:layout>
      <c:areaChart>
        <c:grouping val="stacked"/>
        <c:varyColors val="0"/>
        <c:ser>
          <c:idx val="1"/>
          <c:order val="1"/>
          <c:tx>
            <c:strRef>
              <c:f>'Analysis 01'!$AO$6</c:f>
              <c:strCache>
                <c:ptCount val="1"/>
                <c:pt idx="0">
                  <c:v>New Chart</c:v>
                </c:pt>
              </c:strCache>
            </c:strRef>
          </c:tx>
          <c:spPr>
            <a:gradFill flip="none" rotWithShape="1">
              <a:gsLst>
                <a:gs pos="100000">
                  <a:srgbClr val="1F95B3">
                    <a:alpha val="5000"/>
                    <a:lumMod val="100000"/>
                  </a:srgbClr>
                </a:gs>
                <a:gs pos="80000">
                  <a:srgbClr val="1F95B3">
                    <a:alpha val="10000"/>
                    <a:lumMod val="100000"/>
                  </a:srgbClr>
                </a:gs>
                <a:gs pos="60000">
                  <a:srgbClr val="1F95B3">
                    <a:alpha val="24000"/>
                  </a:srgbClr>
                </a:gs>
                <a:gs pos="0">
                  <a:srgbClr val="1F95B3"/>
                </a:gs>
              </a:gsLst>
              <a:path path="circle">
                <a:fillToRect l="50000" t="-80000" r="50000" b="180000"/>
              </a:path>
              <a:tileRect/>
            </a:gradFill>
            <a:ln>
              <a:noFill/>
            </a:ln>
            <a:effectLst/>
          </c:spPr>
          <c:dLbls>
            <c:delete val="1"/>
          </c:dLbls>
          <c:val>
            <c:numRef>
              <c:f>'Analysis 01'!$AO$7:$AO$18</c:f>
              <c:numCache>
                <c:formatCode>[&gt;=1000000]"$"0.00,,"M";[&gt;=1000]"$"0.0,"K";0</c:formatCode>
                <c:ptCount val="12"/>
                <c:pt idx="0">
                  <c:v>177715.37999999989</c:v>
                </c:pt>
                <c:pt idx="1">
                  <c:v>177756.56999999966</c:v>
                </c:pt>
                <c:pt idx="2">
                  <c:v>204515.86999999953</c:v>
                </c:pt>
                <c:pt idx="3">
                  <c:v>192977.03999999998</c:v>
                </c:pt>
                <c:pt idx="4">
                  <c:v>205642.8500000005</c:v>
                </c:pt>
                <c:pt idx="5">
                  <c:v>195489.95000000036</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0-B8DA-439B-8217-BEA7DBA90570}"/>
            </c:ext>
          </c:extLst>
        </c:ser>
        <c:dLbls>
          <c:showLegendKey val="0"/>
          <c:showVal val="1"/>
          <c:showCatName val="0"/>
          <c:showSerName val="0"/>
          <c:showPercent val="0"/>
          <c:showBubbleSize val="0"/>
        </c:dLbls>
        <c:axId val="1001232127"/>
        <c:axId val="1001231295"/>
      </c:areaChart>
      <c:lineChart>
        <c:grouping val="standard"/>
        <c:varyColors val="0"/>
        <c:ser>
          <c:idx val="0"/>
          <c:order val="0"/>
          <c:tx>
            <c:strRef>
              <c:f>'Analysis 01'!$AN$6</c:f>
              <c:strCache>
                <c:ptCount val="1"/>
                <c:pt idx="0">
                  <c:v>Profit Margin</c:v>
                </c:pt>
              </c:strCache>
            </c:strRef>
          </c:tx>
          <c:spPr>
            <a:ln w="28575" cap="rnd">
              <a:solidFill>
                <a:srgbClr val="1F8CB3"/>
              </a:solidFill>
              <a:round/>
            </a:ln>
            <a:effectLst/>
          </c:spPr>
          <c:marker>
            <c:symbol val="circle"/>
            <c:size val="5"/>
            <c:spPr>
              <a:solidFill>
                <a:srgbClr val="1F8CB3"/>
              </a:solidFill>
              <a:ln w="9525">
                <a:solidFill>
                  <a:schemeClr val="accent1"/>
                </a:solidFill>
              </a:ln>
              <a:effectLst/>
            </c:spPr>
          </c:marker>
          <c:dLbls>
            <c:dLbl>
              <c:idx val="0"/>
              <c:tx>
                <c:rich>
                  <a:bodyPr/>
                  <a:lstStyle/>
                  <a:p>
                    <a:fld id="{55FAC57C-E7C5-465E-A1D7-EBC87C5855B0}"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8DA-439B-8217-BEA7DBA90570}"/>
                </c:ext>
              </c:extLst>
            </c:dLbl>
            <c:dLbl>
              <c:idx val="1"/>
              <c:tx>
                <c:rich>
                  <a:bodyPr/>
                  <a:lstStyle/>
                  <a:p>
                    <a:fld id="{240B7B92-E10E-4A32-B746-35F6AB9B9C8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8DA-439B-8217-BEA7DBA90570}"/>
                </c:ext>
              </c:extLst>
            </c:dLbl>
            <c:dLbl>
              <c:idx val="2"/>
              <c:tx>
                <c:rich>
                  <a:bodyPr/>
                  <a:lstStyle/>
                  <a:p>
                    <a:fld id="{1CA8D4D2-1459-47C7-8594-F637FB26909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8DA-439B-8217-BEA7DBA90570}"/>
                </c:ext>
              </c:extLst>
            </c:dLbl>
            <c:dLbl>
              <c:idx val="3"/>
              <c:tx>
                <c:rich>
                  <a:bodyPr/>
                  <a:lstStyle/>
                  <a:p>
                    <a:fld id="{C1BBBC68-2C7A-4768-B3B4-A637ABD7906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8DA-439B-8217-BEA7DBA90570}"/>
                </c:ext>
              </c:extLst>
            </c:dLbl>
            <c:dLbl>
              <c:idx val="4"/>
              <c:tx>
                <c:rich>
                  <a:bodyPr/>
                  <a:lstStyle/>
                  <a:p>
                    <a:fld id="{FFCC9E68-62D9-4FE0-BD52-B204DA81B5C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8DA-439B-8217-BEA7DBA90570}"/>
                </c:ext>
              </c:extLst>
            </c:dLbl>
            <c:dLbl>
              <c:idx val="5"/>
              <c:tx>
                <c:rich>
                  <a:bodyPr/>
                  <a:lstStyle/>
                  <a:p>
                    <a:fld id="{49FB4193-5E01-469E-808B-8F6263EFF3BC}"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8DA-439B-8217-BEA7DBA90570}"/>
                </c:ext>
              </c:extLst>
            </c:dLbl>
            <c:dLbl>
              <c:idx val="6"/>
              <c:tx>
                <c:rich>
                  <a:bodyPr/>
                  <a:lstStyle/>
                  <a:p>
                    <a:fld id="{B2A9F98F-F2F7-4C7D-A657-9A60E68CBB8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8DA-439B-8217-BEA7DBA90570}"/>
                </c:ext>
              </c:extLst>
            </c:dLbl>
            <c:dLbl>
              <c:idx val="7"/>
              <c:tx>
                <c:rich>
                  <a:bodyPr/>
                  <a:lstStyle/>
                  <a:p>
                    <a:fld id="{6369D80C-69AF-4C62-A8E8-D0A478667B4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8DA-439B-8217-BEA7DBA90570}"/>
                </c:ext>
              </c:extLst>
            </c:dLbl>
            <c:dLbl>
              <c:idx val="8"/>
              <c:tx>
                <c:rich>
                  <a:bodyPr/>
                  <a:lstStyle/>
                  <a:p>
                    <a:fld id="{3A326BA9-32D5-4E66-9CD3-1B1CE90DE9E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8DA-439B-8217-BEA7DBA90570}"/>
                </c:ext>
              </c:extLst>
            </c:dLbl>
            <c:dLbl>
              <c:idx val="9"/>
              <c:tx>
                <c:rich>
                  <a:bodyPr/>
                  <a:lstStyle/>
                  <a:p>
                    <a:fld id="{552F67CE-BCB9-4F84-8E3B-8C49A5C3520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8DA-439B-8217-BEA7DBA90570}"/>
                </c:ext>
              </c:extLst>
            </c:dLbl>
            <c:dLbl>
              <c:idx val="10"/>
              <c:tx>
                <c:rich>
                  <a:bodyPr/>
                  <a:lstStyle/>
                  <a:p>
                    <a:fld id="{CA6D4531-3F8C-437A-AA15-392DE914707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8DA-439B-8217-BEA7DBA90570}"/>
                </c:ext>
              </c:extLst>
            </c:dLbl>
            <c:dLbl>
              <c:idx val="11"/>
              <c:tx>
                <c:rich>
                  <a:bodyPr/>
                  <a:lstStyle/>
                  <a:p>
                    <a:fld id="{F2A49FB4-A1B4-4F9E-A80C-2F1AB337F2A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B8DA-439B-8217-BEA7DBA90570}"/>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01'!$AM$7:$AM$18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01'!$AN$7:$AN$18</c:f>
              <c:numCache>
                <c:formatCode>[&gt;=1000000]"$"0.00,,"M";[&gt;=1000]"$"0.0,"K";0</c:formatCode>
                <c:ptCount val="12"/>
                <c:pt idx="0">
                  <c:v>177715.37999999989</c:v>
                </c:pt>
                <c:pt idx="1">
                  <c:v>177756.56999999966</c:v>
                </c:pt>
                <c:pt idx="2">
                  <c:v>204515.86999999953</c:v>
                </c:pt>
                <c:pt idx="3">
                  <c:v>192977.03999999998</c:v>
                </c:pt>
                <c:pt idx="4">
                  <c:v>205642.8500000005</c:v>
                </c:pt>
                <c:pt idx="5">
                  <c:v>195489.95000000036</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'Analysis 01'!$AH$7:$AH$18</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D-B8DA-439B-8217-BEA7DBA90570}"/>
            </c:ext>
          </c:extLst>
        </c:ser>
        <c:dLbls>
          <c:showLegendKey val="0"/>
          <c:showVal val="1"/>
          <c:showCatName val="0"/>
          <c:showSerName val="0"/>
          <c:showPercent val="0"/>
          <c:showBubbleSize val="0"/>
        </c:dLbls>
        <c:marker val="1"/>
        <c:smooth val="0"/>
        <c:axId val="1001232127"/>
        <c:axId val="1001231295"/>
      </c:lineChart>
      <c:catAx>
        <c:axId val="1001232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01231295"/>
        <c:crosses val="autoZero"/>
        <c:auto val="1"/>
        <c:lblAlgn val="ctr"/>
        <c:lblOffset val="100"/>
        <c:noMultiLvlLbl val="0"/>
      </c:catAx>
      <c:valAx>
        <c:axId val="1001231295"/>
        <c:scaling>
          <c:orientation val="minMax"/>
        </c:scaling>
        <c:delete val="1"/>
        <c:axPos val="l"/>
        <c:numFmt formatCode="[&gt;=1000000]&quot;$&quot;0.00,,&quot;M&quot;;[&gt;=1000]&quot;$&quot;0.0,&quot;K&quot;;0" sourceLinked="1"/>
        <c:majorTickMark val="none"/>
        <c:minorTickMark val="none"/>
        <c:tickLblPos val="nextTo"/>
        <c:crossAx val="100123212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[Kix Bussines.xlsm]Analysis 01!Weekday</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9.4767244231010531E-2"/>
          <c:w val="0.93888888888888888"/>
          <c:h val="0.75498283276489431"/>
        </c:manualLayout>
      </c:layout>
      <c:barChart>
        <c:barDir val="col"/>
        <c:grouping val="clustered"/>
        <c:varyColors val="0"/>
        <c:ser>
          <c:idx val="0"/>
          <c:order val="0"/>
          <c:tx>
            <c:strRef>
              <c:f>'Analysis 01'!$AT$6</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01'!$AS$7:$AS$13</c:f>
              <c:strCache>
                <c:ptCount val="7"/>
                <c:pt idx="0">
                  <c:v>Sun</c:v>
                </c:pt>
                <c:pt idx="1">
                  <c:v>Mon</c:v>
                </c:pt>
                <c:pt idx="2">
                  <c:v>Tue</c:v>
                </c:pt>
                <c:pt idx="3">
                  <c:v>Wed</c:v>
                </c:pt>
                <c:pt idx="4">
                  <c:v>Thu</c:v>
                </c:pt>
                <c:pt idx="5">
                  <c:v>Fri</c:v>
                </c:pt>
                <c:pt idx="6">
                  <c:v>Sat</c:v>
                </c:pt>
              </c:strCache>
            </c:strRef>
          </c:cat>
          <c:val>
            <c:numRef>
              <c:f>'Analysis 01'!$AT$7:$AT$13</c:f>
              <c:numCache>
                <c:formatCode>[&gt;=1000000]"$"0.0,,"M";[&gt;=1000]"$"0,"K";0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A8D2-4281-949B-E1155CF392FC}"/>
            </c:ext>
          </c:extLst>
        </c:ser>
        <c:dLbls>
          <c:dLblPos val="outEnd"/>
          <c:showLegendKey val="0"/>
          <c:showVal val="1"/>
          <c:showCatName val="0"/>
          <c:showSerName val="0"/>
          <c:showPercent val="0"/>
          <c:showBubbleSize val="0"/>
        </c:dLbls>
        <c:gapWidth val="84"/>
        <c:overlap val="-29"/>
        <c:axId val="283240512"/>
        <c:axId val="283250080"/>
      </c:barChart>
      <c:catAx>
        <c:axId val="283240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83250080"/>
        <c:crosses val="autoZero"/>
        <c:auto val="1"/>
        <c:lblAlgn val="ctr"/>
        <c:lblOffset val="100"/>
        <c:noMultiLvlLbl val="0"/>
      </c:catAx>
      <c:valAx>
        <c:axId val="283250080"/>
        <c:scaling>
          <c:orientation val="minMax"/>
        </c:scaling>
        <c:delete val="1"/>
        <c:axPos val="l"/>
        <c:numFmt formatCode="[&gt;=1000000]&quot;$&quot;0.0,,&quot;M&quot;;[&gt;=1000]&quot;$&quot;0,&quot;K&quot;;0" sourceLinked="1"/>
        <c:majorTickMark val="none"/>
        <c:minorTickMark val="none"/>
        <c:tickLblPos val="nextTo"/>
        <c:crossAx val="283240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574661279165493"/>
          <c:y val="6.4727039581853857E-2"/>
          <c:w val="0.57961744208148247"/>
          <c:h val="0.87054554350485203"/>
        </c:manualLayout>
      </c:layout>
      <c:barChart>
        <c:barDir val="bar"/>
        <c:grouping val="clustered"/>
        <c:varyColors val="0"/>
        <c:ser>
          <c:idx val="0"/>
          <c:order val="0"/>
          <c:tx>
            <c:strRef>
              <c:f>'Analysis 01'!$BD$15</c:f>
              <c:strCache>
                <c:ptCount val="1"/>
                <c:pt idx="0">
                  <c:v>Quantity</c:v>
                </c:pt>
              </c:strCache>
            </c:strRef>
          </c:tx>
          <c:spPr>
            <a:solidFill>
              <a:srgbClr val="70C7E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01'!$BC$16:$BC$20</c:f>
              <c:strCache>
                <c:ptCount val="5"/>
                <c:pt idx="0">
                  <c:v>Begin Brew</c:v>
                </c:pt>
                <c:pt idx="1">
                  <c:v>Common Splash</c:v>
                </c:pt>
                <c:pt idx="2">
                  <c:v>Onto Dew</c:v>
                </c:pt>
                <c:pt idx="3">
                  <c:v>Eight Brew</c:v>
                </c:pt>
                <c:pt idx="4">
                  <c:v>Attorney Mist</c:v>
                </c:pt>
              </c:strCache>
            </c:strRef>
          </c:cat>
          <c:val>
            <c:numRef>
              <c:f>'Analysis 01'!$BD$16:$BD$20</c:f>
              <c:numCache>
                <c:formatCode>[&gt;=1000000]"$"0.0,,"M";[&gt;=1000]"$"0,"K";0</c:formatCode>
                <c:ptCount val="5"/>
                <c:pt idx="0">
                  <c:v>6861</c:v>
                </c:pt>
                <c:pt idx="1">
                  <c:v>6137</c:v>
                </c:pt>
                <c:pt idx="2">
                  <c:v>6262</c:v>
                </c:pt>
                <c:pt idx="3">
                  <c:v>6671</c:v>
                </c:pt>
                <c:pt idx="4">
                  <c:v>6545</c:v>
                </c:pt>
              </c:numCache>
            </c:numRef>
          </c:val>
          <c:extLst>
            <c:ext xmlns:c16="http://schemas.microsoft.com/office/drawing/2014/chart" uri="{C3380CC4-5D6E-409C-BE32-E72D297353CC}">
              <c16:uniqueId val="{00000000-596E-41DD-8DA9-7E9AE48F3892}"/>
            </c:ext>
          </c:extLst>
        </c:ser>
        <c:dLbls>
          <c:showLegendKey val="0"/>
          <c:showVal val="0"/>
          <c:showCatName val="0"/>
          <c:showSerName val="0"/>
          <c:showPercent val="0"/>
          <c:showBubbleSize val="0"/>
        </c:dLbls>
        <c:gapWidth val="34"/>
        <c:axId val="1442710175"/>
        <c:axId val="1442708095"/>
      </c:barChart>
      <c:catAx>
        <c:axId val="144271017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442708095"/>
        <c:crosses val="autoZero"/>
        <c:auto val="1"/>
        <c:lblAlgn val="ctr"/>
        <c:lblOffset val="100"/>
        <c:noMultiLvlLbl val="0"/>
      </c:catAx>
      <c:valAx>
        <c:axId val="1442708095"/>
        <c:scaling>
          <c:orientation val="minMax"/>
        </c:scaling>
        <c:delete val="1"/>
        <c:axPos val="t"/>
        <c:numFmt formatCode="[&gt;=1000000]&quot;$&quot;0.0,,&quot;M&quot;;[&gt;=1000]&quot;$&quot;0,&quot;K&quot;;0" sourceLinked="1"/>
        <c:majorTickMark val="none"/>
        <c:minorTickMark val="none"/>
        <c:tickLblPos val="nextTo"/>
        <c:crossAx val="1442710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[Kix Bussines.xlsm]Analysis 01!Category</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FE6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51560403741285199"/>
          <c:h val="0.89814814814814814"/>
        </c:manualLayout>
      </c:layout>
      <c:barChart>
        <c:barDir val="bar"/>
        <c:grouping val="clustered"/>
        <c:varyColors val="0"/>
        <c:ser>
          <c:idx val="0"/>
          <c:order val="0"/>
          <c:tx>
            <c:strRef>
              <c:f>'Analysis 01'!$BM$8</c:f>
              <c:strCache>
                <c:ptCount val="1"/>
                <c:pt idx="0">
                  <c:v>Total</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01'!$BL$9:$BL$16</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01'!$BM$9:$BM$16</c:f>
              <c:numCache>
                <c:formatCode>[&gt;=1000000]"$"0.0,,"M";[&gt;=1000]"$"0,"K";0</c:formatCode>
                <c:ptCount val="8"/>
                <c:pt idx="0">
                  <c:v>718216.26999999932</c:v>
                </c:pt>
                <c:pt idx="1">
                  <c:v>417457.830000002</c:v>
                </c:pt>
                <c:pt idx="2">
                  <c:v>367414.25000000041</c:v>
                </c:pt>
                <c:pt idx="3">
                  <c:v>339210.4900000029</c:v>
                </c:pt>
                <c:pt idx="4">
                  <c:v>174072.76000000042</c:v>
                </c:pt>
                <c:pt idx="5">
                  <c:v>142236.05999999901</c:v>
                </c:pt>
                <c:pt idx="6">
                  <c:v>86449.160000000033</c:v>
                </c:pt>
                <c:pt idx="7">
                  <c:v>52455.239999999467</c:v>
                </c:pt>
              </c:numCache>
            </c:numRef>
          </c:val>
          <c:extLst>
            <c:ext xmlns:c16="http://schemas.microsoft.com/office/drawing/2014/chart" uri="{C3380CC4-5D6E-409C-BE32-E72D297353CC}">
              <c16:uniqueId val="{00000000-6466-4978-976A-BB0648A8A1E4}"/>
            </c:ext>
          </c:extLst>
        </c:ser>
        <c:dLbls>
          <c:dLblPos val="outEnd"/>
          <c:showLegendKey val="0"/>
          <c:showVal val="1"/>
          <c:showCatName val="0"/>
          <c:showSerName val="0"/>
          <c:showPercent val="0"/>
          <c:showBubbleSize val="0"/>
        </c:dLbls>
        <c:gapWidth val="67"/>
        <c:axId val="1853996511"/>
        <c:axId val="1853998175"/>
      </c:barChart>
      <c:catAx>
        <c:axId val="1853996511"/>
        <c:scaling>
          <c:orientation val="maxMin"/>
        </c:scaling>
        <c:delete val="0"/>
        <c:axPos val="l"/>
        <c:numFmt formatCode="General" sourceLinked="1"/>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853998175"/>
        <c:crosses val="autoZero"/>
        <c:auto val="1"/>
        <c:lblAlgn val="ctr"/>
        <c:lblOffset val="100"/>
        <c:noMultiLvlLbl val="0"/>
      </c:catAx>
      <c:valAx>
        <c:axId val="1853998175"/>
        <c:scaling>
          <c:orientation val="minMax"/>
        </c:scaling>
        <c:delete val="1"/>
        <c:axPos val="t"/>
        <c:numFmt formatCode="[&gt;=1000000]&quot;$&quot;0.0,,&quot;M&quot;;[&gt;=1000]&quot;$&quot;0,&quot;K&quot;;0" sourceLinked="1"/>
        <c:majorTickMark val="none"/>
        <c:minorTickMark val="none"/>
        <c:tickLblPos val="nextTo"/>
        <c:crossAx val="1853996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111111111111109E-2"/>
          <c:y val="7.407407407407407E-2"/>
          <c:w val="0.90555555555555556"/>
          <c:h val="0.8416746864975212"/>
        </c:manualLayout>
      </c:layout>
      <c:areaChart>
        <c:grouping val="stacked"/>
        <c:varyColors val="0"/>
        <c:ser>
          <c:idx val="1"/>
          <c:order val="1"/>
          <c:tx>
            <c:strRef>
              <c:f>'Analysis 01'!$AO$6</c:f>
              <c:strCache>
                <c:ptCount val="1"/>
                <c:pt idx="0">
                  <c:v>New Chart</c:v>
                </c:pt>
              </c:strCache>
            </c:strRef>
          </c:tx>
          <c:spPr>
            <a:gradFill flip="none" rotWithShape="1">
              <a:gsLst>
                <a:gs pos="100000">
                  <a:srgbClr val="1F95B3">
                    <a:alpha val="5000"/>
                    <a:lumMod val="100000"/>
                  </a:srgbClr>
                </a:gs>
                <a:gs pos="80000">
                  <a:srgbClr val="1F95B3">
                    <a:alpha val="10000"/>
                    <a:lumMod val="100000"/>
                  </a:srgbClr>
                </a:gs>
                <a:gs pos="60000">
                  <a:srgbClr val="1F95B3">
                    <a:alpha val="24000"/>
                  </a:srgbClr>
                </a:gs>
                <a:gs pos="0">
                  <a:srgbClr val="1F95B3"/>
                </a:gs>
              </a:gsLst>
              <a:path path="circle">
                <a:fillToRect l="50000" t="-80000" r="50000" b="180000"/>
              </a:path>
              <a:tileRect/>
            </a:gra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 01'!$AO$7:$AO$18</c:f>
              <c:numCache>
                <c:formatCode>[&gt;=1000000]"$"0.00,,"M";[&gt;=1000]"$"0.0,"K";0</c:formatCode>
                <c:ptCount val="12"/>
                <c:pt idx="0">
                  <c:v>177715.37999999989</c:v>
                </c:pt>
                <c:pt idx="1">
                  <c:v>177756.56999999966</c:v>
                </c:pt>
                <c:pt idx="2">
                  <c:v>204515.86999999953</c:v>
                </c:pt>
                <c:pt idx="3">
                  <c:v>192977.03999999998</c:v>
                </c:pt>
                <c:pt idx="4">
                  <c:v>205642.8500000005</c:v>
                </c:pt>
                <c:pt idx="5">
                  <c:v>195489.95000000036</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3-F51D-42A2-BCA0-D80188381A67}"/>
            </c:ext>
          </c:extLst>
        </c:ser>
        <c:dLbls>
          <c:showLegendKey val="0"/>
          <c:showVal val="1"/>
          <c:showCatName val="0"/>
          <c:showSerName val="0"/>
          <c:showPercent val="0"/>
          <c:showBubbleSize val="0"/>
        </c:dLbls>
        <c:axId val="1001232127"/>
        <c:axId val="1001231295"/>
      </c:areaChart>
      <c:lineChart>
        <c:grouping val="standard"/>
        <c:varyColors val="0"/>
        <c:ser>
          <c:idx val="0"/>
          <c:order val="0"/>
          <c:tx>
            <c:strRef>
              <c:f>'Analysis 01'!$AN$6</c:f>
              <c:strCache>
                <c:ptCount val="1"/>
                <c:pt idx="0">
                  <c:v>Profit Margin</c:v>
                </c:pt>
              </c:strCache>
            </c:strRef>
          </c:tx>
          <c:spPr>
            <a:ln w="28575" cap="rnd">
              <a:solidFill>
                <a:srgbClr val="1F8CB3"/>
              </a:solidFill>
              <a:round/>
            </a:ln>
            <a:effectLst/>
          </c:spPr>
          <c:marker>
            <c:symbol val="circle"/>
            <c:size val="5"/>
            <c:spPr>
              <a:solidFill>
                <a:srgbClr val="1F8CB3"/>
              </a:solidFill>
              <a:ln w="9525">
                <a:solidFill>
                  <a:schemeClr val="accent1"/>
                </a:solidFill>
              </a:ln>
              <a:effectLst/>
            </c:spPr>
          </c:marker>
          <c:dLbls>
            <c:dLbl>
              <c:idx val="0"/>
              <c:tx>
                <c:rich>
                  <a:bodyPr/>
                  <a:lstStyle/>
                  <a:p>
                    <a:fld id="{81EE9BF4-EDFA-40B6-8D59-9FF9DABE739B}"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6F9-4946-8687-755E0BFA127B}"/>
                </c:ext>
              </c:extLst>
            </c:dLbl>
            <c:dLbl>
              <c:idx val="1"/>
              <c:tx>
                <c:rich>
                  <a:bodyPr/>
                  <a:lstStyle/>
                  <a:p>
                    <a:fld id="{B675EB63-F131-4219-B3CB-D625D4D67139}"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6F9-4946-8687-755E0BFA127B}"/>
                </c:ext>
              </c:extLst>
            </c:dLbl>
            <c:dLbl>
              <c:idx val="2"/>
              <c:tx>
                <c:rich>
                  <a:bodyPr/>
                  <a:lstStyle/>
                  <a:p>
                    <a:fld id="{42E94FC1-585B-4AB9-A129-79F7144F121F}"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6F9-4946-8687-755E0BFA127B}"/>
                </c:ext>
              </c:extLst>
            </c:dLbl>
            <c:dLbl>
              <c:idx val="3"/>
              <c:tx>
                <c:rich>
                  <a:bodyPr/>
                  <a:lstStyle/>
                  <a:p>
                    <a:fld id="{9F41B8D1-63AD-41D3-BE0D-D12B0ACA9FD1}"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6F9-4946-8687-755E0BFA127B}"/>
                </c:ext>
              </c:extLst>
            </c:dLbl>
            <c:dLbl>
              <c:idx val="4"/>
              <c:tx>
                <c:rich>
                  <a:bodyPr/>
                  <a:lstStyle/>
                  <a:p>
                    <a:fld id="{019998B8-A9B8-4132-8CA6-A178B6030B70}"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6F9-4946-8687-755E0BFA127B}"/>
                </c:ext>
              </c:extLst>
            </c:dLbl>
            <c:dLbl>
              <c:idx val="5"/>
              <c:tx>
                <c:rich>
                  <a:bodyPr/>
                  <a:lstStyle/>
                  <a:p>
                    <a:fld id="{734A1C1E-1F39-44AB-85A6-D5B989FF3489}"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6F9-4946-8687-755E0BFA127B}"/>
                </c:ext>
              </c:extLst>
            </c:dLbl>
            <c:dLbl>
              <c:idx val="6"/>
              <c:tx>
                <c:rich>
                  <a:bodyPr/>
                  <a:lstStyle/>
                  <a:p>
                    <a:fld id="{0E63082D-CFD1-46CF-99A9-85CE7BDF728F}"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6F9-4946-8687-755E0BFA127B}"/>
                </c:ext>
              </c:extLst>
            </c:dLbl>
            <c:dLbl>
              <c:idx val="7"/>
              <c:tx>
                <c:rich>
                  <a:bodyPr/>
                  <a:lstStyle/>
                  <a:p>
                    <a:fld id="{DE25B019-E117-4762-95AE-C1EF38B82995}"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6F9-4946-8687-755E0BFA127B}"/>
                </c:ext>
              </c:extLst>
            </c:dLbl>
            <c:dLbl>
              <c:idx val="8"/>
              <c:tx>
                <c:rich>
                  <a:bodyPr/>
                  <a:lstStyle/>
                  <a:p>
                    <a:fld id="{4F912CEF-76F8-4819-8541-A81760701365}"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6F9-4946-8687-755E0BFA127B}"/>
                </c:ext>
              </c:extLst>
            </c:dLbl>
            <c:dLbl>
              <c:idx val="9"/>
              <c:tx>
                <c:rich>
                  <a:bodyPr/>
                  <a:lstStyle/>
                  <a:p>
                    <a:fld id="{E554EFA8-25C5-4072-8556-CCC64573FE62}"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6F9-4946-8687-755E0BFA127B}"/>
                </c:ext>
              </c:extLst>
            </c:dLbl>
            <c:dLbl>
              <c:idx val="10"/>
              <c:tx>
                <c:rich>
                  <a:bodyPr/>
                  <a:lstStyle/>
                  <a:p>
                    <a:fld id="{9C56F638-890C-4A9E-AB62-C5BB9E9FC0FC}"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6F9-4946-8687-755E0BFA127B}"/>
                </c:ext>
              </c:extLst>
            </c:dLbl>
            <c:dLbl>
              <c:idx val="11"/>
              <c:tx>
                <c:rich>
                  <a:bodyPr/>
                  <a:lstStyle/>
                  <a:p>
                    <a:fld id="{019A5971-669D-4A11-A5C3-ABE4814DDBD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6F9-4946-8687-755E0BFA12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01'!$AM$7:$AM$18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01'!$AN$7:$AN$18</c:f>
              <c:numCache>
                <c:formatCode>[&gt;=1000000]"$"0.00,,"M";[&gt;=1000]"$"0.0,"K";0</c:formatCode>
                <c:ptCount val="12"/>
                <c:pt idx="0">
                  <c:v>177715.37999999989</c:v>
                </c:pt>
                <c:pt idx="1">
                  <c:v>177756.56999999966</c:v>
                </c:pt>
                <c:pt idx="2">
                  <c:v>204515.86999999953</c:v>
                </c:pt>
                <c:pt idx="3">
                  <c:v>192977.03999999998</c:v>
                </c:pt>
                <c:pt idx="4">
                  <c:v>205642.8500000005</c:v>
                </c:pt>
                <c:pt idx="5">
                  <c:v>195489.95000000036</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'Analysis 01'!$AH$7:$AH$18</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0-F51D-42A2-BCA0-D80188381A67}"/>
            </c:ext>
          </c:extLst>
        </c:ser>
        <c:dLbls>
          <c:showLegendKey val="0"/>
          <c:showVal val="1"/>
          <c:showCatName val="0"/>
          <c:showSerName val="0"/>
          <c:showPercent val="0"/>
          <c:showBubbleSize val="0"/>
        </c:dLbls>
        <c:marker val="1"/>
        <c:smooth val="0"/>
        <c:axId val="1001232127"/>
        <c:axId val="1001231295"/>
      </c:lineChart>
      <c:catAx>
        <c:axId val="1001232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231295"/>
        <c:crosses val="autoZero"/>
        <c:auto val="1"/>
        <c:lblAlgn val="ctr"/>
        <c:lblOffset val="100"/>
        <c:noMultiLvlLbl val="0"/>
      </c:catAx>
      <c:valAx>
        <c:axId val="1001231295"/>
        <c:scaling>
          <c:orientation val="minMax"/>
        </c:scaling>
        <c:delete val="1"/>
        <c:axPos val="l"/>
        <c:numFmt formatCode="[&gt;=1000000]&quot;$&quot;0.00,,&quot;M&quot;;[&gt;=1000]&quot;$&quot;0.0,&quot;K&quot;;0" sourceLinked="1"/>
        <c:majorTickMark val="none"/>
        <c:minorTickMark val="none"/>
        <c:tickLblPos val="nextTo"/>
        <c:crossAx val="100123212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6972968413950151E-2"/>
          <c:y val="5.0705853059737085E-2"/>
          <c:w val="0.92643186746676665"/>
          <c:h val="0.6723784856190651"/>
        </c:manualLayout>
      </c:layout>
      <c:lineChart>
        <c:grouping val="standard"/>
        <c:varyColors val="0"/>
        <c:ser>
          <c:idx val="0"/>
          <c:order val="0"/>
          <c:tx>
            <c:strRef>
              <c:f>'Analysis 03'!$G$4</c:f>
              <c:strCache>
                <c:ptCount val="1"/>
                <c:pt idx="0">
                  <c:v>Total Revenue</c:v>
                </c:pt>
              </c:strCache>
            </c:strRef>
          </c:tx>
          <c:spPr>
            <a:ln w="44450" cap="rnd">
              <a:solidFill>
                <a:schemeClr val="tx1">
                  <a:lumMod val="50000"/>
                  <a:lumOff val="50000"/>
                </a:schemeClr>
              </a:solidFill>
              <a:round/>
            </a:ln>
            <a:effectLst/>
          </c:spPr>
          <c:marker>
            <c:symbol val="circle"/>
            <c:size val="9"/>
            <c:spPr>
              <a:solidFill>
                <a:schemeClr val="tx1">
                  <a:lumMod val="50000"/>
                  <a:lumOff val="50000"/>
                </a:schemeClr>
              </a:solidFill>
              <a:ln w="9525">
                <a:solidFill>
                  <a:srgbClr val="0070C0"/>
                </a:solidFill>
              </a:ln>
              <a:effectLst/>
            </c:spPr>
          </c:marker>
          <c:dLbls>
            <c:dLbl>
              <c:idx val="0"/>
              <c:tx>
                <c:rich>
                  <a:bodyPr/>
                  <a:lstStyle/>
                  <a:p>
                    <a:fld id="{DBE28A88-5A6C-4990-9F93-F070C8820EE6}"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BAD-405C-A96B-BBE982C90F91}"/>
                </c:ext>
              </c:extLst>
            </c:dLbl>
            <c:dLbl>
              <c:idx val="1"/>
              <c:tx>
                <c:rich>
                  <a:bodyPr/>
                  <a:lstStyle/>
                  <a:p>
                    <a:fld id="{C0A52042-3042-4D45-867C-FC18C324A0C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7BAD-405C-A96B-BBE982C90F91}"/>
                </c:ext>
              </c:extLst>
            </c:dLbl>
            <c:dLbl>
              <c:idx val="2"/>
              <c:tx>
                <c:rich>
                  <a:bodyPr/>
                  <a:lstStyle/>
                  <a:p>
                    <a:fld id="{51E64860-7D8D-4FE1-B0E3-DAA942AFE53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BAD-405C-A96B-BBE982C90F91}"/>
                </c:ext>
              </c:extLst>
            </c:dLbl>
            <c:dLbl>
              <c:idx val="3"/>
              <c:tx>
                <c:rich>
                  <a:bodyPr/>
                  <a:lstStyle/>
                  <a:p>
                    <a:fld id="{78668B97-19D6-42EF-8CA7-46754FC7DDB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7BAD-405C-A96B-BBE982C90F91}"/>
                </c:ext>
              </c:extLst>
            </c:dLbl>
            <c:dLbl>
              <c:idx val="4"/>
              <c:tx>
                <c:rich>
                  <a:bodyPr/>
                  <a:lstStyle/>
                  <a:p>
                    <a:fld id="{7FF0CA90-E725-4879-8B0E-A299333B42A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BAD-405C-A96B-BBE982C90F91}"/>
                </c:ext>
              </c:extLst>
            </c:dLbl>
            <c:dLbl>
              <c:idx val="5"/>
              <c:tx>
                <c:rich>
                  <a:bodyPr/>
                  <a:lstStyle/>
                  <a:p>
                    <a:fld id="{55803628-789C-49F7-8D28-30B3BD8C248C}"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7BAD-405C-A96B-BBE982C90F91}"/>
                </c:ext>
              </c:extLst>
            </c:dLbl>
            <c:dLbl>
              <c:idx val="6"/>
              <c:tx>
                <c:rich>
                  <a:bodyPr/>
                  <a:lstStyle/>
                  <a:p>
                    <a:fld id="{4F0A8E01-C92E-40B9-9AF7-C904C89D17C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7BAD-405C-A96B-BBE982C90F91}"/>
                </c:ext>
              </c:extLst>
            </c:dLbl>
            <c:dLbl>
              <c:idx val="7"/>
              <c:tx>
                <c:rich>
                  <a:bodyPr/>
                  <a:lstStyle/>
                  <a:p>
                    <a:fld id="{A3C34A16-6D1A-4652-B771-8AE5BB4A7A7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BAD-405C-A96B-BBE982C90F91}"/>
                </c:ext>
              </c:extLst>
            </c:dLbl>
            <c:dLbl>
              <c:idx val="8"/>
              <c:tx>
                <c:rich>
                  <a:bodyPr/>
                  <a:lstStyle/>
                  <a:p>
                    <a:fld id="{B4B74B97-7C88-4E48-8618-907C979B00B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7BAD-405C-A96B-BBE982C90F91}"/>
                </c:ext>
              </c:extLst>
            </c:dLbl>
            <c:dLbl>
              <c:idx val="9"/>
              <c:tx>
                <c:rich>
                  <a:bodyPr/>
                  <a:lstStyle/>
                  <a:p>
                    <a:fld id="{0002D82D-AE68-48F0-8A60-FE19F713743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7BAD-405C-A96B-BBE982C90F91}"/>
                </c:ext>
              </c:extLst>
            </c:dLbl>
            <c:dLbl>
              <c:idx val="10"/>
              <c:tx>
                <c:rich>
                  <a:bodyPr/>
                  <a:lstStyle/>
                  <a:p>
                    <a:fld id="{F055C239-8B6A-4E7F-A0FF-499F04534BE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7BAD-405C-A96B-BBE982C90F91}"/>
                </c:ext>
              </c:extLst>
            </c:dLbl>
            <c:dLbl>
              <c:idx val="11"/>
              <c:tx>
                <c:rich>
                  <a:bodyPr/>
                  <a:lstStyle/>
                  <a:p>
                    <a:fld id="{CC447828-2BC2-4BD5-98EE-4ACB540D858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7BAD-405C-A96B-BBE982C90F9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03'!$F$5:$F$16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03'!$G$5:$G$16</c:f>
              <c:numCache>
                <c:formatCode>[&gt;=1000000]"$"0.0,,"M";[&gt;=1000]"$"0,"K";0</c:formatCode>
                <c:ptCount val="12"/>
                <c:pt idx="0">
                  <c:v>444162.52</c:v>
                </c:pt>
                <c:pt idx="1">
                  <c:v>423741.52</c:v>
                </c:pt>
                <c:pt idx="2">
                  <c:v>468344.26999999955</c:v>
                </c:pt>
                <c:pt idx="3">
                  <c:v>448652.76</c:v>
                </c:pt>
                <c:pt idx="4">
                  <c:v>480720.64000000013</c:v>
                </c:pt>
                <c:pt idx="5">
                  <c:v>455501.1399999999</c:v>
                </c:pt>
                <c:pt idx="6">
                  <c:v>433725.86000000045</c:v>
                </c:pt>
                <c:pt idx="7">
                  <c:v>485766.24999999977</c:v>
                </c:pt>
                <c:pt idx="8">
                  <c:v>443447.4300000004</c:v>
                </c:pt>
                <c:pt idx="9">
                  <c:v>458984.37999999971</c:v>
                </c:pt>
                <c:pt idx="10">
                  <c:v>462537.40999999939</c:v>
                </c:pt>
                <c:pt idx="11">
                  <c:v>441225.2900000001</c:v>
                </c:pt>
              </c:numCache>
            </c:numRef>
          </c:val>
          <c:smooth val="1"/>
          <c:extLst>
            <c:ext xmlns:c15="http://schemas.microsoft.com/office/drawing/2012/chart" uri="{02D57815-91ED-43cb-92C2-25804820EDAC}">
              <c15:datalabelsRange>
                <c15:f>'Analysis 03'!$I$5:$I$16</c15:f>
                <c15:dlblRangeCache>
                  <c:ptCount val="12"/>
                  <c:pt idx="4">
                    <c:v>$481K</c:v>
                  </c:pt>
                  <c:pt idx="7">
                    <c:v>$486K</c:v>
                  </c:pt>
                </c15:dlblRangeCache>
              </c15:datalabelsRange>
            </c:ext>
            <c:ext xmlns:c16="http://schemas.microsoft.com/office/drawing/2014/chart" uri="{C3380CC4-5D6E-409C-BE32-E72D297353CC}">
              <c16:uniqueId val="{0000000C-7BAD-405C-A96B-BBE982C90F91}"/>
            </c:ext>
          </c:extLst>
        </c:ser>
        <c:ser>
          <c:idx val="1"/>
          <c:order val="1"/>
          <c:tx>
            <c:strRef>
              <c:f>'Analysis 03'!$H$4</c:f>
              <c:strCache>
                <c:ptCount val="1"/>
                <c:pt idx="0">
                  <c:v>Total Target</c:v>
                </c:pt>
              </c:strCache>
            </c:strRef>
          </c:tx>
          <c:spPr>
            <a:ln w="28575" cap="rnd">
              <a:solidFill>
                <a:schemeClr val="bg1">
                  <a:lumMod val="75000"/>
                </a:schemeClr>
              </a:solidFill>
              <a:round/>
            </a:ln>
            <a:effectLst/>
          </c:spPr>
          <c:marker>
            <c:symbol val="none"/>
          </c:marker>
          <c:cat>
            <c:strRef>
              <c:f>'Analysis 03'!$F$5:$F$16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03'!$H$5:$H$16</c:f>
              <c:numCache>
                <c:formatCode>[&gt;=1000000]"$"0.0,,"M";[&gt;=1000]"$"0,"K";0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7BAD-405C-A96B-BBE982C90F91}"/>
            </c:ext>
          </c:extLst>
        </c:ser>
        <c:dLbls>
          <c:showLegendKey val="0"/>
          <c:showVal val="0"/>
          <c:showCatName val="0"/>
          <c:showSerName val="0"/>
          <c:showPercent val="0"/>
          <c:showBubbleSize val="0"/>
        </c:dLbls>
        <c:marker val="1"/>
        <c:smooth val="0"/>
        <c:axId val="826946272"/>
        <c:axId val="826947104"/>
      </c:lineChart>
      <c:catAx>
        <c:axId val="826946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947104"/>
        <c:crosses val="autoZero"/>
        <c:auto val="1"/>
        <c:lblAlgn val="ctr"/>
        <c:lblOffset val="100"/>
        <c:noMultiLvlLbl val="0"/>
      </c:catAx>
      <c:valAx>
        <c:axId val="826947104"/>
        <c:scaling>
          <c:orientation val="minMax"/>
        </c:scaling>
        <c:delete val="0"/>
        <c:axPos val="l"/>
        <c:numFmt formatCode="[&gt;=1000000]&quot;$&quot;0.0,,&quot;M&quot;;[&gt;=1000]&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946272"/>
        <c:crosses val="autoZero"/>
        <c:crossBetween val="between"/>
      </c:valAx>
      <c:spPr>
        <a:noFill/>
        <a:ln>
          <a:noFill/>
        </a:ln>
        <a:effectLst/>
      </c:spPr>
    </c:plotArea>
    <c:legend>
      <c:legendPos val="b"/>
      <c:layout>
        <c:manualLayout>
          <c:xMode val="edge"/>
          <c:yMode val="edge"/>
          <c:x val="0.33358676390602787"/>
          <c:y val="0.86228696826909745"/>
          <c:w val="0.37924800813317194"/>
          <c:h val="0.1377130317309025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8097688133694372E-2"/>
          <c:y val="0.25145031547233576"/>
          <c:w val="0.96380462373261122"/>
          <c:h val="0.70356567342791909"/>
        </c:manualLayout>
      </c:layout>
      <c:barChart>
        <c:barDir val="col"/>
        <c:grouping val="clustered"/>
        <c:varyColors val="0"/>
        <c:ser>
          <c:idx val="0"/>
          <c:order val="0"/>
          <c:tx>
            <c:strRef>
              <c:f>'Analysis 03'!$L$4</c:f>
              <c:strCache>
                <c:ptCount val="1"/>
                <c:pt idx="0">
                  <c:v>Variance</c:v>
                </c:pt>
              </c:strCache>
            </c:strRef>
          </c:tx>
          <c:spPr>
            <a:solidFill>
              <a:srgbClr val="70AD47"/>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03'!$K$5:$K$16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03'!$L$5:$L$16</c:f>
              <c:numCache>
                <c:formatCode>\+0.0%;\-0.0%</c:formatCode>
                <c:ptCount val="12"/>
                <c:pt idx="0">
                  <c:v>1.1662938853230486E-2</c:v>
                </c:pt>
                <c:pt idx="1">
                  <c:v>-1.7477039225188291E-2</c:v>
                </c:pt>
                <c:pt idx="2">
                  <c:v>5.1063127397096335E-2</c:v>
                </c:pt>
                <c:pt idx="3">
                  <c:v>-9.7517607615583216E-3</c:v>
                </c:pt>
                <c:pt idx="4">
                  <c:v>8.2297063942166196E-2</c:v>
                </c:pt>
                <c:pt idx="5">
                  <c:v>7.9440303901378739E-2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ABB8-4567-8A37-AF9550D1E6BE}"/>
            </c:ext>
          </c:extLst>
        </c:ser>
        <c:dLbls>
          <c:dLblPos val="outEnd"/>
          <c:showLegendKey val="0"/>
          <c:showVal val="1"/>
          <c:showCatName val="0"/>
          <c:showSerName val="0"/>
          <c:showPercent val="0"/>
          <c:showBubbleSize val="0"/>
        </c:dLbls>
        <c:gapWidth val="60"/>
        <c:overlap val="-27"/>
        <c:axId val="838533200"/>
        <c:axId val="838533616"/>
      </c:barChart>
      <c:catAx>
        <c:axId val="838533200"/>
        <c:scaling>
          <c:orientation val="minMax"/>
        </c:scaling>
        <c:delete val="1"/>
        <c:axPos val="b"/>
        <c:numFmt formatCode="General" sourceLinked="1"/>
        <c:majorTickMark val="none"/>
        <c:minorTickMark val="none"/>
        <c:tickLblPos val="nextTo"/>
        <c:crossAx val="838533616"/>
        <c:crosses val="autoZero"/>
        <c:auto val="1"/>
        <c:lblAlgn val="ctr"/>
        <c:lblOffset val="100"/>
        <c:noMultiLvlLbl val="0"/>
      </c:catAx>
      <c:valAx>
        <c:axId val="838533616"/>
        <c:scaling>
          <c:orientation val="minMax"/>
        </c:scaling>
        <c:delete val="1"/>
        <c:axPos val="l"/>
        <c:numFmt formatCode="\+0.0%;\-0.0%" sourceLinked="1"/>
        <c:majorTickMark val="none"/>
        <c:minorTickMark val="none"/>
        <c:tickLblPos val="nextTo"/>
        <c:crossAx val="8385332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248664834007468E-2"/>
          <c:y val="0.20030528572066048"/>
          <c:w val="0.92550267033198508"/>
          <c:h val="0.68635969859190049"/>
        </c:manualLayout>
      </c:layout>
      <c:barChart>
        <c:barDir val="col"/>
        <c:grouping val="clustered"/>
        <c:varyColors val="0"/>
        <c:ser>
          <c:idx val="0"/>
          <c:order val="0"/>
          <c:tx>
            <c:strRef>
              <c:f>'Analysis 03'!$AE$13</c:f>
              <c:strCache>
                <c:ptCount val="1"/>
                <c:pt idx="0">
                  <c:v>Total Revenue</c:v>
                </c:pt>
              </c:strCache>
            </c:strRef>
          </c:tx>
          <c:spPr>
            <a:solidFill>
              <a:srgbClr val="70C7E6"/>
            </a:solidFill>
            <a:ln>
              <a:noFill/>
            </a:ln>
            <a:effectLst/>
          </c:spPr>
          <c:invertIfNegative val="0"/>
          <c:dLbls>
            <c:dLbl>
              <c:idx val="0"/>
              <c:tx>
                <c:rich>
                  <a:bodyPr/>
                  <a:lstStyle/>
                  <a:p>
                    <a:fld id="{26A3BC72-E0E6-4377-9E4D-E70134BC673F}" type="CELLRANGE">
                      <a:rPr lang="en-US"/>
                      <a:pPr/>
                      <a:t>[CELLRANGE]</a:t>
                    </a:fld>
                    <a:endParaRPr lang="en-US" baseline="0"/>
                  </a:p>
                  <a:p>
                    <a:fld id="{1B73AA45-5E1B-4C61-A826-78BC667D4832}"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7E2E-4314-95EE-F1B38B63A323}"/>
                </c:ext>
              </c:extLst>
            </c:dLbl>
            <c:dLbl>
              <c:idx val="1"/>
              <c:tx>
                <c:rich>
                  <a:bodyPr/>
                  <a:lstStyle/>
                  <a:p>
                    <a:fld id="{E3631063-6460-4299-94AE-AE713C35ABF4}" type="CELLRANGE">
                      <a:rPr lang="en-US"/>
                      <a:pPr/>
                      <a:t>[CELLRANGE]</a:t>
                    </a:fld>
                    <a:endParaRPr lang="en-US" baseline="0"/>
                  </a:p>
                  <a:p>
                    <a:fld id="{D3BF32C5-4B11-4CC3-BB86-BE02E0F0CC27}"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7E2E-4314-95EE-F1B38B63A323}"/>
                </c:ext>
              </c:extLst>
            </c:dLbl>
            <c:dLbl>
              <c:idx val="2"/>
              <c:layout>
                <c:manualLayout>
                  <c:x val="0"/>
                  <c:y val="-3.2407407407407419E-2"/>
                </c:manualLayout>
              </c:layout>
              <c:tx>
                <c:rich>
                  <a:bodyPr/>
                  <a:lstStyle/>
                  <a:p>
                    <a:fld id="{C394C91B-4790-4108-9FB6-BBB513E99F6F}" type="CELLRANGE">
                      <a:rPr lang="en-US"/>
                      <a:pPr/>
                      <a:t>[CELLRANGE]</a:t>
                    </a:fld>
                    <a:endParaRPr lang="en-US" baseline="0"/>
                  </a:p>
                  <a:p>
                    <a:fld id="{ECC54EBA-A84E-4095-8A99-29C4635039D0}"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7E2E-4314-95EE-F1B38B63A323}"/>
                </c:ext>
              </c:extLst>
            </c:dLbl>
            <c:dLbl>
              <c:idx val="3"/>
              <c:tx>
                <c:rich>
                  <a:bodyPr/>
                  <a:lstStyle/>
                  <a:p>
                    <a:fld id="{941CA3C4-030D-4506-B9A0-FE2E674FD1CD}" type="CELLRANGE">
                      <a:rPr lang="en-US"/>
                      <a:pPr/>
                      <a:t>[CELLRANGE]</a:t>
                    </a:fld>
                    <a:endParaRPr lang="en-US" baseline="0"/>
                  </a:p>
                  <a:p>
                    <a:fld id="{23245E41-05CB-4A45-A3A7-DA63FD2FD566}"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7E2E-4314-95EE-F1B38B63A323}"/>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03'!$AD$14:$AD$17</c:f>
              <c:strCache>
                <c:ptCount val="4"/>
                <c:pt idx="0">
                  <c:v>Q-1</c:v>
                </c:pt>
                <c:pt idx="1">
                  <c:v>Q-2</c:v>
                </c:pt>
                <c:pt idx="2">
                  <c:v>Q-3</c:v>
                </c:pt>
                <c:pt idx="3">
                  <c:v>Q-4</c:v>
                </c:pt>
              </c:strCache>
            </c:strRef>
          </c:cat>
          <c:val>
            <c:numRef>
              <c:f>'Analysis 03'!$AE$14:$AE$17</c:f>
              <c:numCache>
                <c:formatCode>[&gt;=1000000]"$"0.0,,"M";[&gt;=1000]"$"0,"K";0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'Analysis 03'!$AF$5:$AF$8</c15:f>
                <c15:dlblRangeCache>
                  <c:ptCount val="4"/>
                  <c:pt idx="1">
                    <c:v>+3.6%</c:v>
                  </c:pt>
                  <c:pt idx="2">
                    <c:v>-1.6%</c:v>
                  </c:pt>
                  <c:pt idx="3">
                    <c:v>-0.0%</c:v>
                  </c:pt>
                </c15:dlblRangeCache>
              </c15:datalabelsRange>
            </c:ext>
            <c:ext xmlns:c16="http://schemas.microsoft.com/office/drawing/2014/chart" uri="{C3380CC4-5D6E-409C-BE32-E72D297353CC}">
              <c16:uniqueId val="{00000004-7E2E-4314-95EE-F1B38B63A323}"/>
            </c:ext>
          </c:extLst>
        </c:ser>
        <c:ser>
          <c:idx val="1"/>
          <c:order val="1"/>
          <c:tx>
            <c:strRef>
              <c:f>'Analysis 03'!$AF$13</c:f>
              <c:strCache>
                <c:ptCount val="1"/>
                <c:pt idx="0">
                  <c:v>Highlight</c:v>
                </c:pt>
              </c:strCache>
            </c:strRef>
          </c:tx>
          <c:spPr>
            <a:solidFill>
              <a:srgbClr val="1F8CB3"/>
            </a:solidFill>
            <a:ln>
              <a:noFill/>
            </a:ln>
            <a:effectLst/>
          </c:spPr>
          <c:invertIfNegative val="0"/>
          <c:val>
            <c:numRef>
              <c:f>'Analysis 03'!$AF$14:$AF$17</c:f>
              <c:numCache>
                <c:formatCode>General</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7E2E-4314-95EE-F1B38B63A323}"/>
            </c:ext>
          </c:extLst>
        </c:ser>
        <c:dLbls>
          <c:showLegendKey val="0"/>
          <c:showVal val="0"/>
          <c:showCatName val="0"/>
          <c:showSerName val="0"/>
          <c:showPercent val="0"/>
          <c:showBubbleSize val="0"/>
        </c:dLbls>
        <c:gapWidth val="114"/>
        <c:overlap val="100"/>
        <c:axId val="618154767"/>
        <c:axId val="618152687"/>
      </c:barChart>
      <c:lineChart>
        <c:grouping val="standard"/>
        <c:varyColors val="0"/>
        <c:ser>
          <c:idx val="2"/>
          <c:order val="2"/>
          <c:tx>
            <c:strRef>
              <c:f>'Analysis 03'!$AG$13</c:f>
              <c:strCache>
                <c:ptCount val="1"/>
                <c:pt idx="0">
                  <c:v>Average</c:v>
                </c:pt>
              </c:strCache>
            </c:strRef>
          </c:tx>
          <c:spPr>
            <a:ln w="28575" cap="rnd">
              <a:solidFill>
                <a:schemeClr val="accent3"/>
              </a:solidFill>
              <a:prstDash val="lgDash"/>
              <a:round/>
            </a:ln>
            <a:effectLst/>
          </c:spPr>
          <c:marker>
            <c:symbol val="none"/>
          </c:marker>
          <c:val>
            <c:numRef>
              <c:f>'Analysis 03'!$AG$14:$AG$17</c:f>
              <c:numCache>
                <c:formatCode>[&gt;=1000000]"$"0.0,,"M";[&gt;=1000]"$"0,"K";0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7E2E-4314-95EE-F1B38B63A323}"/>
            </c:ext>
          </c:extLst>
        </c:ser>
        <c:dLbls>
          <c:showLegendKey val="0"/>
          <c:showVal val="0"/>
          <c:showCatName val="0"/>
          <c:showSerName val="0"/>
          <c:showPercent val="0"/>
          <c:showBubbleSize val="0"/>
        </c:dLbls>
        <c:marker val="1"/>
        <c:smooth val="0"/>
        <c:axId val="618154767"/>
        <c:axId val="618152687"/>
      </c:lineChart>
      <c:catAx>
        <c:axId val="618154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8152687"/>
        <c:crosses val="autoZero"/>
        <c:auto val="1"/>
        <c:lblAlgn val="ctr"/>
        <c:lblOffset val="100"/>
        <c:noMultiLvlLbl val="0"/>
      </c:catAx>
      <c:valAx>
        <c:axId val="618152687"/>
        <c:scaling>
          <c:orientation val="minMax"/>
        </c:scaling>
        <c:delete val="1"/>
        <c:axPos val="l"/>
        <c:numFmt formatCode="[&gt;=1000000]&quot;$&quot;0.0,,&quot;M&quot;;[&gt;=1000]&quot;$&quot;0,&quot;K&quot;;0" sourceLinked="1"/>
        <c:majorTickMark val="none"/>
        <c:minorTickMark val="none"/>
        <c:tickLblPos val="nextTo"/>
        <c:crossAx val="61815476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8757322673481066E-2"/>
          <c:y val="0.22546331003064893"/>
          <c:w val="0.96248535465303786"/>
          <c:h val="0.627537322530205"/>
        </c:manualLayout>
      </c:layout>
      <c:barChart>
        <c:barDir val="col"/>
        <c:grouping val="clustered"/>
        <c:varyColors val="0"/>
        <c:ser>
          <c:idx val="0"/>
          <c:order val="0"/>
          <c:tx>
            <c:strRef>
              <c:f>'Analysis 03'!$AK$16</c:f>
              <c:strCache>
                <c:ptCount val="1"/>
                <c:pt idx="0">
                  <c:v>Total Revenue</c:v>
                </c:pt>
              </c:strCache>
            </c:strRef>
          </c:tx>
          <c:spPr>
            <a:solidFill>
              <a:srgbClr val="70C7E6"/>
            </a:solidFill>
            <a:ln>
              <a:noFill/>
            </a:ln>
            <a:effectLst/>
          </c:spPr>
          <c:invertIfNegative val="0"/>
          <c:dLbls>
            <c:dLbl>
              <c:idx val="0"/>
              <c:tx>
                <c:rich>
                  <a:bodyPr/>
                  <a:lstStyle/>
                  <a:p>
                    <a:fld id="{7750186D-B0EC-4A70-B385-9F3ED5E81EDF}" type="CELLRANGE">
                      <a:rPr lang="en-US"/>
                      <a:pPr/>
                      <a:t>[CELLRANGE]</a:t>
                    </a:fld>
                    <a:endParaRPr lang="en-US" baseline="0"/>
                  </a:p>
                  <a:p>
                    <a:fld id="{7CBDDB97-9A6A-4361-B79C-AF86D4CB5873}"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93DC-4E0C-B5DE-EB941C5A241F}"/>
                </c:ext>
              </c:extLst>
            </c:dLbl>
            <c:dLbl>
              <c:idx val="1"/>
              <c:tx>
                <c:rich>
                  <a:bodyPr/>
                  <a:lstStyle/>
                  <a:p>
                    <a:fld id="{1922E0AC-8600-4BAD-B6A5-0AF19AEF4F8B}" type="CELLRANGE">
                      <a:rPr lang="en-US"/>
                      <a:pPr/>
                      <a:t>[CELLRANGE]</a:t>
                    </a:fld>
                    <a:endParaRPr lang="en-US" baseline="0"/>
                  </a:p>
                  <a:p>
                    <a:fld id="{1E587950-F1BB-439B-8BC9-C14B0B4B84A3}"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93DC-4E0C-B5DE-EB941C5A241F}"/>
                </c:ext>
              </c:extLst>
            </c:dLbl>
            <c:dLbl>
              <c:idx val="2"/>
              <c:tx>
                <c:rich>
                  <a:bodyPr/>
                  <a:lstStyle/>
                  <a:p>
                    <a:fld id="{27CD15A7-DE25-4B43-9886-D5EDB1FF4B59}" type="CELLRANGE">
                      <a:rPr lang="en-US"/>
                      <a:pPr/>
                      <a:t>[CELLRANGE]</a:t>
                    </a:fld>
                    <a:endParaRPr lang="en-US" baseline="0"/>
                  </a:p>
                  <a:p>
                    <a:fld id="{1C0029DC-260B-4732-8B11-DD1F521A6D9D}"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93DC-4E0C-B5DE-EB941C5A241F}"/>
                </c:ext>
              </c:extLst>
            </c:dLbl>
            <c:dLbl>
              <c:idx val="3"/>
              <c:tx>
                <c:rich>
                  <a:bodyPr/>
                  <a:lstStyle/>
                  <a:p>
                    <a:fld id="{3947BB44-76BE-4D88-82AC-A015C667496B}" type="CELLRANGE">
                      <a:rPr lang="en-US"/>
                      <a:pPr/>
                      <a:t>[CELLRANGE]</a:t>
                    </a:fld>
                    <a:endParaRPr lang="en-US" baseline="0"/>
                  </a:p>
                  <a:p>
                    <a:fld id="{FD6989E9-1607-49DA-AA23-913A923B2333}"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93DC-4E0C-B5DE-EB941C5A241F}"/>
                </c:ext>
              </c:extLst>
            </c:dLbl>
            <c:dLbl>
              <c:idx val="4"/>
              <c:tx>
                <c:rich>
                  <a:bodyPr/>
                  <a:lstStyle/>
                  <a:p>
                    <a:fld id="{97710A2C-F13E-4303-8219-E4EBAE4F2836}" type="CELLRANGE">
                      <a:rPr lang="en-US"/>
                      <a:pPr/>
                      <a:t>[CELLRANGE]</a:t>
                    </a:fld>
                    <a:endParaRPr lang="en-US" baseline="0"/>
                  </a:p>
                  <a:p>
                    <a:fld id="{1DD81EE2-8F3D-4B2B-B2CC-20E0C17FFE44}"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93DC-4E0C-B5DE-EB941C5A241F}"/>
                </c:ext>
              </c:extLst>
            </c:dLbl>
            <c:dLbl>
              <c:idx val="5"/>
              <c:tx>
                <c:rich>
                  <a:bodyPr/>
                  <a:lstStyle/>
                  <a:p>
                    <a:fld id="{C012ECEF-E2DE-482F-803C-AA7A1C864CFF}" type="CELLRANGE">
                      <a:rPr lang="en-US"/>
                      <a:pPr/>
                      <a:t>[CELLRANGE]</a:t>
                    </a:fld>
                    <a:endParaRPr lang="en-US" baseline="0"/>
                  </a:p>
                  <a:p>
                    <a:fld id="{20687DBC-2B74-467F-AEB8-360790E58D24}"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93DC-4E0C-B5DE-EB941C5A241F}"/>
                </c:ext>
              </c:extLst>
            </c:dLbl>
            <c:dLbl>
              <c:idx val="6"/>
              <c:tx>
                <c:rich>
                  <a:bodyPr/>
                  <a:lstStyle/>
                  <a:p>
                    <a:fld id="{9E42CB61-3F02-4D57-91A9-03416C188285}" type="CELLRANGE">
                      <a:rPr lang="en-US"/>
                      <a:pPr/>
                      <a:t>[CELLRANGE]</a:t>
                    </a:fld>
                    <a:endParaRPr lang="en-US" baseline="0"/>
                  </a:p>
                  <a:p>
                    <a:fld id="{8EB90C58-89DE-4EA6-9133-C749521217E7}"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93DC-4E0C-B5DE-EB941C5A241F}"/>
                </c:ext>
              </c:extLst>
            </c:dLbl>
            <c:spPr>
              <a:noFill/>
              <a:ln>
                <a:noFill/>
              </a:ln>
              <a:effectLst/>
            </c:spPr>
            <c:txPr>
              <a:bodyPr rot="0" spcFirstLastPara="1" vertOverflow="ellipsis" vert="horz" wrap="square" lIns="38100" tIns="19050" rIns="38100" bIns="19050" anchor="ctr" anchorCtr="0">
                <a:spAutoFit/>
              </a:bodyPr>
              <a:lstStyle/>
              <a:p>
                <a:pPr algn="ct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03'!$AJ$17:$AJ$23</c:f>
              <c:strCache>
                <c:ptCount val="7"/>
                <c:pt idx="0">
                  <c:v>Sun</c:v>
                </c:pt>
                <c:pt idx="1">
                  <c:v>Mon</c:v>
                </c:pt>
                <c:pt idx="2">
                  <c:v>Tue</c:v>
                </c:pt>
                <c:pt idx="3">
                  <c:v>Wed</c:v>
                </c:pt>
                <c:pt idx="4">
                  <c:v>Thu</c:v>
                </c:pt>
                <c:pt idx="5">
                  <c:v>Fri</c:v>
                </c:pt>
                <c:pt idx="6">
                  <c:v>Sat</c:v>
                </c:pt>
              </c:strCache>
            </c:strRef>
          </c:cat>
          <c:val>
            <c:numRef>
              <c:f>'Analysis 03'!$AK$17:$AK$23</c:f>
              <c:numCache>
                <c:formatCode>[&gt;=1000000]"$"0.0,,"M";[&gt;=1000]"$"0,"K";0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'Analysis 03'!$AL$5:$AL$11</c15:f>
                <c15:dlblRangeCache>
                  <c:ptCount val="7"/>
                  <c:pt idx="1">
                    <c:v>+3.1%</c:v>
                  </c:pt>
                  <c:pt idx="2">
                    <c:v>-2.2%</c:v>
                  </c:pt>
                  <c:pt idx="3">
                    <c:v>+0.3%</c:v>
                  </c:pt>
                  <c:pt idx="4">
                    <c:v>+2.8%</c:v>
                  </c:pt>
                  <c:pt idx="5">
                    <c:v>-4.2%</c:v>
                  </c:pt>
                  <c:pt idx="6">
                    <c:v>+3.2%</c:v>
                  </c:pt>
                </c15:dlblRangeCache>
              </c15:datalabelsRange>
            </c:ext>
            <c:ext xmlns:c16="http://schemas.microsoft.com/office/drawing/2014/chart" uri="{C3380CC4-5D6E-409C-BE32-E72D297353CC}">
              <c16:uniqueId val="{00000007-93DC-4E0C-B5DE-EB941C5A241F}"/>
            </c:ext>
          </c:extLst>
        </c:ser>
        <c:ser>
          <c:idx val="1"/>
          <c:order val="1"/>
          <c:tx>
            <c:strRef>
              <c:f>'Analysis 03'!$AL$16</c:f>
              <c:strCache>
                <c:ptCount val="1"/>
                <c:pt idx="0">
                  <c:v>Highlight</c:v>
                </c:pt>
              </c:strCache>
            </c:strRef>
          </c:tx>
          <c:spPr>
            <a:solidFill>
              <a:srgbClr val="1F8CB3"/>
            </a:solidFill>
            <a:ln>
              <a:noFill/>
            </a:ln>
            <a:effectLst/>
          </c:spPr>
          <c:invertIfNegative val="0"/>
          <c:val>
            <c:numRef>
              <c:f>'Analysis 03'!$AL$17:$AL$23</c:f>
              <c:numCache>
                <c:formatCode>General</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8-93DC-4E0C-B5DE-EB941C5A241F}"/>
            </c:ext>
          </c:extLst>
        </c:ser>
        <c:dLbls>
          <c:showLegendKey val="0"/>
          <c:showVal val="0"/>
          <c:showCatName val="0"/>
          <c:showSerName val="0"/>
          <c:showPercent val="0"/>
          <c:showBubbleSize val="0"/>
        </c:dLbls>
        <c:gapWidth val="114"/>
        <c:overlap val="100"/>
        <c:axId val="483067648"/>
        <c:axId val="483068896"/>
      </c:barChart>
      <c:lineChart>
        <c:grouping val="standard"/>
        <c:varyColors val="0"/>
        <c:ser>
          <c:idx val="2"/>
          <c:order val="2"/>
          <c:tx>
            <c:strRef>
              <c:f>'Analysis 03'!$AM$16</c:f>
              <c:strCache>
                <c:ptCount val="1"/>
                <c:pt idx="0">
                  <c:v>Average</c:v>
                </c:pt>
              </c:strCache>
            </c:strRef>
          </c:tx>
          <c:spPr>
            <a:ln w="25400" cap="rnd">
              <a:solidFill>
                <a:schemeClr val="accent3"/>
              </a:solidFill>
              <a:prstDash val="lgDash"/>
              <a:round/>
            </a:ln>
            <a:effectLst/>
          </c:spPr>
          <c:marker>
            <c:symbol val="none"/>
          </c:marker>
          <c:val>
            <c:numRef>
              <c:f>'Analysis 03'!$AM$17:$AM$23</c:f>
              <c:numCache>
                <c:formatCode>[&gt;=1000000]"$"0.0,,"M";[&gt;=1000]"$"0,"K";0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93DC-4E0C-B5DE-EB941C5A241F}"/>
            </c:ext>
          </c:extLst>
        </c:ser>
        <c:dLbls>
          <c:showLegendKey val="0"/>
          <c:showVal val="0"/>
          <c:showCatName val="0"/>
          <c:showSerName val="0"/>
          <c:showPercent val="0"/>
          <c:showBubbleSize val="0"/>
        </c:dLbls>
        <c:marker val="1"/>
        <c:smooth val="0"/>
        <c:axId val="483067648"/>
        <c:axId val="483068896"/>
      </c:lineChart>
      <c:catAx>
        <c:axId val="483067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8896"/>
        <c:crosses val="autoZero"/>
        <c:auto val="1"/>
        <c:lblAlgn val="ctr"/>
        <c:lblOffset val="100"/>
        <c:noMultiLvlLbl val="0"/>
      </c:catAx>
      <c:valAx>
        <c:axId val="483068896"/>
        <c:scaling>
          <c:orientation val="minMax"/>
        </c:scaling>
        <c:delete val="1"/>
        <c:axPos val="l"/>
        <c:numFmt formatCode="[&gt;=1000000]&quot;$&quot;0.0,,&quot;M&quot;;[&gt;=1000]&quot;$&quot;0,&quot;K&quot;;0" sourceLinked="1"/>
        <c:majorTickMark val="none"/>
        <c:minorTickMark val="none"/>
        <c:tickLblPos val="nextTo"/>
        <c:crossAx val="4830676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01'!$G$3"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Drop" dropStyle="combo" dx="22" fmlaLink="'Analysis 01'!$G$4" fmlaRange="'Analysis 01'!$I$3:$I$4" noThreeD="1" sel="1" val="0"/>
</file>

<file path=xl/ctrlProps/ctrlProp4.xml><?xml version="1.0" encoding="utf-8"?>
<formControlPr xmlns="http://schemas.microsoft.com/office/spreadsheetml/2009/9/main" objectType="Radio" firstButton="1" fmlaLink="'Analysis 01'!$BD$5"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hyperlink" Target="#'Store Dashboard'!A1"/><Relationship Id="rId3" Type="http://schemas.openxmlformats.org/officeDocument/2006/relationships/image" Target="../media/image2.png"/><Relationship Id="rId7" Type="http://schemas.openxmlformats.org/officeDocument/2006/relationships/image" Target="../media/image5.emf"/><Relationship Id="rId12" Type="http://schemas.openxmlformats.org/officeDocument/2006/relationships/hyperlink" Target="#'Time Fram'!A1"/><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2.xml"/><Relationship Id="rId11" Type="http://schemas.openxmlformats.org/officeDocument/2006/relationships/chart" Target="../charts/chart6.xml"/><Relationship Id="rId5" Type="http://schemas.openxmlformats.org/officeDocument/2006/relationships/image" Target="../media/image4.png"/><Relationship Id="rId10" Type="http://schemas.openxmlformats.org/officeDocument/2006/relationships/chart" Target="../charts/chart5.xml"/><Relationship Id="rId4" Type="http://schemas.openxmlformats.org/officeDocument/2006/relationships/image" Target="../media/image3.png"/><Relationship Id="rId9"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webextension" Target="../webextensions/webextension1.xml"/><Relationship Id="rId1" Type="http://schemas.openxmlformats.org/officeDocument/2006/relationships/image" Target="../media/image7.emf"/><Relationship Id="rId5" Type="http://schemas.openxmlformats.org/officeDocument/2006/relationships/hyperlink" Target="#'Profit View'!A1"/><Relationship Id="rId4" Type="http://schemas.openxmlformats.org/officeDocument/2006/relationships/hyperlink" Target="#'Time Fram'!A1"/></Relationships>
</file>

<file path=xl/drawings/_rels/drawing4.xml.rels><?xml version="1.0" encoding="UTF-8" standalone="yes"?>
<Relationships xmlns="http://schemas.openxmlformats.org/package/2006/relationships"><Relationship Id="rId8" Type="http://schemas.openxmlformats.org/officeDocument/2006/relationships/hyperlink" Target="#'Store Dashboard'!A1"/><Relationship Id="rId3" Type="http://schemas.openxmlformats.org/officeDocument/2006/relationships/image" Target="../media/image10.emf"/><Relationship Id="rId7" Type="http://schemas.openxmlformats.org/officeDocument/2006/relationships/chart" Target="../charts/chart11.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0.xml"/><Relationship Id="rId5" Type="http://schemas.openxmlformats.org/officeDocument/2006/relationships/image" Target="../media/image12.emf"/><Relationship Id="rId4" Type="http://schemas.openxmlformats.org/officeDocument/2006/relationships/image" Target="../media/image11.emf"/><Relationship Id="rId9" Type="http://schemas.openxmlformats.org/officeDocument/2006/relationships/hyperlink" Target="#'Profit View'!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14</xdr:col>
      <xdr:colOff>27743</xdr:colOff>
      <xdr:row>7</xdr:row>
      <xdr:rowOff>256617</xdr:rowOff>
    </xdr:from>
    <xdr:to>
      <xdr:col>18</xdr:col>
      <xdr:colOff>295921</xdr:colOff>
      <xdr:row>35</xdr:row>
      <xdr:rowOff>240437</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12844879" y="1024166"/>
          <a:ext cx="3994950" cy="7492849"/>
          <a:chOff x="12844879" y="1005670"/>
          <a:chExt cx="3994950" cy="7492849"/>
        </a:xfrm>
        <a:solidFill>
          <a:srgbClr val="005392"/>
        </a:solidFill>
      </xdr:grpSpPr>
      <xdr:grpSp>
        <xdr:nvGrpSpPr>
          <xdr:cNvPr id="10" name="Group 9">
            <a:extLst>
              <a:ext uri="{FF2B5EF4-FFF2-40B4-BE49-F238E27FC236}">
                <a16:creationId xmlns:a16="http://schemas.microsoft.com/office/drawing/2014/main" id="{00000000-0008-0000-0000-00000A000000}"/>
              </a:ext>
            </a:extLst>
          </xdr:cNvPr>
          <xdr:cNvGrpSpPr/>
        </xdr:nvGrpSpPr>
        <xdr:grpSpPr>
          <a:xfrm>
            <a:off x="12844879" y="1005670"/>
            <a:ext cx="3366123" cy="7492849"/>
            <a:chOff x="12696910" y="804539"/>
            <a:chExt cx="3477100" cy="7666238"/>
          </a:xfrm>
          <a:grpFill/>
        </xdr:grpSpPr>
        <xdr:sp macro="" textlink="">
          <xdr:nvSpPr>
            <xdr:cNvPr id="49" name="Rectangle: Diagonal Corners Rounded 48">
              <a:extLst>
                <a:ext uri="{FF2B5EF4-FFF2-40B4-BE49-F238E27FC236}">
                  <a16:creationId xmlns:a16="http://schemas.microsoft.com/office/drawing/2014/main" id="{00000000-0008-0000-0000-000031000000}"/>
                </a:ext>
              </a:extLst>
            </xdr:cNvPr>
            <xdr:cNvSpPr/>
          </xdr:nvSpPr>
          <xdr:spPr>
            <a:xfrm>
              <a:off x="12696910" y="804539"/>
              <a:ext cx="2755777" cy="7666238"/>
            </a:xfrm>
            <a:prstGeom prst="round2Diag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Rectangle 8">
              <a:extLst>
                <a:ext uri="{FF2B5EF4-FFF2-40B4-BE49-F238E27FC236}">
                  <a16:creationId xmlns:a16="http://schemas.microsoft.com/office/drawing/2014/main" id="{00000000-0008-0000-0000-000009000000}"/>
                </a:ext>
              </a:extLst>
            </xdr:cNvPr>
            <xdr:cNvSpPr/>
          </xdr:nvSpPr>
          <xdr:spPr>
            <a:xfrm>
              <a:off x="14888584" y="1081966"/>
              <a:ext cx="841534" cy="704665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2" name="Rectangle 41">
              <a:extLst>
                <a:ext uri="{FF2B5EF4-FFF2-40B4-BE49-F238E27FC236}">
                  <a16:creationId xmlns:a16="http://schemas.microsoft.com/office/drawing/2014/main" id="{00000000-0008-0000-0000-00002A000000}"/>
                </a:ext>
              </a:extLst>
            </xdr:cNvPr>
            <xdr:cNvSpPr/>
          </xdr:nvSpPr>
          <xdr:spPr>
            <a:xfrm>
              <a:off x="15142711" y="1442622"/>
              <a:ext cx="841534" cy="6325344"/>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4" name="Rectangle 43">
              <a:extLst>
                <a:ext uri="{FF2B5EF4-FFF2-40B4-BE49-F238E27FC236}">
                  <a16:creationId xmlns:a16="http://schemas.microsoft.com/office/drawing/2014/main" id="{00000000-0008-0000-0000-00002C000000}"/>
                </a:ext>
              </a:extLst>
            </xdr:cNvPr>
            <xdr:cNvSpPr/>
          </xdr:nvSpPr>
          <xdr:spPr>
            <a:xfrm>
              <a:off x="15332476" y="1803277"/>
              <a:ext cx="841534" cy="5530053"/>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1" name="Oval 10">
            <a:extLst>
              <a:ext uri="{FF2B5EF4-FFF2-40B4-BE49-F238E27FC236}">
                <a16:creationId xmlns:a16="http://schemas.microsoft.com/office/drawing/2014/main" id="{00000000-0008-0000-0000-00000B000000}"/>
              </a:ext>
            </a:extLst>
          </xdr:cNvPr>
          <xdr:cNvSpPr/>
        </xdr:nvSpPr>
        <xdr:spPr>
          <a:xfrm>
            <a:off x="15609902" y="2173180"/>
            <a:ext cx="1229927" cy="4956699"/>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15</xdr:col>
      <xdr:colOff>221943</xdr:colOff>
      <xdr:row>33</xdr:row>
      <xdr:rowOff>64732</xdr:rowOff>
    </xdr:from>
    <xdr:to>
      <xdr:col>17</xdr:col>
      <xdr:colOff>203448</xdr:colOff>
      <xdr:row>35</xdr:row>
      <xdr:rowOff>249683</xdr:rowOff>
    </xdr:to>
    <xdr:sp macro="" textlink="">
      <xdr:nvSpPr>
        <xdr:cNvPr id="19" name="Rectangle: Rounded Corners 18">
          <a:extLst>
            <a:ext uri="{FF2B5EF4-FFF2-40B4-BE49-F238E27FC236}">
              <a16:creationId xmlns:a16="http://schemas.microsoft.com/office/drawing/2014/main" id="{00000000-0008-0000-0000-000013000000}"/>
            </a:ext>
          </a:extLst>
        </xdr:cNvPr>
        <xdr:cNvSpPr/>
      </xdr:nvSpPr>
      <xdr:spPr>
        <a:xfrm>
          <a:off x="13954589" y="7804950"/>
          <a:ext cx="1877257" cy="721311"/>
        </a:xfrm>
        <a:prstGeom prst="roundRect">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272619</xdr:colOff>
      <xdr:row>27</xdr:row>
      <xdr:rowOff>22933</xdr:rowOff>
    </xdr:from>
    <xdr:to>
      <xdr:col>16</xdr:col>
      <xdr:colOff>110966</xdr:colOff>
      <xdr:row>35</xdr:row>
      <xdr:rowOff>34743</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13089755" y="6154074"/>
          <a:ext cx="1734099" cy="2157247"/>
          <a:chOff x="13089755" y="6154074"/>
          <a:chExt cx="1734099" cy="2157247"/>
        </a:xfrm>
      </xdr:grpSpPr>
      <xdr:grpSp>
        <xdr:nvGrpSpPr>
          <xdr:cNvPr id="20" name="Group 19">
            <a:extLst>
              <a:ext uri="{FF2B5EF4-FFF2-40B4-BE49-F238E27FC236}">
                <a16:creationId xmlns:a16="http://schemas.microsoft.com/office/drawing/2014/main" id="{00000000-0008-0000-0000-000014000000}"/>
              </a:ext>
            </a:extLst>
          </xdr:cNvPr>
          <xdr:cNvGrpSpPr/>
        </xdr:nvGrpSpPr>
        <xdr:grpSpPr>
          <a:xfrm>
            <a:off x="13094563" y="7287087"/>
            <a:ext cx="1729291" cy="1024234"/>
            <a:chOff x="13094563" y="7287087"/>
            <a:chExt cx="1729291" cy="1024234"/>
          </a:xfrm>
        </xdr:grpSpPr>
        <xdr:sp macro="" textlink="">
          <xdr:nvSpPr>
            <xdr:cNvPr id="104" name="Rectangle 103">
              <a:extLst>
                <a:ext uri="{FF2B5EF4-FFF2-40B4-BE49-F238E27FC236}">
                  <a16:creationId xmlns:a16="http://schemas.microsoft.com/office/drawing/2014/main" id="{00000000-0008-0000-0000-000068000000}"/>
                </a:ext>
              </a:extLst>
            </xdr:cNvPr>
            <xdr:cNvSpPr/>
          </xdr:nvSpPr>
          <xdr:spPr>
            <a:xfrm>
              <a:off x="13094563" y="7562267"/>
              <a:ext cx="1729291" cy="184951"/>
            </a:xfrm>
            <a:prstGeom prst="rect">
              <a:avLst/>
            </a:prstGeom>
            <a:solidFill>
              <a:srgbClr val="9FE6FF">
                <a:alpha val="29000"/>
              </a:srgbClr>
            </a:solidFill>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sp macro="" textlink="">
          <xdr:nvSpPr>
            <xdr:cNvPr id="105" name="Rectangle 104">
              <a:extLst>
                <a:ext uri="{FF2B5EF4-FFF2-40B4-BE49-F238E27FC236}">
                  <a16:creationId xmlns:a16="http://schemas.microsoft.com/office/drawing/2014/main" id="{00000000-0008-0000-0000-000069000000}"/>
                </a:ext>
              </a:extLst>
            </xdr:cNvPr>
            <xdr:cNvSpPr/>
          </xdr:nvSpPr>
          <xdr:spPr>
            <a:xfrm>
              <a:off x="13103811" y="7287087"/>
              <a:ext cx="1710796" cy="164209"/>
            </a:xfrm>
            <a:prstGeom prst="rect">
              <a:avLst/>
            </a:prstGeom>
            <a:solidFill>
              <a:srgbClr val="9FE6FF">
                <a:alpha val="29000"/>
              </a:srgbClr>
            </a:solidFill>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sp macro="" textlink="">
          <xdr:nvSpPr>
            <xdr:cNvPr id="106" name="Rectangle 105">
              <a:extLst>
                <a:ext uri="{FF2B5EF4-FFF2-40B4-BE49-F238E27FC236}">
                  <a16:creationId xmlns:a16="http://schemas.microsoft.com/office/drawing/2014/main" id="{00000000-0008-0000-0000-00006A000000}"/>
                </a:ext>
              </a:extLst>
            </xdr:cNvPr>
            <xdr:cNvSpPr/>
          </xdr:nvSpPr>
          <xdr:spPr>
            <a:xfrm>
              <a:off x="13094563" y="8126370"/>
              <a:ext cx="1729291" cy="184951"/>
            </a:xfrm>
            <a:prstGeom prst="rect">
              <a:avLst/>
            </a:prstGeom>
            <a:solidFill>
              <a:srgbClr val="9FE6FF">
                <a:alpha val="29000"/>
              </a:srgbClr>
            </a:solidFill>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sp macro="" textlink="">
          <xdr:nvSpPr>
            <xdr:cNvPr id="107" name="Rectangle 106">
              <a:extLst>
                <a:ext uri="{FF2B5EF4-FFF2-40B4-BE49-F238E27FC236}">
                  <a16:creationId xmlns:a16="http://schemas.microsoft.com/office/drawing/2014/main" id="{00000000-0008-0000-0000-00006B000000}"/>
                </a:ext>
              </a:extLst>
            </xdr:cNvPr>
            <xdr:cNvSpPr/>
          </xdr:nvSpPr>
          <xdr:spPr>
            <a:xfrm>
              <a:off x="13103811" y="7851190"/>
              <a:ext cx="1710796" cy="164209"/>
            </a:xfrm>
            <a:prstGeom prst="rect">
              <a:avLst/>
            </a:prstGeom>
            <a:solidFill>
              <a:srgbClr val="9FE6FF">
                <a:alpha val="29000"/>
              </a:srgbClr>
            </a:solidFill>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grpSp>
        <xdr:nvGrpSpPr>
          <xdr:cNvPr id="108" name="Group 107">
            <a:extLst>
              <a:ext uri="{FF2B5EF4-FFF2-40B4-BE49-F238E27FC236}">
                <a16:creationId xmlns:a16="http://schemas.microsoft.com/office/drawing/2014/main" id="{00000000-0008-0000-0000-00006C000000}"/>
              </a:ext>
            </a:extLst>
          </xdr:cNvPr>
          <xdr:cNvGrpSpPr/>
        </xdr:nvGrpSpPr>
        <xdr:grpSpPr>
          <a:xfrm>
            <a:off x="13089755" y="6154074"/>
            <a:ext cx="1729291" cy="1024234"/>
            <a:chOff x="13094563" y="7287087"/>
            <a:chExt cx="1729291" cy="1024234"/>
          </a:xfrm>
        </xdr:grpSpPr>
        <xdr:sp macro="" textlink="">
          <xdr:nvSpPr>
            <xdr:cNvPr id="109" name="Rectangle 108">
              <a:extLst>
                <a:ext uri="{FF2B5EF4-FFF2-40B4-BE49-F238E27FC236}">
                  <a16:creationId xmlns:a16="http://schemas.microsoft.com/office/drawing/2014/main" id="{00000000-0008-0000-0000-00006D000000}"/>
                </a:ext>
              </a:extLst>
            </xdr:cNvPr>
            <xdr:cNvSpPr/>
          </xdr:nvSpPr>
          <xdr:spPr>
            <a:xfrm>
              <a:off x="13094563" y="7562267"/>
              <a:ext cx="1729291" cy="184951"/>
            </a:xfrm>
            <a:prstGeom prst="rect">
              <a:avLst/>
            </a:prstGeom>
            <a:solidFill>
              <a:srgbClr val="9FE6FF">
                <a:alpha val="29000"/>
              </a:srgbClr>
            </a:solidFill>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sp macro="" textlink="">
          <xdr:nvSpPr>
            <xdr:cNvPr id="110" name="Rectangle 109">
              <a:extLst>
                <a:ext uri="{FF2B5EF4-FFF2-40B4-BE49-F238E27FC236}">
                  <a16:creationId xmlns:a16="http://schemas.microsoft.com/office/drawing/2014/main" id="{00000000-0008-0000-0000-00006E000000}"/>
                </a:ext>
              </a:extLst>
            </xdr:cNvPr>
            <xdr:cNvSpPr/>
          </xdr:nvSpPr>
          <xdr:spPr>
            <a:xfrm>
              <a:off x="13103811" y="7287087"/>
              <a:ext cx="1710796" cy="164209"/>
            </a:xfrm>
            <a:prstGeom prst="rect">
              <a:avLst/>
            </a:prstGeom>
            <a:solidFill>
              <a:srgbClr val="9FE6FF">
                <a:alpha val="29000"/>
              </a:srgbClr>
            </a:solidFill>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sp macro="" textlink="">
          <xdr:nvSpPr>
            <xdr:cNvPr id="111" name="Rectangle 110">
              <a:extLst>
                <a:ext uri="{FF2B5EF4-FFF2-40B4-BE49-F238E27FC236}">
                  <a16:creationId xmlns:a16="http://schemas.microsoft.com/office/drawing/2014/main" id="{00000000-0008-0000-0000-00006F000000}"/>
                </a:ext>
              </a:extLst>
            </xdr:cNvPr>
            <xdr:cNvSpPr/>
          </xdr:nvSpPr>
          <xdr:spPr>
            <a:xfrm>
              <a:off x="13094563" y="8126370"/>
              <a:ext cx="1729291" cy="184951"/>
            </a:xfrm>
            <a:prstGeom prst="rect">
              <a:avLst/>
            </a:prstGeom>
            <a:solidFill>
              <a:srgbClr val="9FE6FF">
                <a:alpha val="29000"/>
              </a:srgbClr>
            </a:solidFill>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sp macro="" textlink="">
          <xdr:nvSpPr>
            <xdr:cNvPr id="112" name="Rectangle 111">
              <a:extLst>
                <a:ext uri="{FF2B5EF4-FFF2-40B4-BE49-F238E27FC236}">
                  <a16:creationId xmlns:a16="http://schemas.microsoft.com/office/drawing/2014/main" id="{00000000-0008-0000-0000-000070000000}"/>
                </a:ext>
              </a:extLst>
            </xdr:cNvPr>
            <xdr:cNvSpPr/>
          </xdr:nvSpPr>
          <xdr:spPr>
            <a:xfrm>
              <a:off x="13094563" y="7860437"/>
              <a:ext cx="1710796" cy="164209"/>
            </a:xfrm>
            <a:prstGeom prst="rect">
              <a:avLst/>
            </a:prstGeom>
            <a:solidFill>
              <a:srgbClr val="9FE6FF">
                <a:alpha val="29000"/>
              </a:srgbClr>
            </a:solidFill>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grpSp>
    <xdr:clientData/>
  </xdr:twoCellAnchor>
  <xdr:twoCellAnchor>
    <xdr:from>
      <xdr:col>7</xdr:col>
      <xdr:colOff>906262</xdr:colOff>
      <xdr:row>13</xdr:row>
      <xdr:rowOff>175704</xdr:rowOff>
    </xdr:from>
    <xdr:to>
      <xdr:col>13</xdr:col>
      <xdr:colOff>597792</xdr:colOff>
      <xdr:row>25</xdr:row>
      <xdr:rowOff>76010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7314830" y="2552330"/>
          <a:ext cx="5184588" cy="311846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446672</xdr:colOff>
      <xdr:row>13</xdr:row>
      <xdr:rowOff>203448</xdr:rowOff>
    </xdr:from>
    <xdr:to>
      <xdr:col>7</xdr:col>
      <xdr:colOff>659366</xdr:colOff>
      <xdr:row>25</xdr:row>
      <xdr:rowOff>94506</xdr:rowOff>
    </xdr:to>
    <xdr:sp macro="" textlink="">
      <xdr:nvSpPr>
        <xdr:cNvPr id="46" name="Rectangle 45">
          <a:extLst>
            <a:ext uri="{FF2B5EF4-FFF2-40B4-BE49-F238E27FC236}">
              <a16:creationId xmlns:a16="http://schemas.microsoft.com/office/drawing/2014/main" id="{00000000-0008-0000-0000-00002E000000}"/>
            </a:ext>
          </a:extLst>
        </xdr:cNvPr>
        <xdr:cNvSpPr/>
      </xdr:nvSpPr>
      <xdr:spPr>
        <a:xfrm>
          <a:off x="4108711" y="2580074"/>
          <a:ext cx="2959223" cy="310921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v</a:t>
          </a:r>
        </a:p>
      </xdr:txBody>
    </xdr:sp>
    <xdr:clientData/>
  </xdr:twoCellAnchor>
  <xdr:twoCellAnchor>
    <xdr:from>
      <xdr:col>1</xdr:col>
      <xdr:colOff>601092</xdr:colOff>
      <xdr:row>13</xdr:row>
      <xdr:rowOff>194200</xdr:rowOff>
    </xdr:from>
    <xdr:to>
      <xdr:col>4</xdr:col>
      <xdr:colOff>199776</xdr:colOff>
      <xdr:row>25</xdr:row>
      <xdr:rowOff>94506</xdr:rowOff>
    </xdr:to>
    <xdr:sp macro="" textlink="">
      <xdr:nvSpPr>
        <xdr:cNvPr id="50" name="Rectangle 49">
          <a:extLst>
            <a:ext uri="{FF2B5EF4-FFF2-40B4-BE49-F238E27FC236}">
              <a16:creationId xmlns:a16="http://schemas.microsoft.com/office/drawing/2014/main" id="{00000000-0008-0000-0000-000032000000}"/>
            </a:ext>
          </a:extLst>
        </xdr:cNvPr>
        <xdr:cNvSpPr/>
      </xdr:nvSpPr>
      <xdr:spPr>
        <a:xfrm>
          <a:off x="1516602" y="2570826"/>
          <a:ext cx="2345213" cy="311846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786042</xdr:colOff>
      <xdr:row>25</xdr:row>
      <xdr:rowOff>263371</xdr:rowOff>
    </xdr:from>
    <xdr:to>
      <xdr:col>13</xdr:col>
      <xdr:colOff>611479</xdr:colOff>
      <xdr:row>35</xdr:row>
      <xdr:rowOff>226380</xdr:rowOff>
    </xdr:to>
    <xdr:sp macro="" textlink="">
      <xdr:nvSpPr>
        <xdr:cNvPr id="51" name="Rectangle 50">
          <a:extLst>
            <a:ext uri="{FF2B5EF4-FFF2-40B4-BE49-F238E27FC236}">
              <a16:creationId xmlns:a16="http://schemas.microsoft.com/office/drawing/2014/main" id="{00000000-0008-0000-0000-000033000000}"/>
            </a:ext>
          </a:extLst>
        </xdr:cNvPr>
        <xdr:cNvSpPr/>
      </xdr:nvSpPr>
      <xdr:spPr>
        <a:xfrm>
          <a:off x="8110120" y="5858153"/>
          <a:ext cx="4402985" cy="26448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601092</xdr:colOff>
      <xdr:row>25</xdr:row>
      <xdr:rowOff>263371</xdr:rowOff>
    </xdr:from>
    <xdr:to>
      <xdr:col>8</xdr:col>
      <xdr:colOff>652907</xdr:colOff>
      <xdr:row>35</xdr:row>
      <xdr:rowOff>226380</xdr:rowOff>
    </xdr:to>
    <xdr:sp macro="" textlink="">
      <xdr:nvSpPr>
        <xdr:cNvPr id="52" name="Rectangle 51">
          <a:extLst>
            <a:ext uri="{FF2B5EF4-FFF2-40B4-BE49-F238E27FC236}">
              <a16:creationId xmlns:a16="http://schemas.microsoft.com/office/drawing/2014/main" id="{00000000-0008-0000-0000-000034000000}"/>
            </a:ext>
          </a:extLst>
        </xdr:cNvPr>
        <xdr:cNvSpPr/>
      </xdr:nvSpPr>
      <xdr:spPr>
        <a:xfrm>
          <a:off x="1516602" y="5858153"/>
          <a:ext cx="6460383" cy="26448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610337</xdr:colOff>
      <xdr:row>0</xdr:row>
      <xdr:rowOff>0</xdr:rowOff>
    </xdr:from>
    <xdr:to>
      <xdr:col>22</xdr:col>
      <xdr:colOff>570663</xdr:colOff>
      <xdr:row>39</xdr:row>
      <xdr:rowOff>73981</xdr:rowOff>
    </xdr:to>
    <xdr:sp macro="" textlink="">
      <xdr:nvSpPr>
        <xdr:cNvPr id="4" name="Moon 3">
          <a:extLst>
            <a:ext uri="{FF2B5EF4-FFF2-40B4-BE49-F238E27FC236}">
              <a16:creationId xmlns:a16="http://schemas.microsoft.com/office/drawing/2014/main" id="{00000000-0008-0000-0000-000004000000}"/>
            </a:ext>
          </a:extLst>
        </xdr:cNvPr>
        <xdr:cNvSpPr/>
      </xdr:nvSpPr>
      <xdr:spPr>
        <a:xfrm flipH="1">
          <a:off x="15323225" y="0"/>
          <a:ext cx="5453385" cy="9423277"/>
        </a:xfrm>
        <a:prstGeom prst="moon">
          <a:avLst>
            <a:gd name="adj" fmla="val 69408"/>
          </a:avLst>
        </a:prstGeom>
        <a:solidFill>
          <a:schemeClr val="bg1">
            <a:lumMod val="85000"/>
          </a:schemeClr>
        </a:solidFill>
        <a:ln w="444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65843</xdr:colOff>
      <xdr:row>4</xdr:row>
      <xdr:rowOff>9248</xdr:rowOff>
    </xdr:from>
    <xdr:to>
      <xdr:col>22</xdr:col>
      <xdr:colOff>580193</xdr:colOff>
      <xdr:row>8</xdr:row>
      <xdr:rowOff>104498</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16609751" y="9248"/>
          <a:ext cx="4176389" cy="113097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647329</xdr:colOff>
      <xdr:row>4</xdr:row>
      <xdr:rowOff>114299</xdr:rowOff>
    </xdr:from>
    <xdr:to>
      <xdr:col>14</xdr:col>
      <xdr:colOff>564098</xdr:colOff>
      <xdr:row>7</xdr:row>
      <xdr:rowOff>9525</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647329" y="114299"/>
          <a:ext cx="12733905" cy="662775"/>
        </a:xfrm>
        <a:prstGeom prst="rect">
          <a:avLst/>
        </a:prstGeom>
        <a:gradFill flip="none" rotWithShape="1">
          <a:gsLst>
            <a:gs pos="0">
              <a:schemeClr val="bg1">
                <a:lumMod val="95000"/>
              </a:schemeClr>
            </a:gs>
            <a:gs pos="53000">
              <a:schemeClr val="bg1"/>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16</xdr:col>
      <xdr:colOff>864095</xdr:colOff>
      <xdr:row>0</xdr:row>
      <xdr:rowOff>0</xdr:rowOff>
    </xdr:from>
    <xdr:to>
      <xdr:col>21</xdr:col>
      <xdr:colOff>464045</xdr:colOff>
      <xdr:row>5</xdr:row>
      <xdr:rowOff>38100</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15576983" y="0"/>
          <a:ext cx="4177499" cy="26928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9525</xdr:colOff>
      <xdr:row>0</xdr:row>
      <xdr:rowOff>0</xdr:rowOff>
    </xdr:from>
    <xdr:to>
      <xdr:col>0</xdr:col>
      <xdr:colOff>361950</xdr:colOff>
      <xdr:row>46</xdr:row>
      <xdr:rowOff>209550</xdr:rowOff>
    </xdr:to>
    <xdr:sp macro="" textlink="">
      <xdr:nvSpPr>
        <xdr:cNvPr id="25" name="Rectangle 24">
          <a:extLst>
            <a:ext uri="{FF2B5EF4-FFF2-40B4-BE49-F238E27FC236}">
              <a16:creationId xmlns:a16="http://schemas.microsoft.com/office/drawing/2014/main" id="{00000000-0008-0000-0000-000019000000}"/>
            </a:ext>
          </a:extLst>
        </xdr:cNvPr>
        <xdr:cNvSpPr/>
      </xdr:nvSpPr>
      <xdr:spPr>
        <a:xfrm>
          <a:off x="9525" y="0"/>
          <a:ext cx="352425" cy="11372850"/>
        </a:xfrm>
        <a:prstGeom prst="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0000FF"/>
            </a:solidFill>
          </a:endParaRPr>
        </a:p>
      </xdr:txBody>
    </xdr:sp>
    <xdr:clientData/>
  </xdr:twoCellAnchor>
  <mc:AlternateContent xmlns:mc="http://schemas.openxmlformats.org/markup-compatibility/2006">
    <mc:Choice xmlns:a14="http://schemas.microsoft.com/office/drawing/2010/main" Requires="a14">
      <xdr:twoCellAnchor editAs="oneCell">
        <xdr:from>
          <xdr:col>12</xdr:col>
          <xdr:colOff>428625</xdr:colOff>
          <xdr:row>14</xdr:row>
          <xdr:rowOff>47625</xdr:rowOff>
        </xdr:from>
        <xdr:to>
          <xdr:col>13</xdr:col>
          <xdr:colOff>466725</xdr:colOff>
          <xdr:row>15</xdr:row>
          <xdr:rowOff>47625</xdr:rowOff>
        </xdr:to>
        <xdr:sp macro="" textlink="">
          <xdr:nvSpPr>
            <xdr:cNvPr id="9220" name="Drop Down 4" hidden="1">
              <a:extLst>
                <a:ext uri="{63B3BB69-23CF-44E3-9099-C40C66FF867C}">
                  <a14:compatExt spid="_x0000_s9220"/>
                </a:ext>
                <a:ext uri="{FF2B5EF4-FFF2-40B4-BE49-F238E27FC236}">
                  <a16:creationId xmlns:a16="http://schemas.microsoft.com/office/drawing/2014/main" id="{00000000-0008-0000-00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908388</xdr:colOff>
      <xdr:row>17</xdr:row>
      <xdr:rowOff>258933</xdr:rowOff>
    </xdr:from>
    <xdr:to>
      <xdr:col>13</xdr:col>
      <xdr:colOff>517865</xdr:colOff>
      <xdr:row>25</xdr:row>
      <xdr:rowOff>9246</xdr:rowOff>
    </xdr:to>
    <xdr:graphicFrame macro="">
      <xdr:nvGraphicFramePr>
        <xdr:cNvPr id="30" name="Chart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610341</xdr:colOff>
      <xdr:row>8</xdr:row>
      <xdr:rowOff>182640</xdr:rowOff>
    </xdr:from>
    <xdr:to>
      <xdr:col>3</xdr:col>
      <xdr:colOff>347812</xdr:colOff>
      <xdr:row>12</xdr:row>
      <xdr:rowOff>159839</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610341" y="1218368"/>
          <a:ext cx="2484000" cy="1049918"/>
          <a:chOff x="651585" y="1209121"/>
          <a:chExt cx="2484000" cy="1049918"/>
        </a:xfrm>
      </xdr:grpSpPr>
      <xdr:sp macro="" textlink="">
        <xdr:nvSpPr>
          <xdr:cNvPr id="26" name="Rectangle: Rounded Corners 25">
            <a:extLst>
              <a:ext uri="{FF2B5EF4-FFF2-40B4-BE49-F238E27FC236}">
                <a16:creationId xmlns:a16="http://schemas.microsoft.com/office/drawing/2014/main" id="{00000000-0008-0000-0000-00001A000000}"/>
              </a:ext>
            </a:extLst>
          </xdr:cNvPr>
          <xdr:cNvSpPr/>
        </xdr:nvSpPr>
        <xdr:spPr>
          <a:xfrm>
            <a:off x="651585" y="1209121"/>
            <a:ext cx="2484000" cy="1049918"/>
          </a:xfrm>
          <a:prstGeom prst="roundRect">
            <a:avLst/>
          </a:prstGeom>
          <a:gradFill flip="none" rotWithShape="1">
            <a:gsLst>
              <a:gs pos="0">
                <a:srgbClr val="1F8CB3">
                  <a:alpha val="75000"/>
                </a:srgbClr>
              </a:gs>
              <a:gs pos="35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7" name="Oval 26">
            <a:extLst>
              <a:ext uri="{FF2B5EF4-FFF2-40B4-BE49-F238E27FC236}">
                <a16:creationId xmlns:a16="http://schemas.microsoft.com/office/drawing/2014/main" id="{00000000-0008-0000-0000-00001B000000}"/>
              </a:ext>
            </a:extLst>
          </xdr:cNvPr>
          <xdr:cNvSpPr/>
        </xdr:nvSpPr>
        <xdr:spPr>
          <a:xfrm>
            <a:off x="814620" y="1420150"/>
            <a:ext cx="552450" cy="545884"/>
          </a:xfrm>
          <a:prstGeom prst="ellipse">
            <a:avLst/>
          </a:prstGeom>
          <a:solidFill>
            <a:srgbClr val="1F8CB3">
              <a:alpha val="46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907470" y="1503475"/>
            <a:ext cx="364349" cy="367308"/>
          </a:xfrm>
          <a:prstGeom prst="rect">
            <a:avLst/>
          </a:prstGeom>
        </xdr:spPr>
      </xdr:pic>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1832130" y="1787001"/>
            <a:ext cx="728983" cy="29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a:solidFill>
                  <a:schemeClr val="bg1">
                    <a:lumMod val="85000"/>
                  </a:schemeClr>
                </a:solidFill>
              </a:rPr>
              <a:t>COGS</a:t>
            </a:r>
          </a:p>
        </xdr:txBody>
      </xdr:sp>
      <xdr:sp macro="" textlink="'Analysis 01'!P10">
        <xdr:nvSpPr>
          <xdr:cNvPr id="56" name="TextBox 55">
            <a:extLst>
              <a:ext uri="{FF2B5EF4-FFF2-40B4-BE49-F238E27FC236}">
                <a16:creationId xmlns:a16="http://schemas.microsoft.com/office/drawing/2014/main" id="{00000000-0008-0000-0000-000038000000}"/>
              </a:ext>
            </a:extLst>
          </xdr:cNvPr>
          <xdr:cNvSpPr txBox="1"/>
        </xdr:nvSpPr>
        <xdr:spPr>
          <a:xfrm>
            <a:off x="1501806" y="1252307"/>
            <a:ext cx="1288816" cy="507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CCC079-1E71-4ABD-88FA-1F0DB29231FA}" type="TxLink">
              <a:rPr lang="en-US" sz="3200" b="0" i="0" u="none" strike="noStrike">
                <a:solidFill>
                  <a:schemeClr val="bg1"/>
                </a:solidFill>
                <a:latin typeface="Calibri"/>
                <a:ea typeface="Calibri"/>
                <a:cs typeface="Calibri"/>
              </a:rPr>
              <a:pPr algn="ctr"/>
              <a:t>$3.1M</a:t>
            </a:fld>
            <a:endParaRPr lang="en-IN" sz="3200">
              <a:solidFill>
                <a:schemeClr val="bg1"/>
              </a:solidFill>
            </a:endParaRPr>
          </a:p>
        </xdr:txBody>
      </xdr:sp>
    </xdr:grpSp>
    <xdr:clientData/>
  </xdr:twoCellAnchor>
  <xdr:twoCellAnchor>
    <xdr:from>
      <xdr:col>4</xdr:col>
      <xdr:colOff>83328</xdr:colOff>
      <xdr:row>8</xdr:row>
      <xdr:rowOff>182640</xdr:rowOff>
    </xdr:from>
    <xdr:to>
      <xdr:col>6</xdr:col>
      <xdr:colOff>736309</xdr:colOff>
      <xdr:row>12</xdr:row>
      <xdr:rowOff>159839</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3745367" y="1218368"/>
          <a:ext cx="2484000" cy="1049918"/>
          <a:chOff x="3399500" y="1218368"/>
          <a:chExt cx="2484000" cy="1049918"/>
        </a:xfrm>
      </xdr:grpSpPr>
      <xdr:sp macro="" textlink="">
        <xdr:nvSpPr>
          <xdr:cNvPr id="32" name="Rectangle: Rounded Corners 31">
            <a:extLst>
              <a:ext uri="{FF2B5EF4-FFF2-40B4-BE49-F238E27FC236}">
                <a16:creationId xmlns:a16="http://schemas.microsoft.com/office/drawing/2014/main" id="{00000000-0008-0000-0000-000020000000}"/>
              </a:ext>
            </a:extLst>
          </xdr:cNvPr>
          <xdr:cNvSpPr/>
        </xdr:nvSpPr>
        <xdr:spPr>
          <a:xfrm>
            <a:off x="3399500" y="1218368"/>
            <a:ext cx="2484000" cy="1049918"/>
          </a:xfrm>
          <a:prstGeom prst="roundRect">
            <a:avLst/>
          </a:prstGeom>
          <a:gradFill flip="none" rotWithShape="1">
            <a:gsLst>
              <a:gs pos="0">
                <a:schemeClr val="bg1">
                  <a:lumMod val="95000"/>
                </a:schemeClr>
              </a:gs>
              <a:gs pos="35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9" name="Oval 38">
            <a:extLst>
              <a:ext uri="{FF2B5EF4-FFF2-40B4-BE49-F238E27FC236}">
                <a16:creationId xmlns:a16="http://schemas.microsoft.com/office/drawing/2014/main" id="{00000000-0008-0000-0000-000027000000}"/>
              </a:ext>
            </a:extLst>
          </xdr:cNvPr>
          <xdr:cNvSpPr/>
        </xdr:nvSpPr>
        <xdr:spPr>
          <a:xfrm>
            <a:off x="3533960" y="1486547"/>
            <a:ext cx="552450" cy="545884"/>
          </a:xfrm>
          <a:prstGeom prst="ellipse">
            <a:avLst/>
          </a:prstGeom>
          <a:solidFill>
            <a:schemeClr val="bg1">
              <a:lumMod val="85000"/>
              <a:alpha val="2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3586033" y="1559427"/>
            <a:ext cx="435825" cy="437304"/>
          </a:xfrm>
          <a:prstGeom prst="rect">
            <a:avLst/>
          </a:prstGeom>
        </xdr:spPr>
      </xdr:pic>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4139676" y="1806328"/>
            <a:ext cx="1566077" cy="29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800">
                <a:solidFill>
                  <a:schemeClr val="bg1">
                    <a:lumMod val="85000"/>
                  </a:schemeClr>
                </a:solidFill>
                <a:latin typeface="+mn-lt"/>
                <a:ea typeface="+mn-ea"/>
                <a:cs typeface="+mn-cs"/>
              </a:rPr>
              <a:t>Total Revenue</a:t>
            </a:r>
          </a:p>
        </xdr:txBody>
      </xdr:sp>
      <xdr:sp macro="" textlink="'Analysis 01'!Q10">
        <xdr:nvSpPr>
          <xdr:cNvPr id="57" name="TextBox 56">
            <a:extLst>
              <a:ext uri="{FF2B5EF4-FFF2-40B4-BE49-F238E27FC236}">
                <a16:creationId xmlns:a16="http://schemas.microsoft.com/office/drawing/2014/main" id="{00000000-0008-0000-0000-000039000000}"/>
              </a:ext>
            </a:extLst>
          </xdr:cNvPr>
          <xdr:cNvSpPr txBox="1"/>
        </xdr:nvSpPr>
        <xdr:spPr>
          <a:xfrm>
            <a:off x="4225400" y="1318428"/>
            <a:ext cx="1288816" cy="507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CC809F-2634-4F4A-9DCA-E7295480FB68}" type="TxLink">
              <a:rPr lang="en-US" sz="3200" b="0" i="0" u="none" strike="noStrike">
                <a:solidFill>
                  <a:schemeClr val="bg1"/>
                </a:solidFill>
                <a:latin typeface="Calibri"/>
                <a:ea typeface="Calibri"/>
                <a:cs typeface="Calibri"/>
              </a:rPr>
              <a:pPr algn="ctr"/>
              <a:t>$5.4M</a:t>
            </a:fld>
            <a:endParaRPr lang="en-IN" sz="3200">
              <a:solidFill>
                <a:schemeClr val="bg1"/>
              </a:solidFill>
            </a:endParaRPr>
          </a:p>
        </xdr:txBody>
      </xdr:sp>
    </xdr:grpSp>
    <xdr:clientData/>
  </xdr:twoCellAnchor>
  <xdr:twoCellAnchor>
    <xdr:from>
      <xdr:col>7</xdr:col>
      <xdr:colOff>471825</xdr:colOff>
      <xdr:row>8</xdr:row>
      <xdr:rowOff>182640</xdr:rowOff>
    </xdr:from>
    <xdr:to>
      <xdr:col>10</xdr:col>
      <xdr:colOff>209296</xdr:colOff>
      <xdr:row>12</xdr:row>
      <xdr:rowOff>159839</xdr:rowOff>
    </xdr:to>
    <xdr:grpSp>
      <xdr:nvGrpSpPr>
        <xdr:cNvPr id="14" name="Group 13">
          <a:extLst>
            <a:ext uri="{FF2B5EF4-FFF2-40B4-BE49-F238E27FC236}">
              <a16:creationId xmlns:a16="http://schemas.microsoft.com/office/drawing/2014/main" id="{00000000-0008-0000-0000-00000E000000}"/>
            </a:ext>
          </a:extLst>
        </xdr:cNvPr>
        <xdr:cNvGrpSpPr/>
      </xdr:nvGrpSpPr>
      <xdr:grpSpPr>
        <a:xfrm>
          <a:off x="6880393" y="1218368"/>
          <a:ext cx="2484000" cy="1049918"/>
          <a:chOff x="6156664" y="1227616"/>
          <a:chExt cx="2484000" cy="1049918"/>
        </a:xfrm>
      </xdr:grpSpPr>
      <xdr:sp macro="" textlink="">
        <xdr:nvSpPr>
          <xdr:cNvPr id="36" name="Rectangle: Rounded Corners 35">
            <a:extLst>
              <a:ext uri="{FF2B5EF4-FFF2-40B4-BE49-F238E27FC236}">
                <a16:creationId xmlns:a16="http://schemas.microsoft.com/office/drawing/2014/main" id="{00000000-0008-0000-0000-000024000000}"/>
              </a:ext>
            </a:extLst>
          </xdr:cNvPr>
          <xdr:cNvSpPr/>
        </xdr:nvSpPr>
        <xdr:spPr>
          <a:xfrm>
            <a:off x="6156664" y="1227616"/>
            <a:ext cx="2484000" cy="1049918"/>
          </a:xfrm>
          <a:prstGeom prst="roundRect">
            <a:avLst/>
          </a:prstGeom>
          <a:gradFill flip="none" rotWithShape="1">
            <a:gsLst>
              <a:gs pos="0">
                <a:schemeClr val="accent2">
                  <a:lumMod val="60000"/>
                  <a:lumOff val="40000"/>
                </a:schemeClr>
              </a:gs>
              <a:gs pos="35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0" name="Oval 39">
            <a:extLst>
              <a:ext uri="{FF2B5EF4-FFF2-40B4-BE49-F238E27FC236}">
                <a16:creationId xmlns:a16="http://schemas.microsoft.com/office/drawing/2014/main" id="{00000000-0008-0000-0000-000028000000}"/>
              </a:ext>
            </a:extLst>
          </xdr:cNvPr>
          <xdr:cNvSpPr/>
        </xdr:nvSpPr>
        <xdr:spPr>
          <a:xfrm>
            <a:off x="6291124" y="1495795"/>
            <a:ext cx="552450" cy="545884"/>
          </a:xfrm>
          <a:prstGeom prst="ellipse">
            <a:avLst/>
          </a:prstGeom>
          <a:solidFill>
            <a:schemeClr val="accent2">
              <a:lumMod val="40000"/>
              <a:lumOff val="60000"/>
              <a:alpha val="2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6388979" y="1594850"/>
            <a:ext cx="369149" cy="370628"/>
          </a:xfrm>
          <a:prstGeom prst="rect">
            <a:avLst/>
          </a:prstGeom>
        </xdr:spPr>
      </xdr:pic>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7020943" y="1834626"/>
            <a:ext cx="1439297" cy="29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800">
                <a:solidFill>
                  <a:schemeClr val="bg1">
                    <a:lumMod val="85000"/>
                  </a:schemeClr>
                </a:solidFill>
                <a:latin typeface="+mn-lt"/>
                <a:ea typeface="+mn-ea"/>
                <a:cs typeface="+mn-cs"/>
              </a:rPr>
              <a:t>Profit Margin</a:t>
            </a:r>
          </a:p>
        </xdr:txBody>
      </xdr:sp>
      <xdr:sp macro="" textlink="'Analysis 01'!R10">
        <xdr:nvSpPr>
          <xdr:cNvPr id="58" name="TextBox 57">
            <a:extLst>
              <a:ext uri="{FF2B5EF4-FFF2-40B4-BE49-F238E27FC236}">
                <a16:creationId xmlns:a16="http://schemas.microsoft.com/office/drawing/2014/main" id="{00000000-0008-0000-0000-00003A000000}"/>
              </a:ext>
            </a:extLst>
          </xdr:cNvPr>
          <xdr:cNvSpPr txBox="1"/>
        </xdr:nvSpPr>
        <xdr:spPr>
          <a:xfrm>
            <a:off x="7030189" y="1336923"/>
            <a:ext cx="1288816" cy="507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CE0E6C-57F4-492E-BA03-AA3367C0F177}" type="TxLink">
              <a:rPr lang="en-US" sz="3200" b="0" i="0" u="none" strike="noStrike">
                <a:solidFill>
                  <a:schemeClr val="bg1"/>
                </a:solidFill>
                <a:latin typeface="Calibri"/>
                <a:ea typeface="Calibri"/>
                <a:cs typeface="Calibri"/>
              </a:rPr>
              <a:pPr algn="ctr"/>
              <a:t>$2.3M</a:t>
            </a:fld>
            <a:endParaRPr lang="en-IN" sz="3200">
              <a:solidFill>
                <a:schemeClr val="bg1"/>
              </a:solidFill>
            </a:endParaRPr>
          </a:p>
        </xdr:txBody>
      </xdr:sp>
    </xdr:grpSp>
    <xdr:clientData/>
  </xdr:twoCellAnchor>
  <xdr:twoCellAnchor>
    <xdr:from>
      <xdr:col>10</xdr:col>
      <xdr:colOff>860321</xdr:colOff>
      <xdr:row>8</xdr:row>
      <xdr:rowOff>182640</xdr:rowOff>
    </xdr:from>
    <xdr:to>
      <xdr:col>13</xdr:col>
      <xdr:colOff>597792</xdr:colOff>
      <xdr:row>12</xdr:row>
      <xdr:rowOff>159839</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10015418" y="1218368"/>
          <a:ext cx="2484000" cy="1049918"/>
          <a:chOff x="8961176" y="1227616"/>
          <a:chExt cx="2484000" cy="1049918"/>
        </a:xfrm>
      </xdr:grpSpPr>
      <xdr:sp macro="" textlink="">
        <xdr:nvSpPr>
          <xdr:cNvPr id="37" name="Rectangle: Rounded Corners 36">
            <a:extLst>
              <a:ext uri="{FF2B5EF4-FFF2-40B4-BE49-F238E27FC236}">
                <a16:creationId xmlns:a16="http://schemas.microsoft.com/office/drawing/2014/main" id="{00000000-0008-0000-0000-000025000000}"/>
              </a:ext>
            </a:extLst>
          </xdr:cNvPr>
          <xdr:cNvSpPr/>
        </xdr:nvSpPr>
        <xdr:spPr>
          <a:xfrm>
            <a:off x="8961176" y="1227616"/>
            <a:ext cx="2484000" cy="1049918"/>
          </a:xfrm>
          <a:prstGeom prst="roundRect">
            <a:avLst/>
          </a:prstGeom>
          <a:gradFill flip="none" rotWithShape="1">
            <a:gsLst>
              <a:gs pos="0">
                <a:schemeClr val="accent1">
                  <a:lumMod val="40000"/>
                  <a:lumOff val="60000"/>
                </a:schemeClr>
              </a:gs>
              <a:gs pos="35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1" name="Oval 40">
            <a:extLst>
              <a:ext uri="{FF2B5EF4-FFF2-40B4-BE49-F238E27FC236}">
                <a16:creationId xmlns:a16="http://schemas.microsoft.com/office/drawing/2014/main" id="{00000000-0008-0000-0000-000029000000}"/>
              </a:ext>
            </a:extLst>
          </xdr:cNvPr>
          <xdr:cNvSpPr/>
        </xdr:nvSpPr>
        <xdr:spPr>
          <a:xfrm>
            <a:off x="9065951" y="1525850"/>
            <a:ext cx="552450" cy="545884"/>
          </a:xfrm>
          <a:prstGeom prst="ellipse">
            <a:avLst/>
          </a:prstGeom>
          <a:solidFill>
            <a:schemeClr val="bg1">
              <a:lumMod val="85000"/>
              <a:alpha val="2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9161202" y="1611576"/>
            <a:ext cx="361950" cy="363429"/>
          </a:xfrm>
          <a:prstGeom prst="rect">
            <a:avLst/>
          </a:prstGeom>
        </xdr:spPr>
      </xdr:pic>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9598241" y="1807716"/>
            <a:ext cx="1756248" cy="29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800">
                <a:solidFill>
                  <a:schemeClr val="bg1">
                    <a:lumMod val="85000"/>
                  </a:schemeClr>
                </a:solidFill>
                <a:latin typeface="+mn-lt"/>
                <a:ea typeface="+mn-ea"/>
                <a:cs typeface="+mn-cs"/>
              </a:rPr>
              <a:t>% Profit Margin</a:t>
            </a:r>
          </a:p>
        </xdr:txBody>
      </xdr:sp>
      <xdr:sp macro="" textlink="'Analysis 01'!S10">
        <xdr:nvSpPr>
          <xdr:cNvPr id="59" name="TextBox 58">
            <a:extLst>
              <a:ext uri="{FF2B5EF4-FFF2-40B4-BE49-F238E27FC236}">
                <a16:creationId xmlns:a16="http://schemas.microsoft.com/office/drawing/2014/main" id="{00000000-0008-0000-0000-00003B000000}"/>
              </a:ext>
            </a:extLst>
          </xdr:cNvPr>
          <xdr:cNvSpPr txBox="1"/>
        </xdr:nvSpPr>
        <xdr:spPr>
          <a:xfrm>
            <a:off x="9786521" y="1355973"/>
            <a:ext cx="1430786" cy="507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33B666B-A16B-4EA6-92E8-BC58C31C7157}" type="TxLink">
              <a:rPr lang="en-US" sz="3200" b="0" i="0" u="none" strike="noStrike">
                <a:solidFill>
                  <a:schemeClr val="bg1"/>
                </a:solidFill>
                <a:latin typeface="Calibri"/>
                <a:ea typeface="Calibri"/>
                <a:cs typeface="Calibri"/>
              </a:rPr>
              <a:pPr algn="ctr"/>
              <a:t>42.18%</a:t>
            </a:fld>
            <a:endParaRPr lang="en-IN" sz="3200">
              <a:solidFill>
                <a:schemeClr val="bg1"/>
              </a:solidFill>
            </a:endParaRPr>
          </a:p>
        </xdr:txBody>
      </xdr:sp>
    </xdr:grpSp>
    <xdr:clientData/>
  </xdr:twoCellAnchor>
  <xdr:twoCellAnchor>
    <xdr:from>
      <xdr:col>8</xdr:col>
      <xdr:colOff>87483</xdr:colOff>
      <xdr:row>14</xdr:row>
      <xdr:rowOff>16182</xdr:rowOff>
    </xdr:from>
    <xdr:to>
      <xdr:col>8</xdr:col>
      <xdr:colOff>693568</xdr:colOff>
      <xdr:row>15</xdr:row>
      <xdr:rowOff>44758</xdr:rowOff>
    </xdr:to>
    <xdr:sp macro="" textlink="">
      <xdr:nvSpPr>
        <xdr:cNvPr id="60" name="TextBox 59">
          <a:extLst>
            <a:ext uri="{FF2B5EF4-FFF2-40B4-BE49-F238E27FC236}">
              <a16:creationId xmlns:a16="http://schemas.microsoft.com/office/drawing/2014/main" id="{00000000-0008-0000-0000-00003C000000}"/>
            </a:ext>
          </a:extLst>
        </xdr:cNvPr>
        <xdr:cNvSpPr txBox="1"/>
      </xdr:nvSpPr>
      <xdr:spPr>
        <a:xfrm>
          <a:off x="7411561" y="2660988"/>
          <a:ext cx="606085" cy="29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tx1">
                  <a:lumMod val="75000"/>
                  <a:lumOff val="25000"/>
                </a:schemeClr>
              </a:solidFill>
            </a:rPr>
            <a:t>Top</a:t>
          </a:r>
        </a:p>
      </xdr:txBody>
    </xdr:sp>
    <xdr:clientData/>
  </xdr:twoCellAnchor>
  <xdr:twoCellAnchor>
    <xdr:from>
      <xdr:col>9</xdr:col>
      <xdr:colOff>313863</xdr:colOff>
      <xdr:row>14</xdr:row>
      <xdr:rowOff>11373</xdr:rowOff>
    </xdr:from>
    <xdr:to>
      <xdr:col>10</xdr:col>
      <xdr:colOff>258932</xdr:colOff>
      <xdr:row>15</xdr:row>
      <xdr:rowOff>39949</xdr:rowOff>
    </xdr:to>
    <xdr:sp macro="" textlink="">
      <xdr:nvSpPr>
        <xdr:cNvPr id="61" name="TextBox 60">
          <a:extLst>
            <a:ext uri="{FF2B5EF4-FFF2-40B4-BE49-F238E27FC236}">
              <a16:creationId xmlns:a16="http://schemas.microsoft.com/office/drawing/2014/main" id="{00000000-0008-0000-0000-00003D000000}"/>
            </a:ext>
          </a:extLst>
        </xdr:cNvPr>
        <xdr:cNvSpPr txBox="1"/>
      </xdr:nvSpPr>
      <xdr:spPr>
        <a:xfrm>
          <a:off x="8553450" y="2656179"/>
          <a:ext cx="860579" cy="29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tx1">
                  <a:lumMod val="75000"/>
                  <a:lumOff val="25000"/>
                </a:schemeClr>
              </a:solidFill>
            </a:rPr>
            <a:t>Bottom</a:t>
          </a:r>
        </a:p>
      </xdr:txBody>
    </xdr:sp>
    <xdr:clientData/>
  </xdr:twoCellAnchor>
  <mc:AlternateContent xmlns:mc="http://schemas.openxmlformats.org/markup-compatibility/2006">
    <mc:Choice xmlns:a14="http://schemas.microsoft.com/office/drawing/2010/main" Requires="a14">
      <xdr:twoCellAnchor editAs="oneCell">
        <xdr:from>
          <xdr:col>8</xdr:col>
          <xdr:colOff>581025</xdr:colOff>
          <xdr:row>14</xdr:row>
          <xdr:rowOff>9525</xdr:rowOff>
        </xdr:from>
        <xdr:to>
          <xdr:col>8</xdr:col>
          <xdr:colOff>781050</xdr:colOff>
          <xdr:row>15</xdr:row>
          <xdr:rowOff>57150</xdr:rowOff>
        </xdr:to>
        <xdr:sp macro="" textlink="">
          <xdr:nvSpPr>
            <xdr:cNvPr id="9217" name="Option 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14</xdr:row>
          <xdr:rowOff>9525</xdr:rowOff>
        </xdr:from>
        <xdr:to>
          <xdr:col>10</xdr:col>
          <xdr:colOff>371475</xdr:colOff>
          <xdr:row>15</xdr:row>
          <xdr:rowOff>57150</xdr:rowOff>
        </xdr:to>
        <xdr:sp macro="" textlink="">
          <xdr:nvSpPr>
            <xdr:cNvPr id="9219" name="Option Button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443347</xdr:colOff>
      <xdr:row>15</xdr:row>
      <xdr:rowOff>48365</xdr:rowOff>
    </xdr:from>
    <xdr:to>
      <xdr:col>12</xdr:col>
      <xdr:colOff>9265</xdr:colOff>
      <xdr:row>16</xdr:row>
      <xdr:rowOff>120218</xdr:rowOff>
    </xdr:to>
    <xdr:sp macro="" textlink="'Analysis 01'!L17">
      <xdr:nvSpPr>
        <xdr:cNvPr id="62" name="TextBox 61">
          <a:extLst>
            <a:ext uri="{FF2B5EF4-FFF2-40B4-BE49-F238E27FC236}">
              <a16:creationId xmlns:a16="http://schemas.microsoft.com/office/drawing/2014/main" id="{00000000-0008-0000-0000-00003E000000}"/>
            </a:ext>
          </a:extLst>
        </xdr:cNvPr>
        <xdr:cNvSpPr txBox="1"/>
      </xdr:nvSpPr>
      <xdr:spPr>
        <a:xfrm>
          <a:off x="7767425" y="2961350"/>
          <a:ext cx="3227957" cy="340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64BCD47-4A85-44A1-BC8E-0499DD8E7A49}" type="TxLink">
            <a:rPr lang="en-US" sz="1800" b="0" i="0" u="none" strike="noStrike">
              <a:solidFill>
                <a:schemeClr val="tx1">
                  <a:lumMod val="75000"/>
                  <a:lumOff val="25000"/>
                </a:schemeClr>
              </a:solidFill>
              <a:latin typeface="Calibri"/>
              <a:ea typeface="Calibri"/>
              <a:cs typeface="Calibri"/>
            </a:rPr>
            <a:pPr algn="l"/>
            <a:t>Less Profitable Customer</a:t>
          </a:fld>
          <a:endParaRPr lang="en-IN" sz="1800">
            <a:solidFill>
              <a:schemeClr val="tx1">
                <a:lumMod val="75000"/>
                <a:lumOff val="25000"/>
              </a:schemeClr>
            </a:solidFill>
          </a:endParaRPr>
        </a:p>
      </xdr:txBody>
    </xdr:sp>
    <xdr:clientData/>
  </xdr:twoCellAnchor>
  <xdr:twoCellAnchor>
    <xdr:from>
      <xdr:col>8</xdr:col>
      <xdr:colOff>212549</xdr:colOff>
      <xdr:row>15</xdr:row>
      <xdr:rowOff>154900</xdr:rowOff>
    </xdr:from>
    <xdr:to>
      <xdr:col>8</xdr:col>
      <xdr:colOff>379153</xdr:colOff>
      <xdr:row>16</xdr:row>
      <xdr:rowOff>64734</xdr:rowOff>
    </xdr:to>
    <xdr:sp macro="" textlink="">
      <xdr:nvSpPr>
        <xdr:cNvPr id="64" name="Oval 63">
          <a:extLst>
            <a:ext uri="{FF2B5EF4-FFF2-40B4-BE49-F238E27FC236}">
              <a16:creationId xmlns:a16="http://schemas.microsoft.com/office/drawing/2014/main" id="{00000000-0008-0000-0000-000040000000}"/>
            </a:ext>
          </a:extLst>
        </xdr:cNvPr>
        <xdr:cNvSpPr/>
      </xdr:nvSpPr>
      <xdr:spPr>
        <a:xfrm>
          <a:off x="7536627" y="3067885"/>
          <a:ext cx="166604" cy="178014"/>
        </a:xfrm>
        <a:prstGeom prst="ellipse">
          <a:avLst/>
        </a:prstGeom>
        <a:solidFill>
          <a:schemeClr val="bg1">
            <a:lumMod val="85000"/>
            <a:alpha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314422</xdr:colOff>
      <xdr:row>16</xdr:row>
      <xdr:rowOff>62053</xdr:rowOff>
    </xdr:from>
    <xdr:to>
      <xdr:col>9</xdr:col>
      <xdr:colOff>628841</xdr:colOff>
      <xdr:row>18</xdr:row>
      <xdr:rowOff>64734</xdr:rowOff>
    </xdr:to>
    <xdr:sp macro="" textlink="'Analysis 01'!L18">
      <xdr:nvSpPr>
        <xdr:cNvPr id="65" name="TextBox 64">
          <a:extLst>
            <a:ext uri="{FF2B5EF4-FFF2-40B4-BE49-F238E27FC236}">
              <a16:creationId xmlns:a16="http://schemas.microsoft.com/office/drawing/2014/main" id="{00000000-0008-0000-0000-000041000000}"/>
            </a:ext>
          </a:extLst>
        </xdr:cNvPr>
        <xdr:cNvSpPr txBox="1"/>
      </xdr:nvSpPr>
      <xdr:spPr>
        <a:xfrm>
          <a:off x="7638500" y="3243218"/>
          <a:ext cx="1229928" cy="539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E82A34-72CF-4C68-9697-970F13F94932}" type="TxLink">
            <a:rPr lang="en-US" sz="1400" b="0" i="0" u="none" strike="noStrike">
              <a:solidFill>
                <a:schemeClr val="tx1">
                  <a:lumMod val="75000"/>
                  <a:lumOff val="25000"/>
                </a:schemeClr>
              </a:solidFill>
              <a:latin typeface="Calibri"/>
              <a:ea typeface="Calibri"/>
              <a:cs typeface="Calibri"/>
            </a:rPr>
            <a:pPr algn="l"/>
            <a:t>Customer Overtime</a:t>
          </a:fld>
          <a:endParaRPr lang="en-IN" sz="1600">
            <a:solidFill>
              <a:schemeClr val="tx1">
                <a:lumMod val="75000"/>
                <a:lumOff val="25000"/>
              </a:schemeClr>
            </a:solidFill>
          </a:endParaRPr>
        </a:p>
      </xdr:txBody>
    </xdr:sp>
    <xdr:clientData/>
  </xdr:twoCellAnchor>
  <xdr:twoCellAnchor>
    <xdr:from>
      <xdr:col>9</xdr:col>
      <xdr:colOff>281867</xdr:colOff>
      <xdr:row>16</xdr:row>
      <xdr:rowOff>18494</xdr:rowOff>
    </xdr:from>
    <xdr:to>
      <xdr:col>10</xdr:col>
      <xdr:colOff>249684</xdr:colOff>
      <xdr:row>18</xdr:row>
      <xdr:rowOff>36989</xdr:rowOff>
    </xdr:to>
    <xdr:sp macro="" textlink="'Analysis 01'!L19">
      <xdr:nvSpPr>
        <xdr:cNvPr id="66" name="TextBox 65">
          <a:extLst>
            <a:ext uri="{FF2B5EF4-FFF2-40B4-BE49-F238E27FC236}">
              <a16:creationId xmlns:a16="http://schemas.microsoft.com/office/drawing/2014/main" id="{00000000-0008-0000-0000-000042000000}"/>
            </a:ext>
          </a:extLst>
        </xdr:cNvPr>
        <xdr:cNvSpPr txBox="1"/>
      </xdr:nvSpPr>
      <xdr:spPr>
        <a:xfrm>
          <a:off x="8521454" y="3199659"/>
          <a:ext cx="883327" cy="554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79BF4B5-1B36-4580-8C30-C846197B453B}" type="TxLink">
            <a:rPr lang="en-US" sz="3600" b="0" i="0" u="none" strike="noStrike">
              <a:solidFill>
                <a:srgbClr val="1F8CB3"/>
              </a:solidFill>
              <a:latin typeface="Calibri"/>
              <a:ea typeface="Calibri"/>
              <a:cs typeface="Calibri"/>
            </a:rPr>
            <a:pPr algn="l"/>
            <a:t>600</a:t>
          </a:fld>
          <a:endParaRPr lang="en-IN" sz="3600">
            <a:solidFill>
              <a:srgbClr val="1F8CB3"/>
            </a:solidFill>
          </a:endParaRPr>
        </a:p>
      </xdr:txBody>
    </xdr:sp>
    <xdr:clientData/>
  </xdr:twoCellAnchor>
  <xdr:twoCellAnchor>
    <xdr:from>
      <xdr:col>8</xdr:col>
      <xdr:colOff>266159</xdr:colOff>
      <xdr:row>16</xdr:row>
      <xdr:rowOff>180143</xdr:rowOff>
    </xdr:from>
    <xdr:to>
      <xdr:col>8</xdr:col>
      <xdr:colOff>323664</xdr:colOff>
      <xdr:row>17</xdr:row>
      <xdr:rowOff>221941</xdr:rowOff>
    </xdr:to>
    <xdr:sp macro="" textlink="">
      <xdr:nvSpPr>
        <xdr:cNvPr id="67" name="Rectangle 66">
          <a:extLst>
            <a:ext uri="{FF2B5EF4-FFF2-40B4-BE49-F238E27FC236}">
              <a16:creationId xmlns:a16="http://schemas.microsoft.com/office/drawing/2014/main" id="{00000000-0008-0000-0000-000043000000}"/>
            </a:ext>
          </a:extLst>
        </xdr:cNvPr>
        <xdr:cNvSpPr/>
      </xdr:nvSpPr>
      <xdr:spPr>
        <a:xfrm>
          <a:off x="7590237" y="3361308"/>
          <a:ext cx="57505" cy="309978"/>
        </a:xfrm>
        <a:prstGeom prst="rect">
          <a:avLst/>
        </a:prstGeom>
        <a:solidFill>
          <a:srgbClr val="1F8CB3">
            <a:alpha val="39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610341</xdr:colOff>
      <xdr:row>13</xdr:row>
      <xdr:rowOff>203446</xdr:rowOff>
    </xdr:from>
    <xdr:to>
      <xdr:col>1</xdr:col>
      <xdr:colOff>425393</xdr:colOff>
      <xdr:row>25</xdr:row>
      <xdr:rowOff>66890</xdr:rowOff>
    </xdr:to>
    <xdr:sp macro="" textlink="">
      <xdr:nvSpPr>
        <xdr:cNvPr id="7" name="Rectangle: Diagonal Corners Rounded 6">
          <a:extLst>
            <a:ext uri="{FF2B5EF4-FFF2-40B4-BE49-F238E27FC236}">
              <a16:creationId xmlns:a16="http://schemas.microsoft.com/office/drawing/2014/main" id="{00000000-0008-0000-0000-000007000000}"/>
            </a:ext>
          </a:extLst>
        </xdr:cNvPr>
        <xdr:cNvSpPr/>
      </xdr:nvSpPr>
      <xdr:spPr>
        <a:xfrm>
          <a:off x="610341" y="2580072"/>
          <a:ext cx="730562" cy="3081600"/>
        </a:xfrm>
        <a:prstGeom prst="round2DiagRect">
          <a:avLst/>
        </a:prstGeom>
        <a:gradFill flip="none" rotWithShape="1">
          <a:gsLst>
            <a:gs pos="0">
              <a:schemeClr val="bg1">
                <a:lumMod val="95000"/>
              </a:schemeClr>
            </a:gs>
            <a:gs pos="30000">
              <a:srgbClr val="1F8CB3"/>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2800"/>
            <a:t>Customer Analysis</a:t>
          </a:r>
          <a:endParaRPr lang="en-IN" sz="1100"/>
        </a:p>
      </xdr:txBody>
    </xdr:sp>
    <xdr:clientData/>
  </xdr:twoCellAnchor>
  <xdr:twoCellAnchor>
    <xdr:from>
      <xdr:col>0</xdr:col>
      <xdr:colOff>605532</xdr:colOff>
      <xdr:row>25</xdr:row>
      <xdr:rowOff>240436</xdr:rowOff>
    </xdr:from>
    <xdr:to>
      <xdr:col>1</xdr:col>
      <xdr:colOff>420584</xdr:colOff>
      <xdr:row>35</xdr:row>
      <xdr:rowOff>228538</xdr:rowOff>
    </xdr:to>
    <xdr:sp macro="" textlink="">
      <xdr:nvSpPr>
        <xdr:cNvPr id="70" name="Rectangle: Diagonal Corners Rounded 69">
          <a:extLst>
            <a:ext uri="{FF2B5EF4-FFF2-40B4-BE49-F238E27FC236}">
              <a16:creationId xmlns:a16="http://schemas.microsoft.com/office/drawing/2014/main" id="{00000000-0008-0000-0000-000046000000}"/>
            </a:ext>
          </a:extLst>
        </xdr:cNvPr>
        <xdr:cNvSpPr/>
      </xdr:nvSpPr>
      <xdr:spPr>
        <a:xfrm>
          <a:off x="605532" y="5835218"/>
          <a:ext cx="730562" cy="2669898"/>
        </a:xfrm>
        <a:prstGeom prst="round2DiagRect">
          <a:avLst/>
        </a:prstGeom>
        <a:gradFill flip="none" rotWithShape="1">
          <a:gsLst>
            <a:gs pos="0">
              <a:schemeClr val="bg1">
                <a:lumMod val="95000"/>
              </a:schemeClr>
            </a:gs>
            <a:gs pos="30000">
              <a:srgbClr val="1F8CB3"/>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2800"/>
            <a:t>Time</a:t>
          </a:r>
          <a:r>
            <a:rPr lang="en-IN" sz="2800" baseline="0"/>
            <a:t> Frame</a:t>
          </a:r>
          <a:endParaRPr lang="en-IN" sz="1050"/>
        </a:p>
      </xdr:txBody>
    </xdr:sp>
    <xdr:clientData/>
  </xdr:twoCellAnchor>
  <xdr:twoCellAnchor>
    <xdr:from>
      <xdr:col>4</xdr:col>
      <xdr:colOff>351408</xdr:colOff>
      <xdr:row>17</xdr:row>
      <xdr:rowOff>138713</xdr:rowOff>
    </xdr:from>
    <xdr:to>
      <xdr:col>7</xdr:col>
      <xdr:colOff>721311</xdr:colOff>
      <xdr:row>25</xdr:row>
      <xdr:rowOff>76939</xdr:rowOff>
    </xdr:to>
    <xdr:graphicFrame macro="">
      <xdr:nvGraphicFramePr>
        <xdr:cNvPr id="63" name="Chart 62">
          <a:extLst>
            <a:ext uri="{FF2B5EF4-FFF2-40B4-BE49-F238E27FC236}">
              <a16:creationId xmlns:a16="http://schemas.microsoft.com/office/drawing/2014/main" id="{00000000-0008-0000-00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818232</xdr:colOff>
      <xdr:row>16</xdr:row>
      <xdr:rowOff>103481</xdr:rowOff>
    </xdr:from>
    <xdr:to>
      <xdr:col>6</xdr:col>
      <xdr:colOff>231193</xdr:colOff>
      <xdr:row>18</xdr:row>
      <xdr:rowOff>129466</xdr:rowOff>
    </xdr:to>
    <xdr:sp macro="" textlink="'Analysis 01'!L18">
      <xdr:nvSpPr>
        <xdr:cNvPr id="68" name="TextBox 67">
          <a:extLst>
            <a:ext uri="{FF2B5EF4-FFF2-40B4-BE49-F238E27FC236}">
              <a16:creationId xmlns:a16="http://schemas.microsoft.com/office/drawing/2014/main" id="{00000000-0008-0000-0000-000044000000}"/>
            </a:ext>
          </a:extLst>
        </xdr:cNvPr>
        <xdr:cNvSpPr txBox="1"/>
      </xdr:nvSpPr>
      <xdr:spPr>
        <a:xfrm>
          <a:off x="4480271" y="3284646"/>
          <a:ext cx="1243980" cy="562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400" b="0" i="0" u="none" strike="noStrike">
              <a:solidFill>
                <a:schemeClr val="tx1">
                  <a:lumMod val="75000"/>
                  <a:lumOff val="25000"/>
                </a:schemeClr>
              </a:solidFill>
              <a:latin typeface="Calibri"/>
              <a:ea typeface="Calibri"/>
              <a:cs typeface="Calibri"/>
            </a:rPr>
            <a:t>Average Customer Age</a:t>
          </a:r>
        </a:p>
      </xdr:txBody>
    </xdr:sp>
    <xdr:clientData/>
  </xdr:twoCellAnchor>
  <xdr:twoCellAnchor>
    <xdr:from>
      <xdr:col>4</xdr:col>
      <xdr:colOff>779218</xdr:colOff>
      <xdr:row>16</xdr:row>
      <xdr:rowOff>230820</xdr:rowOff>
    </xdr:from>
    <xdr:to>
      <xdr:col>4</xdr:col>
      <xdr:colOff>836723</xdr:colOff>
      <xdr:row>18</xdr:row>
      <xdr:rowOff>4439</xdr:rowOff>
    </xdr:to>
    <xdr:sp macro="" textlink="">
      <xdr:nvSpPr>
        <xdr:cNvPr id="69" name="Rectangle 68">
          <a:extLst>
            <a:ext uri="{FF2B5EF4-FFF2-40B4-BE49-F238E27FC236}">
              <a16:creationId xmlns:a16="http://schemas.microsoft.com/office/drawing/2014/main" id="{00000000-0008-0000-0000-000045000000}"/>
            </a:ext>
          </a:extLst>
        </xdr:cNvPr>
        <xdr:cNvSpPr/>
      </xdr:nvSpPr>
      <xdr:spPr>
        <a:xfrm>
          <a:off x="4441257" y="3411985"/>
          <a:ext cx="57505" cy="309978"/>
        </a:xfrm>
        <a:prstGeom prst="rect">
          <a:avLst/>
        </a:prstGeom>
        <a:solidFill>
          <a:srgbClr val="1F8CB3">
            <a:alpha val="39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891673</xdr:colOff>
      <xdr:row>14</xdr:row>
      <xdr:rowOff>62051</xdr:rowOff>
    </xdr:from>
    <xdr:to>
      <xdr:col>7</xdr:col>
      <xdr:colOff>425396</xdr:colOff>
      <xdr:row>15</xdr:row>
      <xdr:rowOff>133905</xdr:rowOff>
    </xdr:to>
    <xdr:sp macro="" textlink="'Analysis 01'!L17">
      <xdr:nvSpPr>
        <xdr:cNvPr id="71" name="TextBox 70">
          <a:extLst>
            <a:ext uri="{FF2B5EF4-FFF2-40B4-BE49-F238E27FC236}">
              <a16:creationId xmlns:a16="http://schemas.microsoft.com/office/drawing/2014/main" id="{00000000-0008-0000-0000-000047000000}"/>
            </a:ext>
          </a:extLst>
        </xdr:cNvPr>
        <xdr:cNvSpPr txBox="1"/>
      </xdr:nvSpPr>
      <xdr:spPr>
        <a:xfrm>
          <a:off x="4553712" y="2706857"/>
          <a:ext cx="2280252" cy="340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a:solidFill>
                <a:schemeClr val="tx1">
                  <a:lumMod val="75000"/>
                  <a:lumOff val="25000"/>
                </a:schemeClr>
              </a:solidFill>
            </a:rPr>
            <a:t>Profit</a:t>
          </a:r>
          <a:r>
            <a:rPr lang="en-IN" sz="1600" baseline="0">
              <a:solidFill>
                <a:schemeClr val="tx1">
                  <a:lumMod val="75000"/>
                  <a:lumOff val="25000"/>
                </a:schemeClr>
              </a:solidFill>
            </a:rPr>
            <a:t> by Customer Age</a:t>
          </a:r>
          <a:endParaRPr lang="en-IN" sz="1600">
            <a:solidFill>
              <a:schemeClr val="tx1">
                <a:lumMod val="75000"/>
                <a:lumOff val="25000"/>
              </a:schemeClr>
            </a:solidFill>
          </a:endParaRPr>
        </a:p>
      </xdr:txBody>
    </xdr:sp>
    <xdr:clientData/>
  </xdr:twoCellAnchor>
  <xdr:twoCellAnchor>
    <xdr:from>
      <xdr:col>4</xdr:col>
      <xdr:colOff>623882</xdr:colOff>
      <xdr:row>14</xdr:row>
      <xdr:rowOff>159338</xdr:rowOff>
    </xdr:from>
    <xdr:to>
      <xdr:col>4</xdr:col>
      <xdr:colOff>790486</xdr:colOff>
      <xdr:row>15</xdr:row>
      <xdr:rowOff>69173</xdr:rowOff>
    </xdr:to>
    <xdr:sp macro="" textlink="">
      <xdr:nvSpPr>
        <xdr:cNvPr id="72" name="Oval 71">
          <a:extLst>
            <a:ext uri="{FF2B5EF4-FFF2-40B4-BE49-F238E27FC236}">
              <a16:creationId xmlns:a16="http://schemas.microsoft.com/office/drawing/2014/main" id="{00000000-0008-0000-0000-000048000000}"/>
            </a:ext>
          </a:extLst>
        </xdr:cNvPr>
        <xdr:cNvSpPr/>
      </xdr:nvSpPr>
      <xdr:spPr>
        <a:xfrm>
          <a:off x="4285921" y="2804144"/>
          <a:ext cx="166604" cy="178014"/>
        </a:xfrm>
        <a:prstGeom prst="ellipse">
          <a:avLst/>
        </a:prstGeom>
        <a:solidFill>
          <a:schemeClr val="bg1">
            <a:lumMod val="85000"/>
            <a:alpha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36088</xdr:colOff>
      <xdr:row>13</xdr:row>
      <xdr:rowOff>205202</xdr:rowOff>
    </xdr:from>
    <xdr:to>
      <xdr:col>3</xdr:col>
      <xdr:colOff>832285</xdr:colOff>
      <xdr:row>15</xdr:row>
      <xdr:rowOff>8876</xdr:rowOff>
    </xdr:to>
    <xdr:sp macro="" textlink="'Analysis 01'!L17">
      <xdr:nvSpPr>
        <xdr:cNvPr id="79" name="TextBox 78">
          <a:extLst>
            <a:ext uri="{FF2B5EF4-FFF2-40B4-BE49-F238E27FC236}">
              <a16:creationId xmlns:a16="http://schemas.microsoft.com/office/drawing/2014/main" id="{00000000-0008-0000-0000-00004F000000}"/>
            </a:ext>
          </a:extLst>
        </xdr:cNvPr>
        <xdr:cNvSpPr txBox="1"/>
      </xdr:nvSpPr>
      <xdr:spPr>
        <a:xfrm>
          <a:off x="1867107" y="2581828"/>
          <a:ext cx="1711707" cy="340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baseline="0">
              <a:solidFill>
                <a:schemeClr val="tx1">
                  <a:lumMod val="75000"/>
                  <a:lumOff val="25000"/>
                </a:schemeClr>
              </a:solidFill>
            </a:rPr>
            <a:t>Profit by Gender</a:t>
          </a:r>
          <a:endParaRPr lang="en-IN" sz="1600">
            <a:solidFill>
              <a:schemeClr val="tx1">
                <a:lumMod val="75000"/>
                <a:lumOff val="25000"/>
              </a:schemeClr>
            </a:solidFill>
          </a:endParaRPr>
        </a:p>
      </xdr:txBody>
    </xdr:sp>
    <xdr:clientData/>
  </xdr:twoCellAnchor>
  <xdr:twoCellAnchor>
    <xdr:from>
      <xdr:col>1</xdr:col>
      <xdr:colOff>739294</xdr:colOff>
      <xdr:row>14</xdr:row>
      <xdr:rowOff>15813</xdr:rowOff>
    </xdr:from>
    <xdr:to>
      <xdr:col>1</xdr:col>
      <xdr:colOff>905898</xdr:colOff>
      <xdr:row>14</xdr:row>
      <xdr:rowOff>193827</xdr:rowOff>
    </xdr:to>
    <xdr:sp macro="" textlink="">
      <xdr:nvSpPr>
        <xdr:cNvPr id="80" name="Oval 79">
          <a:extLst>
            <a:ext uri="{FF2B5EF4-FFF2-40B4-BE49-F238E27FC236}">
              <a16:creationId xmlns:a16="http://schemas.microsoft.com/office/drawing/2014/main" id="{00000000-0008-0000-0000-000050000000}"/>
            </a:ext>
          </a:extLst>
        </xdr:cNvPr>
        <xdr:cNvSpPr/>
      </xdr:nvSpPr>
      <xdr:spPr>
        <a:xfrm>
          <a:off x="1654804" y="2660619"/>
          <a:ext cx="166604" cy="178014"/>
        </a:xfrm>
        <a:prstGeom prst="ellipse">
          <a:avLst/>
        </a:prstGeom>
        <a:solidFill>
          <a:schemeClr val="bg1">
            <a:lumMod val="85000"/>
            <a:alpha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776793</xdr:colOff>
          <xdr:row>14</xdr:row>
          <xdr:rowOff>268174</xdr:rowOff>
        </xdr:from>
        <xdr:to>
          <xdr:col>4</xdr:col>
          <xdr:colOff>18492</xdr:colOff>
          <xdr:row>23</xdr:row>
          <xdr:rowOff>31601</xdr:rowOff>
        </xdr:to>
        <xdr:pic>
          <xdr:nvPicPr>
            <xdr:cNvPr id="82" name="Picture 81">
              <a:extLst>
                <a:ext uri="{FF2B5EF4-FFF2-40B4-BE49-F238E27FC236}">
                  <a16:creationId xmlns:a16="http://schemas.microsoft.com/office/drawing/2014/main" id="{00000000-0008-0000-0000-000052000000}"/>
                </a:ext>
              </a:extLst>
            </xdr:cNvPr>
            <xdr:cNvPicPr>
              <a:picLocks noChangeAspect="1" noChangeArrowheads="1"/>
              <a:extLst>
                <a:ext uri="{84589F7E-364E-4C9E-8A38-B11213B215E9}">
                  <a14:cameraTool cellRange="'Gender Chart'!$C$10:$L$19" spid="_x0000_s9386"/>
                </a:ext>
              </a:extLst>
            </xdr:cNvPicPr>
          </xdr:nvPicPr>
          <xdr:blipFill>
            <a:blip xmlns:r="http://schemas.openxmlformats.org/officeDocument/2006/relationships" r:embed="rId7"/>
            <a:srcRect/>
            <a:stretch>
              <a:fillRect/>
            </a:stretch>
          </xdr:blipFill>
          <xdr:spPr bwMode="auto">
            <a:xfrm>
              <a:off x="1692303" y="2912980"/>
              <a:ext cx="1988228" cy="217704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887766</xdr:colOff>
      <xdr:row>23</xdr:row>
      <xdr:rowOff>129467</xdr:rowOff>
    </xdr:from>
    <xdr:to>
      <xdr:col>2</xdr:col>
      <xdr:colOff>157209</xdr:colOff>
      <xdr:row>24</xdr:row>
      <xdr:rowOff>0</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803276" y="5187889"/>
          <a:ext cx="184952" cy="138713"/>
        </a:xfrm>
        <a:prstGeom prst="rect">
          <a:avLst/>
        </a:prstGeom>
        <a:solidFill>
          <a:srgbClr val="70C7E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901638</xdr:colOff>
      <xdr:row>24</xdr:row>
      <xdr:rowOff>73981</xdr:rowOff>
    </xdr:from>
    <xdr:to>
      <xdr:col>2</xdr:col>
      <xdr:colOff>124842</xdr:colOff>
      <xdr:row>24</xdr:row>
      <xdr:rowOff>221941</xdr:rowOff>
    </xdr:to>
    <xdr:sp macro="" textlink="">
      <xdr:nvSpPr>
        <xdr:cNvPr id="8" name="Oval 7">
          <a:extLst>
            <a:ext uri="{FF2B5EF4-FFF2-40B4-BE49-F238E27FC236}">
              <a16:creationId xmlns:a16="http://schemas.microsoft.com/office/drawing/2014/main" id="{00000000-0008-0000-0000-000008000000}"/>
            </a:ext>
          </a:extLst>
        </xdr:cNvPr>
        <xdr:cNvSpPr/>
      </xdr:nvSpPr>
      <xdr:spPr>
        <a:xfrm>
          <a:off x="1817148" y="5400583"/>
          <a:ext cx="138713" cy="14796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280962</xdr:colOff>
      <xdr:row>23</xdr:row>
      <xdr:rowOff>33936</xdr:rowOff>
    </xdr:from>
    <xdr:to>
      <xdr:col>3</xdr:col>
      <xdr:colOff>240437</xdr:colOff>
      <xdr:row>24</xdr:row>
      <xdr:rowOff>105789</xdr:rowOff>
    </xdr:to>
    <xdr:sp macro="" textlink="'Analysis 01'!L17">
      <xdr:nvSpPr>
        <xdr:cNvPr id="83" name="TextBox 82">
          <a:extLst>
            <a:ext uri="{FF2B5EF4-FFF2-40B4-BE49-F238E27FC236}">
              <a16:creationId xmlns:a16="http://schemas.microsoft.com/office/drawing/2014/main" id="{00000000-0008-0000-0000-000053000000}"/>
            </a:ext>
          </a:extLst>
        </xdr:cNvPr>
        <xdr:cNvSpPr txBox="1"/>
      </xdr:nvSpPr>
      <xdr:spPr>
        <a:xfrm>
          <a:off x="2111981" y="5092358"/>
          <a:ext cx="874985" cy="340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aseline="0">
              <a:solidFill>
                <a:schemeClr val="tx1">
                  <a:lumMod val="75000"/>
                  <a:lumOff val="25000"/>
                </a:schemeClr>
              </a:solidFill>
            </a:rPr>
            <a:t>Female</a:t>
          </a:r>
        </a:p>
      </xdr:txBody>
    </xdr:sp>
    <xdr:clientData/>
  </xdr:twoCellAnchor>
  <xdr:twoCellAnchor>
    <xdr:from>
      <xdr:col>2</xdr:col>
      <xdr:colOff>285400</xdr:colOff>
      <xdr:row>23</xdr:row>
      <xdr:rowOff>260316</xdr:rowOff>
    </xdr:from>
    <xdr:to>
      <xdr:col>3</xdr:col>
      <xdr:colOff>9247</xdr:colOff>
      <xdr:row>25</xdr:row>
      <xdr:rowOff>63989</xdr:rowOff>
    </xdr:to>
    <xdr:sp macro="" textlink="'Analysis 01'!L17">
      <xdr:nvSpPr>
        <xdr:cNvPr id="84" name="TextBox 83">
          <a:extLst>
            <a:ext uri="{FF2B5EF4-FFF2-40B4-BE49-F238E27FC236}">
              <a16:creationId xmlns:a16="http://schemas.microsoft.com/office/drawing/2014/main" id="{00000000-0008-0000-0000-000054000000}"/>
            </a:ext>
          </a:extLst>
        </xdr:cNvPr>
        <xdr:cNvSpPr txBox="1"/>
      </xdr:nvSpPr>
      <xdr:spPr>
        <a:xfrm>
          <a:off x="2116419" y="5318738"/>
          <a:ext cx="639357" cy="340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aseline="0">
              <a:solidFill>
                <a:schemeClr val="tx1">
                  <a:lumMod val="75000"/>
                  <a:lumOff val="25000"/>
                </a:schemeClr>
              </a:solidFill>
            </a:rPr>
            <a:t>Male</a:t>
          </a:r>
          <a:endParaRPr lang="en-IN" sz="1400">
            <a:solidFill>
              <a:schemeClr val="tx1">
                <a:lumMod val="75000"/>
                <a:lumOff val="25000"/>
              </a:schemeClr>
            </a:solidFill>
          </a:endParaRPr>
        </a:p>
      </xdr:txBody>
    </xdr:sp>
    <xdr:clientData/>
  </xdr:twoCellAnchor>
  <xdr:twoCellAnchor>
    <xdr:from>
      <xdr:col>3</xdr:col>
      <xdr:colOff>91198</xdr:colOff>
      <xdr:row>23</xdr:row>
      <xdr:rowOff>38375</xdr:rowOff>
    </xdr:from>
    <xdr:to>
      <xdr:col>3</xdr:col>
      <xdr:colOff>841530</xdr:colOff>
      <xdr:row>24</xdr:row>
      <xdr:rowOff>46239</xdr:rowOff>
    </xdr:to>
    <xdr:sp macro="" textlink="'Analysis 01'!AD12">
      <xdr:nvSpPr>
        <xdr:cNvPr id="85" name="TextBox 84">
          <a:extLst>
            <a:ext uri="{FF2B5EF4-FFF2-40B4-BE49-F238E27FC236}">
              <a16:creationId xmlns:a16="http://schemas.microsoft.com/office/drawing/2014/main" id="{00000000-0008-0000-0000-000055000000}"/>
            </a:ext>
          </a:extLst>
        </xdr:cNvPr>
        <xdr:cNvSpPr txBox="1"/>
      </xdr:nvSpPr>
      <xdr:spPr>
        <a:xfrm>
          <a:off x="2837727" y="5096797"/>
          <a:ext cx="750332" cy="276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C3F3E7F4-B67C-4C57-A484-CD12E54C76AD}" type="TxLink">
            <a:rPr lang="en-US" sz="1400" b="1" i="0" u="none" strike="noStrike" baseline="0">
              <a:solidFill>
                <a:srgbClr val="70C7E6"/>
              </a:solidFill>
              <a:latin typeface="Calibri"/>
              <a:ea typeface="Calibri"/>
              <a:cs typeface="Calibri"/>
            </a:rPr>
            <a:pPr algn="l"/>
            <a:t>48.53%</a:t>
          </a:fld>
          <a:endParaRPr lang="en-IN" sz="1200" b="1" baseline="0">
            <a:solidFill>
              <a:srgbClr val="70C7E6"/>
            </a:solidFill>
          </a:endParaRPr>
        </a:p>
      </xdr:txBody>
    </xdr:sp>
    <xdr:clientData/>
  </xdr:twoCellAnchor>
  <xdr:twoCellAnchor>
    <xdr:from>
      <xdr:col>3</xdr:col>
      <xdr:colOff>86389</xdr:colOff>
      <xdr:row>23</xdr:row>
      <xdr:rowOff>255510</xdr:rowOff>
    </xdr:from>
    <xdr:to>
      <xdr:col>3</xdr:col>
      <xdr:colOff>813787</xdr:colOff>
      <xdr:row>25</xdr:row>
      <xdr:rowOff>9248</xdr:rowOff>
    </xdr:to>
    <xdr:sp macro="" textlink="'Analysis 01'!AD13">
      <xdr:nvSpPr>
        <xdr:cNvPr id="86" name="TextBox 85">
          <a:extLst>
            <a:ext uri="{FF2B5EF4-FFF2-40B4-BE49-F238E27FC236}">
              <a16:creationId xmlns:a16="http://schemas.microsoft.com/office/drawing/2014/main" id="{00000000-0008-0000-0000-000056000000}"/>
            </a:ext>
          </a:extLst>
        </xdr:cNvPr>
        <xdr:cNvSpPr txBox="1"/>
      </xdr:nvSpPr>
      <xdr:spPr>
        <a:xfrm>
          <a:off x="2832918" y="5313932"/>
          <a:ext cx="727398" cy="290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191CC0E-587C-4E22-B652-7C6B13BB0CC9}" type="TxLink">
            <a:rPr lang="en-US" sz="1400" b="1" i="0" u="none" strike="noStrike" baseline="0">
              <a:solidFill>
                <a:srgbClr val="0070C0"/>
              </a:solidFill>
              <a:latin typeface="Calibri"/>
              <a:ea typeface="Calibri"/>
              <a:cs typeface="Calibri"/>
            </a:rPr>
            <a:pPr algn="l"/>
            <a:t>51.47%</a:t>
          </a:fld>
          <a:endParaRPr lang="en-IN" sz="1200" b="1" i="0" u="none" strike="noStrike" baseline="0">
            <a:solidFill>
              <a:srgbClr val="0070C0"/>
            </a:solidFill>
            <a:latin typeface="Calibri"/>
            <a:ea typeface="Calibri"/>
            <a:cs typeface="Calibri"/>
          </a:endParaRPr>
        </a:p>
      </xdr:txBody>
    </xdr:sp>
    <xdr:clientData/>
  </xdr:twoCellAnchor>
  <xdr:twoCellAnchor>
    <xdr:from>
      <xdr:col>1</xdr:col>
      <xdr:colOff>443883</xdr:colOff>
      <xdr:row>27</xdr:row>
      <xdr:rowOff>184951</xdr:rowOff>
    </xdr:from>
    <xdr:to>
      <xdr:col>8</xdr:col>
      <xdr:colOff>684320</xdr:colOff>
      <xdr:row>36</xdr:row>
      <xdr:rowOff>1</xdr:rowOff>
    </xdr:to>
    <xdr:graphicFrame macro="">
      <xdr:nvGraphicFramePr>
        <xdr:cNvPr id="73" name="Chart 72">
          <a:extLst>
            <a:ext uri="{FF2B5EF4-FFF2-40B4-BE49-F238E27FC236}">
              <a16:creationId xmlns:a16="http://schemas.microsoft.com/office/drawing/2014/main" id="{00000000-0008-0000-00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258029</xdr:colOff>
      <xdr:row>26</xdr:row>
      <xdr:rowOff>140471</xdr:rowOff>
    </xdr:from>
    <xdr:to>
      <xdr:col>5</xdr:col>
      <xdr:colOff>776795</xdr:colOff>
      <xdr:row>27</xdr:row>
      <xdr:rowOff>212324</xdr:rowOff>
    </xdr:to>
    <xdr:sp macro="" textlink="'Analysis 01'!L17">
      <xdr:nvSpPr>
        <xdr:cNvPr id="74" name="TextBox 73">
          <a:extLst>
            <a:ext uri="{FF2B5EF4-FFF2-40B4-BE49-F238E27FC236}">
              <a16:creationId xmlns:a16="http://schemas.microsoft.com/office/drawing/2014/main" id="{00000000-0008-0000-0000-00004A000000}"/>
            </a:ext>
          </a:extLst>
        </xdr:cNvPr>
        <xdr:cNvSpPr txBox="1"/>
      </xdr:nvSpPr>
      <xdr:spPr>
        <a:xfrm>
          <a:off x="2089048" y="6003432"/>
          <a:ext cx="3265296" cy="340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a:solidFill>
                <a:schemeClr val="tx1">
                  <a:lumMod val="75000"/>
                  <a:lumOff val="25000"/>
                </a:schemeClr>
              </a:solidFill>
            </a:rPr>
            <a:t>Profit</a:t>
          </a:r>
          <a:r>
            <a:rPr lang="en-IN" sz="1600" baseline="0">
              <a:solidFill>
                <a:schemeClr val="tx1">
                  <a:lumMod val="75000"/>
                  <a:lumOff val="25000"/>
                </a:schemeClr>
              </a:solidFill>
            </a:rPr>
            <a:t> Trend and </a:t>
          </a:r>
          <a:r>
            <a:rPr lang="en-IN" sz="1600" b="1" baseline="0">
              <a:solidFill>
                <a:schemeClr val="tx1">
                  <a:lumMod val="75000"/>
                  <a:lumOff val="25000"/>
                </a:schemeClr>
              </a:solidFill>
            </a:rPr>
            <a:t>MoM Growth Rate</a:t>
          </a:r>
        </a:p>
      </xdr:txBody>
    </xdr:sp>
    <xdr:clientData/>
  </xdr:twoCellAnchor>
  <xdr:twoCellAnchor>
    <xdr:from>
      <xdr:col>2</xdr:col>
      <xdr:colOff>17982</xdr:colOff>
      <xdr:row>26</xdr:row>
      <xdr:rowOff>219262</xdr:rowOff>
    </xdr:from>
    <xdr:to>
      <xdr:col>2</xdr:col>
      <xdr:colOff>184586</xdr:colOff>
      <xdr:row>27</xdr:row>
      <xdr:rowOff>129096</xdr:rowOff>
    </xdr:to>
    <xdr:sp macro="" textlink="">
      <xdr:nvSpPr>
        <xdr:cNvPr id="75" name="Oval 74">
          <a:extLst>
            <a:ext uri="{FF2B5EF4-FFF2-40B4-BE49-F238E27FC236}">
              <a16:creationId xmlns:a16="http://schemas.microsoft.com/office/drawing/2014/main" id="{00000000-0008-0000-0000-00004B000000}"/>
            </a:ext>
          </a:extLst>
        </xdr:cNvPr>
        <xdr:cNvSpPr/>
      </xdr:nvSpPr>
      <xdr:spPr>
        <a:xfrm>
          <a:off x="1849001" y="6082223"/>
          <a:ext cx="166604" cy="178014"/>
        </a:xfrm>
        <a:prstGeom prst="ellipse">
          <a:avLst/>
        </a:prstGeom>
        <a:solidFill>
          <a:schemeClr val="bg1">
            <a:lumMod val="85000"/>
            <a:alpha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786042</xdr:colOff>
      <xdr:row>27</xdr:row>
      <xdr:rowOff>147961</xdr:rowOff>
    </xdr:from>
    <xdr:to>
      <xdr:col>13</xdr:col>
      <xdr:colOff>780494</xdr:colOff>
      <xdr:row>35</xdr:row>
      <xdr:rowOff>194199</xdr:rowOff>
    </xdr:to>
    <xdr:graphicFrame macro="">
      <xdr:nvGraphicFramePr>
        <xdr:cNvPr id="76" name="Chart 75">
          <a:extLst>
            <a:ext uri="{FF2B5EF4-FFF2-40B4-BE49-F238E27FC236}">
              <a16:creationId xmlns:a16="http://schemas.microsoft.com/office/drawing/2014/main" id="{00000000-0008-0000-00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253221</xdr:colOff>
      <xdr:row>26</xdr:row>
      <xdr:rowOff>89426</xdr:rowOff>
    </xdr:from>
    <xdr:to>
      <xdr:col>12</xdr:col>
      <xdr:colOff>771987</xdr:colOff>
      <xdr:row>27</xdr:row>
      <xdr:rowOff>161279</xdr:rowOff>
    </xdr:to>
    <xdr:sp macro="" textlink="'Analysis 01'!L17">
      <xdr:nvSpPr>
        <xdr:cNvPr id="77" name="TextBox 76">
          <a:extLst>
            <a:ext uri="{FF2B5EF4-FFF2-40B4-BE49-F238E27FC236}">
              <a16:creationId xmlns:a16="http://schemas.microsoft.com/office/drawing/2014/main" id="{00000000-0008-0000-0000-00004D000000}"/>
            </a:ext>
          </a:extLst>
        </xdr:cNvPr>
        <xdr:cNvSpPr txBox="1"/>
      </xdr:nvSpPr>
      <xdr:spPr>
        <a:xfrm>
          <a:off x="8492808" y="5952387"/>
          <a:ext cx="3265296" cy="340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a:solidFill>
                <a:schemeClr val="tx1">
                  <a:lumMod val="75000"/>
                  <a:lumOff val="25000"/>
                </a:schemeClr>
              </a:solidFill>
            </a:rPr>
            <a:t>Profit</a:t>
          </a:r>
          <a:r>
            <a:rPr lang="en-IN" sz="1600" baseline="0">
              <a:solidFill>
                <a:schemeClr val="tx1">
                  <a:lumMod val="75000"/>
                  <a:lumOff val="25000"/>
                </a:schemeClr>
              </a:solidFill>
            </a:rPr>
            <a:t> by Weekday </a:t>
          </a:r>
          <a:endParaRPr lang="en-IN" sz="1600" b="1" baseline="0">
            <a:solidFill>
              <a:schemeClr val="tx1">
                <a:lumMod val="75000"/>
                <a:lumOff val="25000"/>
              </a:schemeClr>
            </a:solidFill>
          </a:endParaRPr>
        </a:p>
      </xdr:txBody>
    </xdr:sp>
    <xdr:clientData/>
  </xdr:twoCellAnchor>
  <xdr:twoCellAnchor>
    <xdr:from>
      <xdr:col>9</xdr:col>
      <xdr:colOff>3926</xdr:colOff>
      <xdr:row>26</xdr:row>
      <xdr:rowOff>168217</xdr:rowOff>
    </xdr:from>
    <xdr:to>
      <xdr:col>9</xdr:col>
      <xdr:colOff>170530</xdr:colOff>
      <xdr:row>27</xdr:row>
      <xdr:rowOff>78051</xdr:rowOff>
    </xdr:to>
    <xdr:sp macro="" textlink="">
      <xdr:nvSpPr>
        <xdr:cNvPr id="78" name="Oval 77">
          <a:extLst>
            <a:ext uri="{FF2B5EF4-FFF2-40B4-BE49-F238E27FC236}">
              <a16:creationId xmlns:a16="http://schemas.microsoft.com/office/drawing/2014/main" id="{00000000-0008-0000-0000-00004E000000}"/>
            </a:ext>
          </a:extLst>
        </xdr:cNvPr>
        <xdr:cNvSpPr/>
      </xdr:nvSpPr>
      <xdr:spPr>
        <a:xfrm>
          <a:off x="8243513" y="6031178"/>
          <a:ext cx="166604" cy="178014"/>
        </a:xfrm>
        <a:prstGeom prst="ellipse">
          <a:avLst/>
        </a:prstGeom>
        <a:solidFill>
          <a:schemeClr val="bg1">
            <a:lumMod val="85000"/>
            <a:alpha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277427</xdr:colOff>
      <xdr:row>8</xdr:row>
      <xdr:rowOff>108288</xdr:rowOff>
    </xdr:from>
    <xdr:to>
      <xdr:col>15</xdr:col>
      <xdr:colOff>836904</xdr:colOff>
      <xdr:row>9</xdr:row>
      <xdr:rowOff>180141</xdr:rowOff>
    </xdr:to>
    <xdr:sp macro="" textlink="'Analysis 01'!L17">
      <xdr:nvSpPr>
        <xdr:cNvPr id="81" name="TextBox 80">
          <a:extLst>
            <a:ext uri="{FF2B5EF4-FFF2-40B4-BE49-F238E27FC236}">
              <a16:creationId xmlns:a16="http://schemas.microsoft.com/office/drawing/2014/main" id="{00000000-0008-0000-0000-000051000000}"/>
            </a:ext>
          </a:extLst>
        </xdr:cNvPr>
        <xdr:cNvSpPr txBox="1"/>
      </xdr:nvSpPr>
      <xdr:spPr>
        <a:xfrm>
          <a:off x="13094563" y="1144016"/>
          <a:ext cx="1474987" cy="340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800">
              <a:solidFill>
                <a:schemeClr val="bg1">
                  <a:lumMod val="85000"/>
                </a:schemeClr>
              </a:solidFill>
            </a:rPr>
            <a:t>Product</a:t>
          </a:r>
          <a:r>
            <a:rPr lang="en-IN" sz="1800" baseline="0">
              <a:solidFill>
                <a:schemeClr val="bg1">
                  <a:lumMod val="85000"/>
                </a:schemeClr>
              </a:solidFill>
            </a:rPr>
            <a:t> Sold </a:t>
          </a:r>
          <a:endParaRPr lang="en-IN" sz="1800">
            <a:solidFill>
              <a:schemeClr val="bg1">
                <a:lumMod val="85000"/>
              </a:schemeClr>
            </a:solidFill>
          </a:endParaRPr>
        </a:p>
      </xdr:txBody>
    </xdr:sp>
    <xdr:clientData/>
  </xdr:twoCellAnchor>
  <xdr:twoCellAnchor>
    <xdr:from>
      <xdr:col>14</xdr:col>
      <xdr:colOff>345972</xdr:colOff>
      <xdr:row>9</xdr:row>
      <xdr:rowOff>149712</xdr:rowOff>
    </xdr:from>
    <xdr:to>
      <xdr:col>15</xdr:col>
      <xdr:colOff>970904</xdr:colOff>
      <xdr:row>12</xdr:row>
      <xdr:rowOff>9240</xdr:rowOff>
    </xdr:to>
    <xdr:sp macro="" textlink="'Analysis 01'!L17">
      <xdr:nvSpPr>
        <xdr:cNvPr id="87" name="TextBox 86">
          <a:extLst>
            <a:ext uri="{FF2B5EF4-FFF2-40B4-BE49-F238E27FC236}">
              <a16:creationId xmlns:a16="http://schemas.microsoft.com/office/drawing/2014/main" id="{00000000-0008-0000-0000-000057000000}"/>
            </a:ext>
          </a:extLst>
        </xdr:cNvPr>
        <xdr:cNvSpPr txBox="1"/>
      </xdr:nvSpPr>
      <xdr:spPr>
        <a:xfrm>
          <a:off x="13163108" y="1453620"/>
          <a:ext cx="1540442" cy="664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800">
              <a:solidFill>
                <a:schemeClr val="bg1">
                  <a:lumMod val="85000"/>
                </a:schemeClr>
              </a:solidFill>
            </a:rPr>
            <a:t>Product</a:t>
          </a:r>
          <a:r>
            <a:rPr lang="en-IN" sz="1800" baseline="0">
              <a:solidFill>
                <a:schemeClr val="bg1">
                  <a:lumMod val="85000"/>
                </a:schemeClr>
              </a:solidFill>
            </a:rPr>
            <a:t> </a:t>
          </a:r>
        </a:p>
        <a:p>
          <a:pPr algn="l"/>
          <a:r>
            <a:rPr lang="en-IN" sz="1800" baseline="0">
              <a:solidFill>
                <a:schemeClr val="bg1">
                  <a:lumMod val="85000"/>
                </a:schemeClr>
              </a:solidFill>
            </a:rPr>
            <a:t>Return Rate</a:t>
          </a:r>
          <a:endParaRPr lang="en-IN" sz="1800">
            <a:solidFill>
              <a:schemeClr val="bg1">
                <a:lumMod val="85000"/>
              </a:schemeClr>
            </a:solidFill>
          </a:endParaRPr>
        </a:p>
      </xdr:txBody>
    </xdr:sp>
    <xdr:clientData/>
  </xdr:twoCellAnchor>
  <xdr:twoCellAnchor>
    <xdr:from>
      <xdr:col>14</xdr:col>
      <xdr:colOff>350505</xdr:colOff>
      <xdr:row>11</xdr:row>
      <xdr:rowOff>209638</xdr:rowOff>
    </xdr:from>
    <xdr:to>
      <xdr:col>16</xdr:col>
      <xdr:colOff>51050</xdr:colOff>
      <xdr:row>14</xdr:row>
      <xdr:rowOff>83222</xdr:rowOff>
    </xdr:to>
    <xdr:sp macro="" textlink="'Analysis 01'!L17">
      <xdr:nvSpPr>
        <xdr:cNvPr id="88" name="TextBox 87">
          <a:extLst>
            <a:ext uri="{FF2B5EF4-FFF2-40B4-BE49-F238E27FC236}">
              <a16:creationId xmlns:a16="http://schemas.microsoft.com/office/drawing/2014/main" id="{00000000-0008-0000-0000-000058000000}"/>
            </a:ext>
          </a:extLst>
        </xdr:cNvPr>
        <xdr:cNvSpPr txBox="1"/>
      </xdr:nvSpPr>
      <xdr:spPr>
        <a:xfrm>
          <a:off x="13167641" y="2049905"/>
          <a:ext cx="1596297" cy="678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800" baseline="0">
              <a:solidFill>
                <a:schemeClr val="bg1">
                  <a:lumMod val="85000"/>
                </a:schemeClr>
              </a:solidFill>
            </a:rPr>
            <a:t>Product Refund Rate</a:t>
          </a:r>
        </a:p>
      </xdr:txBody>
    </xdr:sp>
    <xdr:clientData/>
  </xdr:twoCellAnchor>
  <xdr:twoCellAnchor>
    <xdr:from>
      <xdr:col>14</xdr:col>
      <xdr:colOff>152255</xdr:colOff>
      <xdr:row>8</xdr:row>
      <xdr:rowOff>214822</xdr:rowOff>
    </xdr:from>
    <xdr:to>
      <xdr:col>14</xdr:col>
      <xdr:colOff>318859</xdr:colOff>
      <xdr:row>9</xdr:row>
      <xdr:rowOff>124656</xdr:rowOff>
    </xdr:to>
    <xdr:sp macro="" textlink="">
      <xdr:nvSpPr>
        <xdr:cNvPr id="89" name="Oval 88">
          <a:extLst>
            <a:ext uri="{FF2B5EF4-FFF2-40B4-BE49-F238E27FC236}">
              <a16:creationId xmlns:a16="http://schemas.microsoft.com/office/drawing/2014/main" id="{00000000-0008-0000-0000-000059000000}"/>
            </a:ext>
          </a:extLst>
        </xdr:cNvPr>
        <xdr:cNvSpPr/>
      </xdr:nvSpPr>
      <xdr:spPr>
        <a:xfrm>
          <a:off x="12969391" y="1250550"/>
          <a:ext cx="166604" cy="178014"/>
        </a:xfrm>
        <a:prstGeom prst="ellipse">
          <a:avLst/>
        </a:prstGeom>
        <a:solidFill>
          <a:schemeClr val="bg1">
            <a:lumMod val="85000"/>
            <a:alpha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254321</xdr:colOff>
      <xdr:row>10</xdr:row>
      <xdr:rowOff>8873</xdr:rowOff>
    </xdr:from>
    <xdr:to>
      <xdr:col>14</xdr:col>
      <xdr:colOff>332913</xdr:colOff>
      <xdr:row>11</xdr:row>
      <xdr:rowOff>157203</xdr:rowOff>
    </xdr:to>
    <xdr:sp macro="" textlink="">
      <xdr:nvSpPr>
        <xdr:cNvPr id="92" name="Rectangle 91">
          <a:extLst>
            <a:ext uri="{FF2B5EF4-FFF2-40B4-BE49-F238E27FC236}">
              <a16:creationId xmlns:a16="http://schemas.microsoft.com/office/drawing/2014/main" id="{00000000-0008-0000-0000-00005C000000}"/>
            </a:ext>
          </a:extLst>
        </xdr:cNvPr>
        <xdr:cNvSpPr/>
      </xdr:nvSpPr>
      <xdr:spPr>
        <a:xfrm>
          <a:off x="13071457" y="1580960"/>
          <a:ext cx="78592" cy="416510"/>
        </a:xfrm>
        <a:prstGeom prst="rect">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258760</xdr:colOff>
      <xdr:row>12</xdr:row>
      <xdr:rowOff>68798</xdr:rowOff>
    </xdr:from>
    <xdr:to>
      <xdr:col>14</xdr:col>
      <xdr:colOff>337352</xdr:colOff>
      <xdr:row>13</xdr:row>
      <xdr:rowOff>217129</xdr:rowOff>
    </xdr:to>
    <xdr:sp macro="" textlink="">
      <xdr:nvSpPr>
        <xdr:cNvPr id="94" name="Rectangle 93">
          <a:extLst>
            <a:ext uri="{FF2B5EF4-FFF2-40B4-BE49-F238E27FC236}">
              <a16:creationId xmlns:a16="http://schemas.microsoft.com/office/drawing/2014/main" id="{00000000-0008-0000-0000-00005E000000}"/>
            </a:ext>
          </a:extLst>
        </xdr:cNvPr>
        <xdr:cNvSpPr/>
      </xdr:nvSpPr>
      <xdr:spPr>
        <a:xfrm>
          <a:off x="13075896" y="2177245"/>
          <a:ext cx="78592" cy="416510"/>
        </a:xfrm>
        <a:prstGeom prst="rect">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803807</xdr:colOff>
      <xdr:row>8</xdr:row>
      <xdr:rowOff>22933</xdr:rowOff>
    </xdr:from>
    <xdr:to>
      <xdr:col>16</xdr:col>
      <xdr:colOff>706892</xdr:colOff>
      <xdr:row>10</xdr:row>
      <xdr:rowOff>41428</xdr:rowOff>
    </xdr:to>
    <xdr:sp macro="" textlink="'Analysis 01'!AX14">
      <xdr:nvSpPr>
        <xdr:cNvPr id="95" name="TextBox 94">
          <a:extLst>
            <a:ext uri="{FF2B5EF4-FFF2-40B4-BE49-F238E27FC236}">
              <a16:creationId xmlns:a16="http://schemas.microsoft.com/office/drawing/2014/main" id="{00000000-0008-0000-0000-00005F000000}"/>
            </a:ext>
          </a:extLst>
        </xdr:cNvPr>
        <xdr:cNvSpPr txBox="1"/>
      </xdr:nvSpPr>
      <xdr:spPr>
        <a:xfrm>
          <a:off x="14536453" y="1058661"/>
          <a:ext cx="883327" cy="554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FF4D42C-012C-4956-9E0E-64504D9345E4}" type="TxLink">
            <a:rPr lang="en-US" sz="2800" b="0" i="0" u="none" strike="noStrike">
              <a:solidFill>
                <a:schemeClr val="bg1">
                  <a:lumMod val="95000"/>
                </a:schemeClr>
              </a:solidFill>
              <a:latin typeface="Calibri"/>
              <a:ea typeface="Calibri"/>
              <a:cs typeface="Calibri"/>
            </a:rPr>
            <a:pPr algn="l"/>
            <a:t>100</a:t>
          </a:fld>
          <a:endParaRPr lang="en-US" sz="5400" b="0" i="0" u="none" strike="noStrike">
            <a:solidFill>
              <a:schemeClr val="bg1">
                <a:lumMod val="95000"/>
              </a:schemeClr>
            </a:solidFill>
            <a:latin typeface="Calibri"/>
            <a:ea typeface="Calibri"/>
            <a:cs typeface="Calibri"/>
          </a:endParaRPr>
        </a:p>
      </xdr:txBody>
    </xdr:sp>
    <xdr:clientData/>
  </xdr:twoCellAnchor>
  <xdr:twoCellAnchor>
    <xdr:from>
      <xdr:col>15</xdr:col>
      <xdr:colOff>822303</xdr:colOff>
      <xdr:row>9</xdr:row>
      <xdr:rowOff>240062</xdr:rowOff>
    </xdr:from>
    <xdr:to>
      <xdr:col>17</xdr:col>
      <xdr:colOff>161657</xdr:colOff>
      <xdr:row>11</xdr:row>
      <xdr:rowOff>258557</xdr:rowOff>
    </xdr:to>
    <xdr:sp macro="" textlink="'Analysis 01'!AY14">
      <xdr:nvSpPr>
        <xdr:cNvPr id="96" name="TextBox 95">
          <a:extLst>
            <a:ext uri="{FF2B5EF4-FFF2-40B4-BE49-F238E27FC236}">
              <a16:creationId xmlns:a16="http://schemas.microsoft.com/office/drawing/2014/main" id="{00000000-0008-0000-0000-000060000000}"/>
            </a:ext>
          </a:extLst>
        </xdr:cNvPr>
        <xdr:cNvSpPr txBox="1"/>
      </xdr:nvSpPr>
      <xdr:spPr>
        <a:xfrm>
          <a:off x="14554949" y="1543970"/>
          <a:ext cx="1235106" cy="554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B61E11B-B794-47C6-87A9-D2F566F944F9}" type="TxLink">
            <a:rPr lang="en-US" sz="2800" b="0" i="0" u="none" strike="noStrike">
              <a:solidFill>
                <a:schemeClr val="bg1">
                  <a:lumMod val="95000"/>
                </a:schemeClr>
              </a:solidFill>
              <a:latin typeface="Calibri"/>
              <a:ea typeface="Calibri"/>
              <a:cs typeface="Calibri"/>
            </a:rPr>
            <a:pPr marL="0" indent="0" algn="l"/>
            <a:t>8.03%</a:t>
          </a:fld>
          <a:endParaRPr lang="en-US" sz="2800" b="0" i="0" u="none" strike="noStrike">
            <a:solidFill>
              <a:schemeClr val="bg1">
                <a:lumMod val="95000"/>
              </a:schemeClr>
            </a:solidFill>
            <a:latin typeface="Calibri"/>
            <a:ea typeface="Calibri"/>
            <a:cs typeface="Calibri"/>
          </a:endParaRPr>
        </a:p>
      </xdr:txBody>
    </xdr:sp>
    <xdr:clientData/>
  </xdr:twoCellAnchor>
  <xdr:twoCellAnchor>
    <xdr:from>
      <xdr:col>15</xdr:col>
      <xdr:colOff>831551</xdr:colOff>
      <xdr:row>11</xdr:row>
      <xdr:rowOff>262997</xdr:rowOff>
    </xdr:from>
    <xdr:to>
      <xdr:col>17</xdr:col>
      <xdr:colOff>175713</xdr:colOff>
      <xdr:row>14</xdr:row>
      <xdr:rowOff>13312</xdr:rowOff>
    </xdr:to>
    <xdr:sp macro="" textlink="'Analysis 01'!AZ14">
      <xdr:nvSpPr>
        <xdr:cNvPr id="97" name="TextBox 96">
          <a:extLst>
            <a:ext uri="{FF2B5EF4-FFF2-40B4-BE49-F238E27FC236}">
              <a16:creationId xmlns:a16="http://schemas.microsoft.com/office/drawing/2014/main" id="{00000000-0008-0000-0000-000061000000}"/>
            </a:ext>
          </a:extLst>
        </xdr:cNvPr>
        <xdr:cNvSpPr txBox="1"/>
      </xdr:nvSpPr>
      <xdr:spPr>
        <a:xfrm>
          <a:off x="14564197" y="2103264"/>
          <a:ext cx="1239914" cy="554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DA081FA-C68C-4FDF-8965-48AB97EB9C87}" type="TxLink">
            <a:rPr lang="en-US" sz="2800" b="0" i="0" u="none" strike="noStrike">
              <a:solidFill>
                <a:schemeClr val="bg1">
                  <a:lumMod val="95000"/>
                </a:schemeClr>
              </a:solidFill>
              <a:latin typeface="Calibri"/>
              <a:ea typeface="Calibri"/>
              <a:cs typeface="Calibri"/>
            </a:rPr>
            <a:pPr marL="0" indent="0" algn="l"/>
            <a:t>8.05%</a:t>
          </a:fld>
          <a:endParaRPr lang="en-US" sz="2800" b="0" i="0" u="none" strike="noStrike">
            <a:solidFill>
              <a:schemeClr val="bg1">
                <a:lumMod val="95000"/>
              </a:schemeClr>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14</xdr:col>
          <xdr:colOff>752475</xdr:colOff>
          <xdr:row>15</xdr:row>
          <xdr:rowOff>114300</xdr:rowOff>
        </xdr:from>
        <xdr:to>
          <xdr:col>15</xdr:col>
          <xdr:colOff>76200</xdr:colOff>
          <xdr:row>16</xdr:row>
          <xdr:rowOff>85725</xdr:rowOff>
        </xdr:to>
        <xdr:sp macro="" textlink="">
          <xdr:nvSpPr>
            <xdr:cNvPr id="9264" name="Option Button 48" hidden="1">
              <a:extLst>
                <a:ext uri="{63B3BB69-23CF-44E3-9099-C40C66FF867C}">
                  <a14:compatExt spid="_x0000_s9264"/>
                </a:ext>
                <a:ext uri="{FF2B5EF4-FFF2-40B4-BE49-F238E27FC236}">
                  <a16:creationId xmlns:a16="http://schemas.microsoft.com/office/drawing/2014/main" id="{00000000-0008-0000-0000-00003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184407</xdr:colOff>
      <xdr:row>15</xdr:row>
      <xdr:rowOff>76094</xdr:rowOff>
    </xdr:from>
    <xdr:to>
      <xdr:col>14</xdr:col>
      <xdr:colOff>860033</xdr:colOff>
      <xdr:row>16</xdr:row>
      <xdr:rowOff>104669</xdr:rowOff>
    </xdr:to>
    <xdr:sp macro="" textlink="">
      <xdr:nvSpPr>
        <xdr:cNvPr id="90" name="TextBox 89">
          <a:extLst>
            <a:ext uri="{FF2B5EF4-FFF2-40B4-BE49-F238E27FC236}">
              <a16:creationId xmlns:a16="http://schemas.microsoft.com/office/drawing/2014/main" id="{00000000-0008-0000-0000-00005A000000}"/>
            </a:ext>
          </a:extLst>
        </xdr:cNvPr>
        <xdr:cNvSpPr txBox="1"/>
      </xdr:nvSpPr>
      <xdr:spPr>
        <a:xfrm>
          <a:off x="13001543" y="2989079"/>
          <a:ext cx="675626" cy="296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lumMod val="85000"/>
                </a:schemeClr>
              </a:solidFill>
            </a:rPr>
            <a:t>Profit</a:t>
          </a:r>
        </a:p>
      </xdr:txBody>
    </xdr:sp>
    <xdr:clientData/>
  </xdr:twoCellAnchor>
  <xdr:twoCellAnchor>
    <xdr:from>
      <xdr:col>15</xdr:col>
      <xdr:colOff>891656</xdr:colOff>
      <xdr:row>15</xdr:row>
      <xdr:rowOff>68303</xdr:rowOff>
    </xdr:from>
    <xdr:to>
      <xdr:col>16</xdr:col>
      <xdr:colOff>878522</xdr:colOff>
      <xdr:row>16</xdr:row>
      <xdr:rowOff>102843</xdr:rowOff>
    </xdr:to>
    <xdr:sp macro="" textlink="">
      <xdr:nvSpPr>
        <xdr:cNvPr id="91" name="TextBox 90">
          <a:extLst>
            <a:ext uri="{FF2B5EF4-FFF2-40B4-BE49-F238E27FC236}">
              <a16:creationId xmlns:a16="http://schemas.microsoft.com/office/drawing/2014/main" id="{00000000-0008-0000-0000-00005B000000}"/>
            </a:ext>
          </a:extLst>
        </xdr:cNvPr>
        <xdr:cNvSpPr txBox="1"/>
      </xdr:nvSpPr>
      <xdr:spPr>
        <a:xfrm>
          <a:off x="14624302" y="2981288"/>
          <a:ext cx="967108" cy="302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lumMod val="85000"/>
                </a:schemeClr>
              </a:solidFill>
            </a:rPr>
            <a:t>Quantity</a:t>
          </a:r>
        </a:p>
      </xdr:txBody>
    </xdr:sp>
    <xdr:clientData/>
  </xdr:twoCellAnchor>
  <xdr:twoCellAnchor>
    <xdr:from>
      <xdr:col>13</xdr:col>
      <xdr:colOff>915508</xdr:colOff>
      <xdr:row>14</xdr:row>
      <xdr:rowOff>166448</xdr:rowOff>
    </xdr:from>
    <xdr:to>
      <xdr:col>18</xdr:col>
      <xdr:colOff>83226</xdr:colOff>
      <xdr:row>14</xdr:row>
      <xdr:rowOff>184944</xdr:rowOff>
    </xdr:to>
    <xdr:cxnSp macro="">
      <xdr:nvCxnSpPr>
        <xdr:cNvPr id="23" name="Straight Connector 22">
          <a:extLst>
            <a:ext uri="{FF2B5EF4-FFF2-40B4-BE49-F238E27FC236}">
              <a16:creationId xmlns:a16="http://schemas.microsoft.com/office/drawing/2014/main" id="{00000000-0008-0000-0000-000017000000}"/>
            </a:ext>
          </a:extLst>
        </xdr:cNvPr>
        <xdr:cNvCxnSpPr/>
      </xdr:nvCxnSpPr>
      <xdr:spPr>
        <a:xfrm flipV="1">
          <a:off x="12817134" y="2811254"/>
          <a:ext cx="3810000" cy="18496"/>
        </a:xfrm>
        <a:prstGeom prst="line">
          <a:avLst/>
        </a:prstGeom>
        <a:ln w="28575">
          <a:gradFill flip="none" rotWithShape="1">
            <a:gsLst>
              <a:gs pos="0">
                <a:srgbClr val="005392"/>
              </a:gs>
              <a:gs pos="50000">
                <a:schemeClr val="bg1"/>
              </a:gs>
              <a:gs pos="93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16</xdr:col>
          <xdr:colOff>771525</xdr:colOff>
          <xdr:row>15</xdr:row>
          <xdr:rowOff>95250</xdr:rowOff>
        </xdr:from>
        <xdr:to>
          <xdr:col>17</xdr:col>
          <xdr:colOff>85725</xdr:colOff>
          <xdr:row>16</xdr:row>
          <xdr:rowOff>76200</xdr:rowOff>
        </xdr:to>
        <xdr:sp macro="" textlink="">
          <xdr:nvSpPr>
            <xdr:cNvPr id="9292" name="Option Button 76" hidden="1">
              <a:extLst>
                <a:ext uri="{63B3BB69-23CF-44E3-9099-C40C66FF867C}">
                  <a14:compatExt spid="_x0000_s9292"/>
                </a:ext>
                <a:ext uri="{FF2B5EF4-FFF2-40B4-BE49-F238E27FC236}">
                  <a16:creationId xmlns:a16="http://schemas.microsoft.com/office/drawing/2014/main" id="{00000000-0008-0000-0000-00004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14</xdr:row>
          <xdr:rowOff>238125</xdr:rowOff>
        </xdr:from>
        <xdr:to>
          <xdr:col>17</xdr:col>
          <xdr:colOff>171450</xdr:colOff>
          <xdr:row>16</xdr:row>
          <xdr:rowOff>142875</xdr:rowOff>
        </xdr:to>
        <xdr:sp macro="" textlink="">
          <xdr:nvSpPr>
            <xdr:cNvPr id="9296" name="Group Box 80" hidden="1">
              <a:extLst>
                <a:ext uri="{63B3BB69-23CF-44E3-9099-C40C66FF867C}">
                  <a14:compatExt spid="_x0000_s9296"/>
                </a:ext>
                <a:ext uri="{FF2B5EF4-FFF2-40B4-BE49-F238E27FC236}">
                  <a16:creationId xmlns:a16="http://schemas.microsoft.com/office/drawing/2014/main" id="{00000000-0008-0000-0000-000050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14</xdr:col>
      <xdr:colOff>55483</xdr:colOff>
      <xdr:row>14</xdr:row>
      <xdr:rowOff>249664</xdr:rowOff>
    </xdr:from>
    <xdr:to>
      <xdr:col>17</xdr:col>
      <xdr:colOff>184951</xdr:colOff>
      <xdr:row>16</xdr:row>
      <xdr:rowOff>110952</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12872619" y="2894470"/>
          <a:ext cx="2940730" cy="397647"/>
        </a:xfrm>
        <a:prstGeom prst="rect">
          <a:avLst/>
        </a:prstGeom>
        <a:noFill/>
        <a:ln w="66675" cmpd="sng">
          <a:solidFill>
            <a:srgbClr val="005392"/>
          </a:solidFill>
          <a:extLst>
            <a:ext uri="{C807C97D-BFC1-408E-A445-0C87EB9F89A2}">
              <ask:lineSketchStyleProps xmlns:ask="http://schemas.microsoft.com/office/drawing/2018/sketchyshapes">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249683</xdr:colOff>
      <xdr:row>17</xdr:row>
      <xdr:rowOff>83228</xdr:rowOff>
    </xdr:from>
    <xdr:to>
      <xdr:col>18</xdr:col>
      <xdr:colOff>110969</xdr:colOff>
      <xdr:row>25</xdr:row>
      <xdr:rowOff>31326</xdr:rowOff>
    </xdr:to>
    <xdr:graphicFrame macro="">
      <xdr:nvGraphicFramePr>
        <xdr:cNvPr id="93" name="Chart 92">
          <a:extLst>
            <a:ext uri="{FF2B5EF4-FFF2-40B4-BE49-F238E27FC236}">
              <a16:creationId xmlns:a16="http://schemas.microsoft.com/office/drawing/2014/main" id="{00000000-0008-0000-00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544334</xdr:colOff>
      <xdr:row>16</xdr:row>
      <xdr:rowOff>84597</xdr:rowOff>
    </xdr:from>
    <xdr:to>
      <xdr:col>18</xdr:col>
      <xdr:colOff>82858</xdr:colOff>
      <xdr:row>17</xdr:row>
      <xdr:rowOff>156450</xdr:rowOff>
    </xdr:to>
    <xdr:sp macro="" textlink="'Analysis 01'!BG5">
      <xdr:nvSpPr>
        <xdr:cNvPr id="98" name="TextBox 97">
          <a:extLst>
            <a:ext uri="{FF2B5EF4-FFF2-40B4-BE49-F238E27FC236}">
              <a16:creationId xmlns:a16="http://schemas.microsoft.com/office/drawing/2014/main" id="{00000000-0008-0000-0000-000062000000}"/>
            </a:ext>
          </a:extLst>
        </xdr:cNvPr>
        <xdr:cNvSpPr txBox="1"/>
      </xdr:nvSpPr>
      <xdr:spPr>
        <a:xfrm>
          <a:off x="13361470" y="3265762"/>
          <a:ext cx="3265296" cy="340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0BC8B2A-9346-4357-806A-66D4C0321B34}" type="TxLink">
            <a:rPr lang="en-US" sz="1600" b="0" i="0" u="none" strike="noStrike" baseline="0">
              <a:solidFill>
                <a:schemeClr val="bg1">
                  <a:lumMod val="95000"/>
                </a:schemeClr>
              </a:solidFill>
              <a:latin typeface="Calibri"/>
              <a:ea typeface="Calibri"/>
              <a:cs typeface="Calibri"/>
            </a:rPr>
            <a:pPr algn="l"/>
            <a:t>Quantity Contributing to Profit</a:t>
          </a:fld>
          <a:endParaRPr lang="en-IN" sz="1600" b="1" baseline="0">
            <a:solidFill>
              <a:schemeClr val="bg1">
                <a:lumMod val="95000"/>
              </a:schemeClr>
            </a:solidFill>
          </a:endParaRPr>
        </a:p>
      </xdr:txBody>
    </xdr:sp>
    <xdr:clientData/>
  </xdr:twoCellAnchor>
  <xdr:twoCellAnchor>
    <xdr:from>
      <xdr:col>14</xdr:col>
      <xdr:colOff>313535</xdr:colOff>
      <xdr:row>16</xdr:row>
      <xdr:rowOff>163388</xdr:rowOff>
    </xdr:from>
    <xdr:to>
      <xdr:col>14</xdr:col>
      <xdr:colOff>480139</xdr:colOff>
      <xdr:row>17</xdr:row>
      <xdr:rowOff>73222</xdr:rowOff>
    </xdr:to>
    <xdr:sp macro="" textlink="">
      <xdr:nvSpPr>
        <xdr:cNvPr id="99" name="Oval 98">
          <a:extLst>
            <a:ext uri="{FF2B5EF4-FFF2-40B4-BE49-F238E27FC236}">
              <a16:creationId xmlns:a16="http://schemas.microsoft.com/office/drawing/2014/main" id="{00000000-0008-0000-0000-000063000000}"/>
            </a:ext>
          </a:extLst>
        </xdr:cNvPr>
        <xdr:cNvSpPr/>
      </xdr:nvSpPr>
      <xdr:spPr>
        <a:xfrm>
          <a:off x="13130671" y="3344553"/>
          <a:ext cx="166604" cy="178014"/>
        </a:xfrm>
        <a:prstGeom prst="ellipse">
          <a:avLst/>
        </a:prstGeom>
        <a:solidFill>
          <a:schemeClr val="bg1">
            <a:lumMod val="85000"/>
            <a:alpha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78414</xdr:colOff>
      <xdr:row>25</xdr:row>
      <xdr:rowOff>64737</xdr:rowOff>
    </xdr:from>
    <xdr:to>
      <xdr:col>18</xdr:col>
      <xdr:colOff>212692</xdr:colOff>
      <xdr:row>25</xdr:row>
      <xdr:rowOff>78428</xdr:rowOff>
    </xdr:to>
    <xdr:cxnSp macro="">
      <xdr:nvCxnSpPr>
        <xdr:cNvPr id="100" name="Straight Connector 99">
          <a:extLst>
            <a:ext uri="{FF2B5EF4-FFF2-40B4-BE49-F238E27FC236}">
              <a16:creationId xmlns:a16="http://schemas.microsoft.com/office/drawing/2014/main" id="{00000000-0008-0000-0000-000064000000}"/>
            </a:ext>
          </a:extLst>
        </xdr:cNvPr>
        <xdr:cNvCxnSpPr/>
      </xdr:nvCxnSpPr>
      <xdr:spPr>
        <a:xfrm flipV="1">
          <a:off x="12895550" y="5659519"/>
          <a:ext cx="3861050" cy="13691"/>
        </a:xfrm>
        <a:prstGeom prst="line">
          <a:avLst/>
        </a:prstGeom>
        <a:ln w="28575">
          <a:gradFill flip="none" rotWithShape="1">
            <a:gsLst>
              <a:gs pos="0">
                <a:srgbClr val="005392"/>
              </a:gs>
              <a:gs pos="50000">
                <a:schemeClr val="bg1"/>
              </a:gs>
              <a:gs pos="93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484034</xdr:colOff>
      <xdr:row>25</xdr:row>
      <xdr:rowOff>153781</xdr:rowOff>
    </xdr:from>
    <xdr:to>
      <xdr:col>18</xdr:col>
      <xdr:colOff>22558</xdr:colOff>
      <xdr:row>26</xdr:row>
      <xdr:rowOff>225635</xdr:rowOff>
    </xdr:to>
    <xdr:sp macro="" textlink="'Analysis 01'!BG5">
      <xdr:nvSpPr>
        <xdr:cNvPr id="101" name="TextBox 100">
          <a:extLst>
            <a:ext uri="{FF2B5EF4-FFF2-40B4-BE49-F238E27FC236}">
              <a16:creationId xmlns:a16="http://schemas.microsoft.com/office/drawing/2014/main" id="{00000000-0008-0000-0000-000065000000}"/>
            </a:ext>
          </a:extLst>
        </xdr:cNvPr>
        <xdr:cNvSpPr txBox="1"/>
      </xdr:nvSpPr>
      <xdr:spPr>
        <a:xfrm>
          <a:off x="13301170" y="5748563"/>
          <a:ext cx="3265296" cy="340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b="0" baseline="0">
              <a:solidFill>
                <a:schemeClr val="bg1">
                  <a:lumMod val="95000"/>
                </a:schemeClr>
              </a:solidFill>
            </a:rPr>
            <a:t>Profit by Product Category</a:t>
          </a:r>
        </a:p>
      </xdr:txBody>
    </xdr:sp>
    <xdr:clientData/>
  </xdr:twoCellAnchor>
  <xdr:twoCellAnchor>
    <xdr:from>
      <xdr:col>14</xdr:col>
      <xdr:colOff>280979</xdr:colOff>
      <xdr:row>25</xdr:row>
      <xdr:rowOff>223324</xdr:rowOff>
    </xdr:from>
    <xdr:to>
      <xdr:col>14</xdr:col>
      <xdr:colOff>447583</xdr:colOff>
      <xdr:row>26</xdr:row>
      <xdr:rowOff>133159</xdr:rowOff>
    </xdr:to>
    <xdr:sp macro="" textlink="">
      <xdr:nvSpPr>
        <xdr:cNvPr id="102" name="Oval 101">
          <a:extLst>
            <a:ext uri="{FF2B5EF4-FFF2-40B4-BE49-F238E27FC236}">
              <a16:creationId xmlns:a16="http://schemas.microsoft.com/office/drawing/2014/main" id="{00000000-0008-0000-0000-000066000000}"/>
            </a:ext>
          </a:extLst>
        </xdr:cNvPr>
        <xdr:cNvSpPr/>
      </xdr:nvSpPr>
      <xdr:spPr>
        <a:xfrm>
          <a:off x="13098115" y="5818106"/>
          <a:ext cx="166604" cy="178014"/>
        </a:xfrm>
        <a:prstGeom prst="ellipse">
          <a:avLst/>
        </a:prstGeom>
        <a:solidFill>
          <a:schemeClr val="bg1">
            <a:lumMod val="85000"/>
            <a:alpha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194204</xdr:colOff>
      <xdr:row>26</xdr:row>
      <xdr:rowOff>108657</xdr:rowOff>
    </xdr:from>
    <xdr:to>
      <xdr:col>17</xdr:col>
      <xdr:colOff>545612</xdr:colOff>
      <xdr:row>35</xdr:row>
      <xdr:rowOff>221941</xdr:rowOff>
    </xdr:to>
    <xdr:graphicFrame macro="">
      <xdr:nvGraphicFramePr>
        <xdr:cNvPr id="103" name="Chart 102">
          <a:extLst>
            <a:ext uri="{FF2B5EF4-FFF2-40B4-BE49-F238E27FC236}">
              <a16:creationId xmlns:a16="http://schemas.microsoft.com/office/drawing/2014/main" id="{00000000-0008-0000-00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618676</xdr:colOff>
      <xdr:row>4</xdr:row>
      <xdr:rowOff>205199</xdr:rowOff>
    </xdr:from>
    <xdr:to>
      <xdr:col>5</xdr:col>
      <xdr:colOff>110970</xdr:colOff>
      <xdr:row>6</xdr:row>
      <xdr:rowOff>166457</xdr:rowOff>
    </xdr:to>
    <xdr:sp macro="" textlink="'Analysis 01'!L17">
      <xdr:nvSpPr>
        <xdr:cNvPr id="113" name="TextBox 112">
          <a:extLst>
            <a:ext uri="{FF2B5EF4-FFF2-40B4-BE49-F238E27FC236}">
              <a16:creationId xmlns:a16="http://schemas.microsoft.com/office/drawing/2014/main" id="{00000000-0008-0000-0000-000071000000}"/>
            </a:ext>
          </a:extLst>
        </xdr:cNvPr>
        <xdr:cNvSpPr txBox="1"/>
      </xdr:nvSpPr>
      <xdr:spPr>
        <a:xfrm>
          <a:off x="618676" y="205199"/>
          <a:ext cx="4069843" cy="460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3200">
              <a:gradFill flip="none" rotWithShape="1">
                <a:gsLst>
                  <a:gs pos="38000">
                    <a:srgbClr val="00B0F0"/>
                  </a:gs>
                  <a:gs pos="100000">
                    <a:srgbClr val="333F50"/>
                  </a:gs>
                </a:gsLst>
                <a:lin ang="0" scaled="1"/>
                <a:tileRect/>
              </a:gradFill>
            </a:rPr>
            <a:t>Kix</a:t>
          </a:r>
          <a:r>
            <a:rPr lang="en-IN" sz="3200" baseline="0">
              <a:gradFill flip="none" rotWithShape="1">
                <a:gsLst>
                  <a:gs pos="38000">
                    <a:srgbClr val="00B0F0"/>
                  </a:gs>
                  <a:gs pos="100000">
                    <a:srgbClr val="333F50"/>
                  </a:gs>
                </a:gsLst>
                <a:lin ang="0" scaled="1"/>
                <a:tileRect/>
              </a:gradFill>
            </a:rPr>
            <a:t> Business Dashboard</a:t>
          </a:r>
          <a:endParaRPr lang="en-IN" sz="3200">
            <a:gradFill flip="none" rotWithShape="1">
              <a:gsLst>
                <a:gs pos="38000">
                  <a:srgbClr val="00B0F0"/>
                </a:gs>
                <a:gs pos="100000">
                  <a:srgbClr val="333F50"/>
                </a:gs>
              </a:gsLst>
              <a:lin ang="0" scaled="1"/>
              <a:tileRect/>
            </a:gradFill>
          </a:endParaRPr>
        </a:p>
      </xdr:txBody>
    </xdr:sp>
    <xdr:clientData/>
  </xdr:twoCellAnchor>
  <xdr:twoCellAnchor>
    <xdr:from>
      <xdr:col>17</xdr:col>
      <xdr:colOff>258939</xdr:colOff>
      <xdr:row>5</xdr:row>
      <xdr:rowOff>64732</xdr:rowOff>
    </xdr:from>
    <xdr:to>
      <xdr:col>18</xdr:col>
      <xdr:colOff>638089</xdr:colOff>
      <xdr:row>6</xdr:row>
      <xdr:rowOff>138713</xdr:rowOff>
    </xdr:to>
    <xdr:sp macro="[0]!HideShow" textlink="">
      <xdr:nvSpPr>
        <xdr:cNvPr id="18" name="Rectangle: Rounded Corners 17">
          <a:extLst>
            <a:ext uri="{FF2B5EF4-FFF2-40B4-BE49-F238E27FC236}">
              <a16:creationId xmlns:a16="http://schemas.microsoft.com/office/drawing/2014/main" id="{00000000-0008-0000-0000-000012000000}"/>
            </a:ext>
          </a:extLst>
        </xdr:cNvPr>
        <xdr:cNvSpPr/>
      </xdr:nvSpPr>
      <xdr:spPr>
        <a:xfrm>
          <a:off x="15887337" y="295921"/>
          <a:ext cx="1294660" cy="342161"/>
        </a:xfrm>
        <a:prstGeom prst="roundRect">
          <a:avLst/>
        </a:prstGeom>
        <a:solidFill>
          <a:schemeClr val="tx1">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Open Filter</a:t>
          </a:r>
        </a:p>
      </xdr:txBody>
    </xdr:sp>
    <xdr:clientData/>
  </xdr:twoCellAnchor>
  <xdr:twoCellAnchor>
    <xdr:from>
      <xdr:col>16</xdr:col>
      <xdr:colOff>69172</xdr:colOff>
      <xdr:row>5</xdr:row>
      <xdr:rowOff>78401</xdr:rowOff>
    </xdr:from>
    <xdr:to>
      <xdr:col>18</xdr:col>
      <xdr:colOff>897015</xdr:colOff>
      <xdr:row>35</xdr:row>
      <xdr:rowOff>235612</xdr:rowOff>
    </xdr:to>
    <xdr:grpSp>
      <xdr:nvGrpSpPr>
        <xdr:cNvPr id="22" name="Group 21" hidden="1">
          <a:extLst>
            <a:ext uri="{FF2B5EF4-FFF2-40B4-BE49-F238E27FC236}">
              <a16:creationId xmlns:a16="http://schemas.microsoft.com/office/drawing/2014/main" id="{4FA6F287-7AE0-4CE2-AAC1-BCDCA3BCB106}"/>
            </a:ext>
          </a:extLst>
        </xdr:cNvPr>
        <xdr:cNvGrpSpPr/>
      </xdr:nvGrpSpPr>
      <xdr:grpSpPr>
        <a:xfrm>
          <a:off x="14782060" y="309590"/>
          <a:ext cx="2658863" cy="8202600"/>
          <a:chOff x="14782060" y="300359"/>
          <a:chExt cx="2658863" cy="8202600"/>
        </a:xfrm>
      </xdr:grpSpPr>
      <xdr:sp macro="" textlink="">
        <xdr:nvSpPr>
          <xdr:cNvPr id="117" name="Rectangle: Diagonal Corners Rounded 116" hidden="1">
            <a:extLst>
              <a:ext uri="{FF2B5EF4-FFF2-40B4-BE49-F238E27FC236}">
                <a16:creationId xmlns:a16="http://schemas.microsoft.com/office/drawing/2014/main" id="{00000000-0008-0000-0000-000075000000}"/>
              </a:ext>
            </a:extLst>
          </xdr:cNvPr>
          <xdr:cNvSpPr/>
        </xdr:nvSpPr>
        <xdr:spPr>
          <a:xfrm>
            <a:off x="14782060" y="1010110"/>
            <a:ext cx="2658863" cy="7492849"/>
          </a:xfrm>
          <a:prstGeom prst="round2DiagRect">
            <a:avLst/>
          </a:prstGeom>
          <a:solidFill>
            <a:srgbClr val="333F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graphicFrame macro="">
            <xdr:nvGraphicFramePr>
              <xdr:cNvPr id="115" name="Category" hidden="1">
                <a:extLst>
                  <a:ext uri="{FF2B5EF4-FFF2-40B4-BE49-F238E27FC236}">
                    <a16:creationId xmlns:a16="http://schemas.microsoft.com/office/drawing/2014/main" id="{00000000-0008-0000-0000-000073000000}"/>
                  </a:ext>
                </a:extLst>
              </xdr:cNvPr>
              <xdr:cNvGraphicFramePr/>
            </xdr:nvGraphicFramePr>
            <xdr:xfrm>
              <a:off x="14851604" y="4878094"/>
              <a:ext cx="2506092" cy="3381375"/>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4851604" y="4887325"/>
                <a:ext cx="2506092" cy="3381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16" name="Month" hidden="1">
                <a:extLst>
                  <a:ext uri="{FF2B5EF4-FFF2-40B4-BE49-F238E27FC236}">
                    <a16:creationId xmlns:a16="http://schemas.microsoft.com/office/drawing/2014/main" id="{00000000-0008-0000-0000-000074000000}"/>
                  </a:ext>
                </a:extLst>
              </xdr:cNvPr>
              <xdr:cNvGraphicFramePr/>
            </xdr:nvGraphicFramePr>
            <xdr:xfrm>
              <a:off x="14897841" y="1266918"/>
              <a:ext cx="2432026" cy="3532572"/>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4897841" y="1276149"/>
                <a:ext cx="2432026" cy="35325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HideShow" textlink="">
        <xdr:nvSpPr>
          <xdr:cNvPr id="118" name="Rectangle: Rounded Corners 117" hidden="1">
            <a:extLst>
              <a:ext uri="{FF2B5EF4-FFF2-40B4-BE49-F238E27FC236}">
                <a16:creationId xmlns:a16="http://schemas.microsoft.com/office/drawing/2014/main" id="{00000000-0008-0000-0000-000076000000}"/>
              </a:ext>
            </a:extLst>
          </xdr:cNvPr>
          <xdr:cNvSpPr/>
        </xdr:nvSpPr>
        <xdr:spPr>
          <a:xfrm>
            <a:off x="15891776" y="300359"/>
            <a:ext cx="1294660" cy="342161"/>
          </a:xfrm>
          <a:prstGeom prst="round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Close</a:t>
            </a:r>
            <a:r>
              <a:rPr lang="en-IN" sz="1100" baseline="0"/>
              <a:t> Filter</a:t>
            </a:r>
            <a:endParaRPr lang="en-IN" sz="1100"/>
          </a:p>
        </xdr:txBody>
      </xdr:sp>
    </xdr:grpSp>
    <xdr:clientData fLocksWithSheet="0"/>
  </xdr:twoCellAnchor>
  <xdr:twoCellAnchor>
    <xdr:from>
      <xdr:col>5</xdr:col>
      <xdr:colOff>684320</xdr:colOff>
      <xdr:row>5</xdr:row>
      <xdr:rowOff>46237</xdr:rowOff>
    </xdr:from>
    <xdr:to>
      <xdr:col>7</xdr:col>
      <xdr:colOff>295922</xdr:colOff>
      <xdr:row>6</xdr:row>
      <xdr:rowOff>73980</xdr:rowOff>
    </xdr:to>
    <xdr:sp macro="" textlink="">
      <xdr:nvSpPr>
        <xdr:cNvPr id="33" name="Rectangle: Diagonal Corners Rounded 32">
          <a:hlinkClick xmlns:r="http://schemas.openxmlformats.org/officeDocument/2006/relationships" r:id="rId12" tooltip="GoTo TimeFrame"/>
          <a:extLst>
            <a:ext uri="{FF2B5EF4-FFF2-40B4-BE49-F238E27FC236}">
              <a16:creationId xmlns:a16="http://schemas.microsoft.com/office/drawing/2014/main" id="{00000000-0008-0000-0000-000021000000}"/>
            </a:ext>
          </a:extLst>
        </xdr:cNvPr>
        <xdr:cNvSpPr/>
      </xdr:nvSpPr>
      <xdr:spPr>
        <a:xfrm>
          <a:off x="5261869" y="277426"/>
          <a:ext cx="1442621" cy="295923"/>
        </a:xfrm>
        <a:prstGeom prst="round2DiagRect">
          <a:avLst>
            <a:gd name="adj1" fmla="val 28125"/>
            <a:gd name="adj2" fmla="val 0"/>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tx1">
                  <a:lumMod val="75000"/>
                  <a:lumOff val="25000"/>
                </a:schemeClr>
              </a:solidFill>
            </a:rPr>
            <a:t>TimeFrame</a:t>
          </a:r>
        </a:p>
      </xdr:txBody>
    </xdr:sp>
    <xdr:clientData/>
  </xdr:twoCellAnchor>
  <xdr:twoCellAnchor>
    <xdr:from>
      <xdr:col>7</xdr:col>
      <xdr:colOff>772000</xdr:colOff>
      <xdr:row>5</xdr:row>
      <xdr:rowOff>41422</xdr:rowOff>
    </xdr:from>
    <xdr:to>
      <xdr:col>9</xdr:col>
      <xdr:colOff>383602</xdr:colOff>
      <xdr:row>6</xdr:row>
      <xdr:rowOff>69165</xdr:rowOff>
    </xdr:to>
    <xdr:sp macro="" textlink="">
      <xdr:nvSpPr>
        <xdr:cNvPr id="122" name="Rectangle: Diagonal Corners Rounded 121">
          <a:hlinkClick xmlns:r="http://schemas.openxmlformats.org/officeDocument/2006/relationships" r:id="rId13" tooltip="GoTo Store"/>
          <a:extLst>
            <a:ext uri="{FF2B5EF4-FFF2-40B4-BE49-F238E27FC236}">
              <a16:creationId xmlns:a16="http://schemas.microsoft.com/office/drawing/2014/main" id="{00000000-0008-0000-0000-00007A000000}"/>
            </a:ext>
          </a:extLst>
        </xdr:cNvPr>
        <xdr:cNvSpPr/>
      </xdr:nvSpPr>
      <xdr:spPr>
        <a:xfrm>
          <a:off x="7180568" y="272611"/>
          <a:ext cx="1442621" cy="295923"/>
        </a:xfrm>
        <a:prstGeom prst="round2DiagRect">
          <a:avLst>
            <a:gd name="adj1" fmla="val 28125"/>
            <a:gd name="adj2" fmla="val 0"/>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tx1">
                  <a:lumMod val="75000"/>
                  <a:lumOff val="25000"/>
                </a:schemeClr>
              </a:solidFill>
            </a:rPr>
            <a:t>Store</a:t>
          </a:r>
        </a:p>
      </xdr:txBody>
    </xdr:sp>
    <xdr:clientData/>
  </xdr:twoCellAnchor>
  <xdr:twoCellAnchor>
    <xdr:from>
      <xdr:col>9</xdr:col>
      <xdr:colOff>831943</xdr:colOff>
      <xdr:row>5</xdr:row>
      <xdr:rowOff>27361</xdr:rowOff>
    </xdr:from>
    <xdr:to>
      <xdr:col>11</xdr:col>
      <xdr:colOff>443544</xdr:colOff>
      <xdr:row>6</xdr:row>
      <xdr:rowOff>55104</xdr:rowOff>
    </xdr:to>
    <xdr:sp macro="" textlink="">
      <xdr:nvSpPr>
        <xdr:cNvPr id="123" name="Rectangle: Diagonal Corners Rounded 122">
          <a:extLst>
            <a:ext uri="{FF2B5EF4-FFF2-40B4-BE49-F238E27FC236}">
              <a16:creationId xmlns:a16="http://schemas.microsoft.com/office/drawing/2014/main" id="{00000000-0008-0000-0000-00007B000000}"/>
            </a:ext>
          </a:extLst>
        </xdr:cNvPr>
        <xdr:cNvSpPr/>
      </xdr:nvSpPr>
      <xdr:spPr>
        <a:xfrm>
          <a:off x="9071530" y="258550"/>
          <a:ext cx="1442621" cy="295923"/>
        </a:xfrm>
        <a:prstGeom prst="round2DiagRect">
          <a:avLst>
            <a:gd name="adj1" fmla="val 28125"/>
            <a:gd name="adj2" fmla="val 0"/>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lumMod val="85000"/>
                </a:schemeClr>
              </a:solidFill>
            </a:rPr>
            <a:t>Profit</a:t>
          </a:r>
          <a:r>
            <a:rPr lang="en-IN" sz="1400" baseline="0">
              <a:solidFill>
                <a:schemeClr val="bg1">
                  <a:lumMod val="85000"/>
                </a:schemeClr>
              </a:solidFill>
            </a:rPr>
            <a:t> View</a:t>
          </a:r>
          <a:endParaRPr lang="en-IN" sz="1400">
            <a:solidFill>
              <a:schemeClr val="bg1">
                <a:lumMod val="8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32</xdr:col>
      <xdr:colOff>666750</xdr:colOff>
      <xdr:row>19</xdr:row>
      <xdr:rowOff>228600</xdr:rowOff>
    </xdr:from>
    <xdr:to>
      <xdr:col>36</xdr:col>
      <xdr:colOff>1023937</xdr:colOff>
      <xdr:row>27</xdr:row>
      <xdr:rowOff>19050</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542924</xdr:colOff>
      <xdr:row>8</xdr:row>
      <xdr:rowOff>161924</xdr:rowOff>
    </xdr:from>
    <xdr:to>
      <xdr:col>17</xdr:col>
      <xdr:colOff>619125</xdr:colOff>
      <xdr:row>37</xdr:row>
      <xdr:rowOff>17369</xdr:rowOff>
    </xdr:to>
    <xdr:sp macro="" textlink="">
      <xdr:nvSpPr>
        <xdr:cNvPr id="5" name="Rectangle: Diagonal Corners Rounded 4">
          <a:extLst>
            <a:ext uri="{FF2B5EF4-FFF2-40B4-BE49-F238E27FC236}">
              <a16:creationId xmlns:a16="http://schemas.microsoft.com/office/drawing/2014/main" id="{00000000-0008-0000-0300-000005000000}"/>
            </a:ext>
          </a:extLst>
        </xdr:cNvPr>
        <xdr:cNvSpPr/>
      </xdr:nvSpPr>
      <xdr:spPr>
        <a:xfrm>
          <a:off x="542924" y="1190624"/>
          <a:ext cx="15687676" cy="7589745"/>
        </a:xfrm>
        <a:prstGeom prst="round2Diag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361950</xdr:colOff>
      <xdr:row>5</xdr:row>
      <xdr:rowOff>190500</xdr:rowOff>
    </xdr:from>
    <xdr:to>
      <xdr:col>3</xdr:col>
      <xdr:colOff>876300</xdr:colOff>
      <xdr:row>23</xdr:row>
      <xdr:rowOff>180975</xdr:rowOff>
    </xdr:to>
    <xdr:sp macro="" textlink="">
      <xdr:nvSpPr>
        <xdr:cNvPr id="9" name="Oval 8">
          <a:extLst>
            <a:ext uri="{FF2B5EF4-FFF2-40B4-BE49-F238E27FC236}">
              <a16:creationId xmlns:a16="http://schemas.microsoft.com/office/drawing/2014/main" id="{00000000-0008-0000-0300-000009000000}"/>
            </a:ext>
          </a:extLst>
        </xdr:cNvPr>
        <xdr:cNvSpPr/>
      </xdr:nvSpPr>
      <xdr:spPr>
        <a:xfrm>
          <a:off x="361950" y="419100"/>
          <a:ext cx="3257550" cy="4791075"/>
        </a:xfrm>
        <a:prstGeom prst="ellips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409949</xdr:colOff>
      <xdr:row>4</xdr:row>
      <xdr:rowOff>180974</xdr:rowOff>
    </xdr:from>
    <xdr:to>
      <xdr:col>15</xdr:col>
      <xdr:colOff>942974</xdr:colOff>
      <xdr:row>7</xdr:row>
      <xdr:rowOff>76200</xdr:rowOff>
    </xdr:to>
    <xdr:sp macro="" textlink="">
      <xdr:nvSpPr>
        <xdr:cNvPr id="4" name="Rectangle 3">
          <a:extLst>
            <a:ext uri="{FF2B5EF4-FFF2-40B4-BE49-F238E27FC236}">
              <a16:creationId xmlns:a16="http://schemas.microsoft.com/office/drawing/2014/main" id="{00000000-0008-0000-0300-000004000000}"/>
            </a:ext>
          </a:extLst>
        </xdr:cNvPr>
        <xdr:cNvSpPr/>
      </xdr:nvSpPr>
      <xdr:spPr>
        <a:xfrm>
          <a:off x="409949" y="180974"/>
          <a:ext cx="14249025" cy="657226"/>
        </a:xfrm>
        <a:prstGeom prst="rect">
          <a:avLst/>
        </a:prstGeom>
        <a:gradFill flip="none" rotWithShape="1">
          <a:gsLst>
            <a:gs pos="0">
              <a:schemeClr val="bg1">
                <a:lumMod val="95000"/>
              </a:schemeClr>
            </a:gs>
            <a:gs pos="53000">
              <a:schemeClr val="bg1"/>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142875</xdr:colOff>
      <xdr:row>9</xdr:row>
      <xdr:rowOff>142875</xdr:rowOff>
    </xdr:from>
    <xdr:to>
      <xdr:col>17</xdr:col>
      <xdr:colOff>257174</xdr:colOff>
      <xdr:row>36</xdr:row>
      <xdr:rowOff>131296</xdr:rowOff>
    </xdr:to>
    <xdr:sp macro="" textlink="">
      <xdr:nvSpPr>
        <xdr:cNvPr id="7" name="Rectangle: Diagonal Corners Rounded 6">
          <a:extLst>
            <a:ext uri="{FF2B5EF4-FFF2-40B4-BE49-F238E27FC236}">
              <a16:creationId xmlns:a16="http://schemas.microsoft.com/office/drawing/2014/main" id="{00000000-0008-0000-0300-000007000000}"/>
            </a:ext>
          </a:extLst>
        </xdr:cNvPr>
        <xdr:cNvSpPr/>
      </xdr:nvSpPr>
      <xdr:spPr>
        <a:xfrm>
          <a:off x="1057275" y="1438275"/>
          <a:ext cx="14811374" cy="7189321"/>
        </a:xfrm>
        <a:prstGeom prst="round2DiagRect">
          <a:avLst/>
        </a:prstGeom>
        <a:solidFill>
          <a:schemeClr val="bg1"/>
        </a:solidFill>
        <a:ln>
          <a:noFill/>
        </a:ln>
        <a:effectLst>
          <a:outerShdw blurRad="63500" sx="102000" sy="102000" algn="ctr" rotWithShape="0">
            <a:prstClr val="black">
              <a:alpha val="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752475</xdr:colOff>
      <xdr:row>10</xdr:row>
      <xdr:rowOff>19050</xdr:rowOff>
    </xdr:from>
    <xdr:to>
      <xdr:col>17</xdr:col>
      <xdr:colOff>38100</xdr:colOff>
      <xdr:row>35</xdr:row>
      <xdr:rowOff>219075</xdr:rowOff>
    </xdr:to>
    <xdr:sp macro="" textlink="">
      <xdr:nvSpPr>
        <xdr:cNvPr id="10" name="Rectangle: Diagonal Corners Rounded 9">
          <a:extLst>
            <a:ext uri="{FF2B5EF4-FFF2-40B4-BE49-F238E27FC236}">
              <a16:creationId xmlns:a16="http://schemas.microsoft.com/office/drawing/2014/main" id="{00000000-0008-0000-0300-00000A000000}"/>
            </a:ext>
          </a:extLst>
        </xdr:cNvPr>
        <xdr:cNvSpPr/>
      </xdr:nvSpPr>
      <xdr:spPr>
        <a:xfrm>
          <a:off x="5324475" y="1581150"/>
          <a:ext cx="10325100" cy="6867525"/>
        </a:xfrm>
        <a:prstGeom prst="round2DiagRect">
          <a:avLst/>
        </a:prstGeom>
        <a:solidFill>
          <a:schemeClr val="bg1"/>
        </a:solidFill>
        <a:ln>
          <a:noFill/>
        </a:ln>
        <a:effectLst>
          <a:outerShdw blurRad="63500" sx="102000" sy="102000" algn="ctr" rotWithShape="0">
            <a:prstClr val="black">
              <a:alpha val="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295460</xdr:colOff>
      <xdr:row>12</xdr:row>
      <xdr:rowOff>169209</xdr:rowOff>
    </xdr:from>
    <xdr:to>
      <xdr:col>5</xdr:col>
      <xdr:colOff>552449</xdr:colOff>
      <xdr:row>21</xdr:row>
      <xdr:rowOff>60327</xdr:rowOff>
    </xdr:to>
    <mc:AlternateContent xmlns:mc="http://schemas.openxmlformats.org/markup-compatibility/2006" xmlns:a14="http://schemas.microsoft.com/office/drawing/2010/main">
      <mc:Choice Requires="a14">
        <xdr:graphicFrame macro="">
          <xdr:nvGraphicFramePr>
            <xdr:cNvPr id="12" name="Filter By Month">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0/slicer">
              <sle:slicer xmlns:sle="http://schemas.microsoft.com/office/drawing/2010/slicer" name="Filter By Month"/>
            </a:graphicData>
          </a:graphic>
        </xdr:graphicFrame>
      </mc:Choice>
      <mc:Fallback xmlns="">
        <xdr:sp macro="" textlink="">
          <xdr:nvSpPr>
            <xdr:cNvPr id="0" name=""/>
            <xdr:cNvSpPr>
              <a:spLocks noTextEdit="1"/>
            </xdr:cNvSpPr>
          </xdr:nvSpPr>
          <xdr:spPr>
            <a:xfrm>
              <a:off x="1209860" y="2264709"/>
              <a:ext cx="3914589" cy="22914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352237</xdr:colOff>
      <xdr:row>23</xdr:row>
      <xdr:rowOff>159869</xdr:rowOff>
    </xdr:from>
    <xdr:to>
      <xdr:col>5</xdr:col>
      <xdr:colOff>438637</xdr:colOff>
      <xdr:row>26</xdr:row>
      <xdr:rowOff>7769</xdr:rowOff>
    </xdr:to>
    <xdr:sp macro="" textlink="">
      <xdr:nvSpPr>
        <xdr:cNvPr id="13" name="Rectangle: Diagonal Corners Rounded 12">
          <a:extLst>
            <a:ext uri="{FF2B5EF4-FFF2-40B4-BE49-F238E27FC236}">
              <a16:creationId xmlns:a16="http://schemas.microsoft.com/office/drawing/2014/main" id="{00000000-0008-0000-0300-00000D000000}"/>
            </a:ext>
          </a:extLst>
        </xdr:cNvPr>
        <xdr:cNvSpPr/>
      </xdr:nvSpPr>
      <xdr:spPr>
        <a:xfrm>
          <a:off x="1266637" y="5189069"/>
          <a:ext cx="3744000" cy="648000"/>
        </a:xfrm>
        <a:prstGeom prst="round2DiagRect">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323662</xdr:colOff>
      <xdr:row>27</xdr:row>
      <xdr:rowOff>7470</xdr:rowOff>
    </xdr:from>
    <xdr:to>
      <xdr:col>5</xdr:col>
      <xdr:colOff>410062</xdr:colOff>
      <xdr:row>29</xdr:row>
      <xdr:rowOff>122070</xdr:rowOff>
    </xdr:to>
    <xdr:sp macro="" textlink="">
      <xdr:nvSpPr>
        <xdr:cNvPr id="14" name="Rectangle: Diagonal Corners Rounded 13">
          <a:extLst>
            <a:ext uri="{FF2B5EF4-FFF2-40B4-BE49-F238E27FC236}">
              <a16:creationId xmlns:a16="http://schemas.microsoft.com/office/drawing/2014/main" id="{00000000-0008-0000-0300-00000E000000}"/>
            </a:ext>
          </a:extLst>
        </xdr:cNvPr>
        <xdr:cNvSpPr/>
      </xdr:nvSpPr>
      <xdr:spPr>
        <a:xfrm>
          <a:off x="1238062" y="6103470"/>
          <a:ext cx="3744000" cy="648000"/>
        </a:xfrm>
        <a:prstGeom prst="round2DiagRect">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304612</xdr:colOff>
      <xdr:row>30</xdr:row>
      <xdr:rowOff>102720</xdr:rowOff>
    </xdr:from>
    <xdr:to>
      <xdr:col>5</xdr:col>
      <xdr:colOff>391012</xdr:colOff>
      <xdr:row>32</xdr:row>
      <xdr:rowOff>217320</xdr:rowOff>
    </xdr:to>
    <xdr:sp macro="" textlink="">
      <xdr:nvSpPr>
        <xdr:cNvPr id="15" name="Rectangle: Diagonal Corners Rounded 14">
          <a:extLst>
            <a:ext uri="{FF2B5EF4-FFF2-40B4-BE49-F238E27FC236}">
              <a16:creationId xmlns:a16="http://schemas.microsoft.com/office/drawing/2014/main" id="{00000000-0008-0000-0300-00000F000000}"/>
            </a:ext>
          </a:extLst>
        </xdr:cNvPr>
        <xdr:cNvSpPr/>
      </xdr:nvSpPr>
      <xdr:spPr>
        <a:xfrm>
          <a:off x="1219012" y="6998820"/>
          <a:ext cx="3744000" cy="648000"/>
        </a:xfrm>
        <a:prstGeom prst="round2DiagRect">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457013</xdr:colOff>
      <xdr:row>24</xdr:row>
      <xdr:rowOff>93196</xdr:rowOff>
    </xdr:from>
    <xdr:to>
      <xdr:col>1</xdr:col>
      <xdr:colOff>742763</xdr:colOff>
      <xdr:row>25</xdr:row>
      <xdr:rowOff>131296</xdr:rowOff>
    </xdr:to>
    <xdr:sp macro="" textlink="">
      <xdr:nvSpPr>
        <xdr:cNvPr id="6" name="Oval 5">
          <a:extLst>
            <a:ext uri="{FF2B5EF4-FFF2-40B4-BE49-F238E27FC236}">
              <a16:creationId xmlns:a16="http://schemas.microsoft.com/office/drawing/2014/main" id="{00000000-0008-0000-0300-000006000000}"/>
            </a:ext>
          </a:extLst>
        </xdr:cNvPr>
        <xdr:cNvSpPr/>
      </xdr:nvSpPr>
      <xdr:spPr>
        <a:xfrm>
          <a:off x="1371413" y="5389096"/>
          <a:ext cx="285750" cy="304800"/>
        </a:xfrm>
        <a:prstGeom prst="ellipse">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447488</xdr:colOff>
      <xdr:row>27</xdr:row>
      <xdr:rowOff>197971</xdr:rowOff>
    </xdr:from>
    <xdr:to>
      <xdr:col>1</xdr:col>
      <xdr:colOff>733238</xdr:colOff>
      <xdr:row>28</xdr:row>
      <xdr:rowOff>236070</xdr:rowOff>
    </xdr:to>
    <xdr:sp macro="" textlink="">
      <xdr:nvSpPr>
        <xdr:cNvPr id="16" name="Oval 15">
          <a:extLst>
            <a:ext uri="{FF2B5EF4-FFF2-40B4-BE49-F238E27FC236}">
              <a16:creationId xmlns:a16="http://schemas.microsoft.com/office/drawing/2014/main" id="{00000000-0008-0000-0300-000010000000}"/>
            </a:ext>
          </a:extLst>
        </xdr:cNvPr>
        <xdr:cNvSpPr/>
      </xdr:nvSpPr>
      <xdr:spPr>
        <a:xfrm>
          <a:off x="1361888" y="6293971"/>
          <a:ext cx="285750" cy="304799"/>
        </a:xfrm>
        <a:prstGeom prst="ellipse">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457013</xdr:colOff>
      <xdr:row>31</xdr:row>
      <xdr:rowOff>26521</xdr:rowOff>
    </xdr:from>
    <xdr:to>
      <xdr:col>1</xdr:col>
      <xdr:colOff>742763</xdr:colOff>
      <xdr:row>32</xdr:row>
      <xdr:rowOff>64621</xdr:rowOff>
    </xdr:to>
    <xdr:sp macro="" textlink="">
      <xdr:nvSpPr>
        <xdr:cNvPr id="17" name="Oval 16">
          <a:extLst>
            <a:ext uri="{FF2B5EF4-FFF2-40B4-BE49-F238E27FC236}">
              <a16:creationId xmlns:a16="http://schemas.microsoft.com/office/drawing/2014/main" id="{00000000-0008-0000-0300-000011000000}"/>
            </a:ext>
          </a:extLst>
        </xdr:cNvPr>
        <xdr:cNvSpPr/>
      </xdr:nvSpPr>
      <xdr:spPr>
        <a:xfrm>
          <a:off x="1371413" y="7189321"/>
          <a:ext cx="285750" cy="304800"/>
        </a:xfrm>
        <a:prstGeom prst="ellipse">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895163</xdr:colOff>
      <xdr:row>24</xdr:row>
      <xdr:rowOff>83670</xdr:rowOff>
    </xdr:from>
    <xdr:to>
      <xdr:col>3</xdr:col>
      <xdr:colOff>495113</xdr:colOff>
      <xdr:row>25</xdr:row>
      <xdr:rowOff>140820</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1809563" y="5379570"/>
          <a:ext cx="14287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a:solidFill>
                <a:schemeClr val="tx1">
                  <a:lumMod val="65000"/>
                  <a:lumOff val="35000"/>
                </a:schemeClr>
              </a:solidFill>
              <a:latin typeface="+mn-lt"/>
            </a:rPr>
            <a:t>Total</a:t>
          </a:r>
          <a:r>
            <a:rPr lang="en-IN" sz="1600" b="0" baseline="0">
              <a:solidFill>
                <a:schemeClr val="tx1">
                  <a:lumMod val="65000"/>
                  <a:lumOff val="35000"/>
                </a:schemeClr>
              </a:solidFill>
              <a:latin typeface="+mn-lt"/>
            </a:rPr>
            <a:t> Revenue</a:t>
          </a:r>
          <a:endParaRPr lang="en-IN" sz="1600" b="0">
            <a:solidFill>
              <a:schemeClr val="tx1">
                <a:lumMod val="65000"/>
                <a:lumOff val="35000"/>
              </a:schemeClr>
            </a:solidFill>
            <a:latin typeface="+mn-lt"/>
          </a:endParaRPr>
        </a:p>
        <a:p>
          <a:endParaRPr lang="en-IN" sz="1600" b="0">
            <a:solidFill>
              <a:schemeClr val="tx1">
                <a:lumMod val="65000"/>
                <a:lumOff val="35000"/>
              </a:schemeClr>
            </a:solidFill>
            <a:latin typeface="+mn-lt"/>
          </a:endParaRPr>
        </a:p>
      </xdr:txBody>
    </xdr:sp>
    <xdr:clientData/>
  </xdr:twoCellAnchor>
  <xdr:twoCellAnchor>
    <xdr:from>
      <xdr:col>2</xdr:col>
      <xdr:colOff>18863</xdr:colOff>
      <xdr:row>31</xdr:row>
      <xdr:rowOff>36045</xdr:rowOff>
    </xdr:from>
    <xdr:to>
      <xdr:col>3</xdr:col>
      <xdr:colOff>295088</xdr:colOff>
      <xdr:row>32</xdr:row>
      <xdr:rowOff>93195</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847663" y="7198845"/>
          <a:ext cx="11906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a:solidFill>
                <a:schemeClr val="tx1">
                  <a:lumMod val="65000"/>
                  <a:lumOff val="35000"/>
                </a:schemeClr>
              </a:solidFill>
              <a:latin typeface="+mn-lt"/>
            </a:rPr>
            <a:t>Variance</a:t>
          </a:r>
          <a:r>
            <a:rPr lang="en-IN" sz="1600" b="0" baseline="0">
              <a:solidFill>
                <a:schemeClr val="tx1">
                  <a:lumMod val="65000"/>
                  <a:lumOff val="35000"/>
                </a:schemeClr>
              </a:solidFill>
              <a:latin typeface="+mn-lt"/>
            </a:rPr>
            <a:t> %</a:t>
          </a:r>
          <a:endParaRPr lang="en-IN" sz="1600" b="0">
            <a:solidFill>
              <a:schemeClr val="tx1">
                <a:lumMod val="65000"/>
                <a:lumOff val="35000"/>
              </a:schemeClr>
            </a:solidFill>
            <a:latin typeface="+mn-lt"/>
          </a:endParaRPr>
        </a:p>
        <a:p>
          <a:endParaRPr lang="en-IN" sz="1600" b="0">
            <a:solidFill>
              <a:schemeClr val="tx1">
                <a:lumMod val="65000"/>
                <a:lumOff val="35000"/>
              </a:schemeClr>
            </a:solidFill>
            <a:latin typeface="+mn-lt"/>
          </a:endParaRPr>
        </a:p>
      </xdr:txBody>
    </xdr:sp>
    <xdr:clientData/>
  </xdr:twoCellAnchor>
  <xdr:twoCellAnchor>
    <xdr:from>
      <xdr:col>1</xdr:col>
      <xdr:colOff>885638</xdr:colOff>
      <xdr:row>27</xdr:row>
      <xdr:rowOff>197970</xdr:rowOff>
    </xdr:from>
    <xdr:to>
      <xdr:col>3</xdr:col>
      <xdr:colOff>399863</xdr:colOff>
      <xdr:row>28</xdr:row>
      <xdr:rowOff>255119</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1800038" y="6293970"/>
          <a:ext cx="1343025"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a:solidFill>
                <a:schemeClr val="tx1">
                  <a:lumMod val="65000"/>
                  <a:lumOff val="35000"/>
                </a:schemeClr>
              </a:solidFill>
              <a:latin typeface="+mn-lt"/>
            </a:rPr>
            <a:t>Total</a:t>
          </a:r>
          <a:r>
            <a:rPr lang="en-IN" sz="1600" b="0" baseline="0">
              <a:solidFill>
                <a:schemeClr val="tx1">
                  <a:lumMod val="65000"/>
                  <a:lumOff val="35000"/>
                </a:schemeClr>
              </a:solidFill>
              <a:latin typeface="+mn-lt"/>
            </a:rPr>
            <a:t> Target</a:t>
          </a:r>
          <a:endParaRPr lang="en-IN" sz="1600" b="0">
            <a:solidFill>
              <a:schemeClr val="tx1">
                <a:lumMod val="65000"/>
                <a:lumOff val="35000"/>
              </a:schemeClr>
            </a:solidFill>
            <a:latin typeface="+mn-lt"/>
          </a:endParaRPr>
        </a:p>
      </xdr:txBody>
    </xdr:sp>
    <xdr:clientData/>
  </xdr:twoCellAnchor>
  <xdr:twoCellAnchor>
    <xdr:from>
      <xdr:col>3</xdr:col>
      <xdr:colOff>552262</xdr:colOff>
      <xdr:row>24</xdr:row>
      <xdr:rowOff>45569</xdr:rowOff>
    </xdr:from>
    <xdr:to>
      <xdr:col>4</xdr:col>
      <xdr:colOff>704850</xdr:colOff>
      <xdr:row>25</xdr:row>
      <xdr:rowOff>161924</xdr:rowOff>
    </xdr:to>
    <xdr:sp macro="" textlink="'Analysis 02'!A3">
      <xdr:nvSpPr>
        <xdr:cNvPr id="21" name="TextBox 20">
          <a:extLst>
            <a:ext uri="{FF2B5EF4-FFF2-40B4-BE49-F238E27FC236}">
              <a16:creationId xmlns:a16="http://schemas.microsoft.com/office/drawing/2014/main" id="{00000000-0008-0000-0300-000015000000}"/>
            </a:ext>
          </a:extLst>
        </xdr:cNvPr>
        <xdr:cNvSpPr txBox="1"/>
      </xdr:nvSpPr>
      <xdr:spPr>
        <a:xfrm>
          <a:off x="3295462" y="5341469"/>
          <a:ext cx="1066988" cy="383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2C43670-932D-4A00-B50D-238EAE2FCD5A}" type="TxLink">
            <a:rPr lang="en-US" sz="2000" b="0" i="0" u="none" strike="noStrike">
              <a:solidFill>
                <a:schemeClr val="tx1">
                  <a:lumMod val="65000"/>
                  <a:lumOff val="35000"/>
                </a:schemeClr>
              </a:solidFill>
              <a:latin typeface="Calibri"/>
              <a:ea typeface="Calibri"/>
              <a:cs typeface="Calibri"/>
            </a:rPr>
            <a:pPr marL="0" indent="0"/>
            <a:t>5.45M</a:t>
          </a:fld>
          <a:endParaRPr lang="en-IN" sz="2000" b="0" i="0" u="none" strike="noStrike">
            <a:solidFill>
              <a:schemeClr val="tx1">
                <a:lumMod val="65000"/>
                <a:lumOff val="35000"/>
              </a:schemeClr>
            </a:solidFill>
            <a:latin typeface="Calibri"/>
            <a:ea typeface="Calibri"/>
            <a:cs typeface="Calibri"/>
          </a:endParaRPr>
        </a:p>
      </xdr:txBody>
    </xdr:sp>
    <xdr:clientData/>
  </xdr:twoCellAnchor>
  <xdr:twoCellAnchor>
    <xdr:from>
      <xdr:col>3</xdr:col>
      <xdr:colOff>542737</xdr:colOff>
      <xdr:row>27</xdr:row>
      <xdr:rowOff>169395</xdr:rowOff>
    </xdr:from>
    <xdr:to>
      <xdr:col>4</xdr:col>
      <xdr:colOff>819150</xdr:colOff>
      <xdr:row>29</xdr:row>
      <xdr:rowOff>123825</xdr:rowOff>
    </xdr:to>
    <xdr:sp macro="" textlink="'Analysis 02'!K3">
      <xdr:nvSpPr>
        <xdr:cNvPr id="23" name="TextBox 22">
          <a:extLst>
            <a:ext uri="{FF2B5EF4-FFF2-40B4-BE49-F238E27FC236}">
              <a16:creationId xmlns:a16="http://schemas.microsoft.com/office/drawing/2014/main" id="{00000000-0008-0000-0300-000017000000}"/>
            </a:ext>
          </a:extLst>
        </xdr:cNvPr>
        <xdr:cNvSpPr txBox="1"/>
      </xdr:nvSpPr>
      <xdr:spPr>
        <a:xfrm>
          <a:off x="3285937" y="6265395"/>
          <a:ext cx="1190813" cy="487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6F3A7B8-38E6-4BDB-8A39-3E5E171B2D53}" type="TxLink">
            <a:rPr lang="en-US" sz="2000" b="0" i="0" u="none" strike="noStrike">
              <a:solidFill>
                <a:schemeClr val="tx1">
                  <a:lumMod val="65000"/>
                  <a:lumOff val="35000"/>
                </a:schemeClr>
              </a:solidFill>
              <a:latin typeface="Calibri"/>
              <a:ea typeface="Calibri"/>
              <a:cs typeface="Calibri"/>
            </a:rPr>
            <a:pPr/>
            <a:t>5.25M</a:t>
          </a:fld>
          <a:endParaRPr lang="en-IN" sz="2000" b="1" i="0" u="none" strike="noStrike">
            <a:solidFill>
              <a:schemeClr val="tx1">
                <a:lumMod val="65000"/>
                <a:lumOff val="35000"/>
              </a:schemeClr>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3</xdr:col>
          <xdr:colOff>390337</xdr:colOff>
          <xdr:row>30</xdr:row>
          <xdr:rowOff>188446</xdr:rowOff>
        </xdr:from>
        <xdr:to>
          <xdr:col>5</xdr:col>
          <xdr:colOff>479208</xdr:colOff>
          <xdr:row>32</xdr:row>
          <xdr:rowOff>142875</xdr:rowOff>
        </xdr:to>
        <xdr:pic>
          <xdr:nvPicPr>
            <xdr:cNvPr id="27" name="Picture 26">
              <a:extLst>
                <a:ext uri="{FF2B5EF4-FFF2-40B4-BE49-F238E27FC236}">
                  <a16:creationId xmlns:a16="http://schemas.microsoft.com/office/drawing/2014/main" id="{00000000-0008-0000-0300-00001B000000}"/>
                </a:ext>
              </a:extLst>
            </xdr:cNvPr>
            <xdr:cNvPicPr>
              <a:picLocks noChangeAspect="1" noChangeArrowheads="1"/>
              <a:extLst>
                <a:ext uri="{84589F7E-364E-4C9E-8A38-B11213B215E9}">
                  <a14:cameraTool cellRange="'Analysis 02'!$C$12" spid="_x0000_s1354"/>
                </a:ext>
              </a:extLst>
            </xdr:cNvPicPr>
          </xdr:nvPicPr>
          <xdr:blipFill>
            <a:blip xmlns:r="http://schemas.openxmlformats.org/officeDocument/2006/relationships" r:embed="rId1"/>
            <a:srcRect/>
            <a:stretch>
              <a:fillRect/>
            </a:stretch>
          </xdr:blipFill>
          <xdr:spPr bwMode="auto">
            <a:xfrm>
              <a:off x="3133537" y="7084546"/>
              <a:ext cx="1917671" cy="48782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6</xdr:col>
      <xdr:colOff>171450</xdr:colOff>
      <xdr:row>12</xdr:row>
      <xdr:rowOff>171450</xdr:rowOff>
    </xdr:from>
    <xdr:to>
      <xdr:col>16</xdr:col>
      <xdr:colOff>876300</xdr:colOff>
      <xdr:row>33</xdr:row>
      <xdr:rowOff>228600</xdr:rowOff>
    </xdr:to>
    <mc:AlternateContent xmlns:mc="http://schemas.openxmlformats.org/markup-compatibility/2006">
      <mc:Choice xmlns:we="http://schemas.microsoft.com/office/webextensions/webextension/2010/11" Requires="we">
        <xdr:graphicFrame macro="">
          <xdr:nvGraphicFramePr>
            <xdr:cNvPr id="26" name="Add-in 25" title="Zebra BI Tables for Office">
              <a:extLst>
                <a:ext uri="{FF2B5EF4-FFF2-40B4-BE49-F238E27FC236}">
                  <a16:creationId xmlns:a16="http://schemas.microsoft.com/office/drawing/2014/main" id="{00000000-0008-0000-0300-00001A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
            </a:graphicData>
          </a:graphic>
        </xdr:graphicFrame>
      </mc:Choice>
      <mc:Fallback>
        <xdr:pic>
          <xdr:nvPicPr>
            <xdr:cNvPr id="26" name="Add-in 25" title="Zebra BI Tables for Office">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twoCellAnchor>
    <xdr:from>
      <xdr:col>6</xdr:col>
      <xdr:colOff>104775</xdr:colOff>
      <xdr:row>14</xdr:row>
      <xdr:rowOff>66675</xdr:rowOff>
    </xdr:from>
    <xdr:to>
      <xdr:col>7</xdr:col>
      <xdr:colOff>57150</xdr:colOff>
      <xdr:row>15</xdr:row>
      <xdr:rowOff>123825</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5591175" y="2695575"/>
          <a:ext cx="8667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0">
              <a:solidFill>
                <a:schemeClr val="tx1">
                  <a:lumMod val="65000"/>
                  <a:lumOff val="35000"/>
                </a:schemeClr>
              </a:solidFill>
            </a:rPr>
            <a:t>Store</a:t>
          </a:r>
        </a:p>
        <a:p>
          <a:endParaRPr lang="en-IN" sz="2000" b="0">
            <a:solidFill>
              <a:schemeClr val="tx1">
                <a:lumMod val="65000"/>
                <a:lumOff val="35000"/>
              </a:schemeClr>
            </a:solidFill>
          </a:endParaRPr>
        </a:p>
      </xdr:txBody>
    </xdr:sp>
    <xdr:clientData/>
  </xdr:twoCellAnchor>
  <xdr:twoCellAnchor>
    <xdr:from>
      <xdr:col>7</xdr:col>
      <xdr:colOff>190500</xdr:colOff>
      <xdr:row>5</xdr:row>
      <xdr:rowOff>142701</xdr:rowOff>
    </xdr:from>
    <xdr:to>
      <xdr:col>8</xdr:col>
      <xdr:colOff>718721</xdr:colOff>
      <xdr:row>6</xdr:row>
      <xdr:rowOff>171924</xdr:rowOff>
    </xdr:to>
    <xdr:sp macro="" textlink="">
      <xdr:nvSpPr>
        <xdr:cNvPr id="25" name="Rectangle: Diagonal Corners Rounded 24">
          <a:hlinkClick xmlns:r="http://schemas.openxmlformats.org/officeDocument/2006/relationships" r:id="rId4" tooltip="GoTo TimeFrame"/>
          <a:extLst>
            <a:ext uri="{FF2B5EF4-FFF2-40B4-BE49-F238E27FC236}">
              <a16:creationId xmlns:a16="http://schemas.microsoft.com/office/drawing/2014/main" id="{00000000-0008-0000-0300-000019000000}"/>
            </a:ext>
          </a:extLst>
        </xdr:cNvPr>
        <xdr:cNvSpPr/>
      </xdr:nvSpPr>
      <xdr:spPr>
        <a:xfrm>
          <a:off x="6591300" y="371301"/>
          <a:ext cx="1442621" cy="295923"/>
        </a:xfrm>
        <a:prstGeom prst="round2DiagRect">
          <a:avLst>
            <a:gd name="adj1" fmla="val 28125"/>
            <a:gd name="adj2" fmla="val 0"/>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tx1">
                  <a:lumMod val="75000"/>
                  <a:lumOff val="25000"/>
                </a:schemeClr>
              </a:solidFill>
            </a:rPr>
            <a:t>TimeFrame</a:t>
          </a:r>
        </a:p>
      </xdr:txBody>
    </xdr:sp>
    <xdr:clientData/>
  </xdr:twoCellAnchor>
  <xdr:twoCellAnchor>
    <xdr:from>
      <xdr:col>9</xdr:col>
      <xdr:colOff>280399</xdr:colOff>
      <xdr:row>5</xdr:row>
      <xdr:rowOff>137886</xdr:rowOff>
    </xdr:from>
    <xdr:to>
      <xdr:col>10</xdr:col>
      <xdr:colOff>808620</xdr:colOff>
      <xdr:row>6</xdr:row>
      <xdr:rowOff>167109</xdr:rowOff>
    </xdr:to>
    <xdr:sp macro="" textlink="">
      <xdr:nvSpPr>
        <xdr:cNvPr id="29" name="Rectangle: Diagonal Corners Rounded 28">
          <a:extLst>
            <a:ext uri="{FF2B5EF4-FFF2-40B4-BE49-F238E27FC236}">
              <a16:creationId xmlns:a16="http://schemas.microsoft.com/office/drawing/2014/main" id="{00000000-0008-0000-0300-00001D000000}"/>
            </a:ext>
          </a:extLst>
        </xdr:cNvPr>
        <xdr:cNvSpPr/>
      </xdr:nvSpPr>
      <xdr:spPr>
        <a:xfrm>
          <a:off x="8509999" y="366486"/>
          <a:ext cx="1442621" cy="295923"/>
        </a:xfrm>
        <a:prstGeom prst="round2DiagRect">
          <a:avLst>
            <a:gd name="adj1" fmla="val 28125"/>
            <a:gd name="adj2" fmla="val 0"/>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a:solidFill>
                <a:schemeClr val="bg1">
                  <a:lumMod val="85000"/>
                </a:schemeClr>
              </a:solidFill>
              <a:latin typeface="+mn-lt"/>
              <a:ea typeface="+mn-ea"/>
              <a:cs typeface="+mn-cs"/>
            </a:rPr>
            <a:t>Store</a:t>
          </a:r>
        </a:p>
      </xdr:txBody>
    </xdr:sp>
    <xdr:clientData/>
  </xdr:twoCellAnchor>
  <xdr:twoCellAnchor>
    <xdr:from>
      <xdr:col>11</xdr:col>
      <xdr:colOff>342561</xdr:colOff>
      <xdr:row>5</xdr:row>
      <xdr:rowOff>123825</xdr:rowOff>
    </xdr:from>
    <xdr:to>
      <xdr:col>12</xdr:col>
      <xdr:colOff>870782</xdr:colOff>
      <xdr:row>6</xdr:row>
      <xdr:rowOff>153048</xdr:rowOff>
    </xdr:to>
    <xdr:sp macro="" textlink="">
      <xdr:nvSpPr>
        <xdr:cNvPr id="30" name="Rectangle: Diagonal Corners Rounded 29">
          <a:hlinkClick xmlns:r="http://schemas.openxmlformats.org/officeDocument/2006/relationships" r:id="rId5" tooltip="Goto Profit View"/>
          <a:extLst>
            <a:ext uri="{FF2B5EF4-FFF2-40B4-BE49-F238E27FC236}">
              <a16:creationId xmlns:a16="http://schemas.microsoft.com/office/drawing/2014/main" id="{00000000-0008-0000-0300-00001E000000}"/>
            </a:ext>
          </a:extLst>
        </xdr:cNvPr>
        <xdr:cNvSpPr/>
      </xdr:nvSpPr>
      <xdr:spPr>
        <a:xfrm>
          <a:off x="10400961" y="352425"/>
          <a:ext cx="1442621" cy="295923"/>
        </a:xfrm>
        <a:prstGeom prst="round2DiagRect">
          <a:avLst>
            <a:gd name="adj1" fmla="val 28125"/>
            <a:gd name="adj2" fmla="val 0"/>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a:solidFill>
                <a:schemeClr val="tx1">
                  <a:lumMod val="75000"/>
                  <a:lumOff val="25000"/>
                </a:schemeClr>
              </a:solidFill>
              <a:latin typeface="+mn-lt"/>
              <a:ea typeface="+mn-ea"/>
              <a:cs typeface="+mn-cs"/>
            </a:rPr>
            <a:t>Profit View</a:t>
          </a:r>
        </a:p>
      </xdr:txBody>
    </xdr:sp>
    <xdr:clientData/>
  </xdr:twoCellAnchor>
  <xdr:twoCellAnchor>
    <xdr:from>
      <xdr:col>0</xdr:col>
      <xdr:colOff>361950</xdr:colOff>
      <xdr:row>5</xdr:row>
      <xdr:rowOff>47625</xdr:rowOff>
    </xdr:from>
    <xdr:to>
      <xdr:col>4</xdr:col>
      <xdr:colOff>782245</xdr:colOff>
      <xdr:row>6</xdr:row>
      <xdr:rowOff>241552</xdr:rowOff>
    </xdr:to>
    <xdr:sp macro="" textlink="'Analysis 01'!L17">
      <xdr:nvSpPr>
        <xdr:cNvPr id="31" name="TextBox 30">
          <a:extLst>
            <a:ext uri="{FF2B5EF4-FFF2-40B4-BE49-F238E27FC236}">
              <a16:creationId xmlns:a16="http://schemas.microsoft.com/office/drawing/2014/main" id="{00000000-0008-0000-0300-00001F000000}"/>
            </a:ext>
          </a:extLst>
        </xdr:cNvPr>
        <xdr:cNvSpPr txBox="1"/>
      </xdr:nvSpPr>
      <xdr:spPr>
        <a:xfrm>
          <a:off x="361950" y="276225"/>
          <a:ext cx="4077895" cy="460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3200">
              <a:gradFill flip="none" rotWithShape="1">
                <a:gsLst>
                  <a:gs pos="38000">
                    <a:srgbClr val="00B0F0"/>
                  </a:gs>
                  <a:gs pos="100000">
                    <a:srgbClr val="333F50"/>
                  </a:gs>
                </a:gsLst>
                <a:lin ang="0" scaled="1"/>
                <a:tileRect/>
              </a:gradFill>
            </a:rPr>
            <a:t>Kix</a:t>
          </a:r>
          <a:r>
            <a:rPr lang="en-IN" sz="3200" baseline="0">
              <a:gradFill flip="none" rotWithShape="1">
                <a:gsLst>
                  <a:gs pos="38000">
                    <a:srgbClr val="00B0F0"/>
                  </a:gs>
                  <a:gs pos="100000">
                    <a:srgbClr val="333F50"/>
                  </a:gs>
                </a:gsLst>
                <a:lin ang="0" scaled="1"/>
                <a:tileRect/>
              </a:gradFill>
            </a:rPr>
            <a:t> Business Dashboard</a:t>
          </a:r>
          <a:endParaRPr lang="en-IN" sz="3200">
            <a:gradFill flip="none" rotWithShape="1">
              <a:gsLst>
                <a:gs pos="38000">
                  <a:srgbClr val="00B0F0"/>
                </a:gs>
                <a:gs pos="100000">
                  <a:srgbClr val="333F50"/>
                </a:gs>
              </a:gsLst>
              <a:lin ang="0" scaled="1"/>
              <a:tileRect/>
            </a:gradFill>
          </a:endParaRPr>
        </a:p>
      </xdr:txBody>
    </xdr:sp>
    <xdr:clientData/>
  </xdr:twoCellAnchor>
  <xdr:twoCellAnchor editAs="absolute">
    <xdr:from>
      <xdr:col>16</xdr:col>
      <xdr:colOff>904875</xdr:colOff>
      <xdr:row>0</xdr:row>
      <xdr:rowOff>0</xdr:rowOff>
    </xdr:from>
    <xdr:to>
      <xdr:col>21</xdr:col>
      <xdr:colOff>854469</xdr:colOff>
      <xdr:row>43</xdr:row>
      <xdr:rowOff>155972</xdr:rowOff>
    </xdr:to>
    <xdr:sp macro="" textlink="">
      <xdr:nvSpPr>
        <xdr:cNvPr id="33" name="Moon 32">
          <a:extLst>
            <a:ext uri="{FF2B5EF4-FFF2-40B4-BE49-F238E27FC236}">
              <a16:creationId xmlns:a16="http://schemas.microsoft.com/office/drawing/2014/main" id="{00000000-0008-0000-0300-000021000000}"/>
            </a:ext>
          </a:extLst>
        </xdr:cNvPr>
        <xdr:cNvSpPr/>
      </xdr:nvSpPr>
      <xdr:spPr>
        <a:xfrm flipH="1">
          <a:off x="15601950" y="0"/>
          <a:ext cx="4521594" cy="10519172"/>
        </a:xfrm>
        <a:prstGeom prst="moon">
          <a:avLst>
            <a:gd name="adj" fmla="val 56923"/>
          </a:avLst>
        </a:prstGeom>
        <a:solidFill>
          <a:schemeClr val="bg1">
            <a:lumMod val="85000"/>
          </a:schemeClr>
        </a:solidFill>
        <a:ln w="508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227013</xdr:colOff>
      <xdr:row>0</xdr:row>
      <xdr:rowOff>0</xdr:rowOff>
    </xdr:from>
    <xdr:to>
      <xdr:col>22</xdr:col>
      <xdr:colOff>12304</xdr:colOff>
      <xdr:row>9</xdr:row>
      <xdr:rowOff>252413</xdr:rowOff>
    </xdr:to>
    <xdr:sp macro="" textlink="">
      <xdr:nvSpPr>
        <xdr:cNvPr id="34" name="Rectangle 33">
          <a:extLst>
            <a:ext uri="{FF2B5EF4-FFF2-40B4-BE49-F238E27FC236}">
              <a16:creationId xmlns:a16="http://schemas.microsoft.com/office/drawing/2014/main" id="{00000000-0008-0000-0300-000022000000}"/>
            </a:ext>
          </a:extLst>
        </xdr:cNvPr>
        <xdr:cNvSpPr/>
      </xdr:nvSpPr>
      <xdr:spPr>
        <a:xfrm>
          <a:off x="16752888" y="0"/>
          <a:ext cx="3442891" cy="154781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17</xdr:col>
      <xdr:colOff>244874</xdr:colOff>
      <xdr:row>0</xdr:row>
      <xdr:rowOff>0</xdr:rowOff>
    </xdr:from>
    <xdr:to>
      <xdr:col>20</xdr:col>
      <xdr:colOff>261938</xdr:colOff>
      <xdr:row>5</xdr:row>
      <xdr:rowOff>36116</xdr:rowOff>
    </xdr:to>
    <xdr:sp macro="" textlink="">
      <xdr:nvSpPr>
        <xdr:cNvPr id="35" name="Rectangle 34">
          <a:extLst>
            <a:ext uri="{FF2B5EF4-FFF2-40B4-BE49-F238E27FC236}">
              <a16:creationId xmlns:a16="http://schemas.microsoft.com/office/drawing/2014/main" id="{00000000-0008-0000-0300-000023000000}"/>
            </a:ext>
          </a:extLst>
        </xdr:cNvPr>
        <xdr:cNvSpPr/>
      </xdr:nvSpPr>
      <xdr:spPr>
        <a:xfrm>
          <a:off x="15856349" y="0"/>
          <a:ext cx="2760264" cy="26471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18</xdr:col>
      <xdr:colOff>339724</xdr:colOff>
      <xdr:row>37</xdr:row>
      <xdr:rowOff>180182</xdr:rowOff>
    </xdr:from>
    <xdr:to>
      <xdr:col>22</xdr:col>
      <xdr:colOff>125015</xdr:colOff>
      <xdr:row>43</xdr:row>
      <xdr:rowOff>127795</xdr:rowOff>
    </xdr:to>
    <xdr:sp macro="" textlink="">
      <xdr:nvSpPr>
        <xdr:cNvPr id="36" name="Rectangle 35">
          <a:extLst>
            <a:ext uri="{FF2B5EF4-FFF2-40B4-BE49-F238E27FC236}">
              <a16:creationId xmlns:a16="http://schemas.microsoft.com/office/drawing/2014/main" id="{00000000-0008-0000-0300-000024000000}"/>
            </a:ext>
          </a:extLst>
        </xdr:cNvPr>
        <xdr:cNvSpPr/>
      </xdr:nvSpPr>
      <xdr:spPr>
        <a:xfrm>
          <a:off x="16865599" y="8943182"/>
          <a:ext cx="3442891" cy="154781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712795</xdr:colOff>
      <xdr:row>8</xdr:row>
      <xdr:rowOff>9523</xdr:rowOff>
    </xdr:from>
    <xdr:to>
      <xdr:col>17</xdr:col>
      <xdr:colOff>884243</xdr:colOff>
      <xdr:row>37</xdr:row>
      <xdr:rowOff>19844</xdr:rowOff>
    </xdr:to>
    <xdr:sp macro="" textlink="">
      <xdr:nvSpPr>
        <xdr:cNvPr id="2" name="Rectangle: Diagonal Corners Rounded 1">
          <a:extLst>
            <a:ext uri="{FF2B5EF4-FFF2-40B4-BE49-F238E27FC236}">
              <a16:creationId xmlns:a16="http://schemas.microsoft.com/office/drawing/2014/main" id="{00000000-0008-0000-0500-000002000000}"/>
            </a:ext>
          </a:extLst>
        </xdr:cNvPr>
        <xdr:cNvSpPr/>
      </xdr:nvSpPr>
      <xdr:spPr>
        <a:xfrm>
          <a:off x="8015295" y="1229914"/>
          <a:ext cx="8456214" cy="7779149"/>
        </a:xfrm>
        <a:prstGeom prst="round2DiagRect">
          <a:avLst>
            <a:gd name="adj1" fmla="val 7137"/>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17</xdr:col>
      <xdr:colOff>327421</xdr:colOff>
      <xdr:row>0</xdr:row>
      <xdr:rowOff>0</xdr:rowOff>
    </xdr:from>
    <xdr:to>
      <xdr:col>22</xdr:col>
      <xdr:colOff>284953</xdr:colOff>
      <xdr:row>42</xdr:row>
      <xdr:rowOff>190500</xdr:rowOff>
    </xdr:to>
    <xdr:sp macro="" textlink="">
      <xdr:nvSpPr>
        <xdr:cNvPr id="4" name="Moon 3">
          <a:extLst>
            <a:ext uri="{FF2B5EF4-FFF2-40B4-BE49-F238E27FC236}">
              <a16:creationId xmlns:a16="http://schemas.microsoft.com/office/drawing/2014/main" id="{00000000-0008-0000-0500-000004000000}"/>
            </a:ext>
          </a:extLst>
        </xdr:cNvPr>
        <xdr:cNvSpPr/>
      </xdr:nvSpPr>
      <xdr:spPr>
        <a:xfrm flipH="1">
          <a:off x="15914687" y="0"/>
          <a:ext cx="4521594" cy="10519172"/>
        </a:xfrm>
        <a:prstGeom prst="moon">
          <a:avLst>
            <a:gd name="adj" fmla="val 56923"/>
          </a:avLst>
        </a:prstGeom>
        <a:solidFill>
          <a:schemeClr val="bg1">
            <a:lumMod val="85000"/>
          </a:schemeClr>
        </a:solidFill>
        <a:ln w="508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565547</xdr:colOff>
      <xdr:row>0</xdr:row>
      <xdr:rowOff>0</xdr:rowOff>
    </xdr:from>
    <xdr:to>
      <xdr:col>22</xdr:col>
      <xdr:colOff>357188</xdr:colOff>
      <xdr:row>9</xdr:row>
      <xdr:rowOff>59532</xdr:rowOff>
    </xdr:to>
    <xdr:sp macro="" textlink="">
      <xdr:nvSpPr>
        <xdr:cNvPr id="5" name="Rectangle 4">
          <a:extLst>
            <a:ext uri="{FF2B5EF4-FFF2-40B4-BE49-F238E27FC236}">
              <a16:creationId xmlns:a16="http://schemas.microsoft.com/office/drawing/2014/main" id="{00000000-0008-0000-0500-000005000000}"/>
            </a:ext>
          </a:extLst>
        </xdr:cNvPr>
        <xdr:cNvSpPr/>
      </xdr:nvSpPr>
      <xdr:spPr>
        <a:xfrm>
          <a:off x="17065625" y="0"/>
          <a:ext cx="3442891" cy="154781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615152</xdr:colOff>
      <xdr:row>4</xdr:row>
      <xdr:rowOff>153987</xdr:rowOff>
    </xdr:from>
    <xdr:to>
      <xdr:col>17</xdr:col>
      <xdr:colOff>188514</xdr:colOff>
      <xdr:row>7</xdr:row>
      <xdr:rowOff>49213</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615152" y="342503"/>
          <a:ext cx="15160628" cy="659210"/>
        </a:xfrm>
        <a:prstGeom prst="rect">
          <a:avLst/>
        </a:prstGeom>
        <a:gradFill flip="none" rotWithShape="1">
          <a:gsLst>
            <a:gs pos="0">
              <a:schemeClr val="bg1">
                <a:lumMod val="95000"/>
              </a:schemeClr>
            </a:gs>
            <a:gs pos="53000">
              <a:schemeClr val="bg1"/>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9</xdr:col>
      <xdr:colOff>117078</xdr:colOff>
      <xdr:row>25</xdr:row>
      <xdr:rowOff>196850</xdr:rowOff>
    </xdr:from>
    <xdr:to>
      <xdr:col>18</xdr:col>
      <xdr:colOff>39689</xdr:colOff>
      <xdr:row>36</xdr:row>
      <xdr:rowOff>5159</xdr:rowOff>
    </xdr:to>
    <xdr:graphicFrame macro="">
      <xdr:nvGraphicFramePr>
        <xdr:cNvPr id="24" name="Chart 23">
          <a:extLst>
            <a:ext uri="{FF2B5EF4-FFF2-40B4-BE49-F238E27FC236}">
              <a16:creationId xmlns:a16="http://schemas.microsoft.com/office/drawing/2014/main" id="{00000000-0008-0000-05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581820</xdr:colOff>
      <xdr:row>0</xdr:row>
      <xdr:rowOff>0</xdr:rowOff>
    </xdr:from>
    <xdr:to>
      <xdr:col>20</xdr:col>
      <xdr:colOff>603647</xdr:colOff>
      <xdr:row>4</xdr:row>
      <xdr:rowOff>76200</xdr:rowOff>
    </xdr:to>
    <xdr:sp macro="" textlink="">
      <xdr:nvSpPr>
        <xdr:cNvPr id="25" name="Rectangle 24">
          <a:extLst>
            <a:ext uri="{FF2B5EF4-FFF2-40B4-BE49-F238E27FC236}">
              <a16:creationId xmlns:a16="http://schemas.microsoft.com/office/drawing/2014/main" id="{00000000-0008-0000-0500-000019000000}"/>
            </a:ext>
          </a:extLst>
        </xdr:cNvPr>
        <xdr:cNvSpPr/>
      </xdr:nvSpPr>
      <xdr:spPr>
        <a:xfrm>
          <a:off x="16169086" y="0"/>
          <a:ext cx="2760264" cy="26471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9</xdr:col>
      <xdr:colOff>347265</xdr:colOff>
      <xdr:row>14</xdr:row>
      <xdr:rowOff>248047</xdr:rowOff>
    </xdr:from>
    <xdr:to>
      <xdr:col>17</xdr:col>
      <xdr:colOff>585390</xdr:colOff>
      <xdr:row>24</xdr:row>
      <xdr:rowOff>158749</xdr:rowOff>
    </xdr:to>
    <xdr:graphicFrame macro="">
      <xdr:nvGraphicFramePr>
        <xdr:cNvPr id="26" name="Chart 25">
          <a:extLst>
            <a:ext uri="{FF2B5EF4-FFF2-40B4-BE49-F238E27FC236}">
              <a16:creationId xmlns:a16="http://schemas.microsoft.com/office/drawing/2014/main" id="{00000000-0008-0000-0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678258</xdr:colOff>
      <xdr:row>36</xdr:row>
      <xdr:rowOff>221854</xdr:rowOff>
    </xdr:from>
    <xdr:to>
      <xdr:col>22</xdr:col>
      <xdr:colOff>469899</xdr:colOff>
      <xdr:row>42</xdr:row>
      <xdr:rowOff>162323</xdr:rowOff>
    </xdr:to>
    <xdr:sp macro="" textlink="">
      <xdr:nvSpPr>
        <xdr:cNvPr id="27" name="Rectangle 26">
          <a:extLst>
            <a:ext uri="{FF2B5EF4-FFF2-40B4-BE49-F238E27FC236}">
              <a16:creationId xmlns:a16="http://schemas.microsoft.com/office/drawing/2014/main" id="{00000000-0008-0000-0500-00001B000000}"/>
            </a:ext>
          </a:extLst>
        </xdr:cNvPr>
        <xdr:cNvSpPr/>
      </xdr:nvSpPr>
      <xdr:spPr>
        <a:xfrm>
          <a:off x="17178336" y="8943182"/>
          <a:ext cx="3442891" cy="154781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9</xdr:col>
      <xdr:colOff>545704</xdr:colOff>
      <xdr:row>15</xdr:row>
      <xdr:rowOff>89298</xdr:rowOff>
    </xdr:from>
    <xdr:to>
      <xdr:col>12</xdr:col>
      <xdr:colOff>902891</xdr:colOff>
      <xdr:row>17</xdr:row>
      <xdr:rowOff>39689</xdr:rowOff>
    </xdr:to>
    <xdr:sp macro="" textlink="">
      <xdr:nvSpPr>
        <xdr:cNvPr id="28" name="TextBox 27">
          <a:extLst>
            <a:ext uri="{FF2B5EF4-FFF2-40B4-BE49-F238E27FC236}">
              <a16:creationId xmlns:a16="http://schemas.microsoft.com/office/drawing/2014/main" id="{00000000-0008-0000-0500-00001C000000}"/>
            </a:ext>
          </a:extLst>
        </xdr:cNvPr>
        <xdr:cNvSpPr txBox="1"/>
      </xdr:nvSpPr>
      <xdr:spPr>
        <a:xfrm>
          <a:off x="8761017" y="3184923"/>
          <a:ext cx="3095624" cy="486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a:solidFill>
                <a:schemeClr val="tx1">
                  <a:lumMod val="75000"/>
                  <a:lumOff val="25000"/>
                </a:schemeClr>
              </a:solidFill>
            </a:rPr>
            <a:t>Revenue</a:t>
          </a:r>
          <a:r>
            <a:rPr lang="en-IN" sz="1600" b="0" baseline="0">
              <a:solidFill>
                <a:schemeClr val="tx1">
                  <a:lumMod val="75000"/>
                  <a:lumOff val="25000"/>
                </a:schemeClr>
              </a:solidFill>
            </a:rPr>
            <a:t> vs Target by Month</a:t>
          </a:r>
          <a:endParaRPr lang="en-IN" sz="1600" b="0">
            <a:solidFill>
              <a:schemeClr val="tx1">
                <a:lumMod val="75000"/>
                <a:lumOff val="25000"/>
              </a:schemeClr>
            </a:solidFill>
          </a:endParaRPr>
        </a:p>
      </xdr:txBody>
    </xdr:sp>
    <xdr:clientData/>
  </xdr:twoCellAnchor>
  <xdr:twoCellAnchor>
    <xdr:from>
      <xdr:col>9</xdr:col>
      <xdr:colOff>694532</xdr:colOff>
      <xdr:row>16</xdr:row>
      <xdr:rowOff>168672</xdr:rowOff>
    </xdr:from>
    <xdr:to>
      <xdr:col>11</xdr:col>
      <xdr:colOff>386954</xdr:colOff>
      <xdr:row>16</xdr:row>
      <xdr:rowOff>168672</xdr:rowOff>
    </xdr:to>
    <xdr:cxnSp macro="">
      <xdr:nvCxnSpPr>
        <xdr:cNvPr id="38" name="Straight Connector 37">
          <a:extLst>
            <a:ext uri="{FF2B5EF4-FFF2-40B4-BE49-F238E27FC236}">
              <a16:creationId xmlns:a16="http://schemas.microsoft.com/office/drawing/2014/main" id="{00000000-0008-0000-0500-000026000000}"/>
            </a:ext>
          </a:extLst>
        </xdr:cNvPr>
        <xdr:cNvCxnSpPr/>
      </xdr:nvCxnSpPr>
      <xdr:spPr>
        <a:xfrm>
          <a:off x="8909845" y="3532188"/>
          <a:ext cx="1518047" cy="0"/>
        </a:xfrm>
        <a:prstGeom prst="line">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15</xdr:col>
          <xdr:colOff>357187</xdr:colOff>
          <xdr:row>11</xdr:row>
          <xdr:rowOff>19844</xdr:rowOff>
        </xdr:from>
        <xdr:to>
          <xdr:col>16</xdr:col>
          <xdr:colOff>883047</xdr:colOff>
          <xdr:row>12</xdr:row>
          <xdr:rowOff>205559</xdr:rowOff>
        </xdr:to>
        <xdr:pic>
          <xdr:nvPicPr>
            <xdr:cNvPr id="16" name="Picture 15">
              <a:extLst>
                <a:ext uri="{FF2B5EF4-FFF2-40B4-BE49-F238E27FC236}">
                  <a16:creationId xmlns:a16="http://schemas.microsoft.com/office/drawing/2014/main" id="{00000000-0008-0000-0500-000010000000}"/>
                </a:ext>
              </a:extLst>
            </xdr:cNvPr>
            <xdr:cNvPicPr>
              <a:picLocks noChangeAspect="1" noChangeArrowheads="1"/>
              <a:extLst>
                <a:ext uri="{84589F7E-364E-4C9E-8A38-B11213B215E9}">
                  <a14:cameraTool cellRange="'Analysis 03'!$V$5" spid="_x0000_s3955"/>
                </a:ext>
              </a:extLst>
            </xdr:cNvPicPr>
          </xdr:nvPicPr>
          <xdr:blipFill>
            <a:blip xmlns:r="http://schemas.openxmlformats.org/officeDocument/2006/relationships" r:embed="rId3"/>
            <a:srcRect/>
            <a:stretch>
              <a:fillRect/>
            </a:stretch>
          </xdr:blipFill>
          <xdr:spPr bwMode="auto">
            <a:xfrm>
              <a:off x="14049375" y="2043907"/>
              <a:ext cx="1508125" cy="45360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787401</xdr:colOff>
      <xdr:row>9</xdr:row>
      <xdr:rowOff>211931</xdr:rowOff>
    </xdr:from>
    <xdr:to>
      <xdr:col>11</xdr:col>
      <xdr:colOff>634999</xdr:colOff>
      <xdr:row>11</xdr:row>
      <xdr:rowOff>178592</xdr:rowOff>
    </xdr:to>
    <xdr:sp macro="" textlink="">
      <xdr:nvSpPr>
        <xdr:cNvPr id="17" name="TextBox 16">
          <a:extLst>
            <a:ext uri="{FF2B5EF4-FFF2-40B4-BE49-F238E27FC236}">
              <a16:creationId xmlns:a16="http://schemas.microsoft.com/office/drawing/2014/main" id="{00000000-0008-0000-0500-000011000000}"/>
            </a:ext>
          </a:extLst>
        </xdr:cNvPr>
        <xdr:cNvSpPr txBox="1"/>
      </xdr:nvSpPr>
      <xdr:spPr>
        <a:xfrm>
          <a:off x="9002714" y="1700212"/>
          <a:ext cx="1673223" cy="5024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0">
              <a:solidFill>
                <a:schemeClr val="bg2">
                  <a:lumMod val="25000"/>
                </a:schemeClr>
              </a:solidFill>
            </a:rPr>
            <a:t>Total</a:t>
          </a:r>
          <a:r>
            <a:rPr lang="en-IN" sz="2000" b="0" baseline="0">
              <a:solidFill>
                <a:schemeClr val="bg2">
                  <a:lumMod val="25000"/>
                </a:schemeClr>
              </a:solidFill>
            </a:rPr>
            <a:t> Revenue</a:t>
          </a:r>
          <a:endParaRPr lang="en-IN" sz="2000" b="0">
            <a:solidFill>
              <a:schemeClr val="bg2">
                <a:lumMod val="25000"/>
              </a:schemeClr>
            </a:solidFill>
          </a:endParaRPr>
        </a:p>
      </xdr:txBody>
    </xdr:sp>
    <xdr:clientData/>
  </xdr:twoCellAnchor>
  <xdr:twoCellAnchor>
    <xdr:from>
      <xdr:col>12</xdr:col>
      <xdr:colOff>453630</xdr:colOff>
      <xdr:row>9</xdr:row>
      <xdr:rowOff>205581</xdr:rowOff>
    </xdr:from>
    <xdr:to>
      <xdr:col>14</xdr:col>
      <xdr:colOff>301228</xdr:colOff>
      <xdr:row>11</xdr:row>
      <xdr:rowOff>172242</xdr:rowOff>
    </xdr:to>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1407380" y="1693862"/>
          <a:ext cx="1673223" cy="5024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0">
              <a:solidFill>
                <a:schemeClr val="bg2">
                  <a:lumMod val="25000"/>
                </a:schemeClr>
              </a:solidFill>
            </a:rPr>
            <a:t>Total</a:t>
          </a:r>
          <a:r>
            <a:rPr lang="en-IN" sz="2000" b="0" baseline="0">
              <a:solidFill>
                <a:schemeClr val="bg2">
                  <a:lumMod val="25000"/>
                </a:schemeClr>
              </a:solidFill>
            </a:rPr>
            <a:t> Target</a:t>
          </a:r>
          <a:endParaRPr lang="en-IN" sz="2000" b="0">
            <a:solidFill>
              <a:schemeClr val="bg2">
                <a:lumMod val="25000"/>
              </a:schemeClr>
            </a:solidFill>
          </a:endParaRPr>
        </a:p>
      </xdr:txBody>
    </xdr:sp>
    <xdr:clientData/>
  </xdr:twoCellAnchor>
  <xdr:twoCellAnchor>
    <xdr:from>
      <xdr:col>15</xdr:col>
      <xdr:colOff>248841</xdr:colOff>
      <xdr:row>9</xdr:row>
      <xdr:rowOff>199232</xdr:rowOff>
    </xdr:from>
    <xdr:to>
      <xdr:col>17</xdr:col>
      <xdr:colOff>26986</xdr:colOff>
      <xdr:row>11</xdr:row>
      <xdr:rowOff>165893</xdr:rowOff>
    </xdr:to>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13941029" y="1687513"/>
          <a:ext cx="1673223" cy="5024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0">
              <a:solidFill>
                <a:schemeClr val="bg2">
                  <a:lumMod val="25000"/>
                </a:schemeClr>
              </a:solidFill>
            </a:rPr>
            <a:t>Variance</a:t>
          </a:r>
          <a:r>
            <a:rPr lang="en-IN" sz="2000" b="0" baseline="0">
              <a:solidFill>
                <a:schemeClr val="bg2">
                  <a:lumMod val="25000"/>
                </a:schemeClr>
              </a:solidFill>
            </a:rPr>
            <a:t> %</a:t>
          </a:r>
        </a:p>
      </xdr:txBody>
    </xdr:sp>
    <xdr:clientData/>
  </xdr:twoCellAnchor>
  <xdr:twoCellAnchor>
    <xdr:from>
      <xdr:col>9</xdr:col>
      <xdr:colOff>721520</xdr:colOff>
      <xdr:row>10</xdr:row>
      <xdr:rowOff>225424</xdr:rowOff>
    </xdr:from>
    <xdr:to>
      <xdr:col>11</xdr:col>
      <xdr:colOff>569118</xdr:colOff>
      <xdr:row>12</xdr:row>
      <xdr:rowOff>192086</xdr:rowOff>
    </xdr:to>
    <xdr:sp macro="" textlink="'Analysis 03'!S5">
      <xdr:nvSpPr>
        <xdr:cNvPr id="23" name="TextBox 22">
          <a:extLst>
            <a:ext uri="{FF2B5EF4-FFF2-40B4-BE49-F238E27FC236}">
              <a16:creationId xmlns:a16="http://schemas.microsoft.com/office/drawing/2014/main" id="{00000000-0008-0000-0500-000017000000}"/>
            </a:ext>
          </a:extLst>
        </xdr:cNvPr>
        <xdr:cNvSpPr txBox="1"/>
      </xdr:nvSpPr>
      <xdr:spPr>
        <a:xfrm>
          <a:off x="8936833" y="1981596"/>
          <a:ext cx="1673223" cy="5024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A438A2-43F9-4644-A572-84C142512AB0}" type="TxLink">
            <a:rPr lang="en-US" sz="2800" b="0" i="0" u="none" strike="noStrike">
              <a:solidFill>
                <a:srgbClr val="0070C0"/>
              </a:solidFill>
              <a:latin typeface="Calibri"/>
              <a:ea typeface="Calibri"/>
              <a:cs typeface="Calibri"/>
            </a:rPr>
            <a:pPr algn="ctr"/>
            <a:t>$5.4M</a:t>
          </a:fld>
          <a:endParaRPr lang="en-IN" sz="3200" b="0">
            <a:solidFill>
              <a:srgbClr val="0070C0"/>
            </a:solidFill>
          </a:endParaRPr>
        </a:p>
      </xdr:txBody>
    </xdr:sp>
    <xdr:clientData/>
  </xdr:twoCellAnchor>
  <xdr:twoCellAnchor>
    <xdr:from>
      <xdr:col>12</xdr:col>
      <xdr:colOff>437358</xdr:colOff>
      <xdr:row>10</xdr:row>
      <xdr:rowOff>219074</xdr:rowOff>
    </xdr:from>
    <xdr:to>
      <xdr:col>14</xdr:col>
      <xdr:colOff>284956</xdr:colOff>
      <xdr:row>12</xdr:row>
      <xdr:rowOff>185736</xdr:rowOff>
    </xdr:to>
    <xdr:sp macro="" textlink="'Analysis 03'!T5">
      <xdr:nvSpPr>
        <xdr:cNvPr id="29" name="TextBox 28">
          <a:extLst>
            <a:ext uri="{FF2B5EF4-FFF2-40B4-BE49-F238E27FC236}">
              <a16:creationId xmlns:a16="http://schemas.microsoft.com/office/drawing/2014/main" id="{00000000-0008-0000-0500-00001D000000}"/>
            </a:ext>
          </a:extLst>
        </xdr:cNvPr>
        <xdr:cNvSpPr txBox="1"/>
      </xdr:nvSpPr>
      <xdr:spPr>
        <a:xfrm>
          <a:off x="11391108" y="1975246"/>
          <a:ext cx="1673223" cy="5024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835DE6-69C9-4C14-A7CC-043DC715D894}" type="TxLink">
            <a:rPr lang="en-US" sz="2800" b="0" i="0" u="none" strike="noStrike">
              <a:solidFill>
                <a:schemeClr val="bg2">
                  <a:lumMod val="50000"/>
                </a:schemeClr>
              </a:solidFill>
              <a:latin typeface="Calibri"/>
              <a:ea typeface="Calibri"/>
              <a:cs typeface="Calibri"/>
            </a:rPr>
            <a:pPr algn="ctr"/>
            <a:t>$5.3M</a:t>
          </a:fld>
          <a:endParaRPr lang="en-IN" sz="3200" b="0">
            <a:solidFill>
              <a:schemeClr val="bg2">
                <a:lumMod val="50000"/>
              </a:schemeClr>
            </a:solidFill>
          </a:endParaRPr>
        </a:p>
      </xdr:txBody>
    </xdr:sp>
    <xdr:clientData/>
  </xdr:twoCellAnchor>
  <xdr:twoCellAnchor>
    <xdr:from>
      <xdr:col>9</xdr:col>
      <xdr:colOff>793749</xdr:colOff>
      <xdr:row>10</xdr:row>
      <xdr:rowOff>99219</xdr:rowOff>
    </xdr:from>
    <xdr:to>
      <xdr:col>9</xdr:col>
      <xdr:colOff>847249</xdr:colOff>
      <xdr:row>12</xdr:row>
      <xdr:rowOff>119062</xdr:rowOff>
    </xdr:to>
    <xdr:sp macro="" textlink="">
      <xdr:nvSpPr>
        <xdr:cNvPr id="7" name="Rectangle 6">
          <a:extLst>
            <a:ext uri="{FF2B5EF4-FFF2-40B4-BE49-F238E27FC236}">
              <a16:creationId xmlns:a16="http://schemas.microsoft.com/office/drawing/2014/main" id="{00000000-0008-0000-0500-000007000000}"/>
            </a:ext>
          </a:extLst>
        </xdr:cNvPr>
        <xdr:cNvSpPr/>
      </xdr:nvSpPr>
      <xdr:spPr>
        <a:xfrm>
          <a:off x="9009062" y="1855391"/>
          <a:ext cx="53500" cy="5556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569118</xdr:colOff>
      <xdr:row>10</xdr:row>
      <xdr:rowOff>82947</xdr:rowOff>
    </xdr:from>
    <xdr:to>
      <xdr:col>12</xdr:col>
      <xdr:colOff>622618</xdr:colOff>
      <xdr:row>12</xdr:row>
      <xdr:rowOff>102790</xdr:rowOff>
    </xdr:to>
    <xdr:sp macro="" textlink="">
      <xdr:nvSpPr>
        <xdr:cNvPr id="22" name="Rectangle 21">
          <a:extLst>
            <a:ext uri="{FF2B5EF4-FFF2-40B4-BE49-F238E27FC236}">
              <a16:creationId xmlns:a16="http://schemas.microsoft.com/office/drawing/2014/main" id="{00000000-0008-0000-0500-000016000000}"/>
            </a:ext>
          </a:extLst>
        </xdr:cNvPr>
        <xdr:cNvSpPr/>
      </xdr:nvSpPr>
      <xdr:spPr>
        <a:xfrm>
          <a:off x="11522868" y="1839119"/>
          <a:ext cx="53500" cy="5556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344486</xdr:colOff>
      <xdr:row>10</xdr:row>
      <xdr:rowOff>86518</xdr:rowOff>
    </xdr:from>
    <xdr:to>
      <xdr:col>15</xdr:col>
      <xdr:colOff>397986</xdr:colOff>
      <xdr:row>12</xdr:row>
      <xdr:rowOff>106361</xdr:rowOff>
    </xdr:to>
    <xdr:sp macro="" textlink="">
      <xdr:nvSpPr>
        <xdr:cNvPr id="31" name="Rectangle 30">
          <a:extLst>
            <a:ext uri="{FF2B5EF4-FFF2-40B4-BE49-F238E27FC236}">
              <a16:creationId xmlns:a16="http://schemas.microsoft.com/office/drawing/2014/main" id="{00000000-0008-0000-0500-00001F000000}"/>
            </a:ext>
          </a:extLst>
        </xdr:cNvPr>
        <xdr:cNvSpPr/>
      </xdr:nvSpPr>
      <xdr:spPr>
        <a:xfrm>
          <a:off x="14036674" y="1842690"/>
          <a:ext cx="53500" cy="5556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605234</xdr:colOff>
      <xdr:row>8</xdr:row>
      <xdr:rowOff>52782</xdr:rowOff>
    </xdr:from>
    <xdr:to>
      <xdr:col>4</xdr:col>
      <xdr:colOff>277812</xdr:colOff>
      <xdr:row>25</xdr:row>
      <xdr:rowOff>148827</xdr:rowOff>
    </xdr:to>
    <xdr:sp macro="" textlink="">
      <xdr:nvSpPr>
        <xdr:cNvPr id="32" name="Rectangle: Diagonal Corners Rounded 31">
          <a:extLst>
            <a:ext uri="{FF2B5EF4-FFF2-40B4-BE49-F238E27FC236}">
              <a16:creationId xmlns:a16="http://schemas.microsoft.com/office/drawing/2014/main" id="{00000000-0008-0000-0500-000020000000}"/>
            </a:ext>
          </a:extLst>
        </xdr:cNvPr>
        <xdr:cNvSpPr/>
      </xdr:nvSpPr>
      <xdr:spPr>
        <a:xfrm>
          <a:off x="605234" y="1273173"/>
          <a:ext cx="3323828" cy="4650185"/>
        </a:xfrm>
        <a:prstGeom prst="round2DiagRect">
          <a:avLst>
            <a:gd name="adj1" fmla="val 7137"/>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519510</xdr:colOff>
      <xdr:row>8</xdr:row>
      <xdr:rowOff>76199</xdr:rowOff>
    </xdr:from>
    <xdr:to>
      <xdr:col>8</xdr:col>
      <xdr:colOff>307578</xdr:colOff>
      <xdr:row>25</xdr:row>
      <xdr:rowOff>158751</xdr:rowOff>
    </xdr:to>
    <xdr:sp macro="" textlink="">
      <xdr:nvSpPr>
        <xdr:cNvPr id="33" name="Rectangle: Diagonal Corners Rounded 32">
          <a:extLst>
            <a:ext uri="{FF2B5EF4-FFF2-40B4-BE49-F238E27FC236}">
              <a16:creationId xmlns:a16="http://schemas.microsoft.com/office/drawing/2014/main" id="{00000000-0008-0000-0500-000021000000}"/>
            </a:ext>
          </a:extLst>
        </xdr:cNvPr>
        <xdr:cNvSpPr/>
      </xdr:nvSpPr>
      <xdr:spPr>
        <a:xfrm>
          <a:off x="4170760" y="1296590"/>
          <a:ext cx="3439318" cy="4636692"/>
        </a:xfrm>
        <a:prstGeom prst="round2DiagRect">
          <a:avLst>
            <a:gd name="adj1" fmla="val 7137"/>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644924</xdr:colOff>
          <xdr:row>10</xdr:row>
          <xdr:rowOff>9920</xdr:rowOff>
        </xdr:from>
        <xdr:to>
          <xdr:col>6</xdr:col>
          <xdr:colOff>863205</xdr:colOff>
          <xdr:row>16</xdr:row>
          <xdr:rowOff>65776</xdr:rowOff>
        </xdr:to>
        <xdr:pic>
          <xdr:nvPicPr>
            <xdr:cNvPr id="36" name="Picture 35">
              <a:extLst>
                <a:ext uri="{FF2B5EF4-FFF2-40B4-BE49-F238E27FC236}">
                  <a16:creationId xmlns:a16="http://schemas.microsoft.com/office/drawing/2014/main" id="{00000000-0008-0000-0500-000024000000}"/>
                </a:ext>
              </a:extLst>
            </xdr:cNvPr>
            <xdr:cNvPicPr>
              <a:picLocks noChangeAspect="1" noChangeArrowheads="1"/>
              <a:extLst>
                <a:ext uri="{84589F7E-364E-4C9E-8A38-B11213B215E9}">
                  <a14:cameraTool cellRange="'Wafle Chart'!$D$12:$M$21" spid="_x0000_s3956"/>
                </a:ext>
              </a:extLst>
            </xdr:cNvPicPr>
          </xdr:nvPicPr>
          <xdr:blipFill>
            <a:blip xmlns:r="http://schemas.openxmlformats.org/officeDocument/2006/relationships" r:embed="rId4"/>
            <a:srcRect/>
            <a:stretch>
              <a:fillRect/>
            </a:stretch>
          </xdr:blipFill>
          <xdr:spPr bwMode="auto">
            <a:xfrm>
              <a:off x="4296174" y="1766092"/>
              <a:ext cx="2043906" cy="1663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674685</xdr:colOff>
          <xdr:row>18</xdr:row>
          <xdr:rowOff>221276</xdr:rowOff>
        </xdr:from>
        <xdr:to>
          <xdr:col>6</xdr:col>
          <xdr:colOff>883045</xdr:colOff>
          <xdr:row>25</xdr:row>
          <xdr:rowOff>9924</xdr:rowOff>
        </xdr:to>
        <xdr:pic>
          <xdr:nvPicPr>
            <xdr:cNvPr id="39" name="Picture 38">
              <a:extLst>
                <a:ext uri="{FF2B5EF4-FFF2-40B4-BE49-F238E27FC236}">
                  <a16:creationId xmlns:a16="http://schemas.microsoft.com/office/drawing/2014/main" id="{00000000-0008-0000-0500-000027000000}"/>
                </a:ext>
              </a:extLst>
            </xdr:cNvPr>
            <xdr:cNvPicPr>
              <a:picLocks noChangeAspect="1" noChangeArrowheads="1"/>
              <a:extLst>
                <a:ext uri="{84589F7E-364E-4C9E-8A38-B11213B215E9}">
                  <a14:cameraTool cellRange="'Wafle Chart'!$D$24:$M$33" spid="_x0000_s3957"/>
                </a:ext>
              </a:extLst>
            </xdr:cNvPicPr>
          </xdr:nvPicPr>
          <xdr:blipFill>
            <a:blip xmlns:r="http://schemas.openxmlformats.org/officeDocument/2006/relationships" r:embed="rId5"/>
            <a:srcRect/>
            <a:stretch>
              <a:fillRect/>
            </a:stretch>
          </xdr:blipFill>
          <xdr:spPr bwMode="auto">
            <a:xfrm>
              <a:off x="4325935" y="4120573"/>
              <a:ext cx="2033985" cy="166388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598888</xdr:colOff>
      <xdr:row>8</xdr:row>
      <xdr:rowOff>23417</xdr:rowOff>
    </xdr:from>
    <xdr:to>
      <xdr:col>5</xdr:col>
      <xdr:colOff>724298</xdr:colOff>
      <xdr:row>9</xdr:row>
      <xdr:rowOff>79376</xdr:rowOff>
    </xdr:to>
    <xdr:sp macro="" textlink="">
      <xdr:nvSpPr>
        <xdr:cNvPr id="40" name="TextBox 39">
          <a:extLst>
            <a:ext uri="{FF2B5EF4-FFF2-40B4-BE49-F238E27FC236}">
              <a16:creationId xmlns:a16="http://schemas.microsoft.com/office/drawing/2014/main" id="{00000000-0008-0000-0500-000028000000}"/>
            </a:ext>
          </a:extLst>
        </xdr:cNvPr>
        <xdr:cNvSpPr txBox="1"/>
      </xdr:nvSpPr>
      <xdr:spPr>
        <a:xfrm>
          <a:off x="4250138" y="1243808"/>
          <a:ext cx="1038223"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1" baseline="0">
              <a:solidFill>
                <a:schemeClr val="tx1">
                  <a:lumMod val="50000"/>
                  <a:lumOff val="50000"/>
                </a:schemeClr>
              </a:solidFill>
              <a:latin typeface="+mn-lt"/>
              <a:ea typeface="+mn-ea"/>
              <a:cs typeface="+mn-cs"/>
            </a:rPr>
            <a:t>Revenue</a:t>
          </a:r>
        </a:p>
      </xdr:txBody>
    </xdr:sp>
    <xdr:clientData/>
  </xdr:twoCellAnchor>
  <xdr:twoCellAnchor>
    <xdr:from>
      <xdr:col>4</xdr:col>
      <xdr:colOff>592536</xdr:colOff>
      <xdr:row>8</xdr:row>
      <xdr:rowOff>245271</xdr:rowOff>
    </xdr:from>
    <xdr:to>
      <xdr:col>5</xdr:col>
      <xdr:colOff>843358</xdr:colOff>
      <xdr:row>10</xdr:row>
      <xdr:rowOff>33339</xdr:rowOff>
    </xdr:to>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4243786" y="1465662"/>
          <a:ext cx="1163635"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baseline="0">
              <a:solidFill>
                <a:schemeClr val="tx1">
                  <a:lumMod val="50000"/>
                  <a:lumOff val="50000"/>
                </a:schemeClr>
              </a:solidFill>
            </a:rPr>
            <a:t>Generated</a:t>
          </a:r>
        </a:p>
      </xdr:txBody>
    </xdr:sp>
    <xdr:clientData/>
  </xdr:twoCellAnchor>
  <xdr:twoCellAnchor>
    <xdr:from>
      <xdr:col>4</xdr:col>
      <xdr:colOff>612382</xdr:colOff>
      <xdr:row>16</xdr:row>
      <xdr:rowOff>205582</xdr:rowOff>
    </xdr:from>
    <xdr:to>
      <xdr:col>5</xdr:col>
      <xdr:colOff>737792</xdr:colOff>
      <xdr:row>17</xdr:row>
      <xdr:rowOff>261541</xdr:rowOff>
    </xdr:to>
    <xdr:sp macro="" textlink="">
      <xdr:nvSpPr>
        <xdr:cNvPr id="42" name="TextBox 41">
          <a:extLst>
            <a:ext uri="{FF2B5EF4-FFF2-40B4-BE49-F238E27FC236}">
              <a16:creationId xmlns:a16="http://schemas.microsoft.com/office/drawing/2014/main" id="{00000000-0008-0000-0500-00002A000000}"/>
            </a:ext>
          </a:extLst>
        </xdr:cNvPr>
        <xdr:cNvSpPr txBox="1"/>
      </xdr:nvSpPr>
      <xdr:spPr>
        <a:xfrm>
          <a:off x="4263632" y="3569098"/>
          <a:ext cx="1038223"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1" baseline="0">
              <a:solidFill>
                <a:schemeClr val="tx1">
                  <a:lumMod val="50000"/>
                  <a:lumOff val="50000"/>
                </a:schemeClr>
              </a:solidFill>
              <a:latin typeface="+mn-lt"/>
              <a:ea typeface="+mn-ea"/>
              <a:cs typeface="+mn-cs"/>
            </a:rPr>
            <a:t>Revenue</a:t>
          </a:r>
        </a:p>
      </xdr:txBody>
    </xdr:sp>
    <xdr:clientData/>
  </xdr:twoCellAnchor>
  <xdr:twoCellAnchor>
    <xdr:from>
      <xdr:col>4</xdr:col>
      <xdr:colOff>606030</xdr:colOff>
      <xdr:row>17</xdr:row>
      <xdr:rowOff>159546</xdr:rowOff>
    </xdr:from>
    <xdr:to>
      <xdr:col>5</xdr:col>
      <xdr:colOff>856852</xdr:colOff>
      <xdr:row>18</xdr:row>
      <xdr:rowOff>215504</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4257280" y="3790952"/>
          <a:ext cx="1163635"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1" baseline="0">
              <a:solidFill>
                <a:schemeClr val="tx1">
                  <a:lumMod val="50000"/>
                  <a:lumOff val="50000"/>
                </a:schemeClr>
              </a:solidFill>
              <a:latin typeface="+mn-lt"/>
              <a:ea typeface="+mn-ea"/>
              <a:cs typeface="+mn-cs"/>
            </a:rPr>
            <a:t>Generated</a:t>
          </a:r>
        </a:p>
      </xdr:txBody>
    </xdr:sp>
    <xdr:clientData/>
  </xdr:twoCellAnchor>
  <xdr:twoCellAnchor>
    <xdr:from>
      <xdr:col>6</xdr:col>
      <xdr:colOff>854078</xdr:colOff>
      <xdr:row>11</xdr:row>
      <xdr:rowOff>50404</xdr:rowOff>
    </xdr:from>
    <xdr:to>
      <xdr:col>8</xdr:col>
      <xdr:colOff>228203</xdr:colOff>
      <xdr:row>12</xdr:row>
      <xdr:rowOff>106363</xdr:rowOff>
    </xdr:to>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6330953" y="2074467"/>
          <a:ext cx="1199750"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1" baseline="0">
              <a:solidFill>
                <a:schemeClr val="tx1">
                  <a:lumMod val="50000"/>
                  <a:lumOff val="50000"/>
                </a:schemeClr>
              </a:solidFill>
              <a:latin typeface="+mn-lt"/>
              <a:ea typeface="+mn-ea"/>
              <a:cs typeface="+mn-cs"/>
            </a:rPr>
            <a:t>Revenue by</a:t>
          </a:r>
        </a:p>
      </xdr:txBody>
    </xdr:sp>
    <xdr:clientData/>
  </xdr:twoCellAnchor>
  <xdr:twoCellAnchor>
    <xdr:from>
      <xdr:col>6</xdr:col>
      <xdr:colOff>847726</xdr:colOff>
      <xdr:row>12</xdr:row>
      <xdr:rowOff>4368</xdr:rowOff>
    </xdr:from>
    <xdr:to>
      <xdr:col>8</xdr:col>
      <xdr:colOff>185736</xdr:colOff>
      <xdr:row>13</xdr:row>
      <xdr:rowOff>60326</xdr:rowOff>
    </xdr:to>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6324601" y="2296321"/>
          <a:ext cx="1163635"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1" baseline="0">
              <a:solidFill>
                <a:srgbClr val="1F8CB3"/>
              </a:solidFill>
              <a:latin typeface="+mn-lt"/>
              <a:ea typeface="+mn-ea"/>
              <a:cs typeface="+mn-cs"/>
            </a:rPr>
            <a:t>Weekends</a:t>
          </a:r>
        </a:p>
      </xdr:txBody>
    </xdr:sp>
    <xdr:clientData/>
  </xdr:twoCellAnchor>
  <xdr:twoCellAnchor>
    <xdr:from>
      <xdr:col>6</xdr:col>
      <xdr:colOff>897339</xdr:colOff>
      <xdr:row>19</xdr:row>
      <xdr:rowOff>222648</xdr:rowOff>
    </xdr:from>
    <xdr:to>
      <xdr:col>8</xdr:col>
      <xdr:colOff>271464</xdr:colOff>
      <xdr:row>21</xdr:row>
      <xdr:rowOff>10716</xdr:rowOff>
    </xdr:to>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6374214" y="4389836"/>
          <a:ext cx="1199750"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1" baseline="0">
              <a:solidFill>
                <a:schemeClr val="tx1">
                  <a:lumMod val="50000"/>
                  <a:lumOff val="50000"/>
                </a:schemeClr>
              </a:solidFill>
              <a:latin typeface="+mn-lt"/>
              <a:ea typeface="+mn-ea"/>
              <a:cs typeface="+mn-cs"/>
            </a:rPr>
            <a:t>Revenue by</a:t>
          </a:r>
        </a:p>
      </xdr:txBody>
    </xdr:sp>
    <xdr:clientData/>
  </xdr:twoCellAnchor>
  <xdr:twoCellAnchor>
    <xdr:from>
      <xdr:col>6</xdr:col>
      <xdr:colOff>890987</xdr:colOff>
      <xdr:row>20</xdr:row>
      <xdr:rowOff>176612</xdr:rowOff>
    </xdr:from>
    <xdr:to>
      <xdr:col>8</xdr:col>
      <xdr:colOff>228997</xdr:colOff>
      <xdr:row>21</xdr:row>
      <xdr:rowOff>232570</xdr:rowOff>
    </xdr:to>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6367862" y="4611690"/>
          <a:ext cx="1163635"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600" b="1" baseline="0">
              <a:solidFill>
                <a:schemeClr val="tx1">
                  <a:lumMod val="50000"/>
                  <a:lumOff val="50000"/>
                </a:schemeClr>
              </a:solidFill>
              <a:latin typeface="+mn-lt"/>
              <a:ea typeface="+mn-ea"/>
              <a:cs typeface="+mn-cs"/>
            </a:rPr>
            <a:t>Weekdays</a:t>
          </a:r>
        </a:p>
      </xdr:txBody>
    </xdr:sp>
    <xdr:clientData/>
  </xdr:twoCellAnchor>
  <xdr:twoCellAnchor>
    <xdr:from>
      <xdr:col>6</xdr:col>
      <xdr:colOff>873922</xdr:colOff>
      <xdr:row>13</xdr:row>
      <xdr:rowOff>60323</xdr:rowOff>
    </xdr:from>
    <xdr:to>
      <xdr:col>8</xdr:col>
      <xdr:colOff>59532</xdr:colOff>
      <xdr:row>14</xdr:row>
      <xdr:rowOff>257968</xdr:rowOff>
    </xdr:to>
    <xdr:sp macro="" textlink="'Wafle Chart'!B8">
      <xdr:nvSpPr>
        <xdr:cNvPr id="50" name="TextBox 49">
          <a:extLst>
            <a:ext uri="{FF2B5EF4-FFF2-40B4-BE49-F238E27FC236}">
              <a16:creationId xmlns:a16="http://schemas.microsoft.com/office/drawing/2014/main" id="{00000000-0008-0000-0500-000032000000}"/>
            </a:ext>
          </a:extLst>
        </xdr:cNvPr>
        <xdr:cNvSpPr txBox="1"/>
      </xdr:nvSpPr>
      <xdr:spPr>
        <a:xfrm>
          <a:off x="6350797" y="2620167"/>
          <a:ext cx="1011235" cy="465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5081D5-8DEE-45A9-BAAD-AF1F2DF4C6E2}" type="TxLink">
            <a:rPr lang="en-US" sz="3600" b="0" i="0" u="none" strike="noStrike">
              <a:solidFill>
                <a:srgbClr val="1F8CB3"/>
              </a:solidFill>
              <a:latin typeface="Calibri"/>
              <a:ea typeface="Calibri"/>
              <a:cs typeface="Calibri"/>
            </a:rPr>
            <a:pPr marL="0" indent="0" algn="ctr"/>
            <a:t>29%</a:t>
          </a:fld>
          <a:endParaRPr lang="en-IN" sz="3600" b="0" i="0" u="none" strike="noStrike">
            <a:solidFill>
              <a:srgbClr val="1F8CB3"/>
            </a:solidFill>
            <a:latin typeface="Calibri"/>
            <a:ea typeface="Calibri"/>
            <a:cs typeface="Calibri"/>
          </a:endParaRPr>
        </a:p>
      </xdr:txBody>
    </xdr:sp>
    <xdr:clientData/>
  </xdr:twoCellAnchor>
  <xdr:twoCellAnchor>
    <xdr:from>
      <xdr:col>7</xdr:col>
      <xdr:colOff>4367</xdr:colOff>
      <xdr:row>21</xdr:row>
      <xdr:rowOff>232567</xdr:rowOff>
    </xdr:from>
    <xdr:to>
      <xdr:col>8</xdr:col>
      <xdr:colOff>102790</xdr:colOff>
      <xdr:row>23</xdr:row>
      <xdr:rowOff>162321</xdr:rowOff>
    </xdr:to>
    <xdr:sp macro="" textlink="'Wafle Chart'!B9">
      <xdr:nvSpPr>
        <xdr:cNvPr id="51" name="TextBox 50">
          <a:extLst>
            <a:ext uri="{FF2B5EF4-FFF2-40B4-BE49-F238E27FC236}">
              <a16:creationId xmlns:a16="http://schemas.microsoft.com/office/drawing/2014/main" id="{00000000-0008-0000-0500-000033000000}"/>
            </a:ext>
          </a:extLst>
        </xdr:cNvPr>
        <xdr:cNvSpPr txBox="1"/>
      </xdr:nvSpPr>
      <xdr:spPr>
        <a:xfrm>
          <a:off x="6394055" y="4935536"/>
          <a:ext cx="1011235" cy="465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43ACE83-8BB0-4C99-A429-6299FE6841EC}" type="TxLink">
            <a:rPr lang="en-US" sz="3600" b="0" i="0" u="none" strike="noStrike">
              <a:solidFill>
                <a:schemeClr val="bg2">
                  <a:lumMod val="50000"/>
                </a:schemeClr>
              </a:solidFill>
              <a:latin typeface="Calibri"/>
              <a:ea typeface="Calibri"/>
              <a:cs typeface="Calibri"/>
            </a:rPr>
            <a:pPr marL="0" indent="0" algn="ctr"/>
            <a:t>71%</a:t>
          </a:fld>
          <a:endParaRPr lang="en-IN" sz="3600" b="0" i="0" u="none" strike="noStrike">
            <a:solidFill>
              <a:schemeClr val="bg2">
                <a:lumMod val="50000"/>
              </a:schemeClr>
            </a:solidFill>
            <a:latin typeface="Calibri"/>
            <a:ea typeface="Calibri"/>
            <a:cs typeface="Calibri"/>
          </a:endParaRPr>
        </a:p>
      </xdr:txBody>
    </xdr:sp>
    <xdr:clientData/>
  </xdr:twoCellAnchor>
  <xdr:twoCellAnchor>
    <xdr:from>
      <xdr:col>5</xdr:col>
      <xdr:colOff>679056</xdr:colOff>
      <xdr:row>8</xdr:row>
      <xdr:rowOff>173035</xdr:rowOff>
    </xdr:from>
    <xdr:to>
      <xdr:col>6</xdr:col>
      <xdr:colOff>777479</xdr:colOff>
      <xdr:row>10</xdr:row>
      <xdr:rowOff>102789</xdr:rowOff>
    </xdr:to>
    <xdr:sp macro="" textlink="'Analysis 03'!Y8">
      <xdr:nvSpPr>
        <xdr:cNvPr id="46" name="TextBox 45">
          <a:extLst>
            <a:ext uri="{FF2B5EF4-FFF2-40B4-BE49-F238E27FC236}">
              <a16:creationId xmlns:a16="http://schemas.microsoft.com/office/drawing/2014/main" id="{00000000-0008-0000-0500-00002E000000}"/>
            </a:ext>
          </a:extLst>
        </xdr:cNvPr>
        <xdr:cNvSpPr txBox="1"/>
      </xdr:nvSpPr>
      <xdr:spPr>
        <a:xfrm>
          <a:off x="5243119" y="1393426"/>
          <a:ext cx="1011235" cy="465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79F68D-F3D5-42BD-8CA4-E113DEB2007F}" type="TxLink">
            <a:rPr lang="en-US" sz="2000" b="0" i="0" u="none" strike="noStrike">
              <a:solidFill>
                <a:schemeClr val="tx1">
                  <a:lumMod val="65000"/>
                  <a:lumOff val="35000"/>
                </a:schemeClr>
              </a:solidFill>
              <a:latin typeface="Calibri"/>
              <a:ea typeface="Calibri"/>
              <a:cs typeface="Calibri"/>
            </a:rPr>
            <a:pPr marL="0" indent="0" algn="ctr"/>
            <a:t>$1.6M</a:t>
          </a:fld>
          <a:endParaRPr lang="en-US" sz="4400" b="0" i="0" u="none" strike="noStrike">
            <a:solidFill>
              <a:schemeClr val="tx1">
                <a:lumMod val="65000"/>
                <a:lumOff val="35000"/>
              </a:schemeClr>
            </a:solidFill>
            <a:latin typeface="Calibri"/>
            <a:ea typeface="Calibri"/>
            <a:cs typeface="Calibri"/>
          </a:endParaRPr>
        </a:p>
      </xdr:txBody>
    </xdr:sp>
    <xdr:clientData/>
  </xdr:twoCellAnchor>
  <xdr:twoCellAnchor>
    <xdr:from>
      <xdr:col>5</xdr:col>
      <xdr:colOff>662784</xdr:colOff>
      <xdr:row>17</xdr:row>
      <xdr:rowOff>77389</xdr:rowOff>
    </xdr:from>
    <xdr:to>
      <xdr:col>6</xdr:col>
      <xdr:colOff>761207</xdr:colOff>
      <xdr:row>19</xdr:row>
      <xdr:rowOff>7142</xdr:rowOff>
    </xdr:to>
    <xdr:sp macro="" textlink="'Analysis 03'!Y7">
      <xdr:nvSpPr>
        <xdr:cNvPr id="47" name="TextBox 46">
          <a:extLst>
            <a:ext uri="{FF2B5EF4-FFF2-40B4-BE49-F238E27FC236}">
              <a16:creationId xmlns:a16="http://schemas.microsoft.com/office/drawing/2014/main" id="{00000000-0008-0000-0500-00002F000000}"/>
            </a:ext>
          </a:extLst>
        </xdr:cNvPr>
        <xdr:cNvSpPr txBox="1"/>
      </xdr:nvSpPr>
      <xdr:spPr>
        <a:xfrm>
          <a:off x="5226847" y="3708795"/>
          <a:ext cx="1011235" cy="465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7C4EFBF-C7EF-4284-92AC-BD4C5498F29F}" type="TxLink">
            <a:rPr lang="en-US" sz="2000" b="0" i="0" u="none" strike="noStrike">
              <a:solidFill>
                <a:schemeClr val="tx1">
                  <a:lumMod val="65000"/>
                  <a:lumOff val="35000"/>
                </a:schemeClr>
              </a:solidFill>
              <a:latin typeface="Calibri"/>
              <a:ea typeface="Calibri"/>
              <a:cs typeface="Calibri"/>
            </a:rPr>
            <a:pPr marL="0" indent="0" algn="ctr"/>
            <a:t>$3894K</a:t>
          </a:fld>
          <a:endParaRPr lang="en-US" sz="2000" b="0" i="0" u="none" strike="noStrike">
            <a:solidFill>
              <a:schemeClr val="tx1">
                <a:lumMod val="65000"/>
                <a:lumOff val="35000"/>
              </a:schemeClr>
            </a:solidFill>
            <a:latin typeface="Calibri"/>
            <a:ea typeface="Calibri"/>
            <a:cs typeface="Calibri"/>
          </a:endParaRPr>
        </a:p>
      </xdr:txBody>
    </xdr:sp>
    <xdr:clientData/>
  </xdr:twoCellAnchor>
  <xdr:twoCellAnchor>
    <xdr:from>
      <xdr:col>0</xdr:col>
      <xdr:colOff>396875</xdr:colOff>
      <xdr:row>12</xdr:row>
      <xdr:rowOff>9920</xdr:rowOff>
    </xdr:from>
    <xdr:to>
      <xdr:col>4</xdr:col>
      <xdr:colOff>496095</xdr:colOff>
      <xdr:row>22</xdr:row>
      <xdr:rowOff>59530</xdr:rowOff>
    </xdr:to>
    <xdr:graphicFrame macro="">
      <xdr:nvGraphicFramePr>
        <xdr:cNvPr id="52" name="Chart 51">
          <a:extLst>
            <a:ext uri="{FF2B5EF4-FFF2-40B4-BE49-F238E27FC236}">
              <a16:creationId xmlns:a16="http://schemas.microsoft.com/office/drawing/2014/main" id="{00000000-0008-0000-05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698105</xdr:colOff>
      <xdr:row>8</xdr:row>
      <xdr:rowOff>122634</xdr:rowOff>
    </xdr:from>
    <xdr:to>
      <xdr:col>3</xdr:col>
      <xdr:colOff>853281</xdr:colOff>
      <xdr:row>10</xdr:row>
      <xdr:rowOff>257968</xdr:rowOff>
    </xdr:to>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698105" y="1343025"/>
          <a:ext cx="2893614" cy="671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0">
              <a:solidFill>
                <a:schemeClr val="tx1">
                  <a:lumMod val="75000"/>
                  <a:lumOff val="25000"/>
                </a:schemeClr>
              </a:solidFill>
            </a:rPr>
            <a:t>Revenue</a:t>
          </a:r>
          <a:r>
            <a:rPr lang="en-IN" sz="1800" b="0" baseline="0">
              <a:solidFill>
                <a:schemeClr val="tx1">
                  <a:lumMod val="75000"/>
                  <a:lumOff val="25000"/>
                </a:schemeClr>
              </a:solidFill>
            </a:rPr>
            <a:t> by Quarter vs Percentage change </a:t>
          </a:r>
          <a:endParaRPr lang="en-IN" sz="1800" b="0">
            <a:solidFill>
              <a:schemeClr val="tx1">
                <a:lumMod val="75000"/>
                <a:lumOff val="25000"/>
              </a:schemeClr>
            </a:solidFill>
          </a:endParaRPr>
        </a:p>
      </xdr:txBody>
    </xdr:sp>
    <xdr:clientData/>
  </xdr:twoCellAnchor>
  <xdr:twoCellAnchor>
    <xdr:from>
      <xdr:col>0</xdr:col>
      <xdr:colOff>701677</xdr:colOff>
      <xdr:row>10</xdr:row>
      <xdr:rowOff>165893</xdr:rowOff>
    </xdr:from>
    <xdr:to>
      <xdr:col>3</xdr:col>
      <xdr:colOff>856853</xdr:colOff>
      <xdr:row>13</xdr:row>
      <xdr:rowOff>33336</xdr:rowOff>
    </xdr:to>
    <xdr:sp macro="" textlink="'Analysis 03'!AD22">
      <xdr:nvSpPr>
        <xdr:cNvPr id="54" name="TextBox 53">
          <a:extLst>
            <a:ext uri="{FF2B5EF4-FFF2-40B4-BE49-F238E27FC236}">
              <a16:creationId xmlns:a16="http://schemas.microsoft.com/office/drawing/2014/main" id="{00000000-0008-0000-0500-000036000000}"/>
            </a:ext>
          </a:extLst>
        </xdr:cNvPr>
        <xdr:cNvSpPr txBox="1"/>
      </xdr:nvSpPr>
      <xdr:spPr>
        <a:xfrm>
          <a:off x="701677" y="1922065"/>
          <a:ext cx="2893614" cy="671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44D2A2-4241-48BF-84F1-F59EA76BBA2B}" type="TxLink">
            <a:rPr lang="en-US" sz="1600" b="0" i="1" u="none" strike="noStrike">
              <a:solidFill>
                <a:schemeClr val="tx1">
                  <a:lumMod val="65000"/>
                  <a:lumOff val="35000"/>
                </a:schemeClr>
              </a:solidFill>
              <a:latin typeface="Calibri"/>
              <a:ea typeface="Calibri"/>
              <a:cs typeface="Calibri"/>
            </a:rPr>
            <a:pPr/>
            <a:t>The line in the chart indicates $1,361,702 Average Revenue</a:t>
          </a:fld>
          <a:endParaRPr lang="en-IN" sz="1800" b="0" i="1">
            <a:solidFill>
              <a:schemeClr val="tx1">
                <a:lumMod val="65000"/>
                <a:lumOff val="35000"/>
              </a:schemeClr>
            </a:solidFill>
          </a:endParaRPr>
        </a:p>
      </xdr:txBody>
    </xdr:sp>
    <xdr:clientData/>
  </xdr:twoCellAnchor>
  <xdr:twoCellAnchor>
    <xdr:from>
      <xdr:col>0</xdr:col>
      <xdr:colOff>863202</xdr:colOff>
      <xdr:row>22</xdr:row>
      <xdr:rowOff>238125</xdr:rowOff>
    </xdr:from>
    <xdr:to>
      <xdr:col>1</xdr:col>
      <xdr:colOff>89295</xdr:colOff>
      <xdr:row>23</xdr:row>
      <xdr:rowOff>119062</xdr:rowOff>
    </xdr:to>
    <xdr:sp macro="" textlink="">
      <xdr:nvSpPr>
        <xdr:cNvPr id="3" name="Oval 2">
          <a:extLst>
            <a:ext uri="{FF2B5EF4-FFF2-40B4-BE49-F238E27FC236}">
              <a16:creationId xmlns:a16="http://schemas.microsoft.com/office/drawing/2014/main" id="{00000000-0008-0000-0500-000003000000}"/>
            </a:ext>
          </a:extLst>
        </xdr:cNvPr>
        <xdr:cNvSpPr/>
      </xdr:nvSpPr>
      <xdr:spPr>
        <a:xfrm>
          <a:off x="863202" y="5208984"/>
          <a:ext cx="138906" cy="148828"/>
        </a:xfrm>
        <a:prstGeom prst="ellipse">
          <a:avLst/>
        </a:prstGeom>
        <a:solidFill>
          <a:srgbClr val="70C7E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866774</xdr:colOff>
      <xdr:row>24</xdr:row>
      <xdr:rowOff>43259</xdr:rowOff>
    </xdr:from>
    <xdr:to>
      <xdr:col>1</xdr:col>
      <xdr:colOff>92867</xdr:colOff>
      <xdr:row>24</xdr:row>
      <xdr:rowOff>192087</xdr:rowOff>
    </xdr:to>
    <xdr:sp macro="" textlink="">
      <xdr:nvSpPr>
        <xdr:cNvPr id="55" name="Oval 54">
          <a:extLst>
            <a:ext uri="{FF2B5EF4-FFF2-40B4-BE49-F238E27FC236}">
              <a16:creationId xmlns:a16="http://schemas.microsoft.com/office/drawing/2014/main" id="{00000000-0008-0000-0500-000037000000}"/>
            </a:ext>
          </a:extLst>
        </xdr:cNvPr>
        <xdr:cNvSpPr/>
      </xdr:nvSpPr>
      <xdr:spPr>
        <a:xfrm>
          <a:off x="866774" y="5549900"/>
          <a:ext cx="138906" cy="148828"/>
        </a:xfrm>
        <a:prstGeom prst="ellipse">
          <a:avLst/>
        </a:prstGeom>
        <a:solidFill>
          <a:srgbClr val="1F8C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178592</xdr:colOff>
      <xdr:row>24</xdr:row>
      <xdr:rowOff>19843</xdr:rowOff>
    </xdr:from>
    <xdr:to>
      <xdr:col>4</xdr:col>
      <xdr:colOff>39686</xdr:colOff>
      <xdr:row>24</xdr:row>
      <xdr:rowOff>19843</xdr:rowOff>
    </xdr:to>
    <xdr:cxnSp macro="">
      <xdr:nvCxnSpPr>
        <xdr:cNvPr id="9" name="Straight Connector 8">
          <a:extLst>
            <a:ext uri="{FF2B5EF4-FFF2-40B4-BE49-F238E27FC236}">
              <a16:creationId xmlns:a16="http://schemas.microsoft.com/office/drawing/2014/main" id="{00000000-0008-0000-0500-000009000000}"/>
            </a:ext>
          </a:extLst>
        </xdr:cNvPr>
        <xdr:cNvCxnSpPr/>
      </xdr:nvCxnSpPr>
      <xdr:spPr>
        <a:xfrm>
          <a:off x="2917030" y="5526484"/>
          <a:ext cx="773906" cy="0"/>
        </a:xfrm>
        <a:prstGeom prst="line">
          <a:avLst/>
        </a:prstGeom>
        <a:ln w="254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172244</xdr:colOff>
      <xdr:row>22</xdr:row>
      <xdr:rowOff>162324</xdr:rowOff>
    </xdr:from>
    <xdr:to>
      <xdr:col>2</xdr:col>
      <xdr:colOff>535780</xdr:colOff>
      <xdr:row>24</xdr:row>
      <xdr:rowOff>19844</xdr:rowOff>
    </xdr:to>
    <xdr:sp macro="" textlink="">
      <xdr:nvSpPr>
        <xdr:cNvPr id="56" name="TextBox 55">
          <a:extLst>
            <a:ext uri="{FF2B5EF4-FFF2-40B4-BE49-F238E27FC236}">
              <a16:creationId xmlns:a16="http://schemas.microsoft.com/office/drawing/2014/main" id="{00000000-0008-0000-0500-000038000000}"/>
            </a:ext>
          </a:extLst>
        </xdr:cNvPr>
        <xdr:cNvSpPr txBox="1"/>
      </xdr:nvSpPr>
      <xdr:spPr>
        <a:xfrm>
          <a:off x="1085057" y="5133183"/>
          <a:ext cx="1276348" cy="393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0">
              <a:solidFill>
                <a:schemeClr val="tx1">
                  <a:lumMod val="75000"/>
                  <a:lumOff val="25000"/>
                </a:schemeClr>
              </a:solidFill>
            </a:rPr>
            <a:t>Below</a:t>
          </a:r>
          <a:r>
            <a:rPr lang="en-IN" sz="1400" b="0" baseline="0">
              <a:solidFill>
                <a:schemeClr val="tx1">
                  <a:lumMod val="75000"/>
                  <a:lumOff val="25000"/>
                </a:schemeClr>
              </a:solidFill>
            </a:rPr>
            <a:t> Average</a:t>
          </a:r>
          <a:endParaRPr lang="en-IN" sz="1400" b="0">
            <a:solidFill>
              <a:schemeClr val="tx1">
                <a:lumMod val="75000"/>
                <a:lumOff val="25000"/>
              </a:schemeClr>
            </a:solidFill>
          </a:endParaRPr>
        </a:p>
      </xdr:txBody>
    </xdr:sp>
    <xdr:clientData/>
  </xdr:twoCellAnchor>
  <xdr:twoCellAnchor>
    <xdr:from>
      <xdr:col>1</xdr:col>
      <xdr:colOff>175816</xdr:colOff>
      <xdr:row>23</xdr:row>
      <xdr:rowOff>225427</xdr:rowOff>
    </xdr:from>
    <xdr:to>
      <xdr:col>2</xdr:col>
      <xdr:colOff>539352</xdr:colOff>
      <xdr:row>25</xdr:row>
      <xdr:rowOff>82948</xdr:rowOff>
    </xdr:to>
    <xdr:sp macro="" textlink="">
      <xdr:nvSpPr>
        <xdr:cNvPr id="57" name="TextBox 56">
          <a:extLst>
            <a:ext uri="{FF2B5EF4-FFF2-40B4-BE49-F238E27FC236}">
              <a16:creationId xmlns:a16="http://schemas.microsoft.com/office/drawing/2014/main" id="{00000000-0008-0000-0500-000039000000}"/>
            </a:ext>
          </a:extLst>
        </xdr:cNvPr>
        <xdr:cNvSpPr txBox="1"/>
      </xdr:nvSpPr>
      <xdr:spPr>
        <a:xfrm>
          <a:off x="1088629" y="5464177"/>
          <a:ext cx="1276348" cy="393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0" baseline="0">
              <a:solidFill>
                <a:schemeClr val="tx1">
                  <a:lumMod val="75000"/>
                  <a:lumOff val="25000"/>
                </a:schemeClr>
              </a:solidFill>
            </a:rPr>
            <a:t>Above Average</a:t>
          </a:r>
          <a:endParaRPr lang="en-IN" sz="1400" b="0">
            <a:solidFill>
              <a:schemeClr val="tx1">
                <a:lumMod val="75000"/>
                <a:lumOff val="25000"/>
              </a:schemeClr>
            </a:solidFill>
          </a:endParaRPr>
        </a:p>
      </xdr:txBody>
    </xdr:sp>
    <xdr:clientData/>
  </xdr:twoCellAnchor>
  <xdr:twoCellAnchor>
    <xdr:from>
      <xdr:col>2</xdr:col>
      <xdr:colOff>675484</xdr:colOff>
      <xdr:row>22</xdr:row>
      <xdr:rowOff>258766</xdr:rowOff>
    </xdr:from>
    <xdr:to>
      <xdr:col>4</xdr:col>
      <xdr:colOff>126207</xdr:colOff>
      <xdr:row>24</xdr:row>
      <xdr:rowOff>116286</xdr:rowOff>
    </xdr:to>
    <xdr:sp macro="" textlink="">
      <xdr:nvSpPr>
        <xdr:cNvPr id="58" name="TextBox 57">
          <a:extLst>
            <a:ext uri="{FF2B5EF4-FFF2-40B4-BE49-F238E27FC236}">
              <a16:creationId xmlns:a16="http://schemas.microsoft.com/office/drawing/2014/main" id="{00000000-0008-0000-0500-00003A000000}"/>
            </a:ext>
          </a:extLst>
        </xdr:cNvPr>
        <xdr:cNvSpPr txBox="1"/>
      </xdr:nvSpPr>
      <xdr:spPr>
        <a:xfrm>
          <a:off x="2501109" y="5229625"/>
          <a:ext cx="1276348" cy="393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baseline="0">
              <a:solidFill>
                <a:schemeClr val="tx1">
                  <a:lumMod val="75000"/>
                  <a:lumOff val="25000"/>
                </a:schemeClr>
              </a:solidFill>
            </a:rPr>
            <a:t>Average Line</a:t>
          </a:r>
          <a:endParaRPr lang="en-IN" sz="1400" b="0">
            <a:solidFill>
              <a:schemeClr val="tx1">
                <a:lumMod val="75000"/>
                <a:lumOff val="25000"/>
              </a:schemeClr>
            </a:solidFill>
          </a:endParaRPr>
        </a:p>
      </xdr:txBody>
    </xdr:sp>
    <xdr:clientData/>
  </xdr:twoCellAnchor>
  <xdr:twoCellAnchor>
    <xdr:from>
      <xdr:col>0</xdr:col>
      <xdr:colOff>569119</xdr:colOff>
      <xdr:row>26</xdr:row>
      <xdr:rowOff>19844</xdr:rowOff>
    </xdr:from>
    <xdr:to>
      <xdr:col>8</xdr:col>
      <xdr:colOff>238125</xdr:colOff>
      <xdr:row>37</xdr:row>
      <xdr:rowOff>49609</xdr:rowOff>
    </xdr:to>
    <xdr:sp macro="" textlink="">
      <xdr:nvSpPr>
        <xdr:cNvPr id="59" name="Rectangle: Diagonal Corners Rounded 58">
          <a:extLst>
            <a:ext uri="{FF2B5EF4-FFF2-40B4-BE49-F238E27FC236}">
              <a16:creationId xmlns:a16="http://schemas.microsoft.com/office/drawing/2014/main" id="{00000000-0008-0000-0500-00003B000000}"/>
            </a:ext>
          </a:extLst>
        </xdr:cNvPr>
        <xdr:cNvSpPr/>
      </xdr:nvSpPr>
      <xdr:spPr>
        <a:xfrm>
          <a:off x="569119" y="6062266"/>
          <a:ext cx="6971506" cy="2976562"/>
        </a:xfrm>
        <a:prstGeom prst="round2DiagRect">
          <a:avLst>
            <a:gd name="adj1" fmla="val 7137"/>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380602</xdr:colOff>
      <xdr:row>28</xdr:row>
      <xdr:rowOff>29764</xdr:rowOff>
    </xdr:from>
    <xdr:to>
      <xdr:col>8</xdr:col>
      <xdr:colOff>525860</xdr:colOff>
      <xdr:row>35</xdr:row>
      <xdr:rowOff>248045</xdr:rowOff>
    </xdr:to>
    <xdr:graphicFrame macro="">
      <xdr:nvGraphicFramePr>
        <xdr:cNvPr id="60" name="Chart 59">
          <a:extLst>
            <a:ext uri="{FF2B5EF4-FFF2-40B4-BE49-F238E27FC236}">
              <a16:creationId xmlns:a16="http://schemas.microsoft.com/office/drawing/2014/main" id="{00000000-0008-0000-05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724297</xdr:colOff>
      <xdr:row>26</xdr:row>
      <xdr:rowOff>146049</xdr:rowOff>
    </xdr:from>
    <xdr:to>
      <xdr:col>6</xdr:col>
      <xdr:colOff>218282</xdr:colOff>
      <xdr:row>28</xdr:row>
      <xdr:rowOff>39687</xdr:rowOff>
    </xdr:to>
    <xdr:sp macro="" textlink="">
      <xdr:nvSpPr>
        <xdr:cNvPr id="61" name="TextBox 60">
          <a:extLst>
            <a:ext uri="{FF2B5EF4-FFF2-40B4-BE49-F238E27FC236}">
              <a16:creationId xmlns:a16="http://schemas.microsoft.com/office/drawing/2014/main" id="{00000000-0008-0000-0500-00003D000000}"/>
            </a:ext>
          </a:extLst>
        </xdr:cNvPr>
        <xdr:cNvSpPr txBox="1"/>
      </xdr:nvSpPr>
      <xdr:spPr>
        <a:xfrm>
          <a:off x="724297" y="6188471"/>
          <a:ext cx="4970860" cy="429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0">
              <a:solidFill>
                <a:schemeClr val="tx1">
                  <a:lumMod val="75000"/>
                  <a:lumOff val="25000"/>
                </a:schemeClr>
              </a:solidFill>
            </a:rPr>
            <a:t>Revenue</a:t>
          </a:r>
          <a:r>
            <a:rPr lang="en-IN" sz="2000" b="0" baseline="0">
              <a:solidFill>
                <a:schemeClr val="tx1">
                  <a:lumMod val="75000"/>
                  <a:lumOff val="25000"/>
                </a:schemeClr>
              </a:solidFill>
            </a:rPr>
            <a:t> by Weekday vs Percentage change </a:t>
          </a:r>
          <a:endParaRPr lang="en-IN" sz="2000" b="0">
            <a:solidFill>
              <a:schemeClr val="tx1">
                <a:lumMod val="75000"/>
                <a:lumOff val="25000"/>
              </a:schemeClr>
            </a:solidFill>
          </a:endParaRPr>
        </a:p>
      </xdr:txBody>
    </xdr:sp>
    <xdr:clientData/>
  </xdr:twoCellAnchor>
  <xdr:twoCellAnchor>
    <xdr:from>
      <xdr:col>0</xdr:col>
      <xdr:colOff>717947</xdr:colOff>
      <xdr:row>27</xdr:row>
      <xdr:rowOff>149621</xdr:rowOff>
    </xdr:from>
    <xdr:to>
      <xdr:col>6</xdr:col>
      <xdr:colOff>148829</xdr:colOff>
      <xdr:row>29</xdr:row>
      <xdr:rowOff>43259</xdr:rowOff>
    </xdr:to>
    <xdr:sp macro="" textlink="'Analysis 03'!AJ28">
      <xdr:nvSpPr>
        <xdr:cNvPr id="62" name="TextBox 61">
          <a:extLst>
            <a:ext uri="{FF2B5EF4-FFF2-40B4-BE49-F238E27FC236}">
              <a16:creationId xmlns:a16="http://schemas.microsoft.com/office/drawing/2014/main" id="{00000000-0008-0000-0500-00003E000000}"/>
            </a:ext>
          </a:extLst>
        </xdr:cNvPr>
        <xdr:cNvSpPr txBox="1"/>
      </xdr:nvSpPr>
      <xdr:spPr>
        <a:xfrm>
          <a:off x="717947" y="6459934"/>
          <a:ext cx="4907757" cy="429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B506A66-5723-4DA9-AFA3-D115A80EED87}" type="TxLink">
            <a:rPr lang="en-US" sz="1600" b="0" i="1" u="none" strike="noStrike">
              <a:solidFill>
                <a:schemeClr val="tx1">
                  <a:lumMod val="65000"/>
                  <a:lumOff val="35000"/>
                </a:schemeClr>
              </a:solidFill>
              <a:latin typeface="Calibri"/>
              <a:ea typeface="Calibri"/>
              <a:cs typeface="Calibri"/>
            </a:rPr>
            <a:pPr/>
            <a:t>The line in the chart indicates $778,116 Average Revenue</a:t>
          </a:fld>
          <a:endParaRPr lang="en-IN" sz="1800" b="0" i="1">
            <a:solidFill>
              <a:schemeClr val="tx1">
                <a:lumMod val="65000"/>
                <a:lumOff val="35000"/>
              </a:schemeClr>
            </a:solidFill>
          </a:endParaRPr>
        </a:p>
      </xdr:txBody>
    </xdr:sp>
    <xdr:clientData/>
  </xdr:twoCellAnchor>
  <xdr:twoCellAnchor>
    <xdr:from>
      <xdr:col>3</xdr:col>
      <xdr:colOff>579039</xdr:colOff>
      <xdr:row>36</xdr:row>
      <xdr:rowOff>23413</xdr:rowOff>
    </xdr:from>
    <xdr:to>
      <xdr:col>3</xdr:col>
      <xdr:colOff>717945</xdr:colOff>
      <xdr:row>36</xdr:row>
      <xdr:rowOff>172241</xdr:rowOff>
    </xdr:to>
    <xdr:sp macro="" textlink="">
      <xdr:nvSpPr>
        <xdr:cNvPr id="63" name="Oval 62">
          <a:extLst>
            <a:ext uri="{FF2B5EF4-FFF2-40B4-BE49-F238E27FC236}">
              <a16:creationId xmlns:a16="http://schemas.microsoft.com/office/drawing/2014/main" id="{00000000-0008-0000-0500-00003F000000}"/>
            </a:ext>
          </a:extLst>
        </xdr:cNvPr>
        <xdr:cNvSpPr/>
      </xdr:nvSpPr>
      <xdr:spPr>
        <a:xfrm>
          <a:off x="3317477" y="8744741"/>
          <a:ext cx="138906" cy="148828"/>
        </a:xfrm>
        <a:prstGeom prst="ellipse">
          <a:avLst/>
        </a:prstGeom>
        <a:solidFill>
          <a:srgbClr val="70C7E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800894</xdr:colOff>
      <xdr:row>35</xdr:row>
      <xdr:rowOff>215502</xdr:rowOff>
    </xdr:from>
    <xdr:to>
      <xdr:col>5</xdr:col>
      <xdr:colOff>251617</xdr:colOff>
      <xdr:row>37</xdr:row>
      <xdr:rowOff>73023</xdr:rowOff>
    </xdr:to>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3539332" y="8668940"/>
          <a:ext cx="1276348" cy="393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0">
              <a:solidFill>
                <a:schemeClr val="tx1">
                  <a:lumMod val="75000"/>
                  <a:lumOff val="25000"/>
                </a:schemeClr>
              </a:solidFill>
            </a:rPr>
            <a:t>Below</a:t>
          </a:r>
          <a:r>
            <a:rPr lang="en-IN" sz="1400" b="0" baseline="0">
              <a:solidFill>
                <a:schemeClr val="tx1">
                  <a:lumMod val="75000"/>
                  <a:lumOff val="25000"/>
                </a:schemeClr>
              </a:solidFill>
            </a:rPr>
            <a:t> Average</a:t>
          </a:r>
          <a:endParaRPr lang="en-IN" sz="1400" b="0">
            <a:solidFill>
              <a:schemeClr val="tx1">
                <a:lumMod val="75000"/>
                <a:lumOff val="25000"/>
              </a:schemeClr>
            </a:solidFill>
          </a:endParaRPr>
        </a:p>
      </xdr:txBody>
    </xdr:sp>
    <xdr:clientData/>
  </xdr:twoCellAnchor>
  <xdr:twoCellAnchor>
    <xdr:from>
      <xdr:col>6</xdr:col>
      <xdr:colOff>36909</xdr:colOff>
      <xdr:row>36</xdr:row>
      <xdr:rowOff>7142</xdr:rowOff>
    </xdr:from>
    <xdr:to>
      <xdr:col>6</xdr:col>
      <xdr:colOff>175815</xdr:colOff>
      <xdr:row>36</xdr:row>
      <xdr:rowOff>155970</xdr:rowOff>
    </xdr:to>
    <xdr:sp macro="" textlink="">
      <xdr:nvSpPr>
        <xdr:cNvPr id="65" name="Oval 64">
          <a:extLst>
            <a:ext uri="{FF2B5EF4-FFF2-40B4-BE49-F238E27FC236}">
              <a16:creationId xmlns:a16="http://schemas.microsoft.com/office/drawing/2014/main" id="{00000000-0008-0000-0500-000041000000}"/>
            </a:ext>
          </a:extLst>
        </xdr:cNvPr>
        <xdr:cNvSpPr/>
      </xdr:nvSpPr>
      <xdr:spPr>
        <a:xfrm>
          <a:off x="5513784" y="8728470"/>
          <a:ext cx="138906" cy="148828"/>
        </a:xfrm>
        <a:prstGeom prst="ellipse">
          <a:avLst/>
        </a:prstGeom>
        <a:solidFill>
          <a:srgbClr val="1F8C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258764</xdr:colOff>
      <xdr:row>35</xdr:row>
      <xdr:rowOff>189309</xdr:rowOff>
    </xdr:from>
    <xdr:to>
      <xdr:col>7</xdr:col>
      <xdr:colOff>622299</xdr:colOff>
      <xdr:row>37</xdr:row>
      <xdr:rowOff>46830</xdr:rowOff>
    </xdr:to>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5735639" y="8642747"/>
          <a:ext cx="1276348" cy="393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0" baseline="0">
              <a:solidFill>
                <a:schemeClr val="tx1">
                  <a:lumMod val="75000"/>
                  <a:lumOff val="25000"/>
                </a:schemeClr>
              </a:solidFill>
            </a:rPr>
            <a:t>Above Average</a:t>
          </a:r>
          <a:endParaRPr lang="en-IN" sz="1400" b="0">
            <a:solidFill>
              <a:schemeClr val="tx1">
                <a:lumMod val="75000"/>
                <a:lumOff val="25000"/>
              </a:schemeClr>
            </a:solidFill>
          </a:endParaRPr>
        </a:p>
      </xdr:txBody>
    </xdr:sp>
    <xdr:clientData/>
  </xdr:twoCellAnchor>
  <xdr:twoCellAnchor>
    <xdr:from>
      <xdr:col>1</xdr:col>
      <xdr:colOff>896539</xdr:colOff>
      <xdr:row>36</xdr:row>
      <xdr:rowOff>92866</xdr:rowOff>
    </xdr:from>
    <xdr:to>
      <xdr:col>2</xdr:col>
      <xdr:colOff>757633</xdr:colOff>
      <xdr:row>36</xdr:row>
      <xdr:rowOff>92866</xdr:rowOff>
    </xdr:to>
    <xdr:cxnSp macro="">
      <xdr:nvCxnSpPr>
        <xdr:cNvPr id="68" name="Straight Connector 67">
          <a:extLst>
            <a:ext uri="{FF2B5EF4-FFF2-40B4-BE49-F238E27FC236}">
              <a16:creationId xmlns:a16="http://schemas.microsoft.com/office/drawing/2014/main" id="{00000000-0008-0000-0500-000044000000}"/>
            </a:ext>
          </a:extLst>
        </xdr:cNvPr>
        <xdr:cNvCxnSpPr/>
      </xdr:nvCxnSpPr>
      <xdr:spPr>
        <a:xfrm>
          <a:off x="1809352" y="8814194"/>
          <a:ext cx="773906" cy="0"/>
        </a:xfrm>
        <a:prstGeom prst="line">
          <a:avLst/>
        </a:prstGeom>
        <a:ln w="25400">
          <a:solidFill>
            <a:schemeClr val="tx1">
              <a:lumMod val="50000"/>
              <a:lumOff val="50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589759</xdr:colOff>
      <xdr:row>35</xdr:row>
      <xdr:rowOff>173037</xdr:rowOff>
    </xdr:from>
    <xdr:to>
      <xdr:col>2</xdr:col>
      <xdr:colOff>40482</xdr:colOff>
      <xdr:row>37</xdr:row>
      <xdr:rowOff>30558</xdr:rowOff>
    </xdr:to>
    <xdr:sp macro="" textlink="">
      <xdr:nvSpPr>
        <xdr:cNvPr id="69" name="TextBox 68">
          <a:extLst>
            <a:ext uri="{FF2B5EF4-FFF2-40B4-BE49-F238E27FC236}">
              <a16:creationId xmlns:a16="http://schemas.microsoft.com/office/drawing/2014/main" id="{00000000-0008-0000-0500-000045000000}"/>
            </a:ext>
          </a:extLst>
        </xdr:cNvPr>
        <xdr:cNvSpPr txBox="1"/>
      </xdr:nvSpPr>
      <xdr:spPr>
        <a:xfrm>
          <a:off x="589759" y="8626475"/>
          <a:ext cx="1276348" cy="393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baseline="0">
              <a:solidFill>
                <a:schemeClr val="tx1">
                  <a:lumMod val="75000"/>
                  <a:lumOff val="25000"/>
                </a:schemeClr>
              </a:solidFill>
            </a:rPr>
            <a:t>Average Line</a:t>
          </a:r>
          <a:endParaRPr lang="en-IN" sz="1400" b="0">
            <a:solidFill>
              <a:schemeClr val="tx1">
                <a:lumMod val="75000"/>
                <a:lumOff val="25000"/>
              </a:schemeClr>
            </a:solidFill>
          </a:endParaRPr>
        </a:p>
      </xdr:txBody>
    </xdr:sp>
    <xdr:clientData/>
  </xdr:twoCellAnchor>
  <xdr:twoCellAnchor>
    <xdr:from>
      <xdr:col>0</xdr:col>
      <xdr:colOff>575464</xdr:colOff>
      <xdr:row>5</xdr:row>
      <xdr:rowOff>5159</xdr:rowOff>
    </xdr:from>
    <xdr:to>
      <xdr:col>5</xdr:col>
      <xdr:colOff>89296</xdr:colOff>
      <xdr:row>6</xdr:row>
      <xdr:rowOff>197896</xdr:rowOff>
    </xdr:to>
    <xdr:sp macro="" textlink="'Analysis 01'!L17">
      <xdr:nvSpPr>
        <xdr:cNvPr id="67" name="TextBox 66">
          <a:extLst>
            <a:ext uri="{FF2B5EF4-FFF2-40B4-BE49-F238E27FC236}">
              <a16:creationId xmlns:a16="http://schemas.microsoft.com/office/drawing/2014/main" id="{00000000-0008-0000-0500-000043000000}"/>
            </a:ext>
          </a:extLst>
        </xdr:cNvPr>
        <xdr:cNvSpPr txBox="1"/>
      </xdr:nvSpPr>
      <xdr:spPr>
        <a:xfrm>
          <a:off x="575464" y="421878"/>
          <a:ext cx="4077895" cy="460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3200">
              <a:gradFill flip="none" rotWithShape="1">
                <a:gsLst>
                  <a:gs pos="38000">
                    <a:srgbClr val="00B0F0"/>
                  </a:gs>
                  <a:gs pos="100000">
                    <a:srgbClr val="333F50"/>
                  </a:gs>
                </a:gsLst>
                <a:lin ang="0" scaled="1"/>
                <a:tileRect/>
              </a:gradFill>
            </a:rPr>
            <a:t>Kix</a:t>
          </a:r>
          <a:r>
            <a:rPr lang="en-IN" sz="3200" baseline="0">
              <a:gradFill flip="none" rotWithShape="1">
                <a:gsLst>
                  <a:gs pos="38000">
                    <a:srgbClr val="00B0F0"/>
                  </a:gs>
                  <a:gs pos="100000">
                    <a:srgbClr val="333F50"/>
                  </a:gs>
                </a:gsLst>
                <a:lin ang="0" scaled="1"/>
                <a:tileRect/>
              </a:gradFill>
            </a:rPr>
            <a:t> Business Dashboard</a:t>
          </a:r>
          <a:endParaRPr lang="en-IN" sz="3200">
            <a:gradFill flip="none" rotWithShape="1">
              <a:gsLst>
                <a:gs pos="38000">
                  <a:srgbClr val="00B0F0"/>
                </a:gs>
                <a:gs pos="100000">
                  <a:srgbClr val="333F50"/>
                </a:gs>
              </a:gsLst>
              <a:lin ang="0" scaled="1"/>
              <a:tileRect/>
            </a:gradFill>
          </a:endParaRPr>
        </a:p>
      </xdr:txBody>
    </xdr:sp>
    <xdr:clientData/>
  </xdr:twoCellAnchor>
  <xdr:twoCellAnchor>
    <xdr:from>
      <xdr:col>7</xdr:col>
      <xdr:colOff>188515</xdr:colOff>
      <xdr:row>5</xdr:row>
      <xdr:rowOff>88329</xdr:rowOff>
    </xdr:from>
    <xdr:to>
      <xdr:col>8</xdr:col>
      <xdr:colOff>718324</xdr:colOff>
      <xdr:row>6</xdr:row>
      <xdr:rowOff>116362</xdr:rowOff>
    </xdr:to>
    <xdr:sp macro="" textlink="">
      <xdr:nvSpPr>
        <xdr:cNvPr id="70" name="Rectangle: Diagonal Corners Rounded 69">
          <a:extLst>
            <a:ext uri="{FF2B5EF4-FFF2-40B4-BE49-F238E27FC236}">
              <a16:creationId xmlns:a16="http://schemas.microsoft.com/office/drawing/2014/main" id="{00000000-0008-0000-0500-000046000000}"/>
            </a:ext>
          </a:extLst>
        </xdr:cNvPr>
        <xdr:cNvSpPr/>
      </xdr:nvSpPr>
      <xdr:spPr>
        <a:xfrm>
          <a:off x="6578203" y="505048"/>
          <a:ext cx="1442621" cy="295923"/>
        </a:xfrm>
        <a:prstGeom prst="round2DiagRect">
          <a:avLst>
            <a:gd name="adj1" fmla="val 28125"/>
            <a:gd name="adj2" fmla="val 0"/>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lumMod val="85000"/>
                </a:schemeClr>
              </a:solidFill>
            </a:rPr>
            <a:t>TimeFrame</a:t>
          </a:r>
        </a:p>
      </xdr:txBody>
    </xdr:sp>
    <xdr:clientData/>
  </xdr:twoCellAnchor>
  <xdr:twoCellAnchor>
    <xdr:from>
      <xdr:col>9</xdr:col>
      <xdr:colOff>281589</xdr:colOff>
      <xdr:row>5</xdr:row>
      <xdr:rowOff>83514</xdr:rowOff>
    </xdr:from>
    <xdr:to>
      <xdr:col>10</xdr:col>
      <xdr:colOff>811398</xdr:colOff>
      <xdr:row>6</xdr:row>
      <xdr:rowOff>111547</xdr:rowOff>
    </xdr:to>
    <xdr:sp macro="" textlink="">
      <xdr:nvSpPr>
        <xdr:cNvPr id="71" name="Rectangle: Diagonal Corners Rounded 70">
          <a:hlinkClick xmlns:r="http://schemas.openxmlformats.org/officeDocument/2006/relationships" r:id="rId8" tooltip="GoTo Store"/>
          <a:extLst>
            <a:ext uri="{FF2B5EF4-FFF2-40B4-BE49-F238E27FC236}">
              <a16:creationId xmlns:a16="http://schemas.microsoft.com/office/drawing/2014/main" id="{00000000-0008-0000-0500-000047000000}"/>
            </a:ext>
          </a:extLst>
        </xdr:cNvPr>
        <xdr:cNvSpPr/>
      </xdr:nvSpPr>
      <xdr:spPr>
        <a:xfrm>
          <a:off x="8496902" y="500233"/>
          <a:ext cx="1442621" cy="295923"/>
        </a:xfrm>
        <a:prstGeom prst="round2DiagRect">
          <a:avLst>
            <a:gd name="adj1" fmla="val 28125"/>
            <a:gd name="adj2" fmla="val 0"/>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tx1">
                  <a:lumMod val="75000"/>
                  <a:lumOff val="25000"/>
                </a:schemeClr>
              </a:solidFill>
            </a:rPr>
            <a:t>Store</a:t>
          </a:r>
        </a:p>
      </xdr:txBody>
    </xdr:sp>
    <xdr:clientData/>
  </xdr:twoCellAnchor>
  <xdr:twoCellAnchor>
    <xdr:from>
      <xdr:col>11</xdr:col>
      <xdr:colOff>346926</xdr:colOff>
      <xdr:row>5</xdr:row>
      <xdr:rowOff>69453</xdr:rowOff>
    </xdr:from>
    <xdr:to>
      <xdr:col>12</xdr:col>
      <xdr:colOff>876735</xdr:colOff>
      <xdr:row>6</xdr:row>
      <xdr:rowOff>97486</xdr:rowOff>
    </xdr:to>
    <xdr:sp macro="" textlink="">
      <xdr:nvSpPr>
        <xdr:cNvPr id="72" name="Rectangle: Diagonal Corners Rounded 71">
          <a:hlinkClick xmlns:r="http://schemas.openxmlformats.org/officeDocument/2006/relationships" r:id="rId9" tooltip="Goto Profit View"/>
          <a:extLst>
            <a:ext uri="{FF2B5EF4-FFF2-40B4-BE49-F238E27FC236}">
              <a16:creationId xmlns:a16="http://schemas.microsoft.com/office/drawing/2014/main" id="{00000000-0008-0000-0500-000048000000}"/>
            </a:ext>
          </a:extLst>
        </xdr:cNvPr>
        <xdr:cNvSpPr/>
      </xdr:nvSpPr>
      <xdr:spPr>
        <a:xfrm>
          <a:off x="10387864" y="486172"/>
          <a:ext cx="1442621" cy="295923"/>
        </a:xfrm>
        <a:prstGeom prst="round2DiagRect">
          <a:avLst>
            <a:gd name="adj1" fmla="val 28125"/>
            <a:gd name="adj2" fmla="val 0"/>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a:solidFill>
                <a:schemeClr val="tx1">
                  <a:lumMod val="75000"/>
                  <a:lumOff val="25000"/>
                </a:schemeClr>
              </a:solidFill>
              <a:latin typeface="+mn-lt"/>
              <a:ea typeface="+mn-ea"/>
              <a:cs typeface="+mn-cs"/>
            </a:rPr>
            <a:t>Profit View</a:t>
          </a:r>
        </a:p>
      </xdr:txBody>
    </xdr:sp>
    <xdr:clientData/>
  </xdr:twoCellAnchor>
  <xdr:twoCellAnchor editAs="oneCell">
    <xdr:from>
      <xdr:col>18</xdr:col>
      <xdr:colOff>377032</xdr:colOff>
      <xdr:row>9</xdr:row>
      <xdr:rowOff>0</xdr:rowOff>
    </xdr:from>
    <xdr:to>
      <xdr:col>20</xdr:col>
      <xdr:colOff>380207</xdr:colOff>
      <xdr:row>21</xdr:row>
      <xdr:rowOff>166687</xdr:rowOff>
    </xdr:to>
    <mc:AlternateContent xmlns:mc="http://schemas.openxmlformats.org/markup-compatibility/2006" xmlns:a14="http://schemas.microsoft.com/office/drawing/2010/main">
      <mc:Choice Requires="a14">
        <xdr:graphicFrame macro="">
          <xdr:nvGraphicFramePr>
            <xdr:cNvPr id="73" name="Store Name">
              <a:extLst>
                <a:ext uri="{FF2B5EF4-FFF2-40B4-BE49-F238E27FC236}">
                  <a16:creationId xmlns:a16="http://schemas.microsoft.com/office/drawing/2014/main" id="{00000000-0008-0000-0500-000049000000}"/>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6877110" y="1488281"/>
              <a:ext cx="1828800" cy="3381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4728414352" createdVersion="7" refreshedVersion="7" minRefreshableVersion="3" recordCount="0" supportSubquery="1" supportAdvancedDrill="1" xr:uid="{17BB83C4-D08F-4642-B249-5BF05344DD90}">
  <cacheSource type="external" connectionId="8"/>
  <cacheFields count="4">
    <cacheField name="[Measures].[Total Revenue]" caption="Total Revenue" numFmtId="0" hierarchy="34" level="32767"/>
    <cacheField name="[Date].[WeekType].[WeekType]" caption="WeekType" numFmtId="0" hierarchy="7" level="1">
      <sharedItems count="2">
        <s v="Weekday"/>
        <s v="Weekend"/>
      </sharedItems>
    </cacheField>
    <cacheField name="[Dim_SalesPerson].[Store Name].[Store Name]" caption="Store Name" numFmtId="0" hierarchy="22" level="1">
      <sharedItems containsSemiMixedTypes="0" containsNonDate="0" containsString="0"/>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47287615738" createdVersion="7" refreshedVersion="7" minRefreshableVersion="3" recordCount="0" supportSubquery="1" supportAdvancedDrill="1" xr:uid="{98C16D39-926C-410A-B669-229800B7401A}">
  <cacheSource type="external" connectionId="8"/>
  <cacheFields count="4">
    <cacheField name="[Date].[Month].[Month]" caption="Month" numFmtId="0" hierarchy="3" level="1">
      <sharedItems count="12">
        <s v="Jan"/>
        <s v="Feb"/>
        <s v="Mar"/>
        <s v="Apr"/>
        <s v="May"/>
        <s v="Jun"/>
        <s v="Jul"/>
        <s v="Aug"/>
        <s v="Sep"/>
        <s v="Oct"/>
        <s v="Nov"/>
        <s v="Dec"/>
      </sharedItems>
    </cacheField>
    <cacheField name="[Measures].[Total Revenue]" caption="Total Revenue" numFmtId="0" hierarchy="34" level="32767"/>
    <cacheField name="[Measures].[Total Target]" caption="Total Target" numFmtId="0" hierarchy="44" level="32767"/>
    <cacheField name="[Dim_SalesPerson].[Store Name].[Store Name]" caption="Store Name" numFmtId="0" hierarchy="22"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3"/>
      </fieldsUsage>
    </cacheHierarchy>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47290972224" createdVersion="7" refreshedVersion="7" minRefreshableVersion="3" recordCount="0" supportSubquery="1" supportAdvancedDrill="1" xr:uid="{57880309-680B-4B65-B37A-8706CFFDAAFA}">
  <cacheSource type="external" connectionId="8"/>
  <cacheFields count="3">
    <cacheField name="[Measures].[Total Revenue]" caption="Total Revenue" numFmtId="0" hierarchy="34" level="32767"/>
    <cacheField name="[Measures].[Total Target]" caption="Total Target" numFmtId="0" hierarchy="44" level="32767"/>
    <cacheField name="[Dim_SalesPerson].[Store Name].[Store Name]" caption="Store Name" numFmtId="0" hierarchy="22"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47294444442" createdVersion="7" refreshedVersion="7" minRefreshableVersion="3" recordCount="0" supportSubquery="1" supportAdvancedDrill="1" xr:uid="{53BC8724-4968-487F-945D-C26FD71A5C3E}">
  <cacheSource type="external" connectionId="8"/>
  <cacheFields count="4">
    <cacheField name="[Measures].[Total Revenue]" caption="Total Revenue" numFmtId="0" hierarchy="34" level="32767"/>
    <cacheField name="[Date].[Quarter].[Quarter]" caption="Quarter" numFmtId="0" hierarchy="8" level="1">
      <sharedItems count="4">
        <s v="Q-1"/>
        <s v="Q-2"/>
        <s v="Q-3"/>
        <s v="Q-4"/>
      </sharedItems>
    </cacheField>
    <cacheField name="[Dim_SalesPerson].[Store Name].[Store Name]" caption="Store Name" numFmtId="0" hierarchy="22" level="1">
      <sharedItems containsSemiMixedTypes="0" containsNonDate="0" containsString="0"/>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47297800929" createdVersion="7" refreshedVersion="7" minRefreshableVersion="3" recordCount="0" supportSubquery="1" supportAdvancedDrill="1" xr:uid="{6E690419-E431-45AD-B9D0-8A8AF3B00E76}">
  <cacheSource type="external" connectionId="8"/>
  <cacheFields count="4">
    <cacheField name="[Measures].[Total Revenue]" caption="Total Revenue" numFmtId="0" hierarchy="34" level="32767"/>
    <cacheField name="[Date].[WeekDay].[WeekDay]" caption="WeekDay" numFmtId="0" hierarchy="5" level="1">
      <sharedItems count="7">
        <s v="Sun"/>
        <s v="Mon"/>
        <s v="Tue"/>
        <s v="Wed"/>
        <s v="Thu"/>
        <s v="Fri"/>
        <s v="Sat"/>
      </sharedItems>
    </cacheField>
    <cacheField name="[Dim_SalesPerson].[Store Name].[Store Name]" caption="Store Name" numFmtId="0" hierarchy="22" level="1">
      <sharedItems containsSemiMixedTypes="0" containsNonDate="0" containsString="0"/>
    </cacheField>
    <cacheField name="Dummy0" numFmtId="0" hierarchy="62" level="32767">
      <extLst>
        <ext xmlns:x14="http://schemas.microsoft.com/office/spreadsheetml/2009/9/main" uri="{63CAB8AC-B538-458d-9737-405883B0398D}">
          <x14:cacheField ignore="1"/>
        </ext>
      </extLst>
    </cacheField>
  </cacheFields>
  <cacheHierarchies count="63">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1"/>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49584027781" createdVersion="7" refreshedVersion="7" minRefreshableVersion="3" recordCount="0" supportSubquery="1" supportAdvancedDrill="1" xr:uid="{C3B73DEC-BD52-4CF8-87DB-2FBD4A770943}">
  <cacheSource type="external" connectionId="8"/>
  <cacheFields count="4">
    <cacheField name="[Measures].[Total Revenue]" caption="Total Revenue" numFmtId="0" hierarchy="34" level="32767"/>
    <cacheField name="[Measures].[Total Target]" caption="Total Target" numFmtId="0" hierarchy="44" level="32767"/>
    <cacheField name="[Dim_SalesPerson].[Store Name].[Store Name]" caption="Store Name" numFmtId="0" hierarchy="22" level="1">
      <sharedItems count="10">
        <s v="Barron-Fleming"/>
        <s v="Berg-Trujillo"/>
        <s v="Lee-Myers"/>
        <s v="Lopez"/>
        <s v="Martinez"/>
        <s v="Miller"/>
        <s v="Myers-Lopez"/>
        <s v="Novak PLC"/>
        <s v="Thomas"/>
        <s v="Valdez"/>
      </sharedItems>
    </cacheField>
    <cacheField name="[Date].[Month].[Month]" caption="Month"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49587384261" createdVersion="7" refreshedVersion="7" minRefreshableVersion="3" recordCount="0" supportSubquery="1" supportAdvancedDrill="1" xr:uid="{B90981F6-61A6-42B9-AEFF-697298DA96DA}">
  <cacheSource type="external" connectionId="8"/>
  <cacheFields count="2">
    <cacheField name="[Measures].[Total Revenue]" caption="Total Revenue" numFmtId="0" hierarchy="34" level="32767"/>
    <cacheField name="[Date].[Month].[Month]" caption="Month" numFmtId="0" hierarchy="3" level="1">
      <sharedItems count="12">
        <s v="Jan"/>
        <s v="Feb"/>
        <s v="Mar"/>
        <s v="Apr"/>
        <s v="May"/>
        <s v="Jun"/>
        <s v="Jul"/>
        <s v="Aug"/>
        <s v="Sep"/>
        <s v="Oct"/>
        <s v="Nov"/>
        <s v="Dec"/>
      </sharedItems>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49591203702" createdVersion="7" refreshedVersion="7" minRefreshableVersion="3" recordCount="0" supportSubquery="1" supportAdvancedDrill="1" xr:uid="{CE4686F9-D922-423D-A20D-5096BFCE820D}">
  <cacheSource type="external" connectionId="8"/>
  <cacheFields count="12">
    <cacheField name="[Measures].[Total Revenue]" caption="Total Revenue" numFmtId="0" hierarchy="34" level="32767"/>
    <cacheField name="[Measures].[COGS]" caption="COGS" numFmtId="0" hierarchy="35" level="32767"/>
    <cacheField name="[Measures].[Profit Margin]" caption="Profit Margin" numFmtId="0" hierarchy="36" level="32767"/>
    <cacheField name="[Measures].[% Profit Margin]" caption="% Profit Margin" numFmtId="0" hierarchy="37" level="32767"/>
    <cacheField name="[Measures].[# Tansactions]" caption="# Tansactions" numFmtId="0" hierarchy="38" level="32767"/>
    <cacheField name="[Measures].[Total Refund]" caption="Total Refund" numFmtId="0" hierarchy="39" level="32767"/>
    <cacheField name="[Measures].[Refund Rate]" caption="Refund Rate" numFmtId="0" hierarchy="40" level="32767"/>
    <cacheField name="[Measures].[# Products]" caption="# Products" numFmtId="0" hierarchy="41" level="32767"/>
    <cacheField name="[Measures].[Total Qty]" caption="Total Qty" numFmtId="0" hierarchy="42" level="32767"/>
    <cacheField name="[Measures].[Qty_Returned]" caption="Qty_Returned" numFmtId="0" hierarchy="43" level="32767"/>
    <cacheField name="[Measures].[Total Target]" caption="Total Target" numFmtId="0" hierarchy="44" level="32767"/>
    <cacheField name="[Date].[Month].[Month]" caption="Month"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oneField="1">
      <fieldsUsage count="1">
        <fieldUsage x="3"/>
      </fieldsUsage>
    </cacheHierarchy>
    <cacheHierarchy uniqueName="[Measures].[# Tansactions]" caption="# Tansactions"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Refund Rate]" caption="Refund Rate" measure="1" displayFolder="" measureGroup="Calculations" count="0" oneField="1">
      <fieldsUsage count="1">
        <fieldUsage x="6"/>
      </fieldsUsage>
    </cacheHierarchy>
    <cacheHierarchy uniqueName="[Measures].[# Products]" caption="# Products" measure="1" displayFolder="" measureGroup="Calculations" count="0" oneField="1">
      <fieldsUsage count="1">
        <fieldUsage x="7"/>
      </fieldsUsage>
    </cacheHierarchy>
    <cacheHierarchy uniqueName="[Measures].[Total Qty]" caption="Total Qty" measure="1" displayFolder="" measureGroup="Calculations" count="0" oneField="1">
      <fieldsUsage count="1">
        <fieldUsage x="8"/>
      </fieldsUsage>
    </cacheHierarchy>
    <cacheHierarchy uniqueName="[Measures].[Qty_Returned]" caption="Qty_Returned" measure="1" displayFolder="" measureGroup="Calculations" count="0" oneField="1">
      <fieldsUsage count="1">
        <fieldUsage x="9"/>
      </fieldsUsage>
    </cacheHierarchy>
    <cacheHierarchy uniqueName="[Measures].[Total Target]" caption="Total Target" measure="1" displayFolder="" measureGroup="Calculations" count="0" oneField="1">
      <fieldsUsage count="1">
        <fieldUsage x="10"/>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49778125003" createdVersion="7" refreshedVersion="7" minRefreshableVersion="3" recordCount="0" supportSubquery="1" supportAdvancedDrill="1" xr:uid="{9D004C88-AD07-4E56-9DC6-6C801E288C6E}">
  <cacheSource type="external" connectionId="8"/>
  <cacheFields count="3">
    <cacheField name="[Measures].[Profit Margin]" caption="Profit Margin" numFmtId="0" hierarchy="36" level="32767"/>
    <cacheField name="[Date].[Month].[Month]" caption="Month" numFmtId="0" hierarchy="3" level="1">
      <sharedItems count="12">
        <s v="Jan"/>
        <s v="Feb"/>
        <s v="Mar"/>
        <s v="Apr"/>
        <s v="May"/>
        <s v="Jun"/>
        <s v="Jul"/>
        <s v="Aug"/>
        <s v="Sep"/>
        <s v="Oct"/>
        <s v="Nov"/>
        <s v="Dec"/>
      </sharedItems>
    </cacheField>
    <cacheField name="[Dim_products].[Category].[Category]" caption="Category" numFmtId="0" hierarchy="17"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49782060183" createdVersion="7" refreshedVersion="7" minRefreshableVersion="3" recordCount="0" supportSubquery="1" supportAdvancedDrill="1" xr:uid="{FE087311-8F54-4690-B55E-9DF197770596}">
  <cacheSource type="external" connectionId="8"/>
  <cacheFields count="3">
    <cacheField name="[Measures].[Profit Margin]" caption="Profit Margin" numFmtId="0" hierarchy="36" level="32767"/>
    <cacheField name="[Date].[Month].[Month]" caption="Month" numFmtId="0" hierarchy="3" level="1">
      <sharedItems count="12">
        <s v="Jan"/>
        <s v="Feb"/>
        <s v="Mar"/>
        <s v="Apr"/>
        <s v="May"/>
        <s v="Jun"/>
        <s v="Jul"/>
        <s v="Aug"/>
        <s v="Sep"/>
        <s v="Oct"/>
        <s v="Nov"/>
        <s v="Dec"/>
      </sharedItems>
    </cacheField>
    <cacheField name="[Dim_products].[Category].[Category]" caption="Category" numFmtId="0" hierarchy="17"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58148148151" createdVersion="7" refreshedVersion="7" minRefreshableVersion="3" recordCount="0" supportSubquery="1" supportAdvancedDrill="1" xr:uid="{382E9539-AFCB-431F-B63E-9430540BA1A3}">
  <cacheSource type="external" connectionId="8"/>
  <cacheFields count="4">
    <cacheField name="[Date].[Month].[Month]" caption="Month" numFmtId="0" hierarchy="3" level="1">
      <sharedItems count="12">
        <s v="Apr"/>
        <s v="Aug"/>
        <s v="Dec"/>
        <s v="Feb"/>
        <s v="Jan"/>
        <s v="Jul"/>
        <s v="Jun"/>
        <s v="Mar"/>
        <s v="May"/>
        <s v="Nov"/>
        <s v="Oct"/>
        <s v="Sep"/>
      </sharedItems>
    </cacheField>
    <cacheField name="[Measures].[Profit Margin]" caption="Profit Margin" numFmtId="0" hierarchy="36" level="32767"/>
    <cacheField name="[Dim_products].[Product Name].[Product Name]" caption="Product Name" numFmtId="0" hierarchy="16"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ty]" caption="Total Qty" numFmtId="0" hierarchy="42" level="32767"/>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2"/>
      </fieldsUsage>
    </cacheHierarchy>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oneField="1">
      <fieldsUsage count="1">
        <fieldUsage x="3"/>
      </fieldsUsage>
    </cacheHierarchy>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5815150463" createdVersion="7" refreshedVersion="7" minRefreshableVersion="3" recordCount="0" supportSubquery="1" supportAdvancedDrill="1" xr:uid="{44D4B153-A6F1-4505-AA43-C5C2F0398CEC}">
  <cacheSource type="external" connectionId="8"/>
  <cacheFields count="3">
    <cacheField name="[Dim_Customer].[Full Name].[Full Name]" caption="Full Name" numFmtId="0" hierarchy="10" level="1">
      <sharedItems count="5">
        <s v="Bobby Abbott"/>
        <s v="Christine Hawkins"/>
        <s v="Jeffery Powell"/>
        <s v="Lisa West"/>
        <s v="Travis Ewing"/>
      </sharedItems>
    </cacheField>
    <cacheField name="[Measures].[Profit Margin]" caption="Profit Margin" numFmtId="0" hierarchy="36" level="32767"/>
    <cacheField name="[Date].[Month].[Month]" caption="Month"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58155324071" createdVersion="7" refreshedVersion="7" minRefreshableVersion="3" recordCount="0" supportSubquery="1" supportAdvancedDrill="1" xr:uid="{22E53054-425C-4206-AB49-73DDD731DCDB}">
  <cacheSource type="external" connectionId="8"/>
  <cacheFields count="4">
    <cacheField name="[Dim_Customer].[Full Name].[Full Name]" caption="Full Name" numFmtId="0" hierarchy="10" level="1">
      <sharedItems count="5">
        <s v="Bobby Abbott"/>
        <s v="Christine Hawkins"/>
        <s v="Jeffery Powell"/>
        <s v="Lisa West"/>
        <s v="Travis Ewing"/>
      </sharedItems>
    </cacheField>
    <cacheField name="[Measures].[Profit Margin]" caption="Profit Margin" numFmtId="0" hierarchy="36" level="32767"/>
    <cacheField name="[Dim_Customer].[Location].[Location]" caption="Location" numFmtId="0" hierarchy="12" level="1">
      <sharedItems count="5">
        <s v="Florida"/>
        <s v="Indiana"/>
        <s v="Maryland"/>
        <s v="New York"/>
        <s v="Wisconsin"/>
      </sharedItems>
    </cacheField>
    <cacheField name="[Date].[Month].[Month]" caption="Month"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58159027781" createdVersion="7" refreshedVersion="7" minRefreshableVersion="3" recordCount="0" supportSubquery="1" supportAdvancedDrill="1" xr:uid="{32E79EF1-7F02-4FC6-8D8C-DE4FEF357A7C}">
  <cacheSource type="external" connectionId="8"/>
  <cacheFields count="4">
    <cacheField name="[Date].[Month].[Month]" caption="Month" numFmtId="0" hierarchy="3" level="1">
      <sharedItems count="12">
        <s v="Apr"/>
        <s v="Aug"/>
        <s v="Dec"/>
        <s v="Feb"/>
        <s v="Jan"/>
        <s v="Jul"/>
        <s v="Jun"/>
        <s v="Mar"/>
        <s v="May"/>
        <s v="Nov"/>
        <s v="Oct"/>
        <s v="Sep"/>
      </sharedItems>
    </cacheField>
    <cacheField name="[Measures].[Profit Margin]" caption="Profit Margin" numFmtId="0" hierarchy="36" level="32767"/>
    <cacheField name="[Dim_products].[Product Name].[Product Name]" caption="Product Name" numFmtId="0" hierarchy="16" level="1">
      <sharedItems count="5">
        <s v="Attorney Mist"/>
        <s v="Begin Brew"/>
        <s v="Common Splash"/>
        <s v="Eight Brew"/>
        <s v="Onto Dew"/>
      </sharedItems>
    </cacheField>
    <cacheField name="[Dim_products].[Category].[Category]" caption="Category" numFmtId="0" hierarchy="17" level="1">
      <sharedItems count="8">
        <s v="Alcoholic Beverage"/>
        <s v="Coffee"/>
        <s v="Energy Drink"/>
        <s v="Juice"/>
        <s v="Soft Drink"/>
        <s v="Sports Drink"/>
        <s v="Tea"/>
        <s v="Water"/>
      </sharedItems>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2"/>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58162268522" createdVersion="7" refreshedVersion="7" minRefreshableVersion="3" recordCount="0" supportSubquery="1" supportAdvancedDrill="1" xr:uid="{299BB9F1-73A2-410D-BE63-26BB93915FD2}">
  <cacheSource type="external" connectionId="8"/>
  <cacheFields count="3">
    <cacheField name="[Measures].[Profit Margin]" caption="Profit Margin" numFmtId="0" hierarchy="36" level="32767"/>
    <cacheField name="[Dim_Customer].[Customer Age Group].[Customer Age Group]" caption="Customer Age Group" numFmtId="0" hierarchy="14" level="1">
      <sharedItems count="5">
        <s v="0-20"/>
        <s v="21-30"/>
        <s v="31-40"/>
        <s v="41-50"/>
        <s v="51 +"/>
      </sharedItems>
    </cacheField>
    <cacheField name="[Date].[Month].[Month]" caption="Month"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1"/>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5816574074" createdVersion="7" refreshedVersion="7" minRefreshableVersion="3" recordCount="0" supportSubquery="1" supportAdvancedDrill="1" xr:uid="{15AF4BF4-2FDC-4DD7-93E6-96EA495C34F6}">
  <cacheSource type="external" connectionId="8"/>
  <cacheFields count="3">
    <cacheField name="[Measures].[Profit Margin]" caption="Profit Margin" numFmtId="0" hierarchy="36" level="32767"/>
    <cacheField name="[Dim_Customer].[Gender].[Gender]" caption="Gender" numFmtId="0" hierarchy="11" level="1">
      <sharedItems count="2">
        <s v="Female"/>
        <s v="Male"/>
      </sharedItems>
    </cacheField>
    <cacheField name="[Date].[Month].[Month]" caption="Month"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1"/>
      </fieldsUsage>
    </cacheHierarchy>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58169560188" createdVersion="7" refreshedVersion="7" minRefreshableVersion="3" recordCount="0" supportSubquery="1" supportAdvancedDrill="1" xr:uid="{3E0CDF7F-68AB-4E65-AB13-44C5821DAB70}">
  <cacheSource type="external" connectionId="8"/>
  <cacheFields count="9">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 Customers]" caption="# Customers" numFmtId="0" hierarchy="45" level="32767"/>
    <cacheField name="[Measures].[# Locations]" caption="# Locations" numFmtId="0" hierarchy="46" level="32767"/>
    <cacheField name="[Measures].[Total Revenue]" caption="Total Revenue" numFmtId="0" hierarchy="34" level="32767"/>
    <cacheField name="[Measures].[Profit Margin]" caption="Profit Margin" numFmtId="0" hierarchy="36" level="32767"/>
    <cacheField name="[Measures].[% Profit Margin]" caption="% Profit Margin" numFmtId="0" hierarchy="37" level="32767"/>
    <cacheField name="[Measures].[COGS]" caption="COGS" numFmtId="0" hierarchy="35" level="32767"/>
    <cacheField name="[Date].[Month].[Month]" caption="Month"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8"/>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oneField="1">
      <fieldsUsage count="1">
        <fieldUsage x="4"/>
      </fieldsUsage>
    </cacheHierarchy>
    <cacheHierarchy uniqueName="[Measures].[COGS]" caption="COGS" measure="1" displayFolder="" measureGroup="Calculations" count="0" oneField="1">
      <fieldsUsage count="1">
        <fieldUsage x="7"/>
      </fieldsUsage>
    </cacheHierarchy>
    <cacheHierarchy uniqueName="[Measures].[Profit Margin]" caption="Profit Margin" measure="1" displayFolder="" measureGroup="Calculations" count="0" oneField="1">
      <fieldsUsage count="1">
        <fieldUsage x="5"/>
      </fieldsUsage>
    </cacheHierarchy>
    <cacheHierarchy uniqueName="[Measures].[% Profit Margin]" caption="% Profit Margin" measure="1" displayFolder="" measureGroup="Calculations" count="0" oneField="1">
      <fieldsUsage count="1">
        <fieldUsage x="6"/>
      </fieldsUsage>
    </cacheHierarchy>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oneField="1">
      <fieldsUsage count="1">
        <fieldUsage x="2"/>
      </fieldsUsage>
    </cacheHierarchy>
    <cacheHierarchy uniqueName="[Measures].[# Locations]" caption="# Locations" measure="1" displayFolder="" measureGroup="Calculations" count="0" oneField="1">
      <fieldsUsage count="1">
        <fieldUsage x="3"/>
      </fieldsUsage>
    </cacheHierarchy>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58172569444" createdVersion="7" refreshedVersion="7" minRefreshableVersion="3" recordCount="0" supportSubquery="1" supportAdvancedDrill="1" xr:uid="{53E0700E-C03A-4394-AEE1-32F4E843B70B}">
  <cacheSource type="external" connectionId="8"/>
  <cacheFields count="4">
    <cacheField name="[Date].[Month].[Month]" caption="Month" numFmtId="0" hierarchy="3" level="1">
      <sharedItems count="12">
        <s v="Apr"/>
        <s v="Aug"/>
        <s v="Dec"/>
        <s v="Feb"/>
        <s v="Jan"/>
        <s v="Jul"/>
        <s v="Jun"/>
        <s v="Mar"/>
        <s v="May"/>
        <s v="Nov"/>
        <s v="Oct"/>
        <s v="Sep"/>
      </sharedItems>
    </cacheField>
    <cacheField name="[Measures].[# Products]" caption="# Products" numFmtId="0" hierarchy="41" level="32767"/>
    <cacheField name="[Measures].[Return Rate]" caption="Return Rate" numFmtId="0" hierarchy="48" level="32767"/>
    <cacheField name="[Measures].[Refund Rate]" caption="Refund Rate" numFmtId="0" hierarchy="40" level="32767"/>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oneField="1">
      <fieldsUsage count="1">
        <fieldUsage x="3"/>
      </fieldsUsage>
    </cacheHierarchy>
    <cacheHierarchy uniqueName="[Measures].[# Products]" caption="# Products" measure="1" displayFolder="" measureGroup="Calculations" count="0" oneField="1">
      <fieldsUsage count="1">
        <fieldUsage x="1"/>
      </fieldsUsage>
    </cacheHierarchy>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oneField="1">
      <fieldsUsage count="1">
        <fieldUsage x="2"/>
      </fieldsUsage>
    </cacheHierarchy>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58175925924" createdVersion="7" refreshedVersion="7" minRefreshableVersion="3" recordCount="0" supportSubquery="1" supportAdvancedDrill="1" xr:uid="{3976E020-8028-4F2B-8BAD-3AF748356893}">
  <cacheSource type="external" connectionId="8"/>
  <cacheFields count="3">
    <cacheField name="[Measures].[Average of Customer Age]" caption="Average of Customer Age" numFmtId="0" hierarchy="60" level="32767"/>
    <cacheField name="[Measures].[Average Customer Age]" caption="Average Customer Age" numFmtId="0" hierarchy="47" level="32767"/>
    <cacheField name="[Date].[Month].[Month]" caption="Month"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oneField="1">
      <fieldsUsage count="1">
        <fieldUsage x="1"/>
      </fieldsUsage>
    </cacheHierarchy>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58178935187" createdVersion="7" refreshedVersion="7" minRefreshableVersion="3" recordCount="0" supportSubquery="1" supportAdvancedDrill="1" xr:uid="{7D12D0A8-50B3-46E0-9FDB-220B206510E8}">
  <cacheSource type="external" connectionId="8"/>
  <cacheFields count="3">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36" level="32767"/>
    <cacheField name="[Date].[Month].[Month]" caption="Month"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58182060182" createdVersion="7" refreshedVersion="7" minRefreshableVersion="3" recordCount="0" supportSubquery="1" supportAdvancedDrill="1" xr:uid="{C058DC47-E5D2-472E-9E08-A1B7358DA8EA}">
  <cacheSource type="external" connectionId="8"/>
  <cacheFields count="4">
    <cacheField name="[Dim_Customer].[Full Name].[Full Name]" caption="Full Name" numFmtId="0" hierarchy="10" level="1">
      <sharedItems count="5">
        <s v="Bobby Abbott"/>
        <s v="Christine Hawkins"/>
        <s v="Jeffery Powell"/>
        <s v="Lisa West"/>
        <s v="Travis Ewing"/>
      </sharedItems>
    </cacheField>
    <cacheField name="[Measures].[Profit Margin]" caption="Profit Margin" numFmtId="0" hierarchy="36" level="32767"/>
    <cacheField name="[Dim_Customer].[Location].[Location]" caption="Location" numFmtId="0" hierarchy="12" level="1">
      <sharedItems count="5">
        <s v="California"/>
        <s v="Michigan"/>
        <s v="Missouri"/>
        <s v="Virginia"/>
        <s v="Washington"/>
      </sharedItems>
    </cacheField>
    <cacheField name="[Date].[Month].[Month]" caption="Month"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58185416668" createdVersion="7" refreshedVersion="7" minRefreshableVersion="3" recordCount="0" supportSubquery="1" supportAdvancedDrill="1" xr:uid="{9B741291-F4A6-4B34-83C0-A9C2B654D632}">
  <cacheSource type="external" connectionId="8"/>
  <cacheFields count="3">
    <cacheField name="[Date].[Month].[Month]" caption="Month" numFmtId="0" hierarchy="3" level="1">
      <sharedItems count="12">
        <s v="Apr"/>
        <s v="Aug"/>
        <s v="Dec"/>
        <s v="Feb"/>
        <s v="Jan"/>
        <s v="Jul"/>
        <s v="Jun"/>
        <s v="Mar"/>
        <s v="May"/>
        <s v="Nov"/>
        <s v="Oct"/>
        <s v="Sep"/>
      </sharedItems>
    </cacheField>
    <cacheField name="[Measures].[Profit Margin]" caption="Profit Margin" numFmtId="0" hierarchy="36" level="32767"/>
    <cacheField name="[Dim_products].[Product Name].[Product Name]" caption="Product Name" numFmtId="0" hierarchy="16" level="1">
      <sharedItems count="5">
        <s v="Attorney Mist"/>
        <s v="Begin Brew"/>
        <s v="Common Splash"/>
        <s v="Eight Brew"/>
        <s v="Onto Dew"/>
      </sharedItems>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2"/>
      </fieldsUsage>
    </cacheHierarchy>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95818854167" createdVersion="7" refreshedVersion="7" minRefreshableVersion="3" recordCount="0" supportSubquery="1" supportAdvancedDrill="1" xr:uid="{A41CF39F-5DAD-49EF-A578-74691AA2FBA5}">
  <cacheSource type="external" connectionId="8"/>
  <cacheFields count="3">
    <cacheField name="[Measures].[Profit Margin]" caption="Profit Margin" numFmtId="0" hierarchy="36" level="32767"/>
    <cacheField name="[Date].[Month].[Month]" caption="Month" numFmtId="0" hierarchy="3" level="1">
      <sharedItems count="12">
        <s v="Apr"/>
        <s v="Aug"/>
        <s v="Dec"/>
        <s v="Feb"/>
        <s v="Jan"/>
        <s v="Jul"/>
        <s v="Jun"/>
        <s v="Mar"/>
        <s v="May"/>
        <s v="Nov"/>
        <s v="Oct"/>
        <s v="Sep"/>
      </sharedItems>
    </cacheField>
    <cacheField name="[Date].[WeekDay].[WeekDay]" caption="WeekDay" numFmtId="0" hierarchy="5" level="1">
      <sharedItems count="7">
        <s v="Sun"/>
        <s v="Mon"/>
        <s v="Tue"/>
        <s v="Wed"/>
        <s v="Thu"/>
        <s v="Fri"/>
        <s v="Sat"/>
      </sharedItems>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2"/>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845549421298" createdVersion="3" refreshedVersion="7" minRefreshableVersion="3" recordCount="0" supportSubquery="1" supportAdvancedDrill="1" xr:uid="{CEE81B73-2C98-4630-A926-DBAB0A5F065D}">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101064547"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845636805556" createdVersion="3" refreshedVersion="7" minRefreshableVersion="3" recordCount="0" supportSubquery="1" supportAdvancedDrill="1" xr:uid="{36F73F3E-1C67-4FF5-ADBE-B04CF3028CF5}">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200579787"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ucky Chourasiya" refreshedDate="45470.847790972221" createdVersion="3" refreshedVersion="7" minRefreshableVersion="3" recordCount="0" supportSubquery="1" supportAdvancedDrill="1" xr:uid="{992CB24B-5754-4470-8B9F-991DA3E0706B}">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 Age]" caption="Custom Age" attribute="1" defaultMemberUniqueName="[Dim_SalesPerson].[Custom Age].[All]" allUniqueName="[Dim_SalesPerson].[Custom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ansactions]" caption="# T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_Returned]" caption="Qty_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im_products]" caption="__XL_Count Dim_products" measure="1" displayFolder="" measureGroup="Dim_products" count="0" hidden="1"/>
    <cacheHierarchy uniqueName="[Measures].[__XL_Count Dim_Customer]" caption="__XL_Count Dim_Customer" measure="1" displayFolder="" measureGroup="Dim_Customer"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Count of Customer Age Group]" caption="Count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Group]" caption="Sum of Customer Age Group" measure="1" displayFolder="" measureGroup="Dim_Customer" count="0" hidden="1">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hidden="1">
      <extLst>
        <ext xmlns:x15="http://schemas.microsoft.com/office/spreadsheetml/2010/11/main" uri="{B97F6D7D-B522-45F9-BDA1-12C45D357490}">
          <x15:cacheHierarchy aggregatedColumn="13"/>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60225921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F24281-5448-4ACC-AC99-4B7D82ABDB85}" name="Month2" cacheId="9" applyNumberFormats="0" applyBorderFormats="0" applyFontFormats="0" applyPatternFormats="0" applyAlignmentFormats="0" applyWidthHeightFormats="1" dataCaption="Values" tag="7cccd77f-4c26-4dee-8d43-7d5b3ebae9b1" updatedVersion="7" minRefreshableVersion="3" useAutoFormatting="1" subtotalHiddenItems="1" rowGrandTotals="0" colGrandTotals="0" itemPrintTitles="1" createdVersion="7" indent="0" outline="1" outlineData="1" multipleFieldFilters="0" rowHeaderCaption="Month">
  <location ref="AJ6:AK18"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fld="0" subtotal="count" baseField="0" baseItem="0"/>
  </dataField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Customer Age"/>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6C99333-7997-4E9D-AB4A-17769678EB95}" name="Category" cacheId="13" applyNumberFormats="0" applyBorderFormats="0" applyFontFormats="0" applyPatternFormats="0" applyAlignmentFormats="0" applyWidthHeightFormats="1" dataCaption="Values" tag="ef8ee9ca-15c1-4e6c-9ef6-6320e56ede05" updatedVersion="7" minRefreshableVersion="3" useAutoFormatting="1" subtotalHiddenItems="1" rowGrandTotals="0" colGrandTotals="0" itemPrintTitles="1" createdVersion="7" indent="0" outline="1" outlineData="1" multipleFieldFilters="0" chartFormat="6" rowHeaderCaption="Category">
  <location ref="BL8:BM16"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s>
  <rowFields count="1">
    <field x="3"/>
  </rowFields>
  <rowItems count="8">
    <i>
      <x v="4"/>
    </i>
    <i>
      <x v="5"/>
    </i>
    <i>
      <x v="6"/>
    </i>
    <i>
      <x v="7"/>
    </i>
    <i>
      <x v="2"/>
    </i>
    <i>
      <x v="1"/>
    </i>
    <i>
      <x/>
    </i>
    <i>
      <x v="3"/>
    </i>
  </rowItems>
  <colItems count="1">
    <i/>
  </colItems>
  <dataFields count="1">
    <dataField fld="1" subtotal="count" baseField="0" baseItem="0"/>
  </dataFields>
  <formats count="1">
    <format dxfId="55">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Customer Age"/>
    <pivotHierarchy dragToData="1"/>
  </pivotHierarchies>
  <pivotTableStyleInfo name="PivotStyleLight16" showRowHeaders="1" showColHeaders="1" showRowStripes="0" showColStripes="0" showLastColumn="1"/>
  <filters count="1">
    <filter fld="2" type="count" id="2" iMeasureHier="36">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s]"/>
        <x15:activeTabTopLevelEntity name="[Dim_Customer]"/>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4F5B5FA-72C7-4459-AE3C-8ADC3B58DC28}" name="KPI 3" cacheId="16" applyNumberFormats="0" applyBorderFormats="0" applyFontFormats="0" applyPatternFormats="0" applyAlignmentFormats="0" applyWidthHeightFormats="1" dataCaption="Values" tag="47d90064-e671-469f-af30-323d1b06aa82" updatedVersion="7" minRefreshableVersion="3" useAutoFormatting="1" subtotalHiddenItems="1" rowGrandTotals="0" colGrandTotals="0" itemPrintTitles="1" createdVersion="7" indent="0" compact="0" compactData="0" multipleFieldFilters="0">
  <location ref="N7:S8" firstHeaderRow="0" firstDataRow="1" firstDataCol="0"/>
  <pivotFields count="9">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2" subtotal="count" baseField="0" baseItem="0"/>
    <dataField fld="3" subtotal="count" baseField="0" baseItem="0"/>
    <dataField fld="7" subtotal="count" baseField="0" baseItem="0" numFmtId="169"/>
    <dataField fld="4" subtotal="count" baseField="0" baseItem="0" numFmtId="169"/>
    <dataField fld="5" subtotal="count" baseField="0" baseItem="0" numFmtId="169"/>
    <dataField fld="6" subtotal="count" baseField="0" baseItem="0"/>
  </dataFields>
  <formats count="1">
    <format dxfId="56">
      <pivotArea outline="0" fieldPosition="0">
        <references count="1">
          <reference field="4294967294" count="3" selected="0">
            <x v="2"/>
            <x v="3"/>
            <x v="4"/>
          </reference>
        </references>
      </pivotArea>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2" iMeasureHier="36">
      <autoFilter ref="A1">
        <filterColumn colId="0">
          <top10 top="0" val="5" filterVal="5"/>
        </filterColumn>
      </autoFilter>
    </filter>
    <filter fld="1" type="count" id="4" iMeasureHier="36">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DD47CBE-8714-45C8-B697-039B22BA157B}" name="Top5 Products" cacheId="21" applyNumberFormats="0" applyBorderFormats="0" applyFontFormats="0" applyPatternFormats="0" applyAlignmentFormats="0" applyWidthHeightFormats="1" dataCaption="Values" tag="ef8ee9ca-15c1-4e6c-9ef6-6320e56ede05" updatedVersion="7" minRefreshableVersion="3" useAutoFormatting="1" subtotalHiddenItems="1" rowGrandTotals="0" colGrandTotals="0" itemPrintTitles="1" createdVersion="7" indent="0" outline="1" outlineData="1" multipleFieldFilters="0" chartFormat="3" rowHeaderCaption="Product Name">
  <location ref="BC8:BD13" firstHeaderRow="1" firstDataRow="1" firstDataCol="1"/>
  <pivotFields count="3">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2"/>
  </rowFields>
  <rowItems count="5">
    <i>
      <x v="1"/>
    </i>
    <i>
      <x v="2"/>
    </i>
    <i>
      <x v="4"/>
    </i>
    <i>
      <x v="3"/>
    </i>
    <i>
      <x/>
    </i>
  </rowItems>
  <colItems count="1">
    <i/>
  </colItems>
  <dataFields count="1">
    <dataField fld="1" subtotal="count" baseField="0" baseItem="0"/>
  </dataFields>
  <formats count="1">
    <format dxfId="57">
      <pivotArea outline="0" collapsedLevelsAreSubtotals="1" fieldPosition="0"/>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Customer Age"/>
    <pivotHierarchy dragToData="1"/>
  </pivotHierarchies>
  <pivotTableStyleInfo name="PivotStyleLight16" showRowHeaders="1" showColHeaders="1" showRowStripes="0" showColStripes="0" showLastColumn="1"/>
  <filters count="1">
    <filter fld="2" type="count" id="2" iMeasureHier="36">
      <autoFilter ref="A1">
        <filterColumn colId="0">
          <top10 val="5" filterVal="5"/>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E6CB002-D3E4-42BC-8B44-D3981BAC7C2F}" name="Bottom5 Customer" cacheId="11" applyNumberFormats="0" applyBorderFormats="0" applyFontFormats="0" applyPatternFormats="0" applyAlignmentFormats="0" applyWidthHeightFormats="1" dataCaption="Values" tag="7a7872e3-3784-44eb-895f-583a9f8c81cd" updatedVersion="7" minRefreshableVersion="3" useAutoFormatting="1" subtotalHiddenItems="1" rowGrandTotals="0" colGrandTotals="0" itemPrintTitles="1" createdVersion="7" indent="0" compact="0" compactData="0" multipleFieldFilters="0">
  <location ref="E7:F12"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dataField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36">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42BCF8-CFB9-4C21-8623-99CF6E4F2B80}" name="AllProducts" cacheId="10" applyNumberFormats="0" applyBorderFormats="0" applyFontFormats="0" applyPatternFormats="0" applyAlignmentFormats="0" applyWidthHeightFormats="1" dataCaption="Values" tag="3ffd91c9-6e89-4142-91b8-516796e68289" updatedVersion="7" minRefreshableVersion="3" useAutoFormatting="1" subtotalHiddenItems="1" rowGrandTotals="0" colGrandTotals="0" itemPrintTitles="1" createdVersion="7" indent="0" outline="1" outlineData="1" multipleFieldFilters="0" chartFormat="3" rowHeaderCaption="Product Name">
  <location ref="BG8:BI108" firstHeaderRow="0"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Row" allDrilled="1"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subtotalTop="0" showAll="0" defaultSubtotal="0"/>
  </pivotFields>
  <rowFields count="1">
    <field x="2"/>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1" subtotal="count" baseField="0" baseItem="0"/>
    <dataField fld="3" subtotal="count" baseField="0" baseItem="0"/>
  </dataFields>
  <formats count="1">
    <format dxfId="58">
      <pivotArea outline="0" collapsedLevelsAreSubtotals="1" fieldPosition="0"/>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Customer Age"/>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018B961-EB3D-4AF0-A6D0-3B5FED0820C2}" name="Customer Age Group" cacheId="14" applyNumberFormats="0" applyBorderFormats="0" applyFontFormats="0" applyPatternFormats="0" applyAlignmentFormats="0" applyWidthHeightFormats="1" dataCaption="Values" tag="cdd5c1bb-acc2-4623-a230-9641ae682428" updatedVersion="7" minRefreshableVersion="3" useAutoFormatting="1" subtotalHiddenItems="1" rowGrandTotals="0" colGrandTotals="0" itemPrintTitles="1" createdVersion="7" indent="0" outline="1" outlineData="1" multipleFieldFilters="0" chartFormat="3" rowHeaderCaption="Customer Age Group">
  <location ref="W6:X11" firstHeaderRow="1" firstDataRow="1" firstDataCol="1"/>
  <pivotFields count="3">
    <pivotField dataField="1" subtotalTop="0" showAll="0" defaultSubtotal="0"/>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5">
    <i>
      <x/>
    </i>
    <i>
      <x v="1"/>
    </i>
    <i>
      <x v="2"/>
    </i>
    <i>
      <x v="3"/>
    </i>
    <i>
      <x v="4"/>
    </i>
  </rowItems>
  <colItems count="1">
    <i/>
  </colItems>
  <dataFields count="1">
    <dataField fld="0" subtotal="count" baseField="0" baseItem="0" numFmtId="169"/>
  </dataFields>
  <formats count="1">
    <format dxfId="59">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9C0EDD3-391F-499D-85CF-E390F83B8746}" name="Product KPI" cacheId="17" applyNumberFormats="0" applyBorderFormats="0" applyFontFormats="0" applyPatternFormats="0" applyAlignmentFormats="0" applyWidthHeightFormats="1" dataCaption="Values" tag="395d348e-279a-4ad9-9b64-5404c709eebf" updatedVersion="7" minRefreshableVersion="3" useAutoFormatting="1" subtotalHiddenItems="1" rowGrandTotals="0" colGrandTotals="0" itemPrintTitles="1" createdVersion="7" indent="0" outline="1" outlineData="1" multipleFieldFilters="0" chartFormat="3" rowHeaderCaption="Weekday">
  <location ref="AX12:AZ13" firstHeaderRow="0" firstDataRow="1" firstDataCol="0"/>
  <pivotFields count="4">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dataField="1" subtotalTop="0" showAll="0" defaultSubtotal="0"/>
  </pivotFields>
  <rowItems count="1">
    <i/>
  </rowItems>
  <colFields count="1">
    <field x="-2"/>
  </colFields>
  <colItems count="3">
    <i>
      <x/>
    </i>
    <i i="1">
      <x v="1"/>
    </i>
    <i i="2">
      <x v="2"/>
    </i>
  </colItems>
  <dataFields count="3">
    <dataField fld="1" subtotal="count" baseField="0" baseItem="0"/>
    <dataField fld="2" subtotal="count" baseField="0" baseItem="0" numFmtId="10"/>
    <dataField fld="3" subtotal="count" baseField="0" baseItem="0" numFmtId="10"/>
  </dataFields>
  <formats count="3">
    <format dxfId="62">
      <pivotArea outline="0" collapsedLevelsAreSubtotals="1" fieldPosition="0"/>
    </format>
    <format dxfId="61">
      <pivotArea outline="0" collapsedLevelsAreSubtotals="1" fieldPosition="0">
        <references count="1">
          <reference field="4294967294" count="1" selected="0">
            <x v="1"/>
          </reference>
        </references>
      </pivotArea>
    </format>
    <format dxfId="60">
      <pivotArea outline="0" collapsedLevelsAreSubtotals="1" fieldPosition="0">
        <references count="1">
          <reference field="4294967294" count="1" selected="0">
            <x v="2"/>
          </reference>
        </references>
      </pivotArea>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Customer Age"/>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810A447-C670-4621-AFFB-831EBC25DFAF}" name="Top5 Location" cacheId="20" applyNumberFormats="0" applyBorderFormats="0" applyFontFormats="0" applyPatternFormats="0" applyAlignmentFormats="0" applyWidthHeightFormats="1" dataCaption="Values" tag="b9714d83-809f-4c5d-97f0-19816f0e06d7" updatedVersion="7" minRefreshableVersion="3" useAutoFormatting="1" subtotalHiddenItems="1" rowGrandTotals="0" colGrandTotals="0" itemPrintTitles="1" createdVersion="7" indent="0" compact="0" compactData="0" multipleFieldFilters="0">
  <location ref="H7:I12"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dataField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2" iMeasureHier="36">
      <autoFilter ref="A1">
        <filterColumn colId="0">
          <top10 top="0" val="5" filterVal="5"/>
        </filterColumn>
      </autoFilter>
    </filter>
    <filter fld="2" type="count" id="3" iMeasureHier="36">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9AAD6DE-CCF7-4D44-8933-6B123DA4C49D}" name="Gender" cacheId="15" applyNumberFormats="0" applyBorderFormats="0" applyFontFormats="0" applyPatternFormats="0" applyAlignmentFormats="0" applyWidthHeightFormats="1" dataCaption="Values" tag="76489ff0-ca85-4287-89be-9679eb2cb3fe" updatedVersion="7" minRefreshableVersion="3" useAutoFormatting="1" subtotalHiddenItems="1" rowGrandTotals="0" colGrandTotals="0" itemPrintTitles="1" createdVersion="7" indent="0" outline="1" outlineData="1" multipleFieldFilters="0" rowHeaderCaption="Gender">
  <location ref="AB11:AC13"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2">
    <i>
      <x/>
    </i>
    <i>
      <x v="1"/>
    </i>
  </rowItems>
  <colItems count="1">
    <i/>
  </colItems>
  <dataFields count="1">
    <dataField fld="0" subtotal="count" showDataAs="percentOfTotal" baseField="0" baseItem="0" numFmtId="10"/>
  </dataField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Customer Age"/>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3F74F4E-12A0-43F7-BA1F-3253B8325116}" name="Month1" cacheId="8" applyNumberFormats="0" applyBorderFormats="0" applyFontFormats="0" applyPatternFormats="0" applyAlignmentFormats="0" applyWidthHeightFormats="1" dataCaption="Values" tag="8d852ccb-8d55-483d-b718-d0b2e9c92a05" updatedVersion="7" minRefreshableVersion="3" useAutoFormatting="1" subtotalHiddenItems="1" rowGrandTotals="0" colGrandTotals="0" itemPrintTitles="1" createdVersion="7" indent="0" outline="1" outlineData="1" multipleFieldFilters="0" rowHeaderCaption="Month">
  <location ref="AG6:AH18"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fld="0" subtotal="count" showDataAs="percentDiff" baseField="1" baseItem="1048828" numFmtId="168"/>
  </dataFields>
  <formats count="1">
    <format dxfId="63">
      <pivotArea outline="0" collapsedLevelsAreSubtotals="1" fieldPosition="0"/>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Customer Age"/>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B8A10F6-9D57-4C1F-80C9-3A6C9FE87364}" name="Top5 Customer" cacheId="19" applyNumberFormats="0" applyBorderFormats="0" applyFontFormats="0" applyPatternFormats="0" applyAlignmentFormats="0" applyWidthHeightFormats="1" dataCaption="Values" tag="5dd397fc-772a-4cfa-9962-ff9043deffac" updatedVersion="7" minRefreshableVersion="3" useAutoFormatting="1" subtotalHiddenItems="1" rowGrandTotals="0" colGrandTotals="0" itemPrintTitles="1" createdVersion="7" indent="0" compact="0" compactData="0" multipleFieldFilters="0">
  <location ref="B7:C12" firstHeaderRow="1" firstDataRow="1" firstDataCol="1"/>
  <pivotFields count="3">
    <pivotField axis="axisRow"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x v="4"/>
    </i>
  </rowItems>
  <colItems count="1">
    <i/>
  </colItems>
  <dataFields count="1">
    <dataField fld="1" subtotal="count" baseField="0" baseItem="0"/>
  </dataField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6">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067198C-28FB-4DC1-B484-03C7D77A1A3A}" name="Weekday" cacheId="22" applyNumberFormats="0" applyBorderFormats="0" applyFontFormats="0" applyPatternFormats="0" applyAlignmentFormats="0" applyWidthHeightFormats="1" dataCaption="Values" tag="37c77d94-f1da-44a0-93fe-5907fc8a74a2" updatedVersion="7" minRefreshableVersion="3" useAutoFormatting="1" subtotalHiddenItems="1" rowGrandTotals="0" colGrandTotals="0" itemPrintTitles="1" createdVersion="7" indent="0" outline="1" outlineData="1" multipleFieldFilters="0" chartFormat="3" rowHeaderCaption="Weekday">
  <location ref="AS6:AT13" firstHeaderRow="1" firstDataRow="1" firstDataCol="1"/>
  <pivotFields count="3">
    <pivotField dataField="1" subtotalTop="0" showAll="0" defaultSubtotal="0"/>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7">
        <item x="0"/>
        <item x="1"/>
        <item x="2"/>
        <item x="3"/>
        <item x="4"/>
        <item x="5"/>
        <item x="6"/>
      </items>
    </pivotField>
  </pivotFields>
  <rowFields count="1">
    <field x="2"/>
  </rowFields>
  <rowItems count="7">
    <i>
      <x/>
    </i>
    <i>
      <x v="1"/>
    </i>
    <i>
      <x v="2"/>
    </i>
    <i>
      <x v="3"/>
    </i>
    <i>
      <x v="4"/>
    </i>
    <i>
      <x v="5"/>
    </i>
    <i>
      <x v="6"/>
    </i>
  </rowItems>
  <colItems count="1">
    <i/>
  </colItems>
  <dataFields count="1">
    <dataField fld="0" subtotal="count" baseField="0" baseItem="0" numFmtId="169"/>
  </dataFields>
  <formats count="1">
    <format dxfId="64">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Customer Age"/>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36AB64A-B9A3-44E8-AF9E-5DE9675FFFE8}" name="Bottom5 Location" cacheId="12" applyNumberFormats="0" applyBorderFormats="0" applyFontFormats="0" applyPatternFormats="0" applyAlignmentFormats="0" applyWidthHeightFormats="1" dataCaption="Values" tag="85ef8ed7-fcba-4d62-ac82-118e766bbaf0" updatedVersion="7" minRefreshableVersion="3" useAutoFormatting="1" subtotalHiddenItems="1" rowGrandTotals="0" colGrandTotals="0" itemPrintTitles="1" createdVersion="7" indent="0" compact="0" compactData="0" multipleFieldFilters="0">
  <location ref="K7:L12"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dataField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count" id="4" iMeasureHier="36">
      <autoFilter ref="A1">
        <filterColumn colId="0">
          <top10 top="0" val="5" filterVal="5"/>
        </filterColumn>
      </autoFilter>
    </filter>
    <filter fld="0" type="count" id="2" iMeasureHier="36">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357A6B1-C01B-4BAB-8062-FE6A4885BBCF}" name="ProductKPI" cacheId="18" applyNumberFormats="0" applyBorderFormats="0" applyFontFormats="0" applyPatternFormats="0" applyAlignmentFormats="0" applyWidthHeightFormats="1" dataCaption="Values" tag="d9c4a190-7b4d-40e0-8a4c-2f63f3403391" updatedVersion="7" minRefreshableVersion="3" useAutoFormatting="1" subtotalHiddenItems="1" rowGrandTotals="0" colGrandTotals="0" itemPrintTitles="1" createdVersion="7" indent="0" outline="1" outlineData="1" multipleFieldFilters="0" rowHeaderCaption="Customer Age Group">
  <location ref="AB6:AC7"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Average of Customer Age" fld="0" subtotal="average" baseField="0" baseItem="0" numFmtId="1"/>
    <dataField fld="1" subtotal="count" baseField="0" baseItem="0"/>
  </dataFields>
  <formats count="1">
    <format dxfId="65">
      <pivotArea outline="0" collapsedLevelsAreSubtotals="1" fieldPosition="0">
        <references count="1">
          <reference field="4294967294" count="1" selected="0">
            <x v="0"/>
          </reference>
        </references>
      </pivotArea>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Customer Age"/>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B6BF850-2738-4C31-9770-A2967921D3FE}" name="PivotTable2" cacheId="6" applyNumberFormats="0" applyBorderFormats="0" applyFontFormats="0" applyPatternFormats="0" applyAlignmentFormats="0" applyWidthHeightFormats="1" dataCaption="Values" tag="f6185d35-0e70-4851-b9dc-e5874060e372" updatedVersion="7" minRefreshableVersion="3" useAutoFormatting="1" subtotalHiddenItems="1" itemPrintTitles="1" createdVersion="7" indent="0" outline="1" outlineData="1" multipleFieldFilters="0" rowHeaderCaption="Month">
  <location ref="X1:Y14" firstHeaderRow="1" firstDataRow="1" firstDataCol="1"/>
  <pivotFields count="2">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738FEC4-D21B-4E2A-B645-18821DF6B20A}" name="Store RevenueTarget" cacheId="5" applyNumberFormats="0" applyBorderFormats="0" applyFontFormats="0" applyPatternFormats="0" applyAlignmentFormats="0" applyWidthHeightFormats="1" dataCaption="Values" tag="acef2e1a-2082-4442-98c9-4539b85aa006" updatedVersion="7" minRefreshableVersion="3" useAutoFormatting="1" subtotalHiddenItems="1" itemPrintTitles="1" createdVersion="7" indent="0" outline="1" outlineData="1" multipleFieldFilters="0" rowHeaderCaption="Store Name">
  <location ref="O1:Q12"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CA5EABD6-C47E-4FC8-A60B-78067965267C}" name="KPI" cacheId="7" applyNumberFormats="0" applyBorderFormats="0" applyFontFormats="0" applyPatternFormats="0" applyAlignmentFormats="0" applyWidthHeightFormats="1" dataCaption="Values" tag="e6f0bd55-baba-4c43-a6dc-5d5566f6f7ac" updatedVersion="7" minRefreshableVersion="3" useAutoFormatting="1" subtotalHiddenItems="1" itemPrintTitles="1" createdVersion="7" indent="0" outline="1" outlineData="1" multipleFieldFilters="0">
  <location ref="A1:K2"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6"/>
    <dataField fld="1" subtotal="count" baseField="0" baseItem="0" numFmtId="166"/>
    <dataField fld="2" subtotal="count" baseField="0" baseItem="0" numFmtId="166"/>
    <dataField fld="3" subtotal="count" baseField="0" baseItem="0"/>
    <dataField fld="4" subtotal="count" baseField="0" baseItem="0" numFmtId="167"/>
    <dataField fld="5" subtotal="count" baseField="0" baseItem="0" numFmtId="166"/>
    <dataField fld="6" subtotal="count" baseField="0" baseItem="0"/>
    <dataField fld="7" subtotal="count" baseField="0" baseItem="0" numFmtId="167"/>
    <dataField fld="9" subtotal="count" baseField="0" baseItem="0" numFmtId="167"/>
    <dataField fld="8" subtotal="count" baseField="0" baseItem="0" numFmtId="167"/>
    <dataField fld="10" subtotal="count" baseField="0" baseItem="0" numFmtId="166"/>
  </dataFields>
  <formats count="9">
    <format dxfId="45">
      <pivotArea outline="0" collapsedLevelsAreSubtotals="1" fieldPosition="0">
        <references count="1">
          <reference field="4294967294" count="1" selected="0">
            <x v="0"/>
          </reference>
        </references>
      </pivotArea>
    </format>
    <format dxfId="44">
      <pivotArea outline="0" collapsedLevelsAreSubtotals="1" fieldPosition="0">
        <references count="1">
          <reference field="4294967294" count="1" selected="0">
            <x v="1"/>
          </reference>
        </references>
      </pivotArea>
    </format>
    <format dxfId="43">
      <pivotArea outline="0" collapsedLevelsAreSubtotals="1" fieldPosition="0">
        <references count="1">
          <reference field="4294967294" count="1" selected="0">
            <x v="2"/>
          </reference>
        </references>
      </pivotArea>
    </format>
    <format dxfId="42">
      <pivotArea outline="0" collapsedLevelsAreSubtotals="1" fieldPosition="0">
        <references count="1">
          <reference field="4294967294" count="1" selected="0">
            <x v="5"/>
          </reference>
        </references>
      </pivotArea>
    </format>
    <format dxfId="41">
      <pivotArea outline="0" collapsedLevelsAreSubtotals="1" fieldPosition="0">
        <references count="1">
          <reference field="4294967294" count="1" selected="0">
            <x v="10"/>
          </reference>
        </references>
      </pivotArea>
    </format>
    <format dxfId="40">
      <pivotArea outline="0" collapsedLevelsAreSubtotals="1" fieldPosition="0">
        <references count="1">
          <reference field="4294967294" count="1" selected="0">
            <x v="9"/>
          </reference>
        </references>
      </pivotArea>
    </format>
    <format dxfId="39">
      <pivotArea outline="0" collapsedLevelsAreSubtotals="1" fieldPosition="0">
        <references count="1">
          <reference field="4294967294" count="1" selected="0">
            <x v="8"/>
          </reference>
        </references>
      </pivotArea>
    </format>
    <format dxfId="38">
      <pivotArea outline="0" collapsedLevelsAreSubtotals="1" fieldPosition="0">
        <references count="1">
          <reference field="4294967294" count="1" selected="0">
            <x v="7"/>
          </reference>
        </references>
      </pivotArea>
    </format>
    <format dxfId="37">
      <pivotArea outline="0" collapsedLevelsAreSubtotals="1" fieldPosition="0">
        <references count="1">
          <reference field="4294967294" count="1" selected="0">
            <x v="4"/>
          </reference>
        </references>
      </pivotArea>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D4ED0A97-A73F-4F77-A6CE-7305CB61AA51}" name="PivotTable1" cacheId="0" applyNumberFormats="0" applyBorderFormats="0" applyFontFormats="0" applyPatternFormats="0" applyAlignmentFormats="0" applyWidthHeightFormats="1" dataCaption="Values" tag="a86d9b03-83e8-48b7-ab9f-eab7cd6c1e8b" updatedVersion="7" minRefreshableVersion="3" useAutoFormatting="1" subtotalHiddenItems="1" rowGrandTotals="0" colGrandTotals="0" itemPrintTitles="1" createdVersion="7" indent="0" outline="1" outlineData="1" multipleFieldFilters="0" chartFormat="1" rowHeaderCaption="Month">
  <location ref="X4:Z6" firstHeaderRow="0" firstDataRow="1" firstDataCol="1"/>
  <pivotFields count="4">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formats count="6">
    <format dxfId="9">
      <pivotArea type="all" dataOnly="0" outline="0" fieldPosition="0"/>
    </format>
    <format dxfId="8">
      <pivotArea outline="0" collapsedLevelsAreSubtotals="1" fieldPosition="0"/>
    </format>
    <format dxfId="7">
      <pivotArea dataOnly="0" labelOnly="1" outline="0" fieldPosition="0">
        <references count="1">
          <reference field="4294967294" count="1">
            <x v="0"/>
          </reference>
        </references>
      </pivotArea>
    </format>
    <format dxfId="6">
      <pivotArea outline="0" collapsedLevelsAreSubtotals="1" fieldPosition="0"/>
    </format>
    <format dxfId="5">
      <pivotArea outline="0" fieldPosition="0">
        <references count="1">
          <reference field="4294967294" count="1">
            <x v="1"/>
          </reference>
        </references>
      </pivotArea>
    </format>
    <format dxfId="4">
      <pivotArea collapsedLevelsAreSubtotals="1" fieldPosition="0">
        <references count="2">
          <reference field="4294967294" count="1" selected="0">
            <x v="0"/>
          </reference>
          <reference field="1" count="1">
            <x v="0"/>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6A950D29-BBF3-4398-A3F5-2DCD3CF60A4F}" name="PivotTable9" cacheId="4" applyNumberFormats="0" applyBorderFormats="0" applyFontFormats="0" applyPatternFormats="0" applyAlignmentFormats="0" applyWidthHeightFormats="1" dataCaption="Values" tag="a86d9b03-83e8-48b7-ab9f-eab7cd6c1e8b" updatedVersion="7" minRefreshableVersion="3" useAutoFormatting="1" subtotalHiddenItems="1" rowGrandTotals="0" colGrandTotals="0" itemPrintTitles="1" createdVersion="7" indent="0" outline="1" outlineData="1" multipleFieldFilters="0" chartFormat="1" rowHeaderCaption="Weekday">
  <location ref="AJ4:AL11" firstHeaderRow="0" firstDataRow="1" firstDataCol="1"/>
  <pivotFields count="4">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x v="6"/>
    </i>
  </rowItems>
  <colFields count="1">
    <field x="-2"/>
  </colFields>
  <colItems count="2">
    <i>
      <x/>
    </i>
    <i i="1">
      <x v="1"/>
    </i>
  </colItems>
  <dataFields count="2">
    <dataField fld="0" subtotal="count" baseField="0" baseItem="0"/>
    <dataField name="Total Revenue2" fld="3" subtotal="count" showDataAs="percentDiff" baseField="1" baseItem="1048828" numFmtId="168">
      <extLst>
        <ext xmlns:x14="http://schemas.microsoft.com/office/spreadsheetml/2009/9/main" uri="{E15A36E0-9728-4e99-A89B-3F7291B0FE68}">
          <x14:dataField sourceField="0" uniqueName="[__Xl2].[Measures].[Total Revenue]"/>
        </ext>
      </extLst>
    </dataField>
  </dataFields>
  <formats count="6">
    <format dxfId="15">
      <pivotArea type="all" dataOnly="0" outline="0" fieldPosition="0"/>
    </format>
    <format dxfId="14">
      <pivotArea outline="0" collapsedLevelsAreSubtotals="1" fieldPosition="0"/>
    </format>
    <format dxfId="13">
      <pivotArea dataOnly="0" labelOnly="1" outline="0" fieldPosition="0">
        <references count="1">
          <reference field="4294967294" count="1">
            <x v="0"/>
          </reference>
        </references>
      </pivotArea>
    </format>
    <format dxfId="12">
      <pivotArea outline="0" collapsedLevelsAreSubtotals="1" fieldPosition="0"/>
    </format>
    <format dxfId="11">
      <pivotArea outline="0" fieldPosition="0">
        <references count="1">
          <reference field="4294967294" count="1">
            <x v="1"/>
          </reference>
        </references>
      </pivotArea>
    </format>
    <format dxfId="10">
      <pivotArea outline="0" collapsedLevelsAreSubtotals="1" fieldPosition="0">
        <references count="1">
          <reference field="4294967294" count="1" selected="0">
            <x v="1"/>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53E5D6CA-6DA0-4F91-AA0A-E0DDD46D610D}" name="PivotTable4" cacheId="3" applyNumberFormats="0" applyBorderFormats="0" applyFontFormats="0" applyPatternFormats="0" applyAlignmentFormats="0" applyWidthHeightFormats="1" dataCaption="Values" tag="a86d9b03-83e8-48b7-ab9f-eab7cd6c1e8b" updatedVersion="7" minRefreshableVersion="3" useAutoFormatting="1" subtotalHiddenItems="1" rowGrandTotals="0" colGrandTotals="0" itemPrintTitles="1" createdVersion="7" indent="0" outline="1" outlineData="1" multipleFieldFilters="0" chartFormat="1" rowHeaderCaption="Quarter">
  <location ref="AD4:AF8" firstHeaderRow="0" firstDataRow="1" firstDataCol="1"/>
  <pivotFields count="4">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0"/>
    <dataField name="Total Revenue2" fld="3" subtotal="count" showDataAs="percentDiff" baseField="1" baseItem="1048828" numFmtId="168">
      <extLst>
        <ext xmlns:x14="http://schemas.microsoft.com/office/spreadsheetml/2009/9/main" uri="{E15A36E0-9728-4e99-A89B-3F7291B0FE68}">
          <x14:dataField sourceField="0" uniqueName="[__Xl2].[Measures].[Total Revenue]"/>
        </ext>
      </extLst>
    </dataField>
  </dataFields>
  <formats count="7">
    <format dxfId="22">
      <pivotArea type="all" dataOnly="0" outline="0" fieldPosition="0"/>
    </format>
    <format dxfId="21">
      <pivotArea outline="0" collapsedLevelsAreSubtotals="1" fieldPosition="0"/>
    </format>
    <format dxfId="20">
      <pivotArea dataOnly="0" labelOnly="1" outline="0" fieldPosition="0">
        <references count="1">
          <reference field="4294967294" count="1">
            <x v="0"/>
          </reference>
        </references>
      </pivotArea>
    </format>
    <format dxfId="19">
      <pivotArea outline="0" collapsedLevelsAreSubtotals="1" fieldPosition="0"/>
    </format>
    <format dxfId="18">
      <pivotArea outline="0" fieldPosition="0">
        <references count="1">
          <reference field="4294967294" count="1">
            <x v="1"/>
          </reference>
        </references>
      </pivotArea>
    </format>
    <format dxfId="17">
      <pivotArea collapsedLevelsAreSubtotals="1" fieldPosition="0">
        <references count="2">
          <reference field="4294967294" count="1" selected="0">
            <x v="1"/>
          </reference>
          <reference field="1" count="3">
            <x v="1"/>
            <x v="2"/>
            <x v="3"/>
          </reference>
        </references>
      </pivotArea>
    </format>
    <format dxfId="16">
      <pivotArea outline="0" collapsedLevelsAreSubtotals="1" fieldPosition="0">
        <references count="1">
          <reference field="4294967294" count="1" selected="0">
            <x v="1"/>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E340B050-919B-4C80-B659-F357BA99F460}" name="PivotTable3" cacheId="2" applyNumberFormats="0" applyBorderFormats="0" applyFontFormats="0" applyPatternFormats="0" applyAlignmentFormats="0" applyWidthHeightFormats="1" dataCaption="Values" tag="d6f6476a-9f8f-4f52-b9b8-cb94f6b84cee" updatedVersion="7" minRefreshableVersion="3" useAutoFormatting="1" subtotalHiddenItems="1" rowGrandTotals="0" colGrandTotals="0" itemPrintTitles="1" createdVersion="7" indent="0" outline="1" outlineData="1" multipleFieldFilters="0" chartFormat="1" rowHeaderCaption="Month">
  <location ref="P4:Q5"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4">
    <format dxfId="26">
      <pivotArea type="all" dataOnly="0" outline="0" fieldPosition="0"/>
    </format>
    <format dxfId="25">
      <pivotArea outline="0" collapsedLevelsAreSubtotals="1" fieldPosition="0"/>
    </format>
    <format dxfId="24">
      <pivotArea dataOnly="0" labelOnly="1" outline="0" fieldPosition="0">
        <references count="1">
          <reference field="4294967294" count="2">
            <x v="0"/>
            <x v="1"/>
          </reference>
        </references>
      </pivotArea>
    </format>
    <format dxfId="23">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514E0412-836A-47E1-A5C0-AFA1CD02E611}" name="PivotTable2" cacheId="1"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7" indent="0" outline="1" outlineData="1" multipleFieldFilters="0" chartFormat="1" rowHeaderCaption="Month">
  <location ref="B4:D16"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6">
    <format dxfId="32">
      <pivotArea type="all" dataOnly="0" outline="0" fieldPosition="0"/>
    </format>
    <format dxfId="31">
      <pivotArea outline="0" collapsedLevelsAreSubtotals="1" fieldPosition="0"/>
    </format>
    <format dxfId="30">
      <pivotArea field="0" type="button" dataOnly="0" labelOnly="1" outline="0" axis="axisRow" fieldPosition="0"/>
    </format>
    <format dxfId="29">
      <pivotArea dataOnly="0" labelOnly="1" fieldPosition="0">
        <references count="1">
          <reference field="0" count="0"/>
        </references>
      </pivotArea>
    </format>
    <format dxfId="28">
      <pivotArea dataOnly="0" labelOnly="1" outline="0" fieldPosition="0">
        <references count="1">
          <reference field="4294967294" count="2">
            <x v="0"/>
            <x v="1"/>
          </reference>
        </references>
      </pivotArea>
    </format>
    <format dxfId="27">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FDA76893-BAC3-4CE4-926A-98F2558E19AD}" sourceName="[Date].[Month]">
  <pivotTables>
    <pivotTable tabId="8" name="Store RevenueTarget"/>
    <pivotTable tabId="8" name="PivotTable2"/>
    <pivotTable tabId="8" name="KPI"/>
  </pivotTables>
  <data>
    <olap pivotCacheId="1200579787">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E51AB6C-A8A3-40B5-B10B-781D9417CF01}" sourceName="[Dim_products].[Category]">
  <pivotTables>
    <pivotTable tabId="16" name="Bottom5 Location"/>
    <pivotTable tabId="16" name="Bottom5 Customer"/>
    <pivotTable tabId="16" name="Customer Age Group"/>
    <pivotTable tabId="16" name="Gender"/>
    <pivotTable tabId="16" name="KPI 3"/>
    <pivotTable tabId="16" name="Month1"/>
    <pivotTable tabId="16" name="Month2"/>
    <pivotTable tabId="16" name="Product KPI"/>
    <pivotTable tabId="16" name="ProductKPI"/>
    <pivotTable tabId="16" name="Top5 Customer"/>
    <pivotTable tabId="16" name="Top5 Location"/>
    <pivotTable tabId="16" name="Top5 Products"/>
    <pivotTable tabId="16" name="Weekday"/>
  </pivotTables>
  <data>
    <olap pivotCacheId="1101064547">
      <levels count="2">
        <level uniqueName="[Dim_products].[Category].[(All)]" sourceCaption="(All)" count="0"/>
        <level uniqueName="[Dim_products].[Category].[Category]" sourceCaption="Category" count="8">
          <ranges>
            <range startItem="0">
              <i n="[Dim_products].[Category].&amp;[Alcoholic Beverage]" c="Alcoholic Beverage"/>
              <i n="[Dim_products].[Category].&amp;[Coffee]" c="Coffee"/>
              <i n="[Dim_products].[Category].&amp;[Energy Drink]" c="Energy Drink"/>
              <i n="[Dim_products].[Category].&amp;[Juice]" c="Juice"/>
              <i n="[Dim_products].[Category].&amp;[Soft Drink]" c="Soft Drink"/>
              <i n="[Dim_products].[Category].&amp;[Sports Drink]" c="Sports Drink"/>
              <i n="[Dim_products].[Category].&amp;[Tea]" c="Tea"/>
              <i n="[Dim_products].[Category].&amp;[Water]" c="Water"/>
            </range>
          </ranges>
        </level>
      </levels>
      <selections count="1">
        <selection n="[Dim_products].[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55188817-260D-411A-A7A0-1698141CE55D}" sourceName="[Date].[Month]">
  <pivotTables>
    <pivotTable tabId="16" name="AllProducts"/>
    <pivotTable tabId="16" name="Bottom5 Customer"/>
    <pivotTable tabId="16" name="Bottom5 Location"/>
    <pivotTable tabId="16" name="Category"/>
    <pivotTable tabId="16" name="Customer Age Group"/>
    <pivotTable tabId="16" name="Gender"/>
    <pivotTable tabId="16" name="KPI 3"/>
    <pivotTable tabId="16" name="Product KPI"/>
    <pivotTable tabId="16" name="ProductKPI"/>
    <pivotTable tabId="16" name="Top5 Customer"/>
    <pivotTable tabId="16" name="Top5 Location"/>
    <pivotTable tabId="16" name="Top5 Products"/>
    <pivotTable tabId="16" name="Weekday"/>
  </pivotTables>
  <data>
    <olap pivotCacheId="602259215">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8457D910-5A94-4454-87F4-ABA0A61B3BFF}" sourceName="[Dim_SalesPerson].[Store Name]">
  <pivotTables>
    <pivotTable tabId="12" name="PivotTable1"/>
    <pivotTable tabId="12" name="PivotTable2"/>
    <pivotTable tabId="12" name="PivotTable3"/>
    <pivotTable tabId="12" name="PivotTable4"/>
    <pivotTable tabId="12" name="PivotTable9"/>
  </pivotTables>
  <data>
    <olap pivotCacheId="1101064547">
      <levels count="2">
        <level uniqueName="[Dim_SalesPerson].[Store Name].[(All)]" sourceCaption="(All)" count="0"/>
        <level uniqueName="[Dim_SalesPerson].[Store Name].[Store Name]" sourceCaption="Store Name" count="10">
          <ranges>
            <range startItem="0">
              <i n="[Dim_SalesPerson].[Store Name].&amp;[Barron-Fleming]" c="Barron-Fleming"/>
              <i n="[Dim_SalesPerson].[Store Name].&amp;[Berg-Trujillo]" c="Berg-Trujillo"/>
              <i n="[Dim_SalesPerson].[Store Name].&amp;[Lee-Myers]" c="Lee-Myers"/>
              <i n="[Dim_SalesPerson].[Store Name].&amp;[Lopez]" c="Lopez"/>
              <i n="[Dim_SalesPerson].[Store Name].&amp;[Martinez]" c="Martinez"/>
              <i n="[Dim_SalesPerson].[Store Name].&amp;[Miller]" c="Miller"/>
              <i n="[Dim_SalesPerson].[Store Name].&amp;[Myers-Lopez]" c="Myers-Lopez"/>
              <i n="[Dim_SalesPerson].[Store Name].&amp;[Novak PLC]" c="Novak PLC"/>
              <i n="[Dim_SalesPerson].[Store Name].&amp;[Thomas]" c="Thomas"/>
              <i n="[Dim_SalesPerson].[Store Name].&amp;[Valdez]" c="Valdez"/>
            </range>
          </ranges>
        </level>
      </levels>
      <selections count="1">
        <selection n="[Dim_SalesPerson].[Store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98AC077-FADE-4038-8993-8D1159433E89}" cache="Slicer_Category" caption="Category" level="1" style="New" rowHeight="336550"/>
  <slicer name="Month" xr10:uid="{BE515E9C-20C8-4BE4-9BDB-DC94F9B1262B}" cache="Slicer_Month1" caption="Month" columnCount="2" level="1" style="New"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lter By Month" xr10:uid="{8E1695CF-7D18-4F8F-8916-2D10EAD7595C}" cache="Slicer_Month" caption="Filter By Month" columnCount="4" level="1" style="New" rowHeight="57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2463B1ED-A50A-4828-848F-20EDFF96F346}" cache="Slicer_Store_Name" caption="Store Name" level="1" rowHeight="3365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8.png"/></Relationships>
</file>

<file path=xl/webextensions/webextension1.xml><?xml version="1.0" encoding="utf-8"?>
<we:webextension xmlns:we="http://schemas.microsoft.com/office/webextensions/webextension/2010/11" id="{00000000-0008-0000-0300-00001A000000}">
  <we:reference id="wa200004689" version="1.0.0.0" store="en-US" storeType="OMEX"/>
  <we:alternateReferences>
    <we:reference id="wa200004689" version="1.0.0.0" store="wa200004689" storeType="OMEX"/>
  </we:alternateReferences>
  <we:properties>
    <we:property name="SourceData" value="{&quot;range&quot;:&quot;'Analysis 01'!S1:U11&quot;,&quot;worksheetId&quot;:&quot;{D628BE2B-43B6-4F00-9125-48FF4F7DAE77}&quot;}"/>
    <we:property name="ZBILicenseSettings" value="{&quot;userInfo&quot;:{&quot;name&quot;:&quot;Lucky Chourasiya&quot;,&quot;email&quot;:&quot;chourasiya384.lc@gmail.com&quot;,&quot;userId&quot;:&quot;00000000-0000-0000-185d-0a9a2e750fb3&quot;,&quot;organizationId&quot;:&quot;9188040d-6c67-4c5b-b112-36a304b66dad&quot;,&quot;isViewer&quot;:false}}"/>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0,&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26,&quot;titleFontColor&quot;:&quot;#49577E&quot;,&quot;titleText&quot;:&quot;Total Revenue vs Total Target by Stor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1,&quot;categoriesWidth&quot;:100,&quot;categoriesRowHeight&quot;:4,&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2,&quot;labelFontFamily&quot;:&quot;Arial&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true,\&quot;textColor\&quot;:\&quot;#595959\&quot;,\&quot;backgroundFill\&quot;:\&quot;\&quot;,\&quot;markerStyle\&quot;:5,\&quot;border\&quot;:\&quot;\&quot;,\&quot;showAsTable\&quot;:0,\&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true,\&quot;textColor\&quot;:\&quot;#595959\&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DFD52D77-C1F4-4C9F-9708-CD3DD04B7D2E}"/>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2.xml"/><Relationship Id="rId2" Type="http://schemas.openxmlformats.org/officeDocument/2006/relationships/pivotTable" Target="../pivotTables/pivotTable2.xml"/><Relationship Id="rId16"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microsoft.com/office/2007/relationships/slicer" Target="../slicers/slicer3.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6" Type="http://schemas.openxmlformats.org/officeDocument/2006/relationships/printerSettings" Target="../printerSettings/printerSettings6.bin"/><Relationship Id="rId5" Type="http://schemas.openxmlformats.org/officeDocument/2006/relationships/pivotTable" Target="../pivotTables/pivotTable23.xml"/><Relationship Id="rId4" Type="http://schemas.openxmlformats.org/officeDocument/2006/relationships/pivotTable" Target="../pivotTables/pivotTable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A9ACA-CE7C-4739-8025-144670B4AD0F}">
  <sheetPr codeName="Sheet6"/>
  <dimension ref="A1:A5"/>
  <sheetViews>
    <sheetView showGridLines="0" showRowColHeaders="0" tabSelected="1" topLeftCell="A5" zoomScale="103" zoomScaleNormal="100" workbookViewId="0">
      <selection activeCell="K6" sqref="K6"/>
    </sheetView>
  </sheetViews>
  <sheetFormatPr defaultRowHeight="21" x14ac:dyDescent="0.35"/>
  <cols>
    <col min="1" max="15" width="8.7265625" style="4"/>
    <col min="16" max="16" width="9.36328125" style="4" customWidth="1"/>
    <col min="17" max="16384" width="8.7265625" style="4"/>
  </cols>
  <sheetData>
    <row r="1" hidden="1" x14ac:dyDescent="0.35"/>
    <row r="2" hidden="1" x14ac:dyDescent="0.35"/>
    <row r="3" hidden="1" x14ac:dyDescent="0.35"/>
    <row r="4" hidden="1" x14ac:dyDescent="0.35"/>
    <row r="5" ht="18" customHeight="1" x14ac:dyDescent="0.35"/>
  </sheetData>
  <sheetProtection algorithmName="SHA-512" hashValue="9qoVBduyOL0wod/Kb2GmH4dFSvvUBg0Jbu5ezKGJhwXWjPybZREs5K+OYbfrVztS0hD3FeHwT8DZsvfZAIILcQ==" saltValue="wYXF0BDfL0plpJeCTXqh6A==" spinCount="100000" sheet="1" objects="1" scenarios="1"/>
  <conditionalFormatting sqref="R17">
    <cfRule type="expression" dxfId="69" priority="1">
      <formula>$R$17&lt;=0</formula>
    </cfRule>
    <cfRule type="expression" dxfId="68" priority="2">
      <formula>$R$17&gt;0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Option Button 1">
              <controlPr defaultSize="0" autoFill="0" autoLine="0" autoPict="0">
                <anchor moveWithCells="1">
                  <from>
                    <xdr:col>8</xdr:col>
                    <xdr:colOff>581025</xdr:colOff>
                    <xdr:row>14</xdr:row>
                    <xdr:rowOff>9525</xdr:rowOff>
                  </from>
                  <to>
                    <xdr:col>8</xdr:col>
                    <xdr:colOff>781050</xdr:colOff>
                    <xdr:row>15</xdr:row>
                    <xdr:rowOff>57150</xdr:rowOff>
                  </to>
                </anchor>
              </controlPr>
            </control>
          </mc:Choice>
        </mc:AlternateContent>
        <mc:AlternateContent xmlns:mc="http://schemas.openxmlformats.org/markup-compatibility/2006">
          <mc:Choice Requires="x14">
            <control shapeId="9219" r:id="rId5" name="Option Button 3">
              <controlPr defaultSize="0" autoFill="0" autoLine="0" autoPict="0">
                <anchor moveWithCells="1">
                  <from>
                    <xdr:col>10</xdr:col>
                    <xdr:colOff>161925</xdr:colOff>
                    <xdr:row>14</xdr:row>
                    <xdr:rowOff>9525</xdr:rowOff>
                  </from>
                  <to>
                    <xdr:col>10</xdr:col>
                    <xdr:colOff>371475</xdr:colOff>
                    <xdr:row>15</xdr:row>
                    <xdr:rowOff>57150</xdr:rowOff>
                  </to>
                </anchor>
              </controlPr>
            </control>
          </mc:Choice>
        </mc:AlternateContent>
        <mc:AlternateContent xmlns:mc="http://schemas.openxmlformats.org/markup-compatibility/2006">
          <mc:Choice Requires="x14">
            <control shapeId="9220" r:id="rId6" name="Drop Down 4">
              <controlPr defaultSize="0" autoLine="0" autoPict="0">
                <anchor moveWithCells="1">
                  <from>
                    <xdr:col>12</xdr:col>
                    <xdr:colOff>428625</xdr:colOff>
                    <xdr:row>14</xdr:row>
                    <xdr:rowOff>47625</xdr:rowOff>
                  </from>
                  <to>
                    <xdr:col>13</xdr:col>
                    <xdr:colOff>466725</xdr:colOff>
                    <xdr:row>15</xdr:row>
                    <xdr:rowOff>47625</xdr:rowOff>
                  </to>
                </anchor>
              </controlPr>
            </control>
          </mc:Choice>
        </mc:AlternateContent>
        <mc:AlternateContent xmlns:mc="http://schemas.openxmlformats.org/markup-compatibility/2006">
          <mc:Choice Requires="x14">
            <control shapeId="9264" r:id="rId7" name="Option Button 48">
              <controlPr defaultSize="0" autoFill="0" autoLine="0" autoPict="0">
                <anchor moveWithCells="1">
                  <from>
                    <xdr:col>14</xdr:col>
                    <xdr:colOff>752475</xdr:colOff>
                    <xdr:row>15</xdr:row>
                    <xdr:rowOff>114300</xdr:rowOff>
                  </from>
                  <to>
                    <xdr:col>15</xdr:col>
                    <xdr:colOff>76200</xdr:colOff>
                    <xdr:row>16</xdr:row>
                    <xdr:rowOff>85725</xdr:rowOff>
                  </to>
                </anchor>
              </controlPr>
            </control>
          </mc:Choice>
        </mc:AlternateContent>
        <mc:AlternateContent xmlns:mc="http://schemas.openxmlformats.org/markup-compatibility/2006">
          <mc:Choice Requires="x14">
            <control shapeId="9292" r:id="rId8" name="Option Button 76">
              <controlPr defaultSize="0" autoFill="0" autoLine="0" autoPict="0">
                <anchor moveWithCells="1">
                  <from>
                    <xdr:col>16</xdr:col>
                    <xdr:colOff>771525</xdr:colOff>
                    <xdr:row>15</xdr:row>
                    <xdr:rowOff>95250</xdr:rowOff>
                  </from>
                  <to>
                    <xdr:col>17</xdr:col>
                    <xdr:colOff>85725</xdr:colOff>
                    <xdr:row>16</xdr:row>
                    <xdr:rowOff>76200</xdr:rowOff>
                  </to>
                </anchor>
              </controlPr>
            </control>
          </mc:Choice>
        </mc:AlternateContent>
        <mc:AlternateContent xmlns:mc="http://schemas.openxmlformats.org/markup-compatibility/2006">
          <mc:Choice Requires="x14">
            <control shapeId="9296" r:id="rId9" name="Group Box 80">
              <controlPr defaultSize="0" autoFill="0" autoPict="0">
                <anchor moveWithCells="1">
                  <from>
                    <xdr:col>14</xdr:col>
                    <xdr:colOff>66675</xdr:colOff>
                    <xdr:row>14</xdr:row>
                    <xdr:rowOff>238125</xdr:rowOff>
                  </from>
                  <to>
                    <xdr:col>17</xdr:col>
                    <xdr:colOff>171450</xdr:colOff>
                    <xdr:row>16</xdr:row>
                    <xdr:rowOff>142875</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F58FC-F831-4D53-AA4A-4C55AC41AF0D}">
  <sheetPr codeName="Sheet7"/>
  <dimension ref="A4:O19"/>
  <sheetViews>
    <sheetView showGridLines="0" workbookViewId="0">
      <selection activeCell="K25" sqref="K25"/>
    </sheetView>
  </sheetViews>
  <sheetFormatPr defaultRowHeight="21" x14ac:dyDescent="0.35"/>
  <cols>
    <col min="3" max="12" width="2" customWidth="1"/>
  </cols>
  <sheetData>
    <row r="4" spans="1:15" ht="23.25" x14ac:dyDescent="0.35">
      <c r="N4" t="s">
        <v>92</v>
      </c>
      <c r="O4" s="42">
        <f>GETPIVOTDATA("[Measures].[Profit Margin]",'Analysis 01'!$AB$11,"[Dim_Customer].[Gender]","[Dim_Customer].[Gender].&amp;[Male]")</f>
        <v>0.51472343958010647</v>
      </c>
    </row>
    <row r="5" spans="1:15" x14ac:dyDescent="0.35">
      <c r="N5" t="s">
        <v>91</v>
      </c>
      <c r="O5" s="9">
        <f>GETPIVOTDATA("[Measures].[Profit Margin]",'Analysis 01'!$AB$11,"[Dim_Customer].[Gender]","[Dim_Customer].[Gender].&amp;[Female]")</f>
        <v>0.48527656041986861</v>
      </c>
    </row>
    <row r="7" spans="1:15" x14ac:dyDescent="0.35">
      <c r="N7" t="s">
        <v>94</v>
      </c>
    </row>
    <row r="8" spans="1:15" x14ac:dyDescent="0.35">
      <c r="N8" t="s">
        <v>95</v>
      </c>
    </row>
    <row r="9" spans="1:15" x14ac:dyDescent="0.35">
      <c r="N9" t="s">
        <v>96</v>
      </c>
    </row>
    <row r="10" spans="1:15" s="44" customFormat="1" ht="18" customHeight="1" x14ac:dyDescent="0.55000000000000004">
      <c r="A10" s="44" t="s">
        <v>97</v>
      </c>
      <c r="C10" s="43" t="str" cm="1">
        <f t="array" ref="C10:L19">IF(_xlfn._xlws.SORT(_xlfn.SEQUENCE(10,10),,-1)/100&gt;O4,N8,N9)</f>
        <v>■</v>
      </c>
      <c r="D10" s="43" t="str">
        <v>■</v>
      </c>
      <c r="E10" s="43" t="str">
        <v>■</v>
      </c>
      <c r="F10" s="43" t="str">
        <v>■</v>
      </c>
      <c r="G10" s="43" t="str">
        <v>■</v>
      </c>
      <c r="H10" s="43" t="str">
        <v>■</v>
      </c>
      <c r="I10" s="43" t="str">
        <v>■</v>
      </c>
      <c r="J10" s="43" t="str">
        <v>■</v>
      </c>
      <c r="K10" s="43" t="str">
        <v>■</v>
      </c>
      <c r="L10" s="43" t="str">
        <v>■</v>
      </c>
    </row>
    <row r="11" spans="1:15" s="44" customFormat="1" ht="18" customHeight="1" x14ac:dyDescent="0.55000000000000004">
      <c r="C11" s="43" t="str">
        <v>■</v>
      </c>
      <c r="D11" s="43" t="str">
        <v>■</v>
      </c>
      <c r="E11" s="43" t="str">
        <v>■</v>
      </c>
      <c r="F11" s="43" t="str">
        <v>■</v>
      </c>
      <c r="G11" s="43" t="str">
        <v>■</v>
      </c>
      <c r="H11" s="43" t="str">
        <v>■</v>
      </c>
      <c r="I11" s="43" t="str">
        <v>■</v>
      </c>
      <c r="J11" s="43" t="str">
        <v>■</v>
      </c>
      <c r="K11" s="43" t="str">
        <v>■</v>
      </c>
      <c r="L11" s="43" t="str">
        <v>■</v>
      </c>
    </row>
    <row r="12" spans="1:15" s="44" customFormat="1" ht="18" customHeight="1" x14ac:dyDescent="0.55000000000000004">
      <c r="C12" s="43" t="str">
        <v>■</v>
      </c>
      <c r="D12" s="43" t="str">
        <v>■</v>
      </c>
      <c r="E12" s="43" t="str">
        <v>■</v>
      </c>
      <c r="F12" s="43" t="str">
        <v>■</v>
      </c>
      <c r="G12" s="43" t="str">
        <v>■</v>
      </c>
      <c r="H12" s="43" t="str">
        <v>■</v>
      </c>
      <c r="I12" s="43" t="str">
        <v>■</v>
      </c>
      <c r="J12" s="43" t="str">
        <v>■</v>
      </c>
      <c r="K12" s="43" t="str">
        <v>■</v>
      </c>
      <c r="L12" s="43" t="str">
        <v>■</v>
      </c>
    </row>
    <row r="13" spans="1:15" s="44" customFormat="1" ht="18" customHeight="1" x14ac:dyDescent="0.55000000000000004">
      <c r="C13" s="43" t="str">
        <v>■</v>
      </c>
      <c r="D13" s="43" t="str">
        <v>■</v>
      </c>
      <c r="E13" s="43" t="str">
        <v>■</v>
      </c>
      <c r="F13" s="43" t="str">
        <v>■</v>
      </c>
      <c r="G13" s="43" t="str">
        <v>■</v>
      </c>
      <c r="H13" s="43" t="str">
        <v>■</v>
      </c>
      <c r="I13" s="43" t="str">
        <v>■</v>
      </c>
      <c r="J13" s="43" t="str">
        <v>■</v>
      </c>
      <c r="K13" s="43" t="str">
        <v>■</v>
      </c>
      <c r="L13" s="43" t="str">
        <v>■</v>
      </c>
    </row>
    <row r="14" spans="1:15" s="44" customFormat="1" ht="18" customHeight="1" x14ac:dyDescent="0.55000000000000004">
      <c r="C14" s="43" t="str">
        <v>●</v>
      </c>
      <c r="D14" s="43" t="str">
        <v>■</v>
      </c>
      <c r="E14" s="43" t="str">
        <v>■</v>
      </c>
      <c r="F14" s="43" t="str">
        <v>■</v>
      </c>
      <c r="G14" s="43" t="str">
        <v>■</v>
      </c>
      <c r="H14" s="43" t="str">
        <v>■</v>
      </c>
      <c r="I14" s="43" t="str">
        <v>■</v>
      </c>
      <c r="J14" s="43" t="str">
        <v>■</v>
      </c>
      <c r="K14" s="43" t="str">
        <v>■</v>
      </c>
      <c r="L14" s="43" t="str">
        <v>■</v>
      </c>
    </row>
    <row r="15" spans="1:15" s="44" customFormat="1" ht="18" customHeight="1" x14ac:dyDescent="0.55000000000000004">
      <c r="C15" s="43" t="str">
        <v>●</v>
      </c>
      <c r="D15" s="43" t="str">
        <v>●</v>
      </c>
      <c r="E15" s="43" t="str">
        <v>●</v>
      </c>
      <c r="F15" s="43" t="str">
        <v>●</v>
      </c>
      <c r="G15" s="43" t="str">
        <v>●</v>
      </c>
      <c r="H15" s="43" t="str">
        <v>●</v>
      </c>
      <c r="I15" s="43" t="str">
        <v>●</v>
      </c>
      <c r="J15" s="43" t="str">
        <v>●</v>
      </c>
      <c r="K15" s="43" t="str">
        <v>●</v>
      </c>
      <c r="L15" s="43" t="str">
        <v>●</v>
      </c>
    </row>
    <row r="16" spans="1:15" s="44" customFormat="1" ht="18" customHeight="1" x14ac:dyDescent="0.55000000000000004">
      <c r="C16" s="43" t="str">
        <v>●</v>
      </c>
      <c r="D16" s="43" t="str">
        <v>●</v>
      </c>
      <c r="E16" s="43" t="str">
        <v>●</v>
      </c>
      <c r="F16" s="43" t="str">
        <v>●</v>
      </c>
      <c r="G16" s="43" t="str">
        <v>●</v>
      </c>
      <c r="H16" s="43" t="str">
        <v>●</v>
      </c>
      <c r="I16" s="43" t="str">
        <v>●</v>
      </c>
      <c r="J16" s="43" t="str">
        <v>●</v>
      </c>
      <c r="K16" s="43" t="str">
        <v>●</v>
      </c>
      <c r="L16" s="43" t="str">
        <v>●</v>
      </c>
    </row>
    <row r="17" spans="3:12" s="44" customFormat="1" ht="18" customHeight="1" x14ac:dyDescent="0.55000000000000004">
      <c r="C17" s="43" t="str">
        <v>●</v>
      </c>
      <c r="D17" s="43" t="str">
        <v>●</v>
      </c>
      <c r="E17" s="43" t="str">
        <v>●</v>
      </c>
      <c r="F17" s="43" t="str">
        <v>●</v>
      </c>
      <c r="G17" s="43" t="str">
        <v>●</v>
      </c>
      <c r="H17" s="43" t="str">
        <v>●</v>
      </c>
      <c r="I17" s="43" t="str">
        <v>●</v>
      </c>
      <c r="J17" s="43" t="str">
        <v>●</v>
      </c>
      <c r="K17" s="43" t="str">
        <v>●</v>
      </c>
      <c r="L17" s="43" t="str">
        <v>●</v>
      </c>
    </row>
    <row r="18" spans="3:12" s="44" customFormat="1" ht="18" customHeight="1" x14ac:dyDescent="0.55000000000000004">
      <c r="C18" s="43" t="str">
        <v>●</v>
      </c>
      <c r="D18" s="43" t="str">
        <v>●</v>
      </c>
      <c r="E18" s="43" t="str">
        <v>●</v>
      </c>
      <c r="F18" s="43" t="str">
        <v>●</v>
      </c>
      <c r="G18" s="43" t="str">
        <v>●</v>
      </c>
      <c r="H18" s="43" t="str">
        <v>●</v>
      </c>
      <c r="I18" s="43" t="str">
        <v>●</v>
      </c>
      <c r="J18" s="43" t="str">
        <v>●</v>
      </c>
      <c r="K18" s="43" t="str">
        <v>●</v>
      </c>
      <c r="L18" s="43" t="str">
        <v>●</v>
      </c>
    </row>
    <row r="19" spans="3:12" s="44" customFormat="1" ht="18" customHeight="1" x14ac:dyDescent="0.55000000000000004">
      <c r="C19" s="43" t="str">
        <v>●</v>
      </c>
      <c r="D19" s="43" t="str">
        <v>●</v>
      </c>
      <c r="E19" s="43" t="str">
        <v>●</v>
      </c>
      <c r="F19" s="43" t="str">
        <v>●</v>
      </c>
      <c r="G19" s="43" t="str">
        <v>●</v>
      </c>
      <c r="H19" s="43" t="str">
        <v>●</v>
      </c>
      <c r="I19" s="43" t="str">
        <v>●</v>
      </c>
      <c r="J19" s="43" t="str">
        <v>●</v>
      </c>
      <c r="K19" s="43" t="str">
        <v>●</v>
      </c>
      <c r="L19" s="43" t="str">
        <v>●</v>
      </c>
    </row>
  </sheetData>
  <conditionalFormatting sqref="C10:L19">
    <cfRule type="expression" dxfId="67" priority="1">
      <formula>C10&lt;&gt;$N$9</formula>
    </cfRule>
    <cfRule type="expression" dxfId="66" priority="2">
      <formula>C10&lt;&gt;$N$8</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D446C-3923-43E0-9D15-E2DC7CDD7792}">
  <sheetPr codeName="Sheet8"/>
  <dimension ref="B3:BM108"/>
  <sheetViews>
    <sheetView topLeftCell="AB1" workbookViewId="0"/>
  </sheetViews>
  <sheetFormatPr defaultRowHeight="21" x14ac:dyDescent="0.35"/>
  <cols>
    <col min="2" max="2" width="13.26953125" bestFit="1" customWidth="1"/>
    <col min="3" max="3" width="11.1796875" bestFit="1" customWidth="1"/>
    <col min="4" max="4" width="11.08984375" bestFit="1" customWidth="1"/>
    <col min="5" max="5" width="14.7265625" bestFit="1" customWidth="1"/>
    <col min="6" max="6" width="11.1796875" bestFit="1" customWidth="1"/>
    <col min="7" max="7" width="12.08984375" bestFit="1" customWidth="1"/>
    <col min="8" max="8" width="10.1796875" bestFit="1" customWidth="1"/>
    <col min="9" max="9" width="11.1796875" bestFit="1" customWidth="1"/>
    <col min="10" max="10" width="11.08984375" bestFit="1" customWidth="1"/>
    <col min="11" max="11" width="8.90625" bestFit="1" customWidth="1"/>
    <col min="12" max="12" width="11.1796875" bestFit="1" customWidth="1"/>
    <col min="14" max="14" width="10.453125" bestFit="1" customWidth="1"/>
    <col min="15" max="15" width="9.54296875" bestFit="1" customWidth="1"/>
    <col min="16" max="16" width="5.90625" bestFit="1" customWidth="1"/>
    <col min="17" max="17" width="12.1796875" bestFit="1" customWidth="1"/>
    <col min="18" max="18" width="11.1796875" bestFit="1" customWidth="1"/>
    <col min="19" max="19" width="13.08984375" bestFit="1" customWidth="1"/>
    <col min="21" max="21" width="8.7265625" style="40"/>
    <col min="23" max="23" width="18.81640625" bestFit="1" customWidth="1"/>
    <col min="24" max="24" width="11.1796875" bestFit="1" customWidth="1"/>
    <col min="25" max="25" width="13.08984375" bestFit="1" customWidth="1"/>
    <col min="26" max="26" width="21.26953125" bestFit="1" customWidth="1"/>
    <col min="27" max="27" width="19.08984375" bestFit="1" customWidth="1"/>
    <col min="28" max="28" width="21.26953125" bestFit="1" customWidth="1"/>
    <col min="29" max="29" width="19.08984375" bestFit="1" customWidth="1"/>
    <col min="31" max="31" width="8.7265625" style="40"/>
    <col min="33" max="33" width="7.54296875" bestFit="1" customWidth="1"/>
    <col min="34" max="34" width="11.1796875" bestFit="1" customWidth="1"/>
    <col min="36" max="36" width="7.54296875" bestFit="1" customWidth="1"/>
    <col min="37" max="37" width="11.1796875" bestFit="1" customWidth="1"/>
    <col min="40" max="41" width="11.08984375" bestFit="1" customWidth="1"/>
    <col min="43" max="43" width="8.7265625" style="46"/>
    <col min="45" max="45" width="9.7265625" bestFit="1" customWidth="1"/>
    <col min="46" max="46" width="11.1796875" bestFit="1" customWidth="1"/>
    <col min="48" max="48" width="8.7265625" style="46"/>
    <col min="50" max="50" width="9" bestFit="1" customWidth="1"/>
    <col min="51" max="51" width="10.26953125" bestFit="1" customWidth="1"/>
    <col min="52" max="52" width="10.6328125" bestFit="1" customWidth="1"/>
    <col min="55" max="55" width="13.54296875" bestFit="1" customWidth="1"/>
    <col min="56" max="56" width="11.1796875" bestFit="1" customWidth="1"/>
    <col min="59" max="59" width="18.08984375" bestFit="1" customWidth="1"/>
    <col min="60" max="60" width="11.1796875" bestFit="1" customWidth="1"/>
    <col min="61" max="61" width="8" bestFit="1" customWidth="1"/>
    <col min="64" max="64" width="15.453125" bestFit="1" customWidth="1"/>
    <col min="65" max="65" width="11.1796875" bestFit="1" customWidth="1"/>
  </cols>
  <sheetData>
    <row r="3" spans="2:65" ht="26.25" x14ac:dyDescent="0.4">
      <c r="F3" t="s">
        <v>62</v>
      </c>
      <c r="G3" s="37">
        <v>2</v>
      </c>
      <c r="I3" s="39" t="s">
        <v>64</v>
      </c>
    </row>
    <row r="4" spans="2:65" ht="26.25" x14ac:dyDescent="0.4">
      <c r="F4" t="s">
        <v>63</v>
      </c>
      <c r="G4" s="37">
        <v>1</v>
      </c>
      <c r="I4" s="39" t="s">
        <v>65</v>
      </c>
      <c r="AZ4" t="s">
        <v>99</v>
      </c>
    </row>
    <row r="5" spans="2:65" x14ac:dyDescent="0.35">
      <c r="AZ5" t="s">
        <v>100</v>
      </c>
      <c r="BC5" s="47" t="s">
        <v>62</v>
      </c>
      <c r="BD5" s="48">
        <v>2</v>
      </c>
      <c r="BG5" t="str">
        <f>_xlfn.TEXTJOIN(" ",,IF(BD5=1,"Top-5 Profitable Product","Quantity Contributing to Profit"))</f>
        <v>Quantity Contributing to Profit</v>
      </c>
    </row>
    <row r="6" spans="2:65" x14ac:dyDescent="0.35">
      <c r="B6" s="10" t="s">
        <v>68</v>
      </c>
      <c r="C6" s="10"/>
      <c r="D6" s="10"/>
      <c r="E6" s="10" t="s">
        <v>69</v>
      </c>
      <c r="H6" s="10" t="s">
        <v>70</v>
      </c>
      <c r="K6" s="10" t="s">
        <v>77</v>
      </c>
      <c r="W6" s="5" t="s">
        <v>88</v>
      </c>
      <c r="X6" t="s">
        <v>2</v>
      </c>
      <c r="Z6" t="str">
        <f>W6</f>
        <v>Customer Age Group</v>
      </c>
      <c r="AA6" t="str">
        <f>X6</f>
        <v>Profit Margin</v>
      </c>
      <c r="AB6" t="s">
        <v>89</v>
      </c>
      <c r="AC6" t="s">
        <v>90</v>
      </c>
      <c r="AG6" s="5" t="s">
        <v>39</v>
      </c>
      <c r="AH6" t="s">
        <v>2</v>
      </c>
      <c r="AJ6" s="5" t="s">
        <v>39</v>
      </c>
      <c r="AK6" t="s">
        <v>2</v>
      </c>
      <c r="AM6" t="str">
        <f>AJ6</f>
        <v>Month</v>
      </c>
      <c r="AN6" t="str">
        <f>AK6</f>
        <v>Profit Margin</v>
      </c>
      <c r="AO6" t="s">
        <v>98</v>
      </c>
      <c r="AS6" s="5" t="s">
        <v>43</v>
      </c>
      <c r="AT6" t="s">
        <v>2</v>
      </c>
    </row>
    <row r="7" spans="2:65" x14ac:dyDescent="0.35">
      <c r="B7" s="5" t="s">
        <v>67</v>
      </c>
      <c r="C7" t="s">
        <v>2</v>
      </c>
      <c r="E7" s="5" t="s">
        <v>67</v>
      </c>
      <c r="F7" t="s">
        <v>2</v>
      </c>
      <c r="H7" s="5" t="s">
        <v>65</v>
      </c>
      <c r="I7" t="s">
        <v>2</v>
      </c>
      <c r="K7" s="5" t="s">
        <v>65</v>
      </c>
      <c r="L7" t="s">
        <v>2</v>
      </c>
      <c r="N7" t="s">
        <v>81</v>
      </c>
      <c r="O7" t="s">
        <v>82</v>
      </c>
      <c r="P7" t="s">
        <v>1</v>
      </c>
      <c r="Q7" t="s">
        <v>0</v>
      </c>
      <c r="R7" t="s">
        <v>2</v>
      </c>
      <c r="S7" t="s">
        <v>3</v>
      </c>
      <c r="W7" s="6" t="s">
        <v>83</v>
      </c>
      <c r="X7" s="38">
        <v>77466.27</v>
      </c>
      <c r="Z7" t="str">
        <f t="shared" ref="Z7:Z11" si="0">W7</f>
        <v>0-20</v>
      </c>
      <c r="AA7" s="38">
        <f t="shared" ref="AA7:AA11" si="1">X7</f>
        <v>77466.27</v>
      </c>
      <c r="AB7" s="41">
        <v>45.37166666666667</v>
      </c>
      <c r="AC7" s="3">
        <v>45.37166666666667</v>
      </c>
      <c r="AG7" s="6" t="s">
        <v>28</v>
      </c>
      <c r="AH7" s="45"/>
      <c r="AJ7" s="6" t="s">
        <v>28</v>
      </c>
      <c r="AK7" s="1">
        <v>177715.37999999989</v>
      </c>
      <c r="AM7" t="str">
        <f t="shared" ref="AM7:AM18" si="2">AJ7</f>
        <v>Jan</v>
      </c>
      <c r="AN7" s="7">
        <f t="shared" ref="AN7:AN18" si="3">AK7</f>
        <v>177715.37999999989</v>
      </c>
      <c r="AO7" s="7">
        <f t="shared" ref="AO7:AO18" si="4">AN7</f>
        <v>177715.37999999989</v>
      </c>
      <c r="AS7" s="6" t="s">
        <v>54</v>
      </c>
      <c r="AT7" s="38">
        <v>313403.34999999951</v>
      </c>
    </row>
    <row r="8" spans="2:65" x14ac:dyDescent="0.35">
      <c r="B8" t="s">
        <v>219</v>
      </c>
      <c r="C8" s="1">
        <v>8477.4799999999977</v>
      </c>
      <c r="E8" t="s">
        <v>212</v>
      </c>
      <c r="F8" s="1">
        <v>130.20000000000073</v>
      </c>
      <c r="H8" t="s">
        <v>76</v>
      </c>
      <c r="I8" s="1">
        <v>134907.56</v>
      </c>
      <c r="K8" t="s">
        <v>74</v>
      </c>
      <c r="L8" s="1">
        <v>86589.619999999952</v>
      </c>
      <c r="N8" s="3">
        <v>600</v>
      </c>
      <c r="O8" s="3">
        <v>20</v>
      </c>
      <c r="P8" s="38">
        <v>3149297.4099999927</v>
      </c>
      <c r="Q8" s="38">
        <v>5446809.4700000202</v>
      </c>
      <c r="R8" s="38">
        <v>2297512.0600000275</v>
      </c>
      <c r="S8" s="2">
        <v>0.42180878047126164</v>
      </c>
      <c r="W8" s="6" t="s">
        <v>84</v>
      </c>
      <c r="X8" s="38">
        <v>404975.14999999909</v>
      </c>
      <c r="Z8" t="str">
        <f t="shared" si="0"/>
        <v>21-30</v>
      </c>
      <c r="AA8" s="38">
        <f t="shared" si="1"/>
        <v>404975.14999999909</v>
      </c>
      <c r="AG8" s="6" t="s">
        <v>29</v>
      </c>
      <c r="AH8" s="45">
        <v>2.3177510016167156E-4</v>
      </c>
      <c r="AJ8" s="6" t="s">
        <v>29</v>
      </c>
      <c r="AK8" s="1">
        <v>177756.56999999966</v>
      </c>
      <c r="AM8" t="str">
        <f t="shared" si="2"/>
        <v>Feb</v>
      </c>
      <c r="AN8" s="7">
        <f t="shared" si="3"/>
        <v>177756.56999999966</v>
      </c>
      <c r="AO8" s="7">
        <f t="shared" si="4"/>
        <v>177756.56999999966</v>
      </c>
      <c r="AS8" s="6" t="s">
        <v>55</v>
      </c>
      <c r="AT8" s="38">
        <v>342889.85000000324</v>
      </c>
      <c r="BC8" s="5" t="s">
        <v>201</v>
      </c>
      <c r="BD8" t="s">
        <v>2</v>
      </c>
      <c r="BE8" t="s">
        <v>202</v>
      </c>
      <c r="BG8" s="5" t="s">
        <v>201</v>
      </c>
      <c r="BH8" t="s">
        <v>2</v>
      </c>
      <c r="BI8" t="s">
        <v>9</v>
      </c>
      <c r="BL8" s="5" t="s">
        <v>211</v>
      </c>
      <c r="BM8" t="s">
        <v>2</v>
      </c>
    </row>
    <row r="9" spans="2:65" x14ac:dyDescent="0.35">
      <c r="B9" t="s">
        <v>220</v>
      </c>
      <c r="C9" s="1">
        <v>7191.9699999999975</v>
      </c>
      <c r="E9" t="s">
        <v>213</v>
      </c>
      <c r="F9" s="1">
        <v>912.82000000000062</v>
      </c>
      <c r="H9" t="s">
        <v>223</v>
      </c>
      <c r="I9" s="1">
        <v>132555.79000000024</v>
      </c>
      <c r="K9" t="s">
        <v>72</v>
      </c>
      <c r="L9" s="1">
        <v>91811.079999999856</v>
      </c>
      <c r="N9" t="str">
        <f>N7</f>
        <v># Customers</v>
      </c>
      <c r="O9" t="str">
        <f t="shared" ref="O9:S9" si="5">O7</f>
        <v># Locations</v>
      </c>
      <c r="P9" t="str">
        <f t="shared" si="5"/>
        <v>COGS</v>
      </c>
      <c r="Q9" t="str">
        <f t="shared" si="5"/>
        <v>Total Revenue</v>
      </c>
      <c r="R9" t="str">
        <f t="shared" si="5"/>
        <v>Profit Margin</v>
      </c>
      <c r="S9" t="str">
        <f t="shared" si="5"/>
        <v>% Profit Margin</v>
      </c>
      <c r="W9" s="6" t="s">
        <v>85</v>
      </c>
      <c r="X9" s="38">
        <v>423905.77999999851</v>
      </c>
      <c r="Z9" t="str">
        <f t="shared" si="0"/>
        <v>31-40</v>
      </c>
      <c r="AA9" s="38">
        <f t="shared" si="1"/>
        <v>423905.77999999851</v>
      </c>
      <c r="AG9" s="6" t="s">
        <v>30</v>
      </c>
      <c r="AH9" s="45">
        <v>0.15053902086431981</v>
      </c>
      <c r="AJ9" s="6" t="s">
        <v>30</v>
      </c>
      <c r="AK9" s="1">
        <v>204515.86999999953</v>
      </c>
      <c r="AM9" t="str">
        <f t="shared" si="2"/>
        <v>Mar</v>
      </c>
      <c r="AN9" s="7">
        <f t="shared" si="3"/>
        <v>204515.86999999953</v>
      </c>
      <c r="AO9" s="7">
        <f t="shared" si="4"/>
        <v>204515.86999999953</v>
      </c>
      <c r="AS9" s="6" t="s">
        <v>56</v>
      </c>
      <c r="AT9" s="38">
        <v>324340.81999999884</v>
      </c>
      <c r="BC9" s="6" t="s">
        <v>112</v>
      </c>
      <c r="BD9" s="38">
        <v>95024.850000000035</v>
      </c>
      <c r="BE9">
        <f>_xlfn.XLOOKUP(BC9,$BG$9:$BG$108,$BI$9:$BI$108,0,0)</f>
        <v>6861</v>
      </c>
      <c r="BG9" s="6" t="s">
        <v>101</v>
      </c>
      <c r="BH9" s="38">
        <v>32486.640000000032</v>
      </c>
      <c r="BI9" s="38">
        <v>5352</v>
      </c>
      <c r="BL9" s="6" t="s">
        <v>204</v>
      </c>
      <c r="BM9" s="38">
        <v>718216.26999999932</v>
      </c>
    </row>
    <row r="10" spans="2:65" x14ac:dyDescent="0.35">
      <c r="B10" t="s">
        <v>221</v>
      </c>
      <c r="C10" s="1">
        <v>6966.5800000000008</v>
      </c>
      <c r="E10" t="s">
        <v>214</v>
      </c>
      <c r="F10" s="1">
        <v>992.27999999999975</v>
      </c>
      <c r="H10" t="s">
        <v>73</v>
      </c>
      <c r="I10" s="1">
        <v>132061.01999999973</v>
      </c>
      <c r="K10" t="s">
        <v>217</v>
      </c>
      <c r="L10" s="1">
        <v>96221.15</v>
      </c>
      <c r="N10">
        <f>N8</f>
        <v>600</v>
      </c>
      <c r="O10">
        <f t="shared" ref="O10:S10" si="6">O8</f>
        <v>20</v>
      </c>
      <c r="P10" s="38">
        <f t="shared" si="6"/>
        <v>3149297.4099999927</v>
      </c>
      <c r="Q10" s="38">
        <f t="shared" si="6"/>
        <v>5446809.4700000202</v>
      </c>
      <c r="R10" s="38">
        <f t="shared" si="6"/>
        <v>2297512.0600000275</v>
      </c>
      <c r="S10" s="9">
        <f t="shared" si="6"/>
        <v>0.42180878047126164</v>
      </c>
      <c r="W10" s="6" t="s">
        <v>86</v>
      </c>
      <c r="X10" s="38">
        <v>481608.5400000019</v>
      </c>
      <c r="Z10" t="str">
        <f t="shared" si="0"/>
        <v>41-50</v>
      </c>
      <c r="AA10" s="38">
        <f t="shared" si="1"/>
        <v>481608.5400000019</v>
      </c>
      <c r="AG10" s="6" t="s">
        <v>31</v>
      </c>
      <c r="AH10" s="45">
        <v>-5.6420218147372019E-2</v>
      </c>
      <c r="AJ10" s="6" t="s">
        <v>31</v>
      </c>
      <c r="AK10" s="1">
        <v>192977.03999999998</v>
      </c>
      <c r="AM10" t="str">
        <f t="shared" si="2"/>
        <v>Apr</v>
      </c>
      <c r="AN10" s="7">
        <f t="shared" si="3"/>
        <v>192977.03999999998</v>
      </c>
      <c r="AO10" s="7">
        <f t="shared" si="4"/>
        <v>192977.03999999998</v>
      </c>
      <c r="AS10" s="6" t="s">
        <v>57</v>
      </c>
      <c r="AT10" s="38">
        <v>324189.0599999979</v>
      </c>
      <c r="BC10" s="6" t="s">
        <v>119</v>
      </c>
      <c r="BD10" s="38">
        <v>84506.489999999932</v>
      </c>
      <c r="BE10">
        <f t="shared" ref="BE10:BE13" si="7">_xlfn.XLOOKUP(BC10,$BG$9:$BG$108,$BI$9:$BI$108,0,0)</f>
        <v>6137</v>
      </c>
      <c r="BF10" s="22"/>
      <c r="BG10" s="6" t="s">
        <v>102</v>
      </c>
      <c r="BH10" s="38">
        <v>45964.799999999974</v>
      </c>
      <c r="BI10" s="38">
        <v>6080</v>
      </c>
      <c r="BL10" s="6" t="s">
        <v>206</v>
      </c>
      <c r="BM10" s="38">
        <v>417457.830000002</v>
      </c>
    </row>
    <row r="11" spans="2:65" x14ac:dyDescent="0.35">
      <c r="B11" t="s">
        <v>222</v>
      </c>
      <c r="C11" s="1">
        <v>7236.9200000000019</v>
      </c>
      <c r="E11" t="s">
        <v>215</v>
      </c>
      <c r="F11" s="1">
        <v>1362.7800000000007</v>
      </c>
      <c r="H11" t="s">
        <v>75</v>
      </c>
      <c r="I11" s="1">
        <v>131335.97000000015</v>
      </c>
      <c r="K11" t="s">
        <v>71</v>
      </c>
      <c r="L11" s="1">
        <v>101212.63000000015</v>
      </c>
      <c r="W11" s="6" t="s">
        <v>87</v>
      </c>
      <c r="X11" s="38">
        <v>909556.31999999564</v>
      </c>
      <c r="Z11" t="str">
        <f t="shared" si="0"/>
        <v>51 +</v>
      </c>
      <c r="AA11" s="38">
        <f t="shared" si="1"/>
        <v>909556.31999999564</v>
      </c>
      <c r="AB11" s="5" t="s">
        <v>93</v>
      </c>
      <c r="AC11" t="s">
        <v>2</v>
      </c>
      <c r="AG11" s="6" t="s">
        <v>32</v>
      </c>
      <c r="AH11" s="45">
        <v>6.5633766586950054E-2</v>
      </c>
      <c r="AJ11" s="6" t="s">
        <v>32</v>
      </c>
      <c r="AK11" s="1">
        <v>205642.8500000005</v>
      </c>
      <c r="AM11" t="str">
        <f t="shared" si="2"/>
        <v>May</v>
      </c>
      <c r="AN11" s="7">
        <f t="shared" si="3"/>
        <v>205642.8500000005</v>
      </c>
      <c r="AO11" s="7">
        <f t="shared" si="4"/>
        <v>205642.8500000005</v>
      </c>
      <c r="AS11" s="6" t="s">
        <v>58</v>
      </c>
      <c r="AT11" s="38">
        <v>340665.27999999869</v>
      </c>
      <c r="BC11" s="6" t="s">
        <v>159</v>
      </c>
      <c r="BD11" s="38">
        <v>83284.599999999977</v>
      </c>
      <c r="BE11">
        <f t="shared" si="7"/>
        <v>6262</v>
      </c>
      <c r="BG11" s="6" t="s">
        <v>103</v>
      </c>
      <c r="BH11" s="38">
        <v>48243.930000000008</v>
      </c>
      <c r="BI11" s="38">
        <v>6209</v>
      </c>
      <c r="BL11" s="6" t="s">
        <v>205</v>
      </c>
      <c r="BM11" s="38">
        <v>367414.25000000041</v>
      </c>
    </row>
    <row r="12" spans="2:65" x14ac:dyDescent="0.35">
      <c r="B12" t="s">
        <v>66</v>
      </c>
      <c r="C12" s="1">
        <v>7569.0199999999959</v>
      </c>
      <c r="E12" t="s">
        <v>216</v>
      </c>
      <c r="F12" s="1">
        <v>1387.2399999999998</v>
      </c>
      <c r="H12" t="s">
        <v>224</v>
      </c>
      <c r="I12" s="1">
        <v>128176.22000000032</v>
      </c>
      <c r="K12" t="s">
        <v>218</v>
      </c>
      <c r="L12" s="1">
        <v>104453.84999999986</v>
      </c>
      <c r="AB12" s="6" t="s">
        <v>91</v>
      </c>
      <c r="AC12" s="22">
        <v>0.48527656041986861</v>
      </c>
      <c r="AD12" s="9">
        <f>GETPIVOTDATA("[Measures].[Profit Margin]",$AB$11,"[Dim_Customer].[Gender]","[Dim_Customer].[Gender].&amp;[Female]")</f>
        <v>0.48527656041986861</v>
      </c>
      <c r="AG12" s="6" t="s">
        <v>33</v>
      </c>
      <c r="AH12" s="45">
        <v>-4.9371519603040488E-2</v>
      </c>
      <c r="AJ12" s="6" t="s">
        <v>33</v>
      </c>
      <c r="AK12" s="1">
        <v>195489.95000000036</v>
      </c>
      <c r="AM12" t="str">
        <f t="shared" si="2"/>
        <v>Jun</v>
      </c>
      <c r="AN12" s="7">
        <f t="shared" si="3"/>
        <v>195489.95000000036</v>
      </c>
      <c r="AO12" s="7">
        <f t="shared" si="4"/>
        <v>195489.95000000036</v>
      </c>
      <c r="AS12" s="6" t="s">
        <v>59</v>
      </c>
      <c r="AT12" s="38">
        <v>319564.96000000124</v>
      </c>
      <c r="AX12" t="s">
        <v>7</v>
      </c>
      <c r="AY12" t="s">
        <v>99</v>
      </c>
      <c r="AZ12" t="s">
        <v>6</v>
      </c>
      <c r="BC12" s="6" t="s">
        <v>128</v>
      </c>
      <c r="BD12" s="38">
        <v>82987.239999999991</v>
      </c>
      <c r="BE12">
        <f t="shared" si="7"/>
        <v>6671</v>
      </c>
      <c r="BG12" s="6" t="s">
        <v>104</v>
      </c>
      <c r="BH12" s="38">
        <v>51917.31</v>
      </c>
      <c r="BI12" s="38">
        <v>5529</v>
      </c>
      <c r="BL12" s="6" t="s">
        <v>203</v>
      </c>
      <c r="BM12" s="38">
        <v>339210.4900000029</v>
      </c>
    </row>
    <row r="13" spans="2:65" x14ac:dyDescent="0.35">
      <c r="AB13" s="6" t="s">
        <v>92</v>
      </c>
      <c r="AC13" s="22">
        <v>0.51472343958010647</v>
      </c>
      <c r="AD13" s="9">
        <f>GETPIVOTDATA("[Measures].[Profit Margin]",$AB$11,"[Dim_Customer].[Gender]","[Dim_Customer].[Gender].&amp;[Male]")</f>
        <v>0.51472343958010647</v>
      </c>
      <c r="AG13" s="6" t="s">
        <v>23</v>
      </c>
      <c r="AH13" s="45">
        <v>-6.523486245712308E-2</v>
      </c>
      <c r="AJ13" s="6" t="s">
        <v>23</v>
      </c>
      <c r="AK13" s="1">
        <v>182737.19000000047</v>
      </c>
      <c r="AM13" t="str">
        <f t="shared" si="2"/>
        <v>Jul</v>
      </c>
      <c r="AN13" s="7">
        <f t="shared" si="3"/>
        <v>182737.19000000047</v>
      </c>
      <c r="AO13" s="7">
        <f t="shared" si="4"/>
        <v>182737.19000000047</v>
      </c>
      <c r="AS13" s="6" t="s">
        <v>60</v>
      </c>
      <c r="AT13" s="38">
        <v>332458.74000000069</v>
      </c>
      <c r="AX13" s="38">
        <v>100</v>
      </c>
      <c r="AY13" s="22">
        <v>8.0280723519668459E-2</v>
      </c>
      <c r="AZ13" s="22">
        <v>8.0468669303389667E-2</v>
      </c>
      <c r="BC13" s="6" t="s">
        <v>109</v>
      </c>
      <c r="BD13" s="38">
        <v>78081.849999999962</v>
      </c>
      <c r="BE13">
        <f t="shared" si="7"/>
        <v>6545</v>
      </c>
      <c r="BG13" s="6" t="s">
        <v>105</v>
      </c>
      <c r="BH13" s="38">
        <v>4089.289999999979</v>
      </c>
      <c r="BI13" s="38">
        <v>6931</v>
      </c>
      <c r="BL13" s="6" t="s">
        <v>209</v>
      </c>
      <c r="BM13" s="38">
        <v>174072.76000000042</v>
      </c>
    </row>
    <row r="14" spans="2:65" x14ac:dyDescent="0.35">
      <c r="AG14" s="6" t="s">
        <v>34</v>
      </c>
      <c r="AH14" s="45">
        <v>0.14152658251995559</v>
      </c>
      <c r="AJ14" s="6" t="s">
        <v>34</v>
      </c>
      <c r="AK14" s="1">
        <v>208599.36000000034</v>
      </c>
      <c r="AM14" t="str">
        <f t="shared" si="2"/>
        <v>Aug</v>
      </c>
      <c r="AN14" s="7">
        <f t="shared" si="3"/>
        <v>208599.36000000034</v>
      </c>
      <c r="AO14" s="7">
        <f t="shared" si="4"/>
        <v>208599.36000000034</v>
      </c>
      <c r="AX14">
        <f>GETPIVOTDATA("[Measures].[# Products]",$AX$12)</f>
        <v>100</v>
      </c>
      <c r="AY14" s="22">
        <f>GETPIVOTDATA("[Measures].[Return Rate]",$AX$12)</f>
        <v>8.0280723519668459E-2</v>
      </c>
      <c r="AZ14" s="22">
        <f>GETPIVOTDATA("[Measures].[Refund Rate]",$AX$12)</f>
        <v>8.0468669303389667E-2</v>
      </c>
      <c r="BG14" s="6" t="s">
        <v>106</v>
      </c>
      <c r="BH14" s="38">
        <v>18856.529999999948</v>
      </c>
      <c r="BI14" s="38">
        <v>6349</v>
      </c>
      <c r="BL14" s="6" t="s">
        <v>208</v>
      </c>
      <c r="BM14" s="38">
        <v>142236.05999999901</v>
      </c>
    </row>
    <row r="15" spans="2:65" x14ac:dyDescent="0.35">
      <c r="AG15" s="6" t="s">
        <v>35</v>
      </c>
      <c r="AH15" s="45">
        <v>-8.8756456395647235E-2</v>
      </c>
      <c r="AJ15" s="6" t="s">
        <v>35</v>
      </c>
      <c r="AK15" s="1">
        <v>190084.82000000039</v>
      </c>
      <c r="AM15" t="str">
        <f t="shared" si="2"/>
        <v>Sep</v>
      </c>
      <c r="AN15" s="7">
        <f t="shared" si="3"/>
        <v>190084.82000000039</v>
      </c>
      <c r="AO15" s="7">
        <f t="shared" si="4"/>
        <v>190084.82000000039</v>
      </c>
      <c r="BC15" s="10" t="str">
        <f t="shared" ref="BC15:BC20" si="8">BC8</f>
        <v>Product Name</v>
      </c>
      <c r="BD15" t="str">
        <f>IF($BD$5=1,BD8,BE8)</f>
        <v>Quantity</v>
      </c>
      <c r="BG15" s="6" t="s">
        <v>107</v>
      </c>
      <c r="BH15" s="38">
        <v>53319.199999999997</v>
      </c>
      <c r="BI15" s="38">
        <v>5840</v>
      </c>
      <c r="BL15" s="6" t="s">
        <v>207</v>
      </c>
      <c r="BM15" s="38">
        <v>86449.160000000033</v>
      </c>
    </row>
    <row r="16" spans="2:65" x14ac:dyDescent="0.35">
      <c r="C16" s="10" t="s">
        <v>78</v>
      </c>
      <c r="F16" s="10" t="s">
        <v>79</v>
      </c>
      <c r="I16" s="10" t="s">
        <v>80</v>
      </c>
      <c r="L16" s="10" t="s">
        <v>53</v>
      </c>
      <c r="AG16" s="6" t="s">
        <v>36</v>
      </c>
      <c r="AH16" s="45">
        <v>1.5750863219866535E-3</v>
      </c>
      <c r="AJ16" s="6" t="s">
        <v>36</v>
      </c>
      <c r="AK16" s="1">
        <v>190384.21999999968</v>
      </c>
      <c r="AM16" t="str">
        <f t="shared" si="2"/>
        <v>Oct</v>
      </c>
      <c r="AN16" s="7">
        <f t="shared" si="3"/>
        <v>190384.21999999968</v>
      </c>
      <c r="AO16" s="7">
        <f t="shared" si="4"/>
        <v>190384.21999999968</v>
      </c>
      <c r="BC16" t="str">
        <f t="shared" si="8"/>
        <v>Begin Brew</v>
      </c>
      <c r="BD16" s="38">
        <f>IF($BD$5=1,BD9,BE9)</f>
        <v>6861</v>
      </c>
      <c r="BG16" s="6" t="s">
        <v>108</v>
      </c>
      <c r="BH16" s="38">
        <v>11872.29999999993</v>
      </c>
      <c r="BI16" s="38">
        <v>5522</v>
      </c>
      <c r="BL16" s="6" t="s">
        <v>210</v>
      </c>
      <c r="BM16" s="38">
        <v>52455.239999999467</v>
      </c>
    </row>
    <row r="17" spans="3:61" x14ac:dyDescent="0.35">
      <c r="L17" t="str">
        <f>_xlfn.TEXTJOIN(" ",,IF(G3=1,"Top-5 Profitable","Less Profitable"),IF(G4=1,"Customer","Location"))</f>
        <v>Less Profitable Customer</v>
      </c>
      <c r="AG17" s="6" t="s">
        <v>37</v>
      </c>
      <c r="AH17" s="45">
        <v>9.8171476606608472E-3</v>
      </c>
      <c r="AJ17" s="6" t="s">
        <v>37</v>
      </c>
      <c r="AK17" s="1">
        <v>192253.24999999942</v>
      </c>
      <c r="AM17" t="str">
        <f t="shared" si="2"/>
        <v>Nov</v>
      </c>
      <c r="AN17" s="7">
        <f t="shared" si="3"/>
        <v>192253.24999999942</v>
      </c>
      <c r="AO17" s="7">
        <f t="shared" si="4"/>
        <v>192253.24999999942</v>
      </c>
      <c r="BC17" t="str">
        <f t="shared" si="8"/>
        <v>Common Splash</v>
      </c>
      <c r="BD17" s="38">
        <f t="shared" ref="BD17:BD20" si="9">IF($BD$5=1,BD10,BE10)</f>
        <v>6137</v>
      </c>
      <c r="BG17" s="6" t="s">
        <v>109</v>
      </c>
      <c r="BH17" s="38">
        <v>78081.849999999962</v>
      </c>
      <c r="BI17" s="38">
        <v>6545</v>
      </c>
    </row>
    <row r="18" spans="3:61" x14ac:dyDescent="0.35">
      <c r="C18" t="str">
        <f>IF($G$3=1,B7,E7)</f>
        <v>Full Name</v>
      </c>
      <c r="D18" t="str">
        <f>IF($G$3=1,C7,F7)</f>
        <v>Profit Margin</v>
      </c>
      <c r="F18" t="str">
        <f>IF($G$3=1,H7,K7)</f>
        <v>Location</v>
      </c>
      <c r="G18" t="str">
        <f>IF($G$3=1,I7,L7)</f>
        <v>Profit Margin</v>
      </c>
      <c r="I18" t="str">
        <f>IF($G$4=1,C18,F18)</f>
        <v>Full Name</v>
      </c>
      <c r="J18" t="str">
        <f>IF($G$4=1,D18,G18)</f>
        <v>Profit Margin</v>
      </c>
      <c r="L18" t="str">
        <f>_xlfn.TEXTJOIN(" ",,IF(G4=1,"Customer Overtime","Total Sales Locations"))</f>
        <v>Customer Overtime</v>
      </c>
      <c r="AG18" s="6" t="s">
        <v>38</v>
      </c>
      <c r="AH18" s="45">
        <v>-6.7086980324126341E-2</v>
      </c>
      <c r="AJ18" s="6" t="s">
        <v>38</v>
      </c>
      <c r="AK18" s="1">
        <v>179355.56000000011</v>
      </c>
      <c r="AM18" t="str">
        <f t="shared" si="2"/>
        <v>Dec</v>
      </c>
      <c r="AN18" s="7">
        <f t="shared" si="3"/>
        <v>179355.56000000011</v>
      </c>
      <c r="AO18" s="7">
        <f t="shared" si="4"/>
        <v>179355.56000000011</v>
      </c>
      <c r="BC18" t="str">
        <f t="shared" si="8"/>
        <v>Onto Dew</v>
      </c>
      <c r="BD18" s="38">
        <f t="shared" si="9"/>
        <v>6262</v>
      </c>
      <c r="BG18" s="6" t="s">
        <v>110</v>
      </c>
      <c r="BH18" s="38">
        <v>2366.7600000000239</v>
      </c>
      <c r="BI18" s="38">
        <v>5379</v>
      </c>
    </row>
    <row r="19" spans="3:61" x14ac:dyDescent="0.35">
      <c r="C19" t="str">
        <f t="shared" ref="C19:D23" si="10">IF($G$3=1,B8,E8)</f>
        <v>Travis Ewing</v>
      </c>
      <c r="D19" s="1">
        <f>IF($G$3=1,C8,F8)</f>
        <v>130.20000000000073</v>
      </c>
      <c r="F19" t="str">
        <f t="shared" ref="F19:G19" si="11">IF($G$3=1,H8,K8)</f>
        <v>New York</v>
      </c>
      <c r="G19" s="1">
        <f t="shared" si="11"/>
        <v>86589.619999999952</v>
      </c>
      <c r="I19" t="str">
        <f t="shared" ref="I19:I23" si="12">IF($G$4=1,C19,F19)</f>
        <v>Travis Ewing</v>
      </c>
      <c r="J19" s="38">
        <f t="shared" ref="J19:J23" si="13">IF($G$4=1,D19,G19)</f>
        <v>130.20000000000073</v>
      </c>
      <c r="L19">
        <f>IF(G4=1,GETPIVOTDATA("[Measures].[# Customers]",$N$7),GETPIVOTDATA("[Measures].[# Locations]",$N$7))</f>
        <v>600</v>
      </c>
      <c r="AR19" s="10"/>
      <c r="BC19" t="str">
        <f t="shared" si="8"/>
        <v>Eight Brew</v>
      </c>
      <c r="BD19" s="38">
        <f t="shared" si="9"/>
        <v>6671</v>
      </c>
      <c r="BG19" s="6" t="s">
        <v>111</v>
      </c>
      <c r="BH19" s="38">
        <v>-10037.319999999978</v>
      </c>
      <c r="BI19" s="38">
        <v>5339</v>
      </c>
    </row>
    <row r="20" spans="3:61" x14ac:dyDescent="0.35">
      <c r="C20" t="str">
        <f t="shared" si="10"/>
        <v>Lisa West</v>
      </c>
      <c r="D20" s="1">
        <f t="shared" si="10"/>
        <v>912.82000000000062</v>
      </c>
      <c r="F20" t="str">
        <f t="shared" ref="F20:G20" si="14">IF($G$3=1,H9,K9)</f>
        <v>Maryland</v>
      </c>
      <c r="G20" s="1">
        <f t="shared" si="14"/>
        <v>91811.079999999856</v>
      </c>
      <c r="I20" t="str">
        <f t="shared" si="12"/>
        <v>Lisa West</v>
      </c>
      <c r="J20" s="38">
        <f t="shared" si="13"/>
        <v>912.82000000000062</v>
      </c>
      <c r="BC20" t="str">
        <f t="shared" si="8"/>
        <v>Attorney Mist</v>
      </c>
      <c r="BD20" s="38">
        <f t="shared" si="9"/>
        <v>6545</v>
      </c>
      <c r="BG20" s="6" t="s">
        <v>112</v>
      </c>
      <c r="BH20" s="38">
        <v>95024.850000000035</v>
      </c>
      <c r="BI20" s="38">
        <v>6861</v>
      </c>
    </row>
    <row r="21" spans="3:61" x14ac:dyDescent="0.35">
      <c r="C21" t="str">
        <f t="shared" si="10"/>
        <v>Bobby Abbott</v>
      </c>
      <c r="D21" s="1">
        <f t="shared" si="10"/>
        <v>992.27999999999975</v>
      </c>
      <c r="F21" t="str">
        <f t="shared" ref="F21:G21" si="15">IF($G$3=1,H10,K10)</f>
        <v>Wisconsin</v>
      </c>
      <c r="G21" s="1">
        <f t="shared" si="15"/>
        <v>96221.15</v>
      </c>
      <c r="I21" t="str">
        <f t="shared" si="12"/>
        <v>Bobby Abbott</v>
      </c>
      <c r="J21" s="38">
        <f t="shared" si="13"/>
        <v>992.27999999999975</v>
      </c>
      <c r="BG21" s="6" t="s">
        <v>113</v>
      </c>
      <c r="BH21" s="38">
        <v>38203.169999999984</v>
      </c>
      <c r="BI21" s="38">
        <v>6621</v>
      </c>
    </row>
    <row r="22" spans="3:61" x14ac:dyDescent="0.35">
      <c r="C22" t="str">
        <f t="shared" si="10"/>
        <v>Christine Hawkins</v>
      </c>
      <c r="D22" s="1">
        <f t="shared" si="10"/>
        <v>1362.7800000000007</v>
      </c>
      <c r="F22" t="str">
        <f t="shared" ref="F22:G22" si="16">IF($G$3=1,H11,K11)</f>
        <v>Indiana</v>
      </c>
      <c r="G22" s="1">
        <f t="shared" si="16"/>
        <v>101212.63000000015</v>
      </c>
      <c r="I22" t="str">
        <f t="shared" si="12"/>
        <v>Christine Hawkins</v>
      </c>
      <c r="J22" s="38">
        <f t="shared" si="13"/>
        <v>1362.7800000000007</v>
      </c>
      <c r="BG22" s="6" t="s">
        <v>114</v>
      </c>
      <c r="BH22" s="38">
        <v>53613.000000000022</v>
      </c>
      <c r="BI22" s="38">
        <v>6475</v>
      </c>
    </row>
    <row r="23" spans="3:61" x14ac:dyDescent="0.35">
      <c r="C23" t="str">
        <f t="shared" si="10"/>
        <v>Jeffery Powell</v>
      </c>
      <c r="D23" s="1">
        <f t="shared" si="10"/>
        <v>1387.2399999999998</v>
      </c>
      <c r="F23" t="str">
        <f t="shared" ref="F23:G23" si="17">IF($G$3=1,H12,K12)</f>
        <v>Florida</v>
      </c>
      <c r="G23" s="1">
        <f t="shared" si="17"/>
        <v>104453.84999999986</v>
      </c>
      <c r="I23" t="str">
        <f t="shared" si="12"/>
        <v>Jeffery Powell</v>
      </c>
      <c r="J23" s="38">
        <f t="shared" si="13"/>
        <v>1387.2399999999998</v>
      </c>
      <c r="BG23" s="6" t="s">
        <v>115</v>
      </c>
      <c r="BH23" s="38">
        <v>-29069.040000000001</v>
      </c>
      <c r="BI23" s="38">
        <v>6776</v>
      </c>
    </row>
    <row r="24" spans="3:61" x14ac:dyDescent="0.35">
      <c r="BG24" s="6" t="s">
        <v>116</v>
      </c>
      <c r="BH24" s="38">
        <v>44743.859999999971</v>
      </c>
      <c r="BI24" s="38">
        <v>5586</v>
      </c>
    </row>
    <row r="25" spans="3:61" x14ac:dyDescent="0.35">
      <c r="BG25" s="6" t="s">
        <v>117</v>
      </c>
      <c r="BH25" s="38">
        <v>-9326.5600000000122</v>
      </c>
      <c r="BI25" s="38">
        <v>6568</v>
      </c>
    </row>
    <row r="26" spans="3:61" x14ac:dyDescent="0.35">
      <c r="BG26" s="6" t="s">
        <v>118</v>
      </c>
      <c r="BH26" s="38">
        <v>-2557.7999999999956</v>
      </c>
      <c r="BI26" s="38">
        <v>5220</v>
      </c>
    </row>
    <row r="27" spans="3:61" x14ac:dyDescent="0.35">
      <c r="BG27" s="6" t="s">
        <v>119</v>
      </c>
      <c r="BH27" s="38">
        <v>84506.489999999932</v>
      </c>
      <c r="BI27" s="38">
        <v>6137</v>
      </c>
    </row>
    <row r="28" spans="3:61" x14ac:dyDescent="0.35">
      <c r="BG28" s="6" t="s">
        <v>120</v>
      </c>
      <c r="BH28" s="38">
        <v>5787.580000000009</v>
      </c>
      <c r="BI28" s="38">
        <v>6157</v>
      </c>
    </row>
    <row r="29" spans="3:61" x14ac:dyDescent="0.35">
      <c r="BG29" s="6" t="s">
        <v>121</v>
      </c>
      <c r="BH29" s="38">
        <v>-14038.900000000009</v>
      </c>
      <c r="BI29" s="38">
        <v>6815</v>
      </c>
    </row>
    <row r="30" spans="3:61" x14ac:dyDescent="0.35">
      <c r="BG30" s="6" t="s">
        <v>122</v>
      </c>
      <c r="BH30" s="38">
        <v>18729.619999999988</v>
      </c>
      <c r="BI30" s="38">
        <v>6526</v>
      </c>
    </row>
    <row r="31" spans="3:61" x14ac:dyDescent="0.35">
      <c r="BG31" s="6" t="s">
        <v>123</v>
      </c>
      <c r="BH31" s="38">
        <v>31367.100000000009</v>
      </c>
      <c r="BI31" s="38">
        <v>5503</v>
      </c>
    </row>
    <row r="32" spans="3:61" x14ac:dyDescent="0.35">
      <c r="BG32" s="6" t="s">
        <v>124</v>
      </c>
      <c r="BH32" s="38">
        <v>13233.920000000009</v>
      </c>
      <c r="BI32" s="38">
        <v>5908</v>
      </c>
    </row>
    <row r="33" spans="59:61" x14ac:dyDescent="0.35">
      <c r="BG33" s="6" t="s">
        <v>125</v>
      </c>
      <c r="BH33" s="38">
        <v>34303.500000000022</v>
      </c>
      <c r="BI33" s="38">
        <v>5775</v>
      </c>
    </row>
    <row r="34" spans="59:61" x14ac:dyDescent="0.35">
      <c r="BG34" s="6" t="s">
        <v>126</v>
      </c>
      <c r="BH34" s="38">
        <v>31380.58</v>
      </c>
      <c r="BI34" s="38">
        <v>5822</v>
      </c>
    </row>
    <row r="35" spans="59:61" x14ac:dyDescent="0.35">
      <c r="BG35" s="6" t="s">
        <v>127</v>
      </c>
      <c r="BH35" s="38">
        <v>-1947.5200000000059</v>
      </c>
      <c r="BI35" s="38">
        <v>5728</v>
      </c>
    </row>
    <row r="36" spans="59:61" x14ac:dyDescent="0.35">
      <c r="BG36" s="6" t="s">
        <v>128</v>
      </c>
      <c r="BH36" s="38">
        <v>82987.239999999991</v>
      </c>
      <c r="BI36" s="38">
        <v>6671</v>
      </c>
    </row>
    <row r="37" spans="59:61" x14ac:dyDescent="0.35">
      <c r="BG37" s="6" t="s">
        <v>129</v>
      </c>
      <c r="BH37" s="38">
        <v>39498.199999999997</v>
      </c>
      <c r="BI37" s="38">
        <v>6230</v>
      </c>
    </row>
    <row r="38" spans="59:61" x14ac:dyDescent="0.35">
      <c r="BG38" s="6" t="s">
        <v>130</v>
      </c>
      <c r="BH38" s="38">
        <v>50200.709999999963</v>
      </c>
      <c r="BI38" s="38">
        <v>5817</v>
      </c>
    </row>
    <row r="39" spans="59:61" x14ac:dyDescent="0.35">
      <c r="BG39" s="6" t="s">
        <v>131</v>
      </c>
      <c r="BH39" s="38">
        <v>43165.919999999984</v>
      </c>
      <c r="BI39" s="38">
        <v>6202</v>
      </c>
    </row>
    <row r="40" spans="59:61" x14ac:dyDescent="0.35">
      <c r="BG40" s="6" t="s">
        <v>132</v>
      </c>
      <c r="BH40" s="38">
        <v>13602.679999999986</v>
      </c>
      <c r="BI40" s="38">
        <v>5252</v>
      </c>
    </row>
    <row r="41" spans="59:61" x14ac:dyDescent="0.35">
      <c r="BG41" s="6" t="s">
        <v>133</v>
      </c>
      <c r="BH41" s="38">
        <v>2004.299999999952</v>
      </c>
      <c r="BI41" s="38">
        <v>6681</v>
      </c>
    </row>
    <row r="42" spans="59:61" x14ac:dyDescent="0.35">
      <c r="BG42" s="6" t="s">
        <v>134</v>
      </c>
      <c r="BH42" s="38">
        <v>13022.850000000009</v>
      </c>
      <c r="BI42" s="38">
        <v>5107</v>
      </c>
    </row>
    <row r="43" spans="59:61" x14ac:dyDescent="0.35">
      <c r="BG43" s="6" t="s">
        <v>135</v>
      </c>
      <c r="BH43" s="38">
        <v>16381.75</v>
      </c>
      <c r="BI43" s="38">
        <v>6325</v>
      </c>
    </row>
    <row r="44" spans="59:61" x14ac:dyDescent="0.35">
      <c r="BG44" s="6" t="s">
        <v>136</v>
      </c>
      <c r="BH44" s="38">
        <v>43903.63</v>
      </c>
      <c r="BI44" s="38">
        <v>6263</v>
      </c>
    </row>
    <row r="45" spans="59:61" x14ac:dyDescent="0.35">
      <c r="BG45" s="6" t="s">
        <v>137</v>
      </c>
      <c r="BH45" s="38">
        <v>10907.520000000008</v>
      </c>
      <c r="BI45" s="38">
        <v>6992</v>
      </c>
    </row>
    <row r="46" spans="59:61" x14ac:dyDescent="0.35">
      <c r="BG46" s="6" t="s">
        <v>138</v>
      </c>
      <c r="BH46" s="38">
        <v>28777.41</v>
      </c>
      <c r="BI46" s="38">
        <v>6033</v>
      </c>
    </row>
    <row r="47" spans="59:61" x14ac:dyDescent="0.35">
      <c r="BG47" s="6" t="s">
        <v>139</v>
      </c>
      <c r="BH47" s="38">
        <v>-1571.1300000000556</v>
      </c>
      <c r="BI47" s="38">
        <v>5819</v>
      </c>
    </row>
    <row r="48" spans="59:61" x14ac:dyDescent="0.35">
      <c r="BG48" s="6" t="s">
        <v>140</v>
      </c>
      <c r="BH48" s="38">
        <v>-21740.939999999981</v>
      </c>
      <c r="BI48" s="38">
        <v>6194</v>
      </c>
    </row>
    <row r="49" spans="59:61" x14ac:dyDescent="0.35">
      <c r="BG49" s="6" t="s">
        <v>141</v>
      </c>
      <c r="BH49" s="38">
        <v>6318.1299999999919</v>
      </c>
      <c r="BI49" s="38">
        <v>6943</v>
      </c>
    </row>
    <row r="50" spans="59:61" x14ac:dyDescent="0.35">
      <c r="BG50" s="6" t="s">
        <v>142</v>
      </c>
      <c r="BH50" s="38">
        <v>-13781.949999999986</v>
      </c>
      <c r="BI50" s="38">
        <v>5915</v>
      </c>
    </row>
    <row r="51" spans="59:61" x14ac:dyDescent="0.35">
      <c r="BG51" s="6" t="s">
        <v>143</v>
      </c>
      <c r="BH51" s="38">
        <v>-8467.2000000000335</v>
      </c>
      <c r="BI51" s="38">
        <v>5760</v>
      </c>
    </row>
    <row r="52" spans="59:61" x14ac:dyDescent="0.35">
      <c r="BG52" s="6" t="s">
        <v>144</v>
      </c>
      <c r="BH52" s="38">
        <v>24069.160000000011</v>
      </c>
      <c r="BI52" s="38">
        <v>6761</v>
      </c>
    </row>
    <row r="53" spans="59:61" x14ac:dyDescent="0.35">
      <c r="BG53" s="6" t="s">
        <v>145</v>
      </c>
      <c r="BH53" s="38">
        <v>15387.719999999994</v>
      </c>
      <c r="BI53" s="38">
        <v>6749</v>
      </c>
    </row>
    <row r="54" spans="59:61" x14ac:dyDescent="0.35">
      <c r="BG54" s="6" t="s">
        <v>146</v>
      </c>
      <c r="BH54" s="38">
        <v>11575.520000000019</v>
      </c>
      <c r="BI54" s="38">
        <v>6577</v>
      </c>
    </row>
    <row r="55" spans="59:61" x14ac:dyDescent="0.35">
      <c r="BG55" s="6" t="s">
        <v>147</v>
      </c>
      <c r="BH55" s="38">
        <v>12376.54</v>
      </c>
      <c r="BI55" s="38">
        <v>6127</v>
      </c>
    </row>
    <row r="56" spans="59:61" x14ac:dyDescent="0.35">
      <c r="BG56" s="6" t="s">
        <v>148</v>
      </c>
      <c r="BH56" s="38">
        <v>2761.2499999999782</v>
      </c>
      <c r="BI56" s="38">
        <v>5875</v>
      </c>
    </row>
    <row r="57" spans="59:61" x14ac:dyDescent="0.35">
      <c r="BG57" s="6" t="s">
        <v>149</v>
      </c>
      <c r="BH57" s="38">
        <v>63904.020000000055</v>
      </c>
      <c r="BI57" s="38">
        <v>6063</v>
      </c>
    </row>
    <row r="58" spans="59:61" x14ac:dyDescent="0.35">
      <c r="BG58" s="6" t="s">
        <v>150</v>
      </c>
      <c r="BH58" s="38">
        <v>43574.720000000016</v>
      </c>
      <c r="BI58" s="38">
        <v>5558</v>
      </c>
    </row>
    <row r="59" spans="59:61" x14ac:dyDescent="0.35">
      <c r="BG59" s="6" t="s">
        <v>151</v>
      </c>
      <c r="BH59" s="38">
        <v>31736.320000000058</v>
      </c>
      <c r="BI59" s="38">
        <v>5888</v>
      </c>
    </row>
    <row r="60" spans="59:61" x14ac:dyDescent="0.35">
      <c r="BG60" s="6" t="s">
        <v>152</v>
      </c>
      <c r="BH60" s="38">
        <v>-1112.8299999999945</v>
      </c>
      <c r="BI60" s="38">
        <v>5857</v>
      </c>
    </row>
    <row r="61" spans="59:61" x14ac:dyDescent="0.35">
      <c r="BG61" s="6" t="s">
        <v>153</v>
      </c>
      <c r="BH61" s="38">
        <v>36733.600000000057</v>
      </c>
      <c r="BI61" s="38">
        <v>6290</v>
      </c>
    </row>
    <row r="62" spans="59:61" x14ac:dyDescent="0.35">
      <c r="BG62" s="6" t="s">
        <v>154</v>
      </c>
      <c r="BH62" s="38">
        <v>-18969.600000000046</v>
      </c>
      <c r="BI62" s="38">
        <v>5928</v>
      </c>
    </row>
    <row r="63" spans="59:61" x14ac:dyDescent="0.35">
      <c r="BG63" s="6" t="s">
        <v>155</v>
      </c>
      <c r="BH63" s="38">
        <v>42187.60000000002</v>
      </c>
      <c r="BI63" s="38">
        <v>5795</v>
      </c>
    </row>
    <row r="64" spans="59:61" x14ac:dyDescent="0.35">
      <c r="BG64" s="6" t="s">
        <v>156</v>
      </c>
      <c r="BH64" s="38">
        <v>11787.310000000005</v>
      </c>
      <c r="BI64" s="38">
        <v>4891</v>
      </c>
    </row>
    <row r="65" spans="59:61" x14ac:dyDescent="0.35">
      <c r="BG65" s="6" t="s">
        <v>157</v>
      </c>
      <c r="BH65" s="38">
        <v>26067.999999999978</v>
      </c>
      <c r="BI65" s="38">
        <v>6860</v>
      </c>
    </row>
    <row r="66" spans="59:61" x14ac:dyDescent="0.35">
      <c r="BG66" s="6" t="s">
        <v>158</v>
      </c>
      <c r="BH66" s="38">
        <v>8106.2399999999907</v>
      </c>
      <c r="BI66" s="38">
        <v>6333</v>
      </c>
    </row>
    <row r="67" spans="59:61" x14ac:dyDescent="0.35">
      <c r="BG67" s="6" t="s">
        <v>159</v>
      </c>
      <c r="BH67" s="38">
        <v>83284.599999999977</v>
      </c>
      <c r="BI67" s="38">
        <v>6262</v>
      </c>
    </row>
    <row r="68" spans="59:61" x14ac:dyDescent="0.35">
      <c r="BG68" s="6" t="s">
        <v>160</v>
      </c>
      <c r="BH68" s="38">
        <v>51479.960000000043</v>
      </c>
      <c r="BI68" s="38">
        <v>6938</v>
      </c>
    </row>
    <row r="69" spans="59:61" x14ac:dyDescent="0.35">
      <c r="BG69" s="6" t="s">
        <v>161</v>
      </c>
      <c r="BH69" s="38">
        <v>10467.999999999993</v>
      </c>
      <c r="BI69" s="38">
        <v>5234</v>
      </c>
    </row>
    <row r="70" spans="59:61" x14ac:dyDescent="0.35">
      <c r="BG70" s="6" t="s">
        <v>162</v>
      </c>
      <c r="BH70" s="38">
        <v>25255.650000000016</v>
      </c>
      <c r="BI70" s="38">
        <v>5385</v>
      </c>
    </row>
    <row r="71" spans="59:61" x14ac:dyDescent="0.35">
      <c r="BG71" s="6" t="s">
        <v>163</v>
      </c>
      <c r="BH71" s="38">
        <v>9939.5999999999913</v>
      </c>
      <c r="BI71" s="38">
        <v>6024</v>
      </c>
    </row>
    <row r="72" spans="59:61" x14ac:dyDescent="0.35">
      <c r="BG72" s="6" t="s">
        <v>164</v>
      </c>
      <c r="BH72" s="38">
        <v>38978.390000000021</v>
      </c>
      <c r="BI72" s="38">
        <v>5809</v>
      </c>
    </row>
    <row r="73" spans="59:61" x14ac:dyDescent="0.35">
      <c r="BG73" s="6" t="s">
        <v>165</v>
      </c>
      <c r="BH73" s="38">
        <v>-7303.8000000000393</v>
      </c>
      <c r="BI73" s="38">
        <v>5180</v>
      </c>
    </row>
    <row r="74" spans="59:61" x14ac:dyDescent="0.35">
      <c r="BG74" s="6" t="s">
        <v>166</v>
      </c>
      <c r="BH74" s="38">
        <v>26923.569999999989</v>
      </c>
      <c r="BI74" s="38">
        <v>6161</v>
      </c>
    </row>
    <row r="75" spans="59:61" x14ac:dyDescent="0.35">
      <c r="BG75" s="6" t="s">
        <v>167</v>
      </c>
      <c r="BH75" s="38">
        <v>28375.229999999974</v>
      </c>
      <c r="BI75" s="38">
        <v>7041</v>
      </c>
    </row>
    <row r="76" spans="59:61" x14ac:dyDescent="0.35">
      <c r="BG76" s="6" t="s">
        <v>168</v>
      </c>
      <c r="BH76" s="38">
        <v>24412.700000000026</v>
      </c>
      <c r="BI76" s="38">
        <v>5486</v>
      </c>
    </row>
    <row r="77" spans="59:61" x14ac:dyDescent="0.35">
      <c r="BG77" s="6" t="s">
        <v>169</v>
      </c>
      <c r="BH77" s="38">
        <v>4272.7199999999975</v>
      </c>
      <c r="BI77" s="38">
        <v>5622</v>
      </c>
    </row>
    <row r="78" spans="59:61" x14ac:dyDescent="0.35">
      <c r="BG78" s="6" t="s">
        <v>170</v>
      </c>
      <c r="BH78" s="38">
        <v>-16258.440000000002</v>
      </c>
      <c r="BI78" s="38">
        <v>7458</v>
      </c>
    </row>
    <row r="79" spans="59:61" x14ac:dyDescent="0.35">
      <c r="BG79" s="6" t="s">
        <v>171</v>
      </c>
      <c r="BH79" s="38">
        <v>8442.900000000016</v>
      </c>
      <c r="BI79" s="38">
        <v>5310</v>
      </c>
    </row>
    <row r="80" spans="59:61" x14ac:dyDescent="0.35">
      <c r="BG80" s="6" t="s">
        <v>172</v>
      </c>
      <c r="BH80" s="38">
        <v>23774.260000000002</v>
      </c>
      <c r="BI80" s="38">
        <v>6478</v>
      </c>
    </row>
    <row r="81" spans="59:61" x14ac:dyDescent="0.35">
      <c r="BG81" s="6" t="s">
        <v>173</v>
      </c>
      <c r="BH81" s="38">
        <v>58611.329999999973</v>
      </c>
      <c r="BI81" s="38">
        <v>5867</v>
      </c>
    </row>
    <row r="82" spans="59:61" x14ac:dyDescent="0.35">
      <c r="BG82" s="6" t="s">
        <v>174</v>
      </c>
      <c r="BH82" s="38">
        <v>-1094.7799999999843</v>
      </c>
      <c r="BI82" s="38">
        <v>5762</v>
      </c>
    </row>
    <row r="83" spans="59:61" x14ac:dyDescent="0.35">
      <c r="BG83" s="6" t="s">
        <v>175</v>
      </c>
      <c r="BH83" s="38">
        <v>18444.999999999993</v>
      </c>
      <c r="BI83" s="38">
        <v>5950</v>
      </c>
    </row>
    <row r="84" spans="59:61" x14ac:dyDescent="0.35">
      <c r="BG84" s="6" t="s">
        <v>176</v>
      </c>
      <c r="BH84" s="38">
        <v>63091.859999999986</v>
      </c>
      <c r="BI84" s="38">
        <v>5163</v>
      </c>
    </row>
    <row r="85" spans="59:61" x14ac:dyDescent="0.35">
      <c r="BG85" s="6" t="s">
        <v>177</v>
      </c>
      <c r="BH85" s="38">
        <v>29725.620000000014</v>
      </c>
      <c r="BI85" s="38">
        <v>5969</v>
      </c>
    </row>
    <row r="86" spans="59:61" x14ac:dyDescent="0.35">
      <c r="BG86" s="6" t="s">
        <v>178</v>
      </c>
      <c r="BH86" s="38">
        <v>47952.000000000015</v>
      </c>
      <c r="BI86" s="38">
        <v>5400</v>
      </c>
    </row>
    <row r="87" spans="59:61" x14ac:dyDescent="0.35">
      <c r="BG87" s="6" t="s">
        <v>179</v>
      </c>
      <c r="BH87" s="38">
        <v>56300.05</v>
      </c>
      <c r="BI87" s="38">
        <v>6221</v>
      </c>
    </row>
    <row r="88" spans="59:61" x14ac:dyDescent="0.35">
      <c r="BG88" s="6" t="s">
        <v>180</v>
      </c>
      <c r="BH88" s="38">
        <v>22807.919999999976</v>
      </c>
      <c r="BI88" s="38">
        <v>6554</v>
      </c>
    </row>
    <row r="89" spans="59:61" x14ac:dyDescent="0.35">
      <c r="BG89" s="6" t="s">
        <v>181</v>
      </c>
      <c r="BH89" s="38">
        <v>56525.640000000014</v>
      </c>
      <c r="BI89" s="38">
        <v>6438</v>
      </c>
    </row>
    <row r="90" spans="59:61" x14ac:dyDescent="0.35">
      <c r="BG90" s="6" t="s">
        <v>182</v>
      </c>
      <c r="BH90" s="38">
        <v>32065.139999999952</v>
      </c>
      <c r="BI90" s="38">
        <v>5862</v>
      </c>
    </row>
    <row r="91" spans="59:61" x14ac:dyDescent="0.35">
      <c r="BG91" s="6" t="s">
        <v>183</v>
      </c>
      <c r="BH91" s="38">
        <v>685.07999999998719</v>
      </c>
      <c r="BI91" s="38">
        <v>5709</v>
      </c>
    </row>
    <row r="92" spans="59:61" x14ac:dyDescent="0.35">
      <c r="BG92" s="6" t="s">
        <v>184</v>
      </c>
      <c r="BH92" s="38">
        <v>-50135.640000000021</v>
      </c>
      <c r="BI92" s="38">
        <v>7666</v>
      </c>
    </row>
    <row r="93" spans="59:61" x14ac:dyDescent="0.35">
      <c r="BG93" s="6" t="s">
        <v>185</v>
      </c>
      <c r="BH93" s="38">
        <v>-25109.370000000024</v>
      </c>
      <c r="BI93" s="38">
        <v>5853</v>
      </c>
    </row>
    <row r="94" spans="59:61" x14ac:dyDescent="0.35">
      <c r="BG94" s="6" t="s">
        <v>186</v>
      </c>
      <c r="BH94" s="38">
        <v>2791.3200000000033</v>
      </c>
      <c r="BI94" s="38">
        <v>6646</v>
      </c>
    </row>
    <row r="95" spans="59:61" x14ac:dyDescent="0.35">
      <c r="BG95" s="6" t="s">
        <v>187</v>
      </c>
      <c r="BH95" s="38">
        <v>-39515.370000000003</v>
      </c>
      <c r="BI95" s="38">
        <v>5637</v>
      </c>
    </row>
    <row r="96" spans="59:61" x14ac:dyDescent="0.35">
      <c r="BG96" s="6" t="s">
        <v>188</v>
      </c>
      <c r="BH96" s="38">
        <v>27251.010000000009</v>
      </c>
      <c r="BI96" s="38">
        <v>5713</v>
      </c>
    </row>
    <row r="97" spans="59:61" x14ac:dyDescent="0.35">
      <c r="BG97" s="6" t="s">
        <v>189</v>
      </c>
      <c r="BH97" s="38">
        <v>21262.580000000013</v>
      </c>
      <c r="BI97" s="38">
        <v>5438</v>
      </c>
    </row>
    <row r="98" spans="59:61" x14ac:dyDescent="0.35">
      <c r="BG98" s="6" t="s">
        <v>190</v>
      </c>
      <c r="BH98" s="38">
        <v>16798.080000000002</v>
      </c>
      <c r="BI98" s="38">
        <v>5384</v>
      </c>
    </row>
    <row r="99" spans="59:61" x14ac:dyDescent="0.35">
      <c r="BG99" s="6" t="s">
        <v>191</v>
      </c>
      <c r="BH99" s="38">
        <v>74447.250000000029</v>
      </c>
      <c r="BI99" s="38">
        <v>5839</v>
      </c>
    </row>
    <row r="100" spans="59:61" x14ac:dyDescent="0.35">
      <c r="BG100" s="6" t="s">
        <v>192</v>
      </c>
      <c r="BH100" s="38">
        <v>74371.949999999953</v>
      </c>
      <c r="BI100" s="38">
        <v>6255</v>
      </c>
    </row>
    <row r="101" spans="59:61" x14ac:dyDescent="0.35">
      <c r="BG101" s="6" t="s">
        <v>193</v>
      </c>
      <c r="BH101" s="38">
        <v>-60.990000000012515</v>
      </c>
      <c r="BI101" s="38">
        <v>6099</v>
      </c>
    </row>
    <row r="102" spans="59:61" x14ac:dyDescent="0.35">
      <c r="BG102" s="6" t="s">
        <v>194</v>
      </c>
      <c r="BH102" s="38">
        <v>26684.99999999996</v>
      </c>
      <c r="BI102" s="38">
        <v>5930</v>
      </c>
    </row>
    <row r="103" spans="59:61" x14ac:dyDescent="0.35">
      <c r="BG103" s="6" t="s">
        <v>195</v>
      </c>
      <c r="BH103" s="38">
        <v>46112.94</v>
      </c>
      <c r="BI103" s="38">
        <v>6378</v>
      </c>
    </row>
    <row r="104" spans="59:61" x14ac:dyDescent="0.35">
      <c r="BG104" s="6" t="s">
        <v>196</v>
      </c>
      <c r="BH104" s="38">
        <v>-1748.7000000000335</v>
      </c>
      <c r="BI104" s="38">
        <v>6030</v>
      </c>
    </row>
    <row r="105" spans="59:61" x14ac:dyDescent="0.35">
      <c r="BG105" s="6" t="s">
        <v>197</v>
      </c>
      <c r="BH105" s="38">
        <v>-4890.8900000000067</v>
      </c>
      <c r="BI105" s="38">
        <v>6191</v>
      </c>
    </row>
    <row r="106" spans="59:61" x14ac:dyDescent="0.35">
      <c r="BG106" s="6" t="s">
        <v>198</v>
      </c>
      <c r="BH106" s="38">
        <v>54830.159999999974</v>
      </c>
      <c r="BI106" s="38">
        <v>5934</v>
      </c>
    </row>
    <row r="107" spans="59:61" x14ac:dyDescent="0.35">
      <c r="BG107" s="6" t="s">
        <v>199</v>
      </c>
      <c r="BH107" s="38">
        <v>21655.43999999993</v>
      </c>
      <c r="BI107" s="38">
        <v>6332</v>
      </c>
    </row>
    <row r="108" spans="59:61" x14ac:dyDescent="0.35">
      <c r="BG108" s="6" t="s">
        <v>200</v>
      </c>
      <c r="BH108" s="38">
        <v>9097.2600000000093</v>
      </c>
      <c r="BI108" s="38">
        <v>6231</v>
      </c>
    </row>
  </sheetData>
  <pageMargins left="0.7" right="0.7" top="0.75" bottom="0.75" header="0.3" footer="0.3"/>
  <pageSetup orientation="portrait" r:id="rId16"/>
  <drawing r:id="rId1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246F0-27E0-47DB-B8EF-778837A96228}">
  <sheetPr codeName="Sheet1"/>
  <dimension ref="A1:A5"/>
  <sheetViews>
    <sheetView showGridLines="0" showRowColHeaders="0" topLeftCell="A5" zoomScaleNormal="100" workbookViewId="0">
      <selection activeCell="J7" sqref="J7"/>
    </sheetView>
  </sheetViews>
  <sheetFormatPr defaultRowHeight="21" x14ac:dyDescent="0.35"/>
  <cols>
    <col min="1" max="15" width="8.7265625" style="4"/>
    <col min="16" max="16" width="9.36328125" style="4" customWidth="1"/>
    <col min="17" max="16384" width="8.7265625" style="4"/>
  </cols>
  <sheetData>
    <row r="1" hidden="1" x14ac:dyDescent="0.35"/>
    <row r="2" hidden="1" x14ac:dyDescent="0.35"/>
    <row r="3" hidden="1" x14ac:dyDescent="0.35"/>
    <row r="4" hidden="1" x14ac:dyDescent="0.35"/>
    <row r="5" ht="18" customHeight="1" x14ac:dyDescent="0.35"/>
  </sheetData>
  <sheetProtection algorithmName="SHA-512" hashValue="e58IAGLGMv+V8Muk94EvVuar1UpfaB+C8HcJeCz6Pg6I/a8A7Iea8n9/n8xfwpQQ8DtG8h5qrXAPG4dpIEBZhw==" saltValue="4Muy8kDaEHXjIsQohAUP+g==" spinCount="100000" sheet="1" objects="1" scenarios="1"/>
  <conditionalFormatting sqref="R17">
    <cfRule type="expression" dxfId="54" priority="1">
      <formula>$R$17&lt;=0</formula>
    </cfRule>
    <cfRule type="expression" dxfId="53" priority="2">
      <formula>$R$17&gt;0</formula>
    </cfRule>
  </conditionalFormatting>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8BE2B-43B6-4F00-9125-48FF4F7DAE77}">
  <sheetPr codeName="Sheet2"/>
  <dimension ref="A1:Y16"/>
  <sheetViews>
    <sheetView showGridLines="0" topLeftCell="K1" workbookViewId="0">
      <selection activeCell="W12" sqref="W12"/>
    </sheetView>
  </sheetViews>
  <sheetFormatPr defaultRowHeight="21" x14ac:dyDescent="0.35"/>
  <cols>
    <col min="1" max="1" width="12.1796875" bestFit="1" customWidth="1"/>
    <col min="2" max="2" width="6.90625" bestFit="1" customWidth="1"/>
    <col min="3" max="3" width="11.1796875" bestFit="1" customWidth="1"/>
    <col min="4" max="4" width="13.08984375" bestFit="1" customWidth="1"/>
    <col min="5" max="5" width="11.26953125" bestFit="1" customWidth="1"/>
    <col min="6" max="6" width="10.90625" bestFit="1" customWidth="1"/>
    <col min="7" max="7" width="10.6328125" bestFit="1" customWidth="1"/>
    <col min="8" max="8" width="9" bestFit="1" customWidth="1"/>
    <col min="9" max="9" width="11.90625" bestFit="1" customWidth="1"/>
    <col min="10" max="10" width="8" bestFit="1" customWidth="1"/>
    <col min="11" max="11" width="10.1796875" bestFit="1" customWidth="1"/>
    <col min="15" max="15" width="12.7265625" bestFit="1" customWidth="1"/>
    <col min="16" max="16" width="12.1796875" bestFit="1" customWidth="1"/>
    <col min="17" max="23" width="10.1796875" bestFit="1" customWidth="1"/>
    <col min="24" max="24" width="11.6328125" bestFit="1" customWidth="1"/>
    <col min="25" max="25" width="12.1796875" bestFit="1" customWidth="1"/>
    <col min="26" max="26" width="10.1796875" bestFit="1" customWidth="1"/>
  </cols>
  <sheetData>
    <row r="1" spans="1:25" x14ac:dyDescent="0.35">
      <c r="A1" t="s">
        <v>0</v>
      </c>
      <c r="B1" t="s">
        <v>1</v>
      </c>
      <c r="C1" t="s">
        <v>2</v>
      </c>
      <c r="D1" t="s">
        <v>3</v>
      </c>
      <c r="E1" t="s">
        <v>4</v>
      </c>
      <c r="F1" t="s">
        <v>5</v>
      </c>
      <c r="G1" t="s">
        <v>6</v>
      </c>
      <c r="H1" t="s">
        <v>7</v>
      </c>
      <c r="I1" t="s">
        <v>8</v>
      </c>
      <c r="J1" t="s">
        <v>9</v>
      </c>
      <c r="K1" t="s">
        <v>10</v>
      </c>
      <c r="O1" s="5" t="s">
        <v>22</v>
      </c>
      <c r="P1" t="s">
        <v>0</v>
      </c>
      <c r="Q1" t="s">
        <v>10</v>
      </c>
      <c r="S1" s="3" t="str">
        <f t="shared" ref="S1:S11" si="0">O1</f>
        <v>Store Name</v>
      </c>
      <c r="T1" s="3" t="str">
        <f t="shared" ref="T1:T11" si="1">P1</f>
        <v>Total Revenue</v>
      </c>
      <c r="U1" s="3" t="str">
        <f t="shared" ref="U1:U11" si="2">Q1</f>
        <v>Total Target</v>
      </c>
      <c r="X1" s="5" t="s">
        <v>39</v>
      </c>
      <c r="Y1" t="s">
        <v>0</v>
      </c>
    </row>
    <row r="2" spans="1:25" x14ac:dyDescent="0.35">
      <c r="A2" s="7">
        <v>5446809.4700000202</v>
      </c>
      <c r="B2" s="7">
        <v>3149297.4099999927</v>
      </c>
      <c r="C2" s="7">
        <v>2297512.0600000275</v>
      </c>
      <c r="D2" s="2">
        <v>0.42180878047126164</v>
      </c>
      <c r="E2" s="8">
        <v>20000</v>
      </c>
      <c r="F2" s="7">
        <v>438297.51000000123</v>
      </c>
      <c r="G2" s="2">
        <v>8.0468669303389667E-2</v>
      </c>
      <c r="H2" s="8">
        <v>100</v>
      </c>
      <c r="I2" s="8">
        <v>48662</v>
      </c>
      <c r="J2" s="8">
        <v>606148</v>
      </c>
      <c r="K2" s="7">
        <v>5254990</v>
      </c>
      <c r="O2" s="6" t="s">
        <v>11</v>
      </c>
      <c r="P2" s="1">
        <v>546574.63</v>
      </c>
      <c r="Q2" s="1">
        <v>422011</v>
      </c>
      <c r="S2" s="3" t="str">
        <f t="shared" si="0"/>
        <v>Barron-Fleming</v>
      </c>
      <c r="T2" s="3">
        <f t="shared" si="1"/>
        <v>546574.63</v>
      </c>
      <c r="U2" s="3">
        <f t="shared" si="2"/>
        <v>422011</v>
      </c>
      <c r="X2" s="6" t="s">
        <v>28</v>
      </c>
      <c r="Y2" s="1">
        <v>444162.52</v>
      </c>
    </row>
    <row r="3" spans="1:25" x14ac:dyDescent="0.35">
      <c r="A3" s="8">
        <f>GETPIVOTDATA("[Measures].[Total Revenue]",$A$1)</f>
        <v>5446809.4700000202</v>
      </c>
      <c r="B3" s="8">
        <f>GETPIVOTDATA("[Measures].[COGS]",$A$1)</f>
        <v>3149297.4099999927</v>
      </c>
      <c r="C3" s="8">
        <f>GETPIVOTDATA("[Measures].[Profit Margin]",$A$1)</f>
        <v>2297512.0600000275</v>
      </c>
      <c r="D3" s="9">
        <f>GETPIVOTDATA("[Measures].[% Profit Margin]",$A$1)</f>
        <v>0.42180878047126164</v>
      </c>
      <c r="E3" s="8">
        <f>GETPIVOTDATA("[Measures].[# Tansactions]",$A$1)</f>
        <v>20000</v>
      </c>
      <c r="F3" s="8">
        <f>GETPIVOTDATA("[Measures].[Total Refund]",$A$1)</f>
        <v>438297.51000000123</v>
      </c>
      <c r="G3" s="9">
        <f>GETPIVOTDATA("[Measures].[Refund Rate]",$A$1)</f>
        <v>8.0468669303389667E-2</v>
      </c>
      <c r="H3" s="8">
        <f>GETPIVOTDATA("[Measures].[# Products]",$A$1)</f>
        <v>100</v>
      </c>
      <c r="I3" s="8">
        <f>GETPIVOTDATA("[Measures].[Qty_Returned]",$A$1)</f>
        <v>48662</v>
      </c>
      <c r="J3" s="8">
        <f>GETPIVOTDATA("[Measures].[Total Qty]",$A$1)</f>
        <v>606148</v>
      </c>
      <c r="K3" s="8">
        <f>GETPIVOTDATA("[Measures].[Total Target]",$A$1)</f>
        <v>5254990</v>
      </c>
      <c r="O3" s="6" t="s">
        <v>12</v>
      </c>
      <c r="P3" s="1">
        <v>526187</v>
      </c>
      <c r="Q3" s="1">
        <v>600510</v>
      </c>
      <c r="S3" s="3" t="str">
        <f t="shared" si="0"/>
        <v>Berg-Trujillo</v>
      </c>
      <c r="T3" s="3">
        <f t="shared" si="1"/>
        <v>526187</v>
      </c>
      <c r="U3" s="3">
        <f t="shared" si="2"/>
        <v>600510</v>
      </c>
      <c r="X3" s="6" t="s">
        <v>29</v>
      </c>
      <c r="Y3" s="1">
        <v>423741.52</v>
      </c>
    </row>
    <row r="4" spans="1:25" x14ac:dyDescent="0.35">
      <c r="O4" s="6" t="s">
        <v>13</v>
      </c>
      <c r="P4" s="1">
        <v>548423.81999999995</v>
      </c>
      <c r="Q4" s="1">
        <v>418186</v>
      </c>
      <c r="S4" s="3" t="str">
        <f t="shared" si="0"/>
        <v>Lee-Myers</v>
      </c>
      <c r="T4" s="3">
        <f t="shared" si="1"/>
        <v>548423.81999999995</v>
      </c>
      <c r="U4" s="3">
        <f t="shared" si="2"/>
        <v>418186</v>
      </c>
      <c r="X4" s="6" t="s">
        <v>30</v>
      </c>
      <c r="Y4" s="1">
        <v>468344.26999999955</v>
      </c>
    </row>
    <row r="5" spans="1:25" x14ac:dyDescent="0.35">
      <c r="O5" s="6" t="s">
        <v>14</v>
      </c>
      <c r="P5" s="1">
        <v>545095.25999999989</v>
      </c>
      <c r="Q5" s="1">
        <v>419431</v>
      </c>
      <c r="S5" s="3" t="str">
        <f t="shared" si="0"/>
        <v>Lopez</v>
      </c>
      <c r="T5" s="3">
        <f t="shared" si="1"/>
        <v>545095.25999999989</v>
      </c>
      <c r="U5" s="3">
        <f t="shared" si="2"/>
        <v>419431</v>
      </c>
      <c r="X5" s="6" t="s">
        <v>31</v>
      </c>
      <c r="Y5" s="1">
        <v>448652.76</v>
      </c>
    </row>
    <row r="6" spans="1:25" x14ac:dyDescent="0.35">
      <c r="O6" s="6" t="s">
        <v>15</v>
      </c>
      <c r="P6" s="1">
        <v>536475.9</v>
      </c>
      <c r="Q6" s="1">
        <v>601307</v>
      </c>
      <c r="S6" s="3" t="str">
        <f t="shared" si="0"/>
        <v>Martinez</v>
      </c>
      <c r="T6" s="3">
        <f t="shared" si="1"/>
        <v>536475.9</v>
      </c>
      <c r="U6" s="3">
        <f t="shared" si="2"/>
        <v>601307</v>
      </c>
      <c r="X6" s="6" t="s">
        <v>32</v>
      </c>
      <c r="Y6" s="1">
        <v>480720.64000000013</v>
      </c>
    </row>
    <row r="7" spans="1:25" x14ac:dyDescent="0.35">
      <c r="C7" s="10" t="s">
        <v>25</v>
      </c>
      <c r="D7" s="10" t="s">
        <v>26</v>
      </c>
      <c r="O7" s="6" t="s">
        <v>16</v>
      </c>
      <c r="P7" s="1">
        <v>547475.30000000005</v>
      </c>
      <c r="Q7" s="1">
        <v>646080</v>
      </c>
      <c r="S7" s="3" t="str">
        <f t="shared" si="0"/>
        <v>Miller</v>
      </c>
      <c r="T7" s="3">
        <f t="shared" si="1"/>
        <v>547475.30000000005</v>
      </c>
      <c r="U7" s="3">
        <f t="shared" si="2"/>
        <v>646080</v>
      </c>
      <c r="X7" s="6" t="s">
        <v>33</v>
      </c>
      <c r="Y7" s="1">
        <v>455501.1399999999</v>
      </c>
    </row>
    <row r="8" spans="1:25" x14ac:dyDescent="0.35">
      <c r="C8" s="7">
        <f>A3</f>
        <v>5446809.4700000202</v>
      </c>
      <c r="D8" s="7">
        <f>K3</f>
        <v>5254990</v>
      </c>
      <c r="O8" s="6" t="s">
        <v>17</v>
      </c>
      <c r="P8" s="1">
        <v>565168.15000000014</v>
      </c>
      <c r="Q8" s="1">
        <v>445958</v>
      </c>
      <c r="S8" s="3" t="str">
        <f t="shared" si="0"/>
        <v>Myers-Lopez</v>
      </c>
      <c r="T8" s="3">
        <f t="shared" si="1"/>
        <v>565168.15000000014</v>
      </c>
      <c r="U8" s="3">
        <f t="shared" si="2"/>
        <v>445958</v>
      </c>
      <c r="X8" s="6" t="s">
        <v>23</v>
      </c>
      <c r="Y8" s="1">
        <v>433725.86000000045</v>
      </c>
    </row>
    <row r="9" spans="1:25" x14ac:dyDescent="0.35">
      <c r="O9" s="6" t="s">
        <v>18</v>
      </c>
      <c r="P9" s="1">
        <v>536180.92999999993</v>
      </c>
      <c r="Q9" s="1">
        <v>711271</v>
      </c>
      <c r="S9" s="3" t="str">
        <f t="shared" si="0"/>
        <v>Novak PLC</v>
      </c>
      <c r="T9" s="3">
        <f t="shared" si="1"/>
        <v>536180.92999999993</v>
      </c>
      <c r="U9" s="3">
        <f t="shared" si="2"/>
        <v>711271</v>
      </c>
      <c r="X9" s="6" t="s">
        <v>34</v>
      </c>
      <c r="Y9" s="1">
        <v>485766.24999999977</v>
      </c>
    </row>
    <row r="10" spans="1:25" x14ac:dyDescent="0.35">
      <c r="D10" s="7"/>
      <c r="O10" s="6" t="s">
        <v>19</v>
      </c>
      <c r="P10" s="1">
        <v>537047.05999999982</v>
      </c>
      <c r="Q10" s="1">
        <v>485684</v>
      </c>
      <c r="S10" s="3" t="str">
        <f t="shared" si="0"/>
        <v>Thomas</v>
      </c>
      <c r="T10" s="3">
        <f t="shared" si="1"/>
        <v>537047.05999999982</v>
      </c>
      <c r="U10" s="3">
        <f t="shared" si="2"/>
        <v>485684</v>
      </c>
      <c r="X10" s="6" t="s">
        <v>35</v>
      </c>
      <c r="Y10" s="1">
        <v>443447.4300000004</v>
      </c>
    </row>
    <row r="11" spans="1:25" x14ac:dyDescent="0.35">
      <c r="C11" s="10" t="s">
        <v>24</v>
      </c>
      <c r="D11" s="10" t="s">
        <v>27</v>
      </c>
      <c r="O11" s="6" t="s">
        <v>20</v>
      </c>
      <c r="P11" s="1">
        <v>558181.42000000004</v>
      </c>
      <c r="Q11" s="1">
        <v>504552</v>
      </c>
      <c r="S11" s="3" t="str">
        <f t="shared" si="0"/>
        <v>Valdez</v>
      </c>
      <c r="T11" s="3">
        <f t="shared" si="1"/>
        <v>558181.42000000004</v>
      </c>
      <c r="U11" s="3">
        <f t="shared" si="2"/>
        <v>504552</v>
      </c>
      <c r="X11" s="6" t="s">
        <v>36</v>
      </c>
      <c r="Y11" s="1">
        <v>458984.37999999971</v>
      </c>
    </row>
    <row r="12" spans="1:25" x14ac:dyDescent="0.35">
      <c r="C12" t="str">
        <f>IF((A3-K3)/K3&gt;0, "▲" &amp; TEXT((A3-K3)/K3,"+0.00%;-0.00%"), "▼" &amp; TEXT((A3-K3)/K3,"+0.00%;-0.00%"))</f>
        <v>▲+3.65%</v>
      </c>
      <c r="D12" s="13">
        <f>(A3-K3)/K3</f>
        <v>3.6502347292767488E-2</v>
      </c>
      <c r="O12" s="6" t="s">
        <v>21</v>
      </c>
      <c r="P12" s="1">
        <v>5446809.4700000202</v>
      </c>
      <c r="Q12" s="1">
        <v>5254990</v>
      </c>
      <c r="X12" s="6" t="s">
        <v>37</v>
      </c>
      <c r="Y12" s="1">
        <v>462537.40999999939</v>
      </c>
    </row>
    <row r="13" spans="1:25" x14ac:dyDescent="0.35">
      <c r="D13" s="12"/>
      <c r="X13" s="6" t="s">
        <v>38</v>
      </c>
      <c r="Y13" s="1">
        <v>441225.2900000001</v>
      </c>
    </row>
    <row r="14" spans="1:25" x14ac:dyDescent="0.35">
      <c r="X14" s="6" t="s">
        <v>21</v>
      </c>
      <c r="Y14" s="1">
        <v>5446809.4700000202</v>
      </c>
    </row>
    <row r="16" spans="1:25" ht="23.25" x14ac:dyDescent="0.35">
      <c r="C16" s="11"/>
    </row>
  </sheetData>
  <conditionalFormatting sqref="C16">
    <cfRule type="expression" dxfId="52" priority="27">
      <formula>$C$12&lt;0</formula>
    </cfRule>
    <cfRule type="expression" dxfId="51" priority="28">
      <formula>$C$12&gt;0</formula>
    </cfRule>
  </conditionalFormatting>
  <conditionalFormatting sqref="D12">
    <cfRule type="expression" dxfId="50" priority="19">
      <formula>$D$12&lt;0</formula>
    </cfRule>
  </conditionalFormatting>
  <conditionalFormatting sqref="C12">
    <cfRule type="expression" dxfId="49" priority="3">
      <formula>(A3-K3)/K3 &lt;= 0</formula>
    </cfRule>
    <cfRule type="expression" dxfId="48" priority="4">
      <formula>(A3-K3)/K3 &gt; 0</formula>
    </cfRule>
  </conditionalFormatting>
  <conditionalFormatting sqref="D15">
    <cfRule type="expression" dxfId="47" priority="1">
      <formula>(B6-L6)/L6 &lt;= 0</formula>
    </cfRule>
    <cfRule type="expression" dxfId="46" priority="2">
      <formula>(B6-L6)/L6 &gt; 0</formula>
    </cfRule>
  </conditionalFormatting>
  <pageMargins left="0.7" right="0.7" top="0.75" bottom="0.75" header="0.3" footer="0.3"/>
  <pageSetup orientation="portrait" r:id="rId4"/>
  <extLst>
    <ext xmlns:x15="http://schemas.microsoft.com/office/spreadsheetml/2010/11/main" uri="{F7C9EE02-42E1-4005-9D12-6889AFFD525C}">
      <x15:webExtensions xmlns:xm="http://schemas.microsoft.com/office/excel/2006/main">
        <x15:webExtension appRef="{DFD52D77-C1F4-4C9F-9708-CD3DD04B7D2E}">
          <xm:f>'Analysis 02'!$S$1:$U$11</xm:f>
        </x15:webExtension>
      </x15:webExtens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818F0-FD23-4BB7-BC24-E928E76DE5F1}">
  <sheetPr codeName="Sheet3"/>
  <dimension ref="A1:A5"/>
  <sheetViews>
    <sheetView showGridLines="0" showRowColHeaders="0" topLeftCell="A4" zoomScale="96" workbookViewId="0">
      <selection activeCell="K6" sqref="K6"/>
    </sheetView>
  </sheetViews>
  <sheetFormatPr defaultRowHeight="21" x14ac:dyDescent="0.35"/>
  <cols>
    <col min="1" max="15" width="8.7265625" style="4"/>
    <col min="16" max="16" width="9.36328125" style="4" customWidth="1"/>
    <col min="17" max="16384" width="8.7265625" style="4"/>
  </cols>
  <sheetData>
    <row r="1" hidden="1" x14ac:dyDescent="0.35"/>
    <row r="2" ht="84" hidden="1" x14ac:dyDescent="0.35"/>
    <row r="3" ht="81" hidden="1" x14ac:dyDescent="0.35"/>
    <row r="4" ht="15" customHeight="1" x14ac:dyDescent="0.35"/>
    <row r="5" ht="18" customHeight="1" x14ac:dyDescent="0.35"/>
  </sheetData>
  <sheetProtection algorithmName="SHA-512" hashValue="WafUpQCwKIdg5dQSgxiQXPp4iiZXenPfziwJyQ6q0v19u/aERrr1KuYy6+kBdqY0gHmOeXzcFIDUwotgrpv9EQ==" saltValue="+8xDBp/g+XEdgOhEHXEsoA==" spinCount="100000" sheet="1" objects="1" scenarios="1"/>
  <conditionalFormatting sqref="R17">
    <cfRule type="expression" dxfId="36" priority="1">
      <formula>$R$17&lt;=0</formula>
    </cfRule>
    <cfRule type="expression" dxfId="35" priority="2">
      <formula>$R$17&gt;0</formula>
    </cfRule>
  </conditionalFormatting>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AD55F-1C56-4227-B85C-5CDE42A5DB69}">
  <sheetPr codeName="Sheet4"/>
  <dimension ref="B4:AM28"/>
  <sheetViews>
    <sheetView showGridLines="0" zoomScaleNormal="100" workbookViewId="0">
      <selection activeCell="Y4" sqref="Y4"/>
    </sheetView>
  </sheetViews>
  <sheetFormatPr defaultRowHeight="21" x14ac:dyDescent="0.35"/>
  <cols>
    <col min="1" max="1" width="11.1796875" bestFit="1" customWidth="1"/>
    <col min="2" max="2" width="7.54296875" bestFit="1" customWidth="1"/>
    <col min="3" max="3" width="12.1796875" bestFit="1" customWidth="1"/>
    <col min="4" max="4" width="10.1796875" bestFit="1" customWidth="1"/>
    <col min="6" max="6" width="9.453125" bestFit="1" customWidth="1"/>
    <col min="7" max="7" width="11.7265625" bestFit="1" customWidth="1"/>
    <col min="8" max="8" width="10.08984375" bestFit="1" customWidth="1"/>
    <col min="12" max="12" width="10.26953125" bestFit="1" customWidth="1"/>
    <col min="14" max="14" width="8.7265625" style="21"/>
    <col min="16" max="16" width="12.1796875" bestFit="1" customWidth="1"/>
    <col min="17" max="18" width="10.1796875" bestFit="1" customWidth="1"/>
    <col min="19" max="19" width="11.7265625" bestFit="1" customWidth="1"/>
    <col min="20" max="20" width="10.1796875" bestFit="1" customWidth="1"/>
    <col min="24" max="24" width="8.1796875" bestFit="1" customWidth="1"/>
    <col min="25" max="25" width="12.1796875" bestFit="1" customWidth="1"/>
    <col min="26" max="26" width="13.26953125" customWidth="1"/>
    <col min="27" max="27" width="7" bestFit="1" customWidth="1"/>
    <col min="28" max="29" width="5.81640625" customWidth="1"/>
    <col min="30" max="30" width="8.36328125" bestFit="1" customWidth="1"/>
    <col min="31" max="31" width="12.1796875" bestFit="1" customWidth="1"/>
    <col min="32" max="32" width="13.26953125" bestFit="1" customWidth="1"/>
    <col min="33" max="33" width="7.36328125" bestFit="1" customWidth="1"/>
    <col min="34" max="35" width="5.81640625" bestFit="1" customWidth="1"/>
    <col min="36" max="36" width="9.7265625" bestFit="1" customWidth="1"/>
    <col min="37" max="37" width="12.1796875" bestFit="1" customWidth="1"/>
    <col min="38" max="38" width="13.26953125" bestFit="1" customWidth="1"/>
    <col min="39" max="57" width="9.453125" bestFit="1" customWidth="1"/>
    <col min="58" max="66" width="8.453125" bestFit="1" customWidth="1"/>
    <col min="67" max="85" width="9.453125" bestFit="1" customWidth="1"/>
    <col min="86" max="94" width="8.453125" bestFit="1" customWidth="1"/>
    <col min="95" max="116" width="9.453125" bestFit="1" customWidth="1"/>
    <col min="117" max="125" width="8.453125" bestFit="1" customWidth="1"/>
    <col min="126" max="146" width="9.453125" bestFit="1" customWidth="1"/>
    <col min="147" max="155" width="8.453125" bestFit="1" customWidth="1"/>
    <col min="156" max="177" width="9.453125" bestFit="1" customWidth="1"/>
    <col min="178" max="186" width="8.453125" bestFit="1" customWidth="1"/>
    <col min="187" max="207" width="9.453125" bestFit="1" customWidth="1"/>
    <col min="208" max="216" width="8.453125" bestFit="1" customWidth="1"/>
    <col min="217" max="238" width="9.453125" bestFit="1" customWidth="1"/>
    <col min="239" max="247" width="8.453125" bestFit="1" customWidth="1"/>
    <col min="248" max="269" width="9.453125" bestFit="1" customWidth="1"/>
    <col min="270" max="278" width="8.453125" bestFit="1" customWidth="1"/>
    <col min="279" max="308" width="9.453125" bestFit="1" customWidth="1"/>
    <col min="309" max="330" width="10.453125" bestFit="1" customWidth="1"/>
    <col min="331" max="339" width="9.453125" bestFit="1" customWidth="1"/>
    <col min="340" max="360" width="10.453125" bestFit="1" customWidth="1"/>
    <col min="361" max="369" width="9.453125" bestFit="1" customWidth="1"/>
    <col min="370" max="390" width="10.453125" bestFit="1" customWidth="1"/>
  </cols>
  <sheetData>
    <row r="4" spans="2:39" x14ac:dyDescent="0.35">
      <c r="B4" s="14" t="s">
        <v>39</v>
      </c>
      <c r="C4" s="15" t="s">
        <v>0</v>
      </c>
      <c r="D4" s="15" t="s">
        <v>10</v>
      </c>
      <c r="F4" s="19" t="str">
        <f>B4</f>
        <v>Month</v>
      </c>
      <c r="G4" s="19" t="str">
        <f>C4</f>
        <v>Total Revenue</v>
      </c>
      <c r="H4" s="19" t="str">
        <f>D4</f>
        <v>Total Target</v>
      </c>
      <c r="I4" s="19" t="s">
        <v>40</v>
      </c>
      <c r="K4" s="19" t="str">
        <f>B4</f>
        <v>Month</v>
      </c>
      <c r="L4" s="19" t="s">
        <v>24</v>
      </c>
      <c r="P4" s="15" t="s">
        <v>0</v>
      </c>
      <c r="Q4" s="15" t="s">
        <v>10</v>
      </c>
      <c r="S4" t="str">
        <f>P4</f>
        <v>Total Revenue</v>
      </c>
      <c r="T4" t="str">
        <f>Q4</f>
        <v>Total Target</v>
      </c>
      <c r="U4" t="s">
        <v>24</v>
      </c>
      <c r="X4" s="14" t="s">
        <v>39</v>
      </c>
      <c r="Y4" s="15" t="s">
        <v>0</v>
      </c>
      <c r="Z4" s="15" t="s">
        <v>45</v>
      </c>
      <c r="AD4" s="14" t="s">
        <v>51</v>
      </c>
      <c r="AE4" s="15" t="s">
        <v>0</v>
      </c>
      <c r="AF4" s="15" t="s">
        <v>45</v>
      </c>
      <c r="AJ4" s="14" t="s">
        <v>43</v>
      </c>
      <c r="AK4" s="15" t="s">
        <v>0</v>
      </c>
      <c r="AL4" s="15" t="s">
        <v>45</v>
      </c>
    </row>
    <row r="5" spans="2:39" x14ac:dyDescent="0.35">
      <c r="B5" s="16" t="s">
        <v>28</v>
      </c>
      <c r="C5" s="17">
        <v>444162.52</v>
      </c>
      <c r="D5" s="17">
        <v>439042</v>
      </c>
      <c r="F5" s="15" t="str">
        <f t="shared" ref="F5:F16" si="0">B5</f>
        <v>Jan</v>
      </c>
      <c r="G5" s="17">
        <f t="shared" ref="G5:G16" si="1">C5</f>
        <v>444162.52</v>
      </c>
      <c r="H5" s="17">
        <f t="shared" ref="H5:H16" si="2">D5</f>
        <v>439042</v>
      </c>
      <c r="I5" s="17" t="str">
        <f t="shared" ref="I5:I16" si="3">IF(G5=Large_1,G5,IF(G5=Large_2,G5,""))</f>
        <v/>
      </c>
      <c r="K5" s="15" t="str">
        <f t="shared" ref="K5:K16" si="4">B5</f>
        <v>Jan</v>
      </c>
      <c r="L5" s="20">
        <f>(G5-H5)/H5</f>
        <v>1.1662938853230486E-2</v>
      </c>
      <c r="P5" s="17">
        <v>5446809.4700000202</v>
      </c>
      <c r="Q5" s="17">
        <v>5254990</v>
      </c>
      <c r="R5" s="22"/>
      <c r="S5" s="17">
        <f>GETPIVOTDATA("[Measures].[Total Revenue]",$P$4)</f>
        <v>5446809.4700000202</v>
      </c>
      <c r="T5" s="17">
        <f>GETPIVOTDATA("[Measures].[Total Target]",$P$4)</f>
        <v>5254990</v>
      </c>
      <c r="U5" s="22">
        <f>(S5-T5)/T5</f>
        <v>3.6502347292767488E-2</v>
      </c>
      <c r="V5" t="str">
        <f>IF((S5-T5)/T5&gt;0, "▲" &amp; TEXT((S5-T5)/T5,"+0.0%;-0.0%"), "▼" &amp; TEXT((S5-T5)/T5,"+0.0%;-0.0%"))</f>
        <v>▲+3.7%</v>
      </c>
      <c r="X5" s="16" t="s">
        <v>43</v>
      </c>
      <c r="Y5" s="34">
        <v>3894278.1300000134</v>
      </c>
      <c r="Z5" s="23">
        <v>0.7149649995008911</v>
      </c>
      <c r="AD5" s="16" t="s">
        <v>46</v>
      </c>
      <c r="AE5" s="17">
        <v>1336248.3099999984</v>
      </c>
      <c r="AF5" s="20"/>
      <c r="AJ5" s="16" t="s">
        <v>54</v>
      </c>
      <c r="AK5" s="17">
        <v>765868.27999999898</v>
      </c>
      <c r="AL5" s="20"/>
    </row>
    <row r="6" spans="2:39" x14ac:dyDescent="0.35">
      <c r="B6" s="16" t="s">
        <v>29</v>
      </c>
      <c r="C6" s="17">
        <v>423741.52</v>
      </c>
      <c r="D6" s="17">
        <v>431279</v>
      </c>
      <c r="F6" s="15" t="str">
        <f t="shared" si="0"/>
        <v>Feb</v>
      </c>
      <c r="G6" s="17">
        <f t="shared" si="1"/>
        <v>423741.52</v>
      </c>
      <c r="H6" s="17">
        <f t="shared" si="2"/>
        <v>431279</v>
      </c>
      <c r="I6" s="17" t="str">
        <f t="shared" si="3"/>
        <v/>
      </c>
      <c r="K6" s="15" t="str">
        <f t="shared" si="4"/>
        <v>Feb</v>
      </c>
      <c r="L6" s="20">
        <f t="shared" ref="L6:L16" si="5">(G6-H6)/H6</f>
        <v>-1.7477039225188291E-2</v>
      </c>
      <c r="X6" s="16" t="s">
        <v>44</v>
      </c>
      <c r="Y6" s="17">
        <v>1552531.3400000015</v>
      </c>
      <c r="Z6" s="23">
        <v>0.2850350004991079</v>
      </c>
      <c r="AD6" s="16" t="s">
        <v>47</v>
      </c>
      <c r="AE6" s="17">
        <v>1384874.5400000024</v>
      </c>
      <c r="AF6" s="20">
        <v>3.6390115247370451E-2</v>
      </c>
      <c r="AJ6" s="16" t="s">
        <v>55</v>
      </c>
      <c r="AK6" s="17">
        <v>789470.8800000028</v>
      </c>
      <c r="AL6" s="20">
        <v>3.0818093158269787E-2</v>
      </c>
    </row>
    <row r="7" spans="2:39" x14ac:dyDescent="0.35">
      <c r="B7" s="16" t="s">
        <v>30</v>
      </c>
      <c r="C7" s="17">
        <v>468344.26999999955</v>
      </c>
      <c r="D7" s="17">
        <v>445591</v>
      </c>
      <c r="F7" s="15" t="str">
        <f t="shared" si="0"/>
        <v>Mar</v>
      </c>
      <c r="G7" s="17">
        <f t="shared" si="1"/>
        <v>468344.26999999955</v>
      </c>
      <c r="H7" s="17">
        <f t="shared" si="2"/>
        <v>445591</v>
      </c>
      <c r="I7" s="17" t="str">
        <f t="shared" si="3"/>
        <v/>
      </c>
      <c r="K7" s="15" t="str">
        <f t="shared" si="4"/>
        <v>Mar</v>
      </c>
      <c r="L7" s="20">
        <f t="shared" si="5"/>
        <v>5.1063127397096335E-2</v>
      </c>
      <c r="X7" t="str">
        <f>X5</f>
        <v>Weekday</v>
      </c>
      <c r="Y7" s="34">
        <f t="shared" ref="Y7:Z7" si="6">Y5</f>
        <v>3894278.1300000134</v>
      </c>
      <c r="Z7" s="23">
        <f t="shared" si="6"/>
        <v>0.7149649995008911</v>
      </c>
      <c r="AD7" s="16" t="s">
        <v>48</v>
      </c>
      <c r="AE7" s="17">
        <v>1362939.5400000014</v>
      </c>
      <c r="AF7" s="20">
        <v>-1.5838979897775357E-2</v>
      </c>
      <c r="AJ7" s="16" t="s">
        <v>56</v>
      </c>
      <c r="AK7" s="17">
        <v>772166.82999999914</v>
      </c>
      <c r="AL7" s="20">
        <v>-2.1918541187996184E-2</v>
      </c>
    </row>
    <row r="8" spans="2:39" x14ac:dyDescent="0.35">
      <c r="B8" s="16" t="s">
        <v>31</v>
      </c>
      <c r="C8" s="17">
        <v>448652.76</v>
      </c>
      <c r="D8" s="17">
        <v>453071</v>
      </c>
      <c r="F8" s="15" t="str">
        <f t="shared" si="0"/>
        <v>Apr</v>
      </c>
      <c r="G8" s="17">
        <f>C8</f>
        <v>448652.76</v>
      </c>
      <c r="H8" s="17">
        <f t="shared" si="2"/>
        <v>453071</v>
      </c>
      <c r="I8" s="17" t="str">
        <f t="shared" si="3"/>
        <v/>
      </c>
      <c r="K8" s="15" t="str">
        <f t="shared" si="4"/>
        <v>Apr</v>
      </c>
      <c r="L8" s="20">
        <f t="shared" si="5"/>
        <v>-9.7517607615583216E-3</v>
      </c>
      <c r="X8" t="str">
        <f>X6</f>
        <v>Weekend</v>
      </c>
      <c r="Y8" s="17">
        <f t="shared" ref="Y8:Z8" si="7">Y6</f>
        <v>1552531.3400000015</v>
      </c>
      <c r="Z8" s="23">
        <f t="shared" si="7"/>
        <v>0.2850350004991079</v>
      </c>
      <c r="AD8" s="16" t="s">
        <v>49</v>
      </c>
      <c r="AE8" s="17">
        <v>1362747.0800000008</v>
      </c>
      <c r="AF8" s="20">
        <v>-1.4120949194904202E-4</v>
      </c>
      <c r="AJ8" s="16" t="s">
        <v>57</v>
      </c>
      <c r="AK8" s="17">
        <v>774303.62999999756</v>
      </c>
      <c r="AL8" s="20">
        <v>2.7672776361015393E-3</v>
      </c>
    </row>
    <row r="9" spans="2:39" x14ac:dyDescent="0.35">
      <c r="B9" s="16" t="s">
        <v>32</v>
      </c>
      <c r="C9" s="17">
        <v>480720.64000000013</v>
      </c>
      <c r="D9" s="17">
        <v>444167</v>
      </c>
      <c r="F9" s="15" t="str">
        <f t="shared" si="0"/>
        <v>May</v>
      </c>
      <c r="G9" s="17">
        <f t="shared" si="1"/>
        <v>480720.64000000013</v>
      </c>
      <c r="H9" s="17">
        <f t="shared" si="2"/>
        <v>444167</v>
      </c>
      <c r="I9" s="17">
        <f t="shared" si="3"/>
        <v>480720.64000000013</v>
      </c>
      <c r="K9" s="15" t="str">
        <f t="shared" si="4"/>
        <v>May</v>
      </c>
      <c r="L9" s="20">
        <f t="shared" si="5"/>
        <v>8.2297063942166196E-2</v>
      </c>
      <c r="AJ9" s="16" t="s">
        <v>58</v>
      </c>
      <c r="AK9" s="17">
        <v>795985.00999999966</v>
      </c>
      <c r="AL9" s="20">
        <v>2.8001134387039057E-2</v>
      </c>
    </row>
    <row r="10" spans="2:39" x14ac:dyDescent="0.35">
      <c r="B10" s="16" t="s">
        <v>33</v>
      </c>
      <c r="C10" s="17">
        <v>455501.1399999999</v>
      </c>
      <c r="D10" s="17">
        <v>421979</v>
      </c>
      <c r="F10" s="15" t="str">
        <f t="shared" si="0"/>
        <v>Jun</v>
      </c>
      <c r="G10" s="17">
        <f t="shared" si="1"/>
        <v>455501.1399999999</v>
      </c>
      <c r="H10" s="17">
        <f t="shared" si="2"/>
        <v>421979</v>
      </c>
      <c r="I10" s="17" t="str">
        <f t="shared" si="3"/>
        <v/>
      </c>
      <c r="K10" s="15" t="str">
        <f t="shared" si="4"/>
        <v>Jun</v>
      </c>
      <c r="L10" s="20">
        <f t="shared" si="5"/>
        <v>7.9440303901378739E-2</v>
      </c>
      <c r="AJ10" s="16" t="s">
        <v>59</v>
      </c>
      <c r="AK10" s="17">
        <v>762351.78000000084</v>
      </c>
      <c r="AL10" s="20">
        <v>-4.225359721284052E-2</v>
      </c>
    </row>
    <row r="11" spans="2:39" x14ac:dyDescent="0.35">
      <c r="B11" s="16" t="s">
        <v>23</v>
      </c>
      <c r="C11" s="17">
        <v>433725.86000000045</v>
      </c>
      <c r="D11" s="17">
        <v>456718</v>
      </c>
      <c r="F11" s="15" t="str">
        <f t="shared" si="0"/>
        <v>Jul</v>
      </c>
      <c r="G11" s="17">
        <f t="shared" si="1"/>
        <v>433725.86000000045</v>
      </c>
      <c r="H11" s="17">
        <f t="shared" si="2"/>
        <v>456718</v>
      </c>
      <c r="I11" s="17" t="str">
        <f t="shared" si="3"/>
        <v/>
      </c>
      <c r="K11" s="15" t="str">
        <f t="shared" si="4"/>
        <v>Jul</v>
      </c>
      <c r="L11" s="20">
        <f t="shared" si="5"/>
        <v>-5.0342092932618265E-2</v>
      </c>
      <c r="AD11" s="35" t="s">
        <v>50</v>
      </c>
      <c r="AE11" s="10"/>
      <c r="AJ11" s="16" t="s">
        <v>60</v>
      </c>
      <c r="AK11" s="17">
        <v>786663.06000000041</v>
      </c>
      <c r="AL11" s="20">
        <v>3.1889844869253843E-2</v>
      </c>
    </row>
    <row r="12" spans="2:39" x14ac:dyDescent="0.35">
      <c r="B12" s="16" t="s">
        <v>34</v>
      </c>
      <c r="C12" s="17">
        <v>485766.24999999977</v>
      </c>
      <c r="D12" s="17">
        <v>431727</v>
      </c>
      <c r="F12" s="15" t="str">
        <f t="shared" si="0"/>
        <v>Aug</v>
      </c>
      <c r="G12" s="17">
        <f t="shared" si="1"/>
        <v>485766.24999999977</v>
      </c>
      <c r="H12" s="17">
        <f t="shared" si="2"/>
        <v>431727</v>
      </c>
      <c r="I12" s="17">
        <f t="shared" si="3"/>
        <v>485766.24999999977</v>
      </c>
      <c r="K12" s="15" t="str">
        <f t="shared" si="4"/>
        <v>Aug</v>
      </c>
      <c r="L12" s="20">
        <f t="shared" si="5"/>
        <v>0.12516995694038077</v>
      </c>
    </row>
    <row r="13" spans="2:39" x14ac:dyDescent="0.35">
      <c r="B13" s="16" t="s">
        <v>35</v>
      </c>
      <c r="C13" s="17">
        <v>443447.4300000004</v>
      </c>
      <c r="D13" s="17">
        <v>446912</v>
      </c>
      <c r="F13" s="15" t="str">
        <f t="shared" si="0"/>
        <v>Sep</v>
      </c>
      <c r="G13" s="17">
        <f t="shared" si="1"/>
        <v>443447.4300000004</v>
      </c>
      <c r="H13" s="17">
        <f t="shared" si="2"/>
        <v>446912</v>
      </c>
      <c r="I13" s="17" t="str">
        <f t="shared" si="3"/>
        <v/>
      </c>
      <c r="K13" s="15" t="str">
        <f t="shared" si="4"/>
        <v>Sep</v>
      </c>
      <c r="L13" s="20">
        <f t="shared" si="5"/>
        <v>-7.7522420521256973E-3</v>
      </c>
      <c r="AD13" s="36" t="str">
        <f>AD4</f>
        <v>Quarter</v>
      </c>
      <c r="AE13" s="36" t="str">
        <f>AE4</f>
        <v>Total Revenue</v>
      </c>
      <c r="AF13" s="36" t="s">
        <v>40</v>
      </c>
      <c r="AG13" s="36" t="s">
        <v>52</v>
      </c>
    </row>
    <row r="14" spans="2:39" x14ac:dyDescent="0.35">
      <c r="B14" s="16" t="s">
        <v>36</v>
      </c>
      <c r="C14" s="17">
        <v>458984.37999999971</v>
      </c>
      <c r="D14" s="17">
        <v>414360</v>
      </c>
      <c r="F14" s="15" t="str">
        <f t="shared" si="0"/>
        <v>Oct</v>
      </c>
      <c r="G14" s="17">
        <f t="shared" si="1"/>
        <v>458984.37999999971</v>
      </c>
      <c r="H14" s="17">
        <f t="shared" si="2"/>
        <v>414360</v>
      </c>
      <c r="I14" s="17" t="str">
        <f t="shared" si="3"/>
        <v/>
      </c>
      <c r="K14" s="15" t="str">
        <f t="shared" si="4"/>
        <v>Oct</v>
      </c>
      <c r="L14" s="20">
        <f t="shared" si="5"/>
        <v>0.10769470991408368</v>
      </c>
      <c r="AD14" s="15" t="str">
        <f t="shared" ref="AD14:AE14" si="8">AD5</f>
        <v>Q-1</v>
      </c>
      <c r="AE14" s="17">
        <f t="shared" si="8"/>
        <v>1336248.3099999984</v>
      </c>
      <c r="AF14" s="15" t="str">
        <f>IF(AE14&gt;AG14,AE14,"")</f>
        <v/>
      </c>
      <c r="AG14" s="17">
        <f>AVERAGE($AE$14:$AE$17)</f>
        <v>1361702.3675000006</v>
      </c>
      <c r="AJ14" s="35" t="s">
        <v>50</v>
      </c>
    </row>
    <row r="15" spans="2:39" x14ac:dyDescent="0.35">
      <c r="B15" s="16" t="s">
        <v>37</v>
      </c>
      <c r="C15" s="17">
        <v>462537.40999999939</v>
      </c>
      <c r="D15" s="17">
        <v>413371</v>
      </c>
      <c r="F15" s="15" t="str">
        <f t="shared" si="0"/>
        <v>Nov</v>
      </c>
      <c r="G15" s="17">
        <f t="shared" si="1"/>
        <v>462537.40999999939</v>
      </c>
      <c r="H15" s="17">
        <f t="shared" si="2"/>
        <v>413371</v>
      </c>
      <c r="I15" s="17" t="str">
        <f t="shared" si="3"/>
        <v/>
      </c>
      <c r="K15" s="15" t="str">
        <f t="shared" si="4"/>
        <v>Nov</v>
      </c>
      <c r="L15" s="20">
        <f t="shared" si="5"/>
        <v>0.11894015303443975</v>
      </c>
      <c r="AD15" s="15" t="str">
        <f t="shared" ref="AD15:AE15" si="9">AD6</f>
        <v>Q-2</v>
      </c>
      <c r="AE15" s="17">
        <f t="shared" si="9"/>
        <v>1384874.5400000024</v>
      </c>
      <c r="AF15" s="15">
        <f t="shared" ref="AF15:AF17" si="10">IF(AE15&gt;AG15,AE15,"")</f>
        <v>1384874.5400000024</v>
      </c>
      <c r="AG15" s="17">
        <f t="shared" ref="AG15:AG17" si="11">AVERAGE($AE$14:$AE$17)</f>
        <v>1361702.3675000006</v>
      </c>
    </row>
    <row r="16" spans="2:39" x14ac:dyDescent="0.35">
      <c r="B16" s="16" t="s">
        <v>38</v>
      </c>
      <c r="C16" s="17">
        <v>441225.2900000001</v>
      </c>
      <c r="D16" s="17">
        <v>456773</v>
      </c>
      <c r="F16" s="15" t="str">
        <f t="shared" si="0"/>
        <v>Dec</v>
      </c>
      <c r="G16" s="17">
        <f t="shared" si="1"/>
        <v>441225.2900000001</v>
      </c>
      <c r="H16" s="17">
        <f t="shared" si="2"/>
        <v>456773</v>
      </c>
      <c r="I16" s="17" t="str">
        <f t="shared" si="3"/>
        <v/>
      </c>
      <c r="K16" s="15" t="str">
        <f t="shared" si="4"/>
        <v>Dec</v>
      </c>
      <c r="L16" s="20">
        <f t="shared" si="5"/>
        <v>-3.4038154619471607E-2</v>
      </c>
      <c r="AD16" s="15" t="str">
        <f t="shared" ref="AD16:AE16" si="12">AD7</f>
        <v>Q-3</v>
      </c>
      <c r="AE16" s="17">
        <f t="shared" si="12"/>
        <v>1362939.5400000014</v>
      </c>
      <c r="AF16" s="15">
        <f t="shared" si="10"/>
        <v>1362939.5400000014</v>
      </c>
      <c r="AG16" s="17">
        <f t="shared" si="11"/>
        <v>1361702.3675000006</v>
      </c>
      <c r="AJ16" s="36" t="str">
        <f>AJ4</f>
        <v>Weekday</v>
      </c>
      <c r="AK16" s="36" t="str">
        <f>AK4</f>
        <v>Total Revenue</v>
      </c>
      <c r="AL16" s="36" t="s">
        <v>40</v>
      </c>
      <c r="AM16" s="36" t="s">
        <v>52</v>
      </c>
    </row>
    <row r="17" spans="6:39" x14ac:dyDescent="0.35">
      <c r="AD17" s="15" t="str">
        <f t="shared" ref="AD17:AE17" si="13">AD8</f>
        <v>Q-4</v>
      </c>
      <c r="AE17" s="17">
        <f t="shared" si="13"/>
        <v>1362747.0800000008</v>
      </c>
      <c r="AF17" s="15">
        <f t="shared" si="10"/>
        <v>1362747.0800000008</v>
      </c>
      <c r="AG17" s="17">
        <f t="shared" si="11"/>
        <v>1361702.3675000006</v>
      </c>
      <c r="AJ17" s="15" t="str">
        <f t="shared" ref="AJ17:AK23" si="14">AJ5</f>
        <v>Sun</v>
      </c>
      <c r="AK17" s="17">
        <f t="shared" si="14"/>
        <v>765868.27999999898</v>
      </c>
      <c r="AL17" s="15" t="str">
        <f>IF(AK17&gt;AM17,AK17," ")</f>
        <v xml:space="preserve"> </v>
      </c>
      <c r="AM17" s="17">
        <f>AVERAGE($AK$17:$AK$24)</f>
        <v>778115.63857142848</v>
      </c>
    </row>
    <row r="18" spans="6:39" x14ac:dyDescent="0.35">
      <c r="F18">
        <v>1</v>
      </c>
      <c r="G18" s="18">
        <f>LARGE($G$5:$G$16,F18)</f>
        <v>485766.24999999977</v>
      </c>
      <c r="H18" t="s">
        <v>41</v>
      </c>
      <c r="AJ18" s="15" t="str">
        <f t="shared" si="14"/>
        <v>Mon</v>
      </c>
      <c r="AK18" s="17">
        <f t="shared" si="14"/>
        <v>789470.8800000028</v>
      </c>
      <c r="AL18" s="15">
        <f t="shared" ref="AL18:AL23" si="15">IF(AK18&gt;AM18,AK18," ")</f>
        <v>789470.8800000028</v>
      </c>
      <c r="AM18" s="17">
        <f t="shared" ref="AM18:AM23" si="16">AVERAGE($AK$17:$AK$24)</f>
        <v>778115.63857142848</v>
      </c>
    </row>
    <row r="19" spans="6:39" x14ac:dyDescent="0.35">
      <c r="F19">
        <v>2</v>
      </c>
      <c r="G19" s="18">
        <f>LARGE($G$5:$G$16,F19)</f>
        <v>480720.64000000013</v>
      </c>
      <c r="H19" t="s">
        <v>42</v>
      </c>
      <c r="L19" s="17"/>
      <c r="AJ19" s="15" t="str">
        <f t="shared" si="14"/>
        <v>Tue</v>
      </c>
      <c r="AK19" s="17">
        <f t="shared" si="14"/>
        <v>772166.82999999914</v>
      </c>
      <c r="AL19" s="15" t="str">
        <f t="shared" si="15"/>
        <v xml:space="preserve"> </v>
      </c>
      <c r="AM19" s="17">
        <f t="shared" si="16"/>
        <v>778115.63857142848</v>
      </c>
    </row>
    <row r="20" spans="6:39" x14ac:dyDescent="0.35">
      <c r="AD20" t="s">
        <v>53</v>
      </c>
      <c r="AJ20" s="15" t="str">
        <f t="shared" si="14"/>
        <v>Wed</v>
      </c>
      <c r="AK20" s="17">
        <f t="shared" si="14"/>
        <v>774303.62999999756</v>
      </c>
      <c r="AL20" s="15" t="str">
        <f t="shared" si="15"/>
        <v xml:space="preserve"> </v>
      </c>
      <c r="AM20" s="17">
        <f t="shared" si="16"/>
        <v>778115.63857142848</v>
      </c>
    </row>
    <row r="21" spans="6:39" x14ac:dyDescent="0.35">
      <c r="AJ21" s="15" t="str">
        <f t="shared" si="14"/>
        <v>Thu</v>
      </c>
      <c r="AK21" s="17">
        <f t="shared" si="14"/>
        <v>795985.00999999966</v>
      </c>
      <c r="AL21" s="15">
        <f t="shared" si="15"/>
        <v>795985.00999999966</v>
      </c>
      <c r="AM21" s="17">
        <f t="shared" si="16"/>
        <v>778115.63857142848</v>
      </c>
    </row>
    <row r="22" spans="6:39" x14ac:dyDescent="0.35">
      <c r="AD22" t="str">
        <f>_xlfn.TEXTJOIN(" ",,"The line in the chart indicates",TEXT(AG14,"$#,#"),"Average Revenue")</f>
        <v>The line in the chart indicates $1,361,702 Average Revenue</v>
      </c>
      <c r="AJ22" s="15" t="str">
        <f t="shared" si="14"/>
        <v>Fri</v>
      </c>
      <c r="AK22" s="17">
        <f t="shared" si="14"/>
        <v>762351.78000000084</v>
      </c>
      <c r="AL22" s="15" t="str">
        <f t="shared" si="15"/>
        <v xml:space="preserve"> </v>
      </c>
      <c r="AM22" s="17">
        <f t="shared" si="16"/>
        <v>778115.63857142848</v>
      </c>
    </row>
    <row r="23" spans="6:39" x14ac:dyDescent="0.35">
      <c r="AJ23" s="15" t="str">
        <f t="shared" si="14"/>
        <v>Sat</v>
      </c>
      <c r="AK23" s="17">
        <f t="shared" si="14"/>
        <v>786663.06000000041</v>
      </c>
      <c r="AL23" s="15">
        <f t="shared" si="15"/>
        <v>786663.06000000041</v>
      </c>
      <c r="AM23" s="17">
        <f t="shared" si="16"/>
        <v>778115.63857142848</v>
      </c>
    </row>
    <row r="26" spans="6:39" x14ac:dyDescent="0.35">
      <c r="AJ26" t="s">
        <v>61</v>
      </c>
    </row>
    <row r="28" spans="6:39" x14ac:dyDescent="0.35">
      <c r="AJ28" t="str">
        <f>_xlfn.TEXTJOIN(" ",,"The line in the chart indicates",TEXT(AM17,"$#,#"),"Average Revenue")</f>
        <v>The line in the chart indicates $778,116 Average Revenue</v>
      </c>
    </row>
  </sheetData>
  <conditionalFormatting sqref="V5">
    <cfRule type="expression" dxfId="34" priority="1">
      <formula>(S5-T5)/T5&gt;0</formula>
    </cfRule>
    <cfRule type="expression" dxfId="33" priority="2">
      <formula>(S5-T5)/T5&lt;=0</formula>
    </cfRule>
  </conditionalFormatting>
  <pageMargins left="0.7" right="0.7" top="0.75" bottom="0.75" header="0.3" footer="0.3"/>
  <pageSetup orientation="portrait"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B2F48-182A-429F-97E7-88034A9D0F81}">
  <sheetPr codeName="Sheet5"/>
  <dimension ref="A8:M33"/>
  <sheetViews>
    <sheetView showGridLines="0" workbookViewId="0">
      <selection activeCell="P16" sqref="P16"/>
    </sheetView>
  </sheetViews>
  <sheetFormatPr defaultRowHeight="21" x14ac:dyDescent="0.35"/>
  <cols>
    <col min="4" max="13" width="2.1796875" customWidth="1"/>
  </cols>
  <sheetData>
    <row r="8" spans="1:13" x14ac:dyDescent="0.35">
      <c r="A8" t="s">
        <v>44</v>
      </c>
      <c r="B8" s="33">
        <f>GETPIVOTDATA("[__Xl2].[Measures].[Total Revenue]",'Analysis 03'!$X$4,"[Date].[WeekType]","[Date].[WeekType].&amp;[Weekend]")</f>
        <v>0.2850350004991079</v>
      </c>
    </row>
    <row r="9" spans="1:13" x14ac:dyDescent="0.35">
      <c r="A9" t="s">
        <v>43</v>
      </c>
      <c r="B9" s="33">
        <f>GETPIVOTDATA("[__Xl2].[Measures].[Total Revenue]",'Analysis 03'!$X$4,"[Date].[WeekType]","[Date].[WeekType].&amp;[Weekday]")</f>
        <v>0.7149649995008911</v>
      </c>
    </row>
    <row r="12" spans="1:13" ht="21.75" thickBot="1" x14ac:dyDescent="0.4">
      <c r="B12" t="s">
        <v>44</v>
      </c>
      <c r="D12" s="24">
        <f t="shared" ref="D12:D16" si="0">D13+10</f>
        <v>91</v>
      </c>
      <c r="E12" s="25">
        <f t="shared" ref="E12:E16" si="1">E13+10</f>
        <v>92</v>
      </c>
      <c r="F12" s="25">
        <f t="shared" ref="F12:F16" si="2">F13+10</f>
        <v>93</v>
      </c>
      <c r="G12" s="25">
        <f t="shared" ref="G12:G16" si="3">G13+10</f>
        <v>94</v>
      </c>
      <c r="H12" s="25">
        <f t="shared" ref="H12:H16" si="4">H13+10</f>
        <v>95</v>
      </c>
      <c r="I12" s="25">
        <f t="shared" ref="I12:I16" si="5">I13+10</f>
        <v>96</v>
      </c>
      <c r="J12" s="25">
        <f t="shared" ref="J12:J16" si="6">J13+10</f>
        <v>97</v>
      </c>
      <c r="K12" s="25">
        <f t="shared" ref="K12:K16" si="7">K13+10</f>
        <v>98</v>
      </c>
      <c r="L12" s="25">
        <f t="shared" ref="L12:L16" si="8">L13+10</f>
        <v>99</v>
      </c>
      <c r="M12" s="26">
        <f t="shared" ref="M12:M16" si="9">M13+10</f>
        <v>100</v>
      </c>
    </row>
    <row r="13" spans="1:13" ht="21.75" thickBot="1" x14ac:dyDescent="0.4">
      <c r="D13" s="27">
        <f t="shared" si="0"/>
        <v>81</v>
      </c>
      <c r="E13" s="28">
        <f t="shared" si="1"/>
        <v>82</v>
      </c>
      <c r="F13" s="28">
        <f t="shared" si="2"/>
        <v>83</v>
      </c>
      <c r="G13" s="28">
        <f t="shared" si="3"/>
        <v>84</v>
      </c>
      <c r="H13" s="28">
        <f t="shared" si="4"/>
        <v>85</v>
      </c>
      <c r="I13" s="28">
        <f t="shared" si="5"/>
        <v>86</v>
      </c>
      <c r="J13" s="28">
        <f t="shared" si="6"/>
        <v>87</v>
      </c>
      <c r="K13" s="28">
        <f t="shared" si="7"/>
        <v>88</v>
      </c>
      <c r="L13" s="28">
        <f t="shared" si="8"/>
        <v>89</v>
      </c>
      <c r="M13" s="29">
        <f t="shared" si="9"/>
        <v>90</v>
      </c>
    </row>
    <row r="14" spans="1:13" ht="21.75" thickBot="1" x14ac:dyDescent="0.4">
      <c r="D14" s="27">
        <f t="shared" si="0"/>
        <v>71</v>
      </c>
      <c r="E14" s="28">
        <f t="shared" si="1"/>
        <v>72</v>
      </c>
      <c r="F14" s="28">
        <f t="shared" si="2"/>
        <v>73</v>
      </c>
      <c r="G14" s="28">
        <f t="shared" si="3"/>
        <v>74</v>
      </c>
      <c r="H14" s="28">
        <f t="shared" si="4"/>
        <v>75</v>
      </c>
      <c r="I14" s="28">
        <f t="shared" si="5"/>
        <v>76</v>
      </c>
      <c r="J14" s="28">
        <f t="shared" si="6"/>
        <v>77</v>
      </c>
      <c r="K14" s="28">
        <f t="shared" si="7"/>
        <v>78</v>
      </c>
      <c r="L14" s="28">
        <f t="shared" si="8"/>
        <v>79</v>
      </c>
      <c r="M14" s="29">
        <f t="shared" si="9"/>
        <v>80</v>
      </c>
    </row>
    <row r="15" spans="1:13" ht="21.75" thickBot="1" x14ac:dyDescent="0.4">
      <c r="D15" s="27">
        <f t="shared" si="0"/>
        <v>61</v>
      </c>
      <c r="E15" s="28">
        <f t="shared" si="1"/>
        <v>62</v>
      </c>
      <c r="F15" s="28">
        <f t="shared" si="2"/>
        <v>63</v>
      </c>
      <c r="G15" s="28">
        <f t="shared" si="3"/>
        <v>64</v>
      </c>
      <c r="H15" s="28">
        <f t="shared" si="4"/>
        <v>65</v>
      </c>
      <c r="I15" s="28">
        <f t="shared" si="5"/>
        <v>66</v>
      </c>
      <c r="J15" s="28">
        <f t="shared" si="6"/>
        <v>67</v>
      </c>
      <c r="K15" s="28">
        <f t="shared" si="7"/>
        <v>68</v>
      </c>
      <c r="L15" s="28">
        <f t="shared" si="8"/>
        <v>69</v>
      </c>
      <c r="M15" s="29">
        <f t="shared" si="9"/>
        <v>70</v>
      </c>
    </row>
    <row r="16" spans="1:13" ht="21.75" thickBot="1" x14ac:dyDescent="0.4">
      <c r="D16" s="27">
        <f t="shared" si="0"/>
        <v>51</v>
      </c>
      <c r="E16" s="28">
        <f t="shared" si="1"/>
        <v>52</v>
      </c>
      <c r="F16" s="28">
        <f t="shared" si="2"/>
        <v>53</v>
      </c>
      <c r="G16" s="28">
        <f t="shared" si="3"/>
        <v>54</v>
      </c>
      <c r="H16" s="28">
        <f t="shared" si="4"/>
        <v>55</v>
      </c>
      <c r="I16" s="28">
        <f t="shared" si="5"/>
        <v>56</v>
      </c>
      <c r="J16" s="28">
        <f t="shared" si="6"/>
        <v>57</v>
      </c>
      <c r="K16" s="28">
        <f t="shared" si="7"/>
        <v>58</v>
      </c>
      <c r="L16" s="28">
        <f t="shared" si="8"/>
        <v>59</v>
      </c>
      <c r="M16" s="29">
        <f t="shared" si="9"/>
        <v>60</v>
      </c>
    </row>
    <row r="17" spans="2:13" ht="21.75" thickBot="1" x14ac:dyDescent="0.4">
      <c r="D17" s="27">
        <f t="shared" ref="D17:D19" si="10">D18+10</f>
        <v>41</v>
      </c>
      <c r="E17" s="28">
        <f t="shared" ref="E17:E19" si="11">E18+10</f>
        <v>42</v>
      </c>
      <c r="F17" s="28">
        <f t="shared" ref="F17:F19" si="12">F18+10</f>
        <v>43</v>
      </c>
      <c r="G17" s="28">
        <f t="shared" ref="G17:G19" si="13">G18+10</f>
        <v>44</v>
      </c>
      <c r="H17" s="28">
        <f t="shared" ref="H17:H19" si="14">H18+10</f>
        <v>45</v>
      </c>
      <c r="I17" s="28">
        <f t="shared" ref="I17:I19" si="15">I18+10</f>
        <v>46</v>
      </c>
      <c r="J17" s="28">
        <f t="shared" ref="J17:J19" si="16">J18+10</f>
        <v>47</v>
      </c>
      <c r="K17" s="28">
        <f t="shared" ref="K17:K19" si="17">K18+10</f>
        <v>48</v>
      </c>
      <c r="L17" s="28">
        <f t="shared" ref="L17:L19" si="18">L18+10</f>
        <v>49</v>
      </c>
      <c r="M17" s="29">
        <f t="shared" ref="M17:M19" si="19">M18+10</f>
        <v>50</v>
      </c>
    </row>
    <row r="18" spans="2:13" ht="21.75" thickBot="1" x14ac:dyDescent="0.4">
      <c r="D18" s="27">
        <f t="shared" si="10"/>
        <v>31</v>
      </c>
      <c r="E18" s="28">
        <f t="shared" si="11"/>
        <v>32</v>
      </c>
      <c r="F18" s="28">
        <f t="shared" si="12"/>
        <v>33</v>
      </c>
      <c r="G18" s="28">
        <f t="shared" si="13"/>
        <v>34</v>
      </c>
      <c r="H18" s="28">
        <f t="shared" si="14"/>
        <v>35</v>
      </c>
      <c r="I18" s="28">
        <f t="shared" si="15"/>
        <v>36</v>
      </c>
      <c r="J18" s="28">
        <f t="shared" si="16"/>
        <v>37</v>
      </c>
      <c r="K18" s="28">
        <f t="shared" si="17"/>
        <v>38</v>
      </c>
      <c r="L18" s="28">
        <f t="shared" si="18"/>
        <v>39</v>
      </c>
      <c r="M18" s="29">
        <f t="shared" si="19"/>
        <v>40</v>
      </c>
    </row>
    <row r="19" spans="2:13" ht="21.75" thickBot="1" x14ac:dyDescent="0.4">
      <c r="D19" s="27">
        <f t="shared" si="10"/>
        <v>21</v>
      </c>
      <c r="E19" s="28">
        <f t="shared" si="11"/>
        <v>22</v>
      </c>
      <c r="F19" s="28">
        <f t="shared" si="12"/>
        <v>23</v>
      </c>
      <c r="G19" s="28">
        <f t="shared" si="13"/>
        <v>24</v>
      </c>
      <c r="H19" s="28">
        <f t="shared" si="14"/>
        <v>25</v>
      </c>
      <c r="I19" s="28">
        <f t="shared" si="15"/>
        <v>26</v>
      </c>
      <c r="J19" s="28">
        <f t="shared" si="16"/>
        <v>27</v>
      </c>
      <c r="K19" s="28">
        <f t="shared" si="17"/>
        <v>28</v>
      </c>
      <c r="L19" s="28">
        <f t="shared" si="18"/>
        <v>29</v>
      </c>
      <c r="M19" s="29">
        <f t="shared" si="19"/>
        <v>30</v>
      </c>
    </row>
    <row r="20" spans="2:13" ht="21.75" thickBot="1" x14ac:dyDescent="0.4">
      <c r="D20" s="27">
        <f>D21+10</f>
        <v>11</v>
      </c>
      <c r="E20" s="28">
        <f t="shared" ref="E20:M20" si="20">E21+10</f>
        <v>12</v>
      </c>
      <c r="F20" s="28">
        <f t="shared" si="20"/>
        <v>13</v>
      </c>
      <c r="G20" s="28">
        <f t="shared" si="20"/>
        <v>14</v>
      </c>
      <c r="H20" s="28">
        <f t="shared" si="20"/>
        <v>15</v>
      </c>
      <c r="I20" s="28">
        <f t="shared" si="20"/>
        <v>16</v>
      </c>
      <c r="J20" s="28">
        <f t="shared" si="20"/>
        <v>17</v>
      </c>
      <c r="K20" s="28">
        <f t="shared" si="20"/>
        <v>18</v>
      </c>
      <c r="L20" s="28">
        <f t="shared" si="20"/>
        <v>19</v>
      </c>
      <c r="M20" s="29">
        <f t="shared" si="20"/>
        <v>20</v>
      </c>
    </row>
    <row r="21" spans="2:13" x14ac:dyDescent="0.35">
      <c r="D21" s="30">
        <v>1</v>
      </c>
      <c r="E21" s="31">
        <f>D21+1</f>
        <v>2</v>
      </c>
      <c r="F21" s="31">
        <f t="shared" ref="F21:M21" si="21">E21+1</f>
        <v>3</v>
      </c>
      <c r="G21" s="31">
        <f t="shared" si="21"/>
        <v>4</v>
      </c>
      <c r="H21" s="31">
        <f t="shared" si="21"/>
        <v>5</v>
      </c>
      <c r="I21" s="31">
        <f t="shared" si="21"/>
        <v>6</v>
      </c>
      <c r="J21" s="31">
        <f t="shared" si="21"/>
        <v>7</v>
      </c>
      <c r="K21" s="31">
        <f t="shared" si="21"/>
        <v>8</v>
      </c>
      <c r="L21" s="31">
        <f t="shared" si="21"/>
        <v>9</v>
      </c>
      <c r="M21" s="32">
        <f t="shared" si="21"/>
        <v>10</v>
      </c>
    </row>
    <row r="24" spans="2:13" ht="21.75" thickBot="1" x14ac:dyDescent="0.4">
      <c r="B24" t="s">
        <v>43</v>
      </c>
      <c r="D24" s="24">
        <f t="shared" ref="D24:M32" si="22">D25+10</f>
        <v>91</v>
      </c>
      <c r="E24" s="25">
        <f t="shared" si="22"/>
        <v>92</v>
      </c>
      <c r="F24" s="25">
        <f t="shared" si="22"/>
        <v>93</v>
      </c>
      <c r="G24" s="25">
        <f t="shared" si="22"/>
        <v>94</v>
      </c>
      <c r="H24" s="25">
        <f t="shared" si="22"/>
        <v>95</v>
      </c>
      <c r="I24" s="25">
        <f t="shared" si="22"/>
        <v>96</v>
      </c>
      <c r="J24" s="25">
        <f t="shared" si="22"/>
        <v>97</v>
      </c>
      <c r="K24" s="25">
        <f t="shared" si="22"/>
        <v>98</v>
      </c>
      <c r="L24" s="25">
        <f t="shared" si="22"/>
        <v>99</v>
      </c>
      <c r="M24" s="26">
        <f t="shared" si="22"/>
        <v>100</v>
      </c>
    </row>
    <row r="25" spans="2:13" ht="21.75" thickBot="1" x14ac:dyDescent="0.4">
      <c r="D25" s="27">
        <f t="shared" si="22"/>
        <v>81</v>
      </c>
      <c r="E25" s="28">
        <f t="shared" si="22"/>
        <v>82</v>
      </c>
      <c r="F25" s="28">
        <f t="shared" si="22"/>
        <v>83</v>
      </c>
      <c r="G25" s="28">
        <f t="shared" si="22"/>
        <v>84</v>
      </c>
      <c r="H25" s="28">
        <f t="shared" si="22"/>
        <v>85</v>
      </c>
      <c r="I25" s="28">
        <f t="shared" si="22"/>
        <v>86</v>
      </c>
      <c r="J25" s="28">
        <f t="shared" si="22"/>
        <v>87</v>
      </c>
      <c r="K25" s="28">
        <f t="shared" si="22"/>
        <v>88</v>
      </c>
      <c r="L25" s="28">
        <f t="shared" si="22"/>
        <v>89</v>
      </c>
      <c r="M25" s="29">
        <f t="shared" si="22"/>
        <v>90</v>
      </c>
    </row>
    <row r="26" spans="2:13" ht="21.75" thickBot="1" x14ac:dyDescent="0.4">
      <c r="D26" s="27">
        <f t="shared" si="22"/>
        <v>71</v>
      </c>
      <c r="E26" s="28">
        <f t="shared" si="22"/>
        <v>72</v>
      </c>
      <c r="F26" s="28">
        <f t="shared" si="22"/>
        <v>73</v>
      </c>
      <c r="G26" s="28">
        <f t="shared" si="22"/>
        <v>74</v>
      </c>
      <c r="H26" s="28">
        <f t="shared" si="22"/>
        <v>75</v>
      </c>
      <c r="I26" s="28">
        <f t="shared" si="22"/>
        <v>76</v>
      </c>
      <c r="J26" s="28">
        <f t="shared" si="22"/>
        <v>77</v>
      </c>
      <c r="K26" s="28">
        <f t="shared" si="22"/>
        <v>78</v>
      </c>
      <c r="L26" s="28">
        <f t="shared" si="22"/>
        <v>79</v>
      </c>
      <c r="M26" s="29">
        <f t="shared" si="22"/>
        <v>80</v>
      </c>
    </row>
    <row r="27" spans="2:13" ht="21.75" thickBot="1" x14ac:dyDescent="0.4">
      <c r="D27" s="27">
        <f t="shared" si="22"/>
        <v>61</v>
      </c>
      <c r="E27" s="28">
        <f t="shared" si="22"/>
        <v>62</v>
      </c>
      <c r="F27" s="28">
        <f t="shared" si="22"/>
        <v>63</v>
      </c>
      <c r="G27" s="28">
        <f t="shared" si="22"/>
        <v>64</v>
      </c>
      <c r="H27" s="28">
        <f t="shared" si="22"/>
        <v>65</v>
      </c>
      <c r="I27" s="28">
        <f t="shared" si="22"/>
        <v>66</v>
      </c>
      <c r="J27" s="28">
        <f t="shared" si="22"/>
        <v>67</v>
      </c>
      <c r="K27" s="28">
        <f t="shared" si="22"/>
        <v>68</v>
      </c>
      <c r="L27" s="28">
        <f t="shared" si="22"/>
        <v>69</v>
      </c>
      <c r="M27" s="29">
        <f t="shared" si="22"/>
        <v>70</v>
      </c>
    </row>
    <row r="28" spans="2:13" ht="21.75" thickBot="1" x14ac:dyDescent="0.4">
      <c r="D28" s="27">
        <f t="shared" si="22"/>
        <v>51</v>
      </c>
      <c r="E28" s="28">
        <f t="shared" si="22"/>
        <v>52</v>
      </c>
      <c r="F28" s="28">
        <f t="shared" si="22"/>
        <v>53</v>
      </c>
      <c r="G28" s="28">
        <f t="shared" si="22"/>
        <v>54</v>
      </c>
      <c r="H28" s="28">
        <f t="shared" si="22"/>
        <v>55</v>
      </c>
      <c r="I28" s="28">
        <f t="shared" si="22"/>
        <v>56</v>
      </c>
      <c r="J28" s="28">
        <f t="shared" si="22"/>
        <v>57</v>
      </c>
      <c r="K28" s="28">
        <f t="shared" si="22"/>
        <v>58</v>
      </c>
      <c r="L28" s="28">
        <f t="shared" si="22"/>
        <v>59</v>
      </c>
      <c r="M28" s="29">
        <f t="shared" si="22"/>
        <v>60</v>
      </c>
    </row>
    <row r="29" spans="2:13" ht="21.75" thickBot="1" x14ac:dyDescent="0.4">
      <c r="D29" s="27">
        <f t="shared" si="22"/>
        <v>41</v>
      </c>
      <c r="E29" s="28">
        <f t="shared" si="22"/>
        <v>42</v>
      </c>
      <c r="F29" s="28">
        <f t="shared" si="22"/>
        <v>43</v>
      </c>
      <c r="G29" s="28">
        <f t="shared" si="22"/>
        <v>44</v>
      </c>
      <c r="H29" s="28">
        <f t="shared" si="22"/>
        <v>45</v>
      </c>
      <c r="I29" s="28">
        <f t="shared" si="22"/>
        <v>46</v>
      </c>
      <c r="J29" s="28">
        <f t="shared" si="22"/>
        <v>47</v>
      </c>
      <c r="K29" s="28">
        <f t="shared" si="22"/>
        <v>48</v>
      </c>
      <c r="L29" s="28">
        <f t="shared" si="22"/>
        <v>49</v>
      </c>
      <c r="M29" s="29">
        <f t="shared" si="22"/>
        <v>50</v>
      </c>
    </row>
    <row r="30" spans="2:13" ht="21.75" thickBot="1" x14ac:dyDescent="0.4">
      <c r="D30" s="27">
        <f t="shared" si="22"/>
        <v>31</v>
      </c>
      <c r="E30" s="28">
        <f t="shared" si="22"/>
        <v>32</v>
      </c>
      <c r="F30" s="28">
        <f t="shared" si="22"/>
        <v>33</v>
      </c>
      <c r="G30" s="28">
        <f t="shared" si="22"/>
        <v>34</v>
      </c>
      <c r="H30" s="28">
        <f t="shared" si="22"/>
        <v>35</v>
      </c>
      <c r="I30" s="28">
        <f t="shared" si="22"/>
        <v>36</v>
      </c>
      <c r="J30" s="28">
        <f t="shared" si="22"/>
        <v>37</v>
      </c>
      <c r="K30" s="28">
        <f t="shared" si="22"/>
        <v>38</v>
      </c>
      <c r="L30" s="28">
        <f t="shared" si="22"/>
        <v>39</v>
      </c>
      <c r="M30" s="29">
        <f t="shared" si="22"/>
        <v>40</v>
      </c>
    </row>
    <row r="31" spans="2:13" ht="21.75" thickBot="1" x14ac:dyDescent="0.4">
      <c r="D31" s="27">
        <f t="shared" si="22"/>
        <v>21</v>
      </c>
      <c r="E31" s="28">
        <f t="shared" si="22"/>
        <v>22</v>
      </c>
      <c r="F31" s="28">
        <f t="shared" si="22"/>
        <v>23</v>
      </c>
      <c r="G31" s="28">
        <f t="shared" si="22"/>
        <v>24</v>
      </c>
      <c r="H31" s="28">
        <f t="shared" si="22"/>
        <v>25</v>
      </c>
      <c r="I31" s="28">
        <f t="shared" si="22"/>
        <v>26</v>
      </c>
      <c r="J31" s="28">
        <f t="shared" si="22"/>
        <v>27</v>
      </c>
      <c r="K31" s="28">
        <f t="shared" si="22"/>
        <v>28</v>
      </c>
      <c r="L31" s="28">
        <f t="shared" si="22"/>
        <v>29</v>
      </c>
      <c r="M31" s="29">
        <f t="shared" si="22"/>
        <v>30</v>
      </c>
    </row>
    <row r="32" spans="2:13" ht="21.75" thickBot="1" x14ac:dyDescent="0.4">
      <c r="D32" s="27">
        <f>D33+10</f>
        <v>11</v>
      </c>
      <c r="E32" s="28">
        <f t="shared" si="22"/>
        <v>12</v>
      </c>
      <c r="F32" s="28">
        <f t="shared" si="22"/>
        <v>13</v>
      </c>
      <c r="G32" s="28">
        <f t="shared" si="22"/>
        <v>14</v>
      </c>
      <c r="H32" s="28">
        <f t="shared" si="22"/>
        <v>15</v>
      </c>
      <c r="I32" s="28">
        <f t="shared" si="22"/>
        <v>16</v>
      </c>
      <c r="J32" s="28">
        <f t="shared" si="22"/>
        <v>17</v>
      </c>
      <c r="K32" s="28">
        <f t="shared" si="22"/>
        <v>18</v>
      </c>
      <c r="L32" s="28">
        <f t="shared" si="22"/>
        <v>19</v>
      </c>
      <c r="M32" s="29">
        <f t="shared" si="22"/>
        <v>20</v>
      </c>
    </row>
    <row r="33" spans="4:13" x14ac:dyDescent="0.35">
      <c r="D33" s="30">
        <v>1</v>
      </c>
      <c r="E33" s="31">
        <f>D33+1</f>
        <v>2</v>
      </c>
      <c r="F33" s="31">
        <f t="shared" ref="F33" si="23">E33+1</f>
        <v>3</v>
      </c>
      <c r="G33" s="31">
        <f t="shared" ref="G33" si="24">F33+1</f>
        <v>4</v>
      </c>
      <c r="H33" s="31">
        <f t="shared" ref="H33" si="25">G33+1</f>
        <v>5</v>
      </c>
      <c r="I33" s="31">
        <f t="shared" ref="I33" si="26">H33+1</f>
        <v>6</v>
      </c>
      <c r="J33" s="31">
        <f t="shared" ref="J33" si="27">I33+1</f>
        <v>7</v>
      </c>
      <c r="K33" s="31">
        <f t="shared" ref="K33" si="28">J33+1</f>
        <v>8</v>
      </c>
      <c r="L33" s="31">
        <f t="shared" ref="L33" si="29">K33+1</f>
        <v>9</v>
      </c>
      <c r="M33" s="32">
        <f t="shared" ref="M33" si="30">L33+1</f>
        <v>10</v>
      </c>
    </row>
  </sheetData>
  <conditionalFormatting sqref="D12:M21">
    <cfRule type="cellIs" dxfId="3" priority="5" operator="lessThanOrEqual">
      <formula>$B$8*100</formula>
    </cfRule>
    <cfRule type="cellIs" dxfId="2" priority="6" operator="lessThanOrEqual">
      <formula>$B$8*100</formula>
    </cfRule>
  </conditionalFormatting>
  <conditionalFormatting sqref="D24:M33">
    <cfRule type="cellIs" dxfId="1" priority="1" operator="lessThanOrEqual">
      <formula>$B$9*100</formula>
    </cfRule>
    <cfRule type="cellIs" dxfId="0" priority="2" operator="lessThanOrEqual">
      <formula>$B$9*100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9694620F-81E3-46FB-AFD0-F2E9BE56B201}">
  <ds:schemaRefs/>
</ds:datastoreItem>
</file>

<file path=customXml/itemProps2.xml><?xml version="1.0" encoding="utf-8"?>
<ds:datastoreItem xmlns:ds="http://schemas.openxmlformats.org/officeDocument/2006/customXml" ds:itemID="{F2262375-DD3F-4E87-A27C-D1400923D93F}">
  <ds:schemaRefs/>
</ds:datastoreItem>
</file>

<file path=customXml/itemProps3.xml><?xml version="1.0" encoding="utf-8"?>
<ds:datastoreItem xmlns:ds="http://schemas.openxmlformats.org/officeDocument/2006/customXml" ds:itemID="{A11D9FEF-9753-4916-B5EC-9AB2AFD20157}">
  <ds:schemaRefs/>
</ds:datastoreItem>
</file>

<file path=customXml/itemProps4.xml><?xml version="1.0" encoding="utf-8"?>
<ds:datastoreItem xmlns:ds="http://schemas.openxmlformats.org/officeDocument/2006/customXml" ds:itemID="{738F2587-A8CE-4752-94D4-70FD35B86CCF}">
  <ds:schemaRefs/>
</ds:datastoreItem>
</file>

<file path=customXml/itemProps5.xml><?xml version="1.0" encoding="utf-8"?>
<ds:datastoreItem xmlns:ds="http://schemas.openxmlformats.org/officeDocument/2006/customXml" ds:itemID="{739F6A7C-C447-46E6-BFD0-64D0F14D7AC6}">
  <ds:schemaRefs/>
</ds:datastoreItem>
</file>

<file path=customXml/itemProps6.xml><?xml version="1.0" encoding="utf-8"?>
<ds:datastoreItem xmlns:ds="http://schemas.openxmlformats.org/officeDocument/2006/customXml" ds:itemID="{32BDEC9E-E1E5-467B-9D26-A21E9361E603}">
  <ds:schemaRefs/>
</ds:datastoreItem>
</file>

<file path=customXml/itemProps7.xml><?xml version="1.0" encoding="utf-8"?>
<ds:datastoreItem xmlns:ds="http://schemas.openxmlformats.org/officeDocument/2006/customXml" ds:itemID="{B1BB40EF-967F-40B1-BE30-3FED8ADF6703}">
  <ds:schemaRefs/>
</ds:datastoreItem>
</file>

<file path=customXml/itemProps8.xml><?xml version="1.0" encoding="utf-8"?>
<ds:datastoreItem xmlns:ds="http://schemas.openxmlformats.org/officeDocument/2006/customXml" ds:itemID="{57D438D1-BDFD-42C2-9894-B9822F8125B1}">
  <ds:schemaRefs/>
</ds:datastoreItem>
</file>

<file path=customXml/itemProps9.xml><?xml version="1.0" encoding="utf-8"?>
<ds:datastoreItem xmlns:ds="http://schemas.openxmlformats.org/officeDocument/2006/customXml" ds:itemID="{DF71CE98-E37E-4275-9B0D-A6CB045988EA}">
  <ds:schemaRefs/>
</ds:datastoreItem>
</file>

<file path=customXml/itemProps10.xml><?xml version="1.0" encoding="utf-8"?>
<ds:datastoreItem xmlns:ds="http://schemas.openxmlformats.org/officeDocument/2006/customXml" ds:itemID="{88071CDD-9B98-4432-8D7E-0703328D91EB}">
  <ds:schemaRefs/>
</ds:datastoreItem>
</file>

<file path=customXml/itemProps11.xml><?xml version="1.0" encoding="utf-8"?>
<ds:datastoreItem xmlns:ds="http://schemas.openxmlformats.org/officeDocument/2006/customXml" ds:itemID="{7FA0F5D7-3E2F-42FC-B769-865DA4D3177F}">
  <ds:schemaRefs/>
</ds:datastoreItem>
</file>

<file path=customXml/itemProps12.xml><?xml version="1.0" encoding="utf-8"?>
<ds:datastoreItem xmlns:ds="http://schemas.openxmlformats.org/officeDocument/2006/customXml" ds:itemID="{3ECC9640-028D-47D4-816B-513C52988628}">
  <ds:schemaRefs/>
</ds:datastoreItem>
</file>

<file path=customXml/itemProps13.xml><?xml version="1.0" encoding="utf-8"?>
<ds:datastoreItem xmlns:ds="http://schemas.openxmlformats.org/officeDocument/2006/customXml" ds:itemID="{97C82A0D-3C6A-4F24-B762-EC2309543729}">
  <ds:schemaRefs/>
</ds:datastoreItem>
</file>

<file path=customXml/itemProps14.xml><?xml version="1.0" encoding="utf-8"?>
<ds:datastoreItem xmlns:ds="http://schemas.openxmlformats.org/officeDocument/2006/customXml" ds:itemID="{978339E4-7FFB-4747-B1D3-08B4E05EBAB7}">
  <ds:schemaRefs/>
</ds:datastoreItem>
</file>

<file path=customXml/itemProps15.xml><?xml version="1.0" encoding="utf-8"?>
<ds:datastoreItem xmlns:ds="http://schemas.openxmlformats.org/officeDocument/2006/customXml" ds:itemID="{80DCCF97-8EC1-408E-ACBE-5ED2131856E3}">
  <ds:schemaRefs/>
</ds:datastoreItem>
</file>

<file path=customXml/itemProps16.xml><?xml version="1.0" encoding="utf-8"?>
<ds:datastoreItem xmlns:ds="http://schemas.openxmlformats.org/officeDocument/2006/customXml" ds:itemID="{8C8B0AA4-F465-4156-9C82-11FA8207BC18}">
  <ds:schemaRefs/>
</ds:datastoreItem>
</file>

<file path=customXml/itemProps17.xml><?xml version="1.0" encoding="utf-8"?>
<ds:datastoreItem xmlns:ds="http://schemas.openxmlformats.org/officeDocument/2006/customXml" ds:itemID="{7FEA38A0-A54B-49DB-81EA-5510B2BCCE30}">
  <ds:schemaRefs/>
</ds:datastoreItem>
</file>

<file path=customXml/itemProps18.xml><?xml version="1.0" encoding="utf-8"?>
<ds:datastoreItem xmlns:ds="http://schemas.openxmlformats.org/officeDocument/2006/customXml" ds:itemID="{5346AB3C-676E-4FCF-A416-05EBAAD1B4C0}">
  <ds:schemaRefs/>
</ds:datastoreItem>
</file>

<file path=customXml/itemProps19.xml><?xml version="1.0" encoding="utf-8"?>
<ds:datastoreItem xmlns:ds="http://schemas.openxmlformats.org/officeDocument/2006/customXml" ds:itemID="{37AF80AA-99B4-438C-90A7-65E85D6E3A2B}">
  <ds:schemaRefs/>
</ds:datastoreItem>
</file>

<file path=customXml/itemProps20.xml><?xml version="1.0" encoding="utf-8"?>
<ds:datastoreItem xmlns:ds="http://schemas.openxmlformats.org/officeDocument/2006/customXml" ds:itemID="{989462FB-42B4-4569-8E58-0E3B68C3FE66}">
  <ds:schemaRefs/>
</ds:datastoreItem>
</file>

<file path=customXml/itemProps21.xml><?xml version="1.0" encoding="utf-8"?>
<ds:datastoreItem xmlns:ds="http://schemas.openxmlformats.org/officeDocument/2006/customXml" ds:itemID="{E2EE5D43-15F5-48AE-A73F-399B78E39AEE}">
  <ds:schemaRefs/>
</ds:datastoreItem>
</file>

<file path=customXml/itemProps22.xml><?xml version="1.0" encoding="utf-8"?>
<ds:datastoreItem xmlns:ds="http://schemas.openxmlformats.org/officeDocument/2006/customXml" ds:itemID="{5D54E443-91B4-469A-B33A-2D44A403E1E8}">
  <ds:schemaRefs/>
</ds:datastoreItem>
</file>

<file path=customXml/itemProps23.xml><?xml version="1.0" encoding="utf-8"?>
<ds:datastoreItem xmlns:ds="http://schemas.openxmlformats.org/officeDocument/2006/customXml" ds:itemID="{D5F0C867-098B-492A-BEB7-9B0E2AB9BAA8}">
  <ds:schemaRefs/>
</ds:datastoreItem>
</file>

<file path=customXml/itemProps24.xml><?xml version="1.0" encoding="utf-8"?>
<ds:datastoreItem xmlns:ds="http://schemas.openxmlformats.org/officeDocument/2006/customXml" ds:itemID="{967BA753-8EFB-4980-B3CD-26F39D065930}">
  <ds:schemaRefs/>
</ds:datastoreItem>
</file>

<file path=customXml/itemProps25.xml><?xml version="1.0" encoding="utf-8"?>
<ds:datastoreItem xmlns:ds="http://schemas.openxmlformats.org/officeDocument/2006/customXml" ds:itemID="{ED163E05-1009-4F9C-A275-A7F85513E510}">
  <ds:schemaRefs/>
</ds:datastoreItem>
</file>

<file path=customXml/itemProps26.xml><?xml version="1.0" encoding="utf-8"?>
<ds:datastoreItem xmlns:ds="http://schemas.openxmlformats.org/officeDocument/2006/customXml" ds:itemID="{3EAB18F0-FB3B-4FF5-A295-80BD92CD9488}">
  <ds:schemaRefs/>
</ds:datastoreItem>
</file>

<file path=customXml/itemProps27.xml><?xml version="1.0" encoding="utf-8"?>
<ds:datastoreItem xmlns:ds="http://schemas.openxmlformats.org/officeDocument/2006/customXml" ds:itemID="{E6ED99A9-1D42-48E6-BF39-F298E4CCF981}">
  <ds:schemaRefs/>
</ds:datastoreItem>
</file>

<file path=customXml/itemProps28.xml><?xml version="1.0" encoding="utf-8"?>
<ds:datastoreItem xmlns:ds="http://schemas.openxmlformats.org/officeDocument/2006/customXml" ds:itemID="{6F1214A9-0A02-4BCE-A555-8A566586C939}">
  <ds:schemaRefs/>
</ds:datastoreItem>
</file>

<file path=customXml/itemProps29.xml><?xml version="1.0" encoding="utf-8"?>
<ds:datastoreItem xmlns:ds="http://schemas.openxmlformats.org/officeDocument/2006/customXml" ds:itemID="{3FD5E2FF-FDB6-4C18-A6F2-6217DEC9AA65}">
  <ds:schemaRefs/>
</ds:datastoreItem>
</file>

<file path=customXml/itemProps30.xml><?xml version="1.0" encoding="utf-8"?>
<ds:datastoreItem xmlns:ds="http://schemas.openxmlformats.org/officeDocument/2006/customXml" ds:itemID="{28786A54-7683-4CA7-8405-C6690295E46E}">
  <ds:schemaRefs/>
</ds:datastoreItem>
</file>

<file path=customXml/itemProps31.xml><?xml version="1.0" encoding="utf-8"?>
<ds:datastoreItem xmlns:ds="http://schemas.openxmlformats.org/officeDocument/2006/customXml" ds:itemID="{0E29ECA0-25EB-4EF8-848F-1C8DC4159013}">
  <ds:schemaRefs/>
</ds:datastoreItem>
</file>

<file path=customXml/itemProps32.xml><?xml version="1.0" encoding="utf-8"?>
<ds:datastoreItem xmlns:ds="http://schemas.openxmlformats.org/officeDocument/2006/customXml" ds:itemID="{0C99464B-DD2F-441C-8E2B-3C71E10DC72D}">
  <ds:schemaRefs/>
</ds:datastoreItem>
</file>

<file path=customXml/itemProps33.xml><?xml version="1.0" encoding="utf-8"?>
<ds:datastoreItem xmlns:ds="http://schemas.openxmlformats.org/officeDocument/2006/customXml" ds:itemID="{F6BA6785-112E-427A-9B2D-B8C22E2E283C}">
  <ds:schemaRefs/>
</ds:datastoreItem>
</file>

<file path=customXml/itemProps34.xml><?xml version="1.0" encoding="utf-8"?>
<ds:datastoreItem xmlns:ds="http://schemas.openxmlformats.org/officeDocument/2006/customXml" ds:itemID="{B8D3FD1E-862C-42D5-B08D-F48C052538ED}">
  <ds:schemaRefs/>
</ds:datastoreItem>
</file>

<file path=customXml/itemProps35.xml><?xml version="1.0" encoding="utf-8"?>
<ds:datastoreItem xmlns:ds="http://schemas.openxmlformats.org/officeDocument/2006/customXml" ds:itemID="{2DB309F4-C4D6-4E02-8462-8CCB7EB00C65}">
  <ds:schemaRefs/>
</ds:datastoreItem>
</file>

<file path=customXml/itemProps36.xml><?xml version="1.0" encoding="utf-8"?>
<ds:datastoreItem xmlns:ds="http://schemas.openxmlformats.org/officeDocument/2006/customXml" ds:itemID="{3E313A3D-B386-404F-80EF-C010503C19D0}">
  <ds:schemaRefs/>
</ds:datastoreItem>
</file>

<file path=customXml/itemProps37.xml><?xml version="1.0" encoding="utf-8"?>
<ds:datastoreItem xmlns:ds="http://schemas.openxmlformats.org/officeDocument/2006/customXml" ds:itemID="{AD568098-D241-4345-869E-EE8F3A1982B5}">
  <ds:schemaRefs/>
</ds:datastoreItem>
</file>

<file path=customXml/itemProps38.xml><?xml version="1.0" encoding="utf-8"?>
<ds:datastoreItem xmlns:ds="http://schemas.openxmlformats.org/officeDocument/2006/customXml" ds:itemID="{087ABAC0-D472-4A93-A59F-2EFB6C3FF3BD}">
  <ds:schemaRefs/>
</ds:datastoreItem>
</file>

<file path=customXml/itemProps39.xml><?xml version="1.0" encoding="utf-8"?>
<ds:datastoreItem xmlns:ds="http://schemas.openxmlformats.org/officeDocument/2006/customXml" ds:itemID="{3E67A20B-4BA7-41F1-859B-E1072307EC88}">
  <ds:schemaRefs/>
</ds:datastoreItem>
</file>

<file path=customXml/itemProps40.xml><?xml version="1.0" encoding="utf-8"?>
<ds:datastoreItem xmlns:ds="http://schemas.openxmlformats.org/officeDocument/2006/customXml" ds:itemID="{47295F70-C0C1-4DED-A045-97800E89ECC4}">
  <ds:schemaRefs/>
</ds:datastoreItem>
</file>

<file path=customXml/itemProps41.xml><?xml version="1.0" encoding="utf-8"?>
<ds:datastoreItem xmlns:ds="http://schemas.openxmlformats.org/officeDocument/2006/customXml" ds:itemID="{D9F6A606-4BC2-4A32-A6ED-46460331E216}">
  <ds:schemaRefs/>
</ds:datastoreItem>
</file>

<file path=customXml/itemProps42.xml><?xml version="1.0" encoding="utf-8"?>
<ds:datastoreItem xmlns:ds="http://schemas.openxmlformats.org/officeDocument/2006/customXml" ds:itemID="{73FFA8F7-8E61-434C-8C75-914C93B595DC}">
  <ds:schemaRefs/>
</ds:datastoreItem>
</file>

<file path=customXml/itemProps43.xml><?xml version="1.0" encoding="utf-8"?>
<ds:datastoreItem xmlns:ds="http://schemas.openxmlformats.org/officeDocument/2006/customXml" ds:itemID="{8397D109-1E09-4A14-80C0-E2B210078719}">
  <ds:schemaRefs>
    <ds:schemaRef ds:uri="http://schemas.microsoft.com/DataMashup"/>
  </ds:schemaRefs>
</ds:datastoreItem>
</file>

<file path=customXml/itemProps44.xml><?xml version="1.0" encoding="utf-8"?>
<ds:datastoreItem xmlns:ds="http://schemas.openxmlformats.org/officeDocument/2006/customXml" ds:itemID="{BC219794-C86B-4E54-BFCF-7C62E1A0176A}">
  <ds:schemaRefs/>
</ds:datastoreItem>
</file>

<file path=customXml/itemProps45.xml><?xml version="1.0" encoding="utf-8"?>
<ds:datastoreItem xmlns:ds="http://schemas.openxmlformats.org/officeDocument/2006/customXml" ds:itemID="{696D9E71-7B1F-4E7D-8B99-C24E03CB1121}">
  <ds:schemaRefs/>
</ds:datastoreItem>
</file>

<file path=customXml/itemProps46.xml><?xml version="1.0" encoding="utf-8"?>
<ds:datastoreItem xmlns:ds="http://schemas.openxmlformats.org/officeDocument/2006/customXml" ds:itemID="{5F541F63-F660-4D9D-945A-6AE2637061D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Profit View</vt:lpstr>
      <vt:lpstr>Gender Chart</vt:lpstr>
      <vt:lpstr>Analysis 01</vt:lpstr>
      <vt:lpstr>Store Dashboard</vt:lpstr>
      <vt:lpstr>Analysis 02</vt:lpstr>
      <vt:lpstr>Time Fram</vt:lpstr>
      <vt:lpstr>Analysis 03</vt:lpstr>
      <vt:lpstr>Wafle Chart</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Lucky</dc:creator>
  <cp:lastModifiedBy>Lucky Chourasiya</cp:lastModifiedBy>
  <dcterms:created xsi:type="dcterms:W3CDTF">2024-06-15T17:07:42Z</dcterms:created>
  <dcterms:modified xsi:type="dcterms:W3CDTF">2024-06-29T05:01:50Z</dcterms:modified>
</cp:coreProperties>
</file>