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leng/Desktop/"/>
    </mc:Choice>
  </mc:AlternateContent>
  <xr:revisionPtr revIDLastSave="0" documentId="13_ncr:1_{AD32BE25-95C1-544F-93D3-ACD665C64C99}" xr6:coauthVersionLast="47" xr6:coauthVersionMax="47" xr10:uidLastSave="{00000000-0000-0000-0000-000000000000}"/>
  <bookViews>
    <workbookView xWindow="0" yWindow="0" windowWidth="25600" windowHeight="16000" activeTab="2" xr2:uid="{7AEC5213-303D-0540-92AB-43C9CF7CF98F}"/>
  </bookViews>
  <sheets>
    <sheet name="Part 1-1" sheetId="1" r:id="rId1"/>
    <sheet name="Part1-2" sheetId="9" r:id="rId2"/>
    <sheet name="Part 2" sheetId="2" r:id="rId3"/>
  </sheets>
  <externalReferences>
    <externalReference r:id="rId4"/>
  </externalReferences>
  <definedNames>
    <definedName name="solver_adj" localSheetId="0" hidden="1">'Part 1-1'!$J$35:$R$40</definedName>
    <definedName name="solver_adj" localSheetId="1" hidden="1">'Part1-2'!$K$5:$S$10,'Part1-2'!$L$15:$N$23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2" hidden="1">1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'Part 1-1'!$S$35:$S$40</definedName>
    <definedName name="solver_lhs1" localSheetId="1" hidden="1">'Part1-2'!$L$24:$N$24</definedName>
    <definedName name="solver_lhs2" localSheetId="0" hidden="1">'Part 1-1'!$P$21:$P$26</definedName>
    <definedName name="solver_lhs2" localSheetId="1" hidden="1">'Part1-2'!$O$15:$O$23</definedName>
    <definedName name="solver_lhs3" localSheetId="1" hidden="1">'Part1-2'!$T$5:$T$10</definedName>
    <definedName name="solver_lin" localSheetId="0" hidden="1">1</definedName>
    <definedName name="solver_lin" localSheetId="2" hidden="1">2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2" hidden="1">0</definedName>
    <definedName name="solver_num" localSheetId="1" hidden="1">3</definedName>
    <definedName name="solver_opt" localSheetId="0" hidden="1">'Part 1-1'!$J$60</definedName>
    <definedName name="solver_opt" localSheetId="2" hidden="1">'Part 2'!$G$21</definedName>
    <definedName name="solver_opt" localSheetId="1" hidden="1">'Part1-2'!$L$31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1</definedName>
    <definedName name="solver_rel2" localSheetId="0" hidden="1">2</definedName>
    <definedName name="solver_rel2" localSheetId="1" hidden="1">2</definedName>
    <definedName name="solver_rel3" localSheetId="1" hidden="1">2</definedName>
    <definedName name="solver_rhs1" localSheetId="0" hidden="1">'Part 1-1'!$U$35:$U$40</definedName>
    <definedName name="solver_rhs1" localSheetId="1" hidden="1">'Part1-2'!$L$26:$N$26</definedName>
    <definedName name="solver_rhs2" localSheetId="0" hidden="1">'Part 1-1'!$R$21:$R$26</definedName>
    <definedName name="solver_rhs2" localSheetId="1" hidden="1">'Part1-2'!$Q$15:$Q$23</definedName>
    <definedName name="solver_rhs3" localSheetId="1" hidden="1">'Part1-2'!$V$5:$V$10</definedName>
    <definedName name="solver_rlx" localSheetId="0" hidden="1">1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2" hidden="1">1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2</definedName>
    <definedName name="solver_ver" localSheetId="2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2" l="1"/>
  <c r="D26" i="2"/>
  <c r="C26" i="2"/>
  <c r="F25" i="2"/>
  <c r="G24" i="2"/>
  <c r="F24" i="2"/>
  <c r="G23" i="2"/>
  <c r="F23" i="2"/>
  <c r="G22" i="2"/>
  <c r="F22" i="2"/>
  <c r="G21" i="2"/>
  <c r="F21" i="2"/>
  <c r="G20" i="2"/>
  <c r="F20" i="2"/>
  <c r="G28" i="2" s="1"/>
  <c r="L29" i="9" l="1"/>
  <c r="L30" i="9"/>
  <c r="Q11" i="9"/>
  <c r="Q21" i="9" s="1"/>
  <c r="T7" i="9"/>
  <c r="T8" i="9"/>
  <c r="L11" i="9"/>
  <c r="Q16" i="9" s="1"/>
  <c r="K11" i="9"/>
  <c r="Q15" i="9" s="1"/>
  <c r="N24" i="9"/>
  <c r="M24" i="9"/>
  <c r="L24" i="9"/>
  <c r="O18" i="9"/>
  <c r="L31" i="9" l="1"/>
  <c r="R11" i="9" l="1"/>
  <c r="Q22" i="9" s="1"/>
  <c r="S11" i="9"/>
  <c r="Q23" i="9" s="1"/>
  <c r="M11" i="9"/>
  <c r="Q17" i="9" s="1"/>
  <c r="N11" i="9"/>
  <c r="Q18" i="9" s="1"/>
  <c r="O11" i="9"/>
  <c r="Q19" i="9" s="1"/>
  <c r="P11" i="9"/>
  <c r="Q20" i="9" s="1"/>
  <c r="T10" i="9"/>
  <c r="O23" i="9"/>
  <c r="O22" i="9"/>
  <c r="O21" i="9"/>
  <c r="O20" i="9"/>
  <c r="O19" i="9"/>
  <c r="O17" i="9"/>
  <c r="O16" i="9"/>
  <c r="O15" i="9"/>
  <c r="T9" i="9"/>
  <c r="T6" i="9"/>
  <c r="T5" i="9"/>
  <c r="Q16" i="1"/>
  <c r="N27" i="1" l="1"/>
  <c r="O27" i="1"/>
  <c r="M27" i="1"/>
  <c r="P22" i="1"/>
  <c r="P23" i="1"/>
  <c r="P24" i="1"/>
  <c r="P25" i="1"/>
  <c r="P26" i="1"/>
  <c r="P21" i="1"/>
  <c r="P30" i="1"/>
  <c r="R28" i="1"/>
</calcChain>
</file>

<file path=xl/sharedStrings.xml><?xml version="1.0" encoding="utf-8"?>
<sst xmlns="http://schemas.openxmlformats.org/spreadsheetml/2006/main" count="230" uniqueCount="67">
  <si>
    <t>Waste Proposal Site</t>
  </si>
  <si>
    <t>Plant:</t>
  </si>
  <si>
    <t>Orangeburg</t>
  </si>
  <si>
    <t>Florence</t>
  </si>
  <si>
    <t>Macon</t>
  </si>
  <si>
    <t>Denver</t>
  </si>
  <si>
    <t>Morganton</t>
  </si>
  <si>
    <t>Morrisville</t>
  </si>
  <si>
    <t>Pineville</t>
  </si>
  <si>
    <t>Rockhill</t>
  </si>
  <si>
    <t>Statesville</t>
  </si>
  <si>
    <t>Waste per Week (bbl)</t>
  </si>
  <si>
    <t xml:space="preserve">Table 1: Shipping costs, per barrel of waste from six plants to three waste disposal sites </t>
  </si>
  <si>
    <t>Plant</t>
  </si>
  <si>
    <t>---</t>
  </si>
  <si>
    <t>Waste Disposal Site:</t>
  </si>
  <si>
    <t xml:space="preserve">Table 3: Shipping costs, per barrel of waste between the three waste disposal sites </t>
  </si>
  <si>
    <t>Expected Returns</t>
  </si>
  <si>
    <t>Bonds</t>
  </si>
  <si>
    <t>High tech stocks</t>
  </si>
  <si>
    <t>Foreign stocks</t>
  </si>
  <si>
    <t>Call options</t>
  </si>
  <si>
    <t>Put options</t>
  </si>
  <si>
    <t>Gold</t>
  </si>
  <si>
    <t xml:space="preserve"> </t>
  </si>
  <si>
    <t>Table 1: The Covariance matrix of assets’ returns</t>
  </si>
  <si>
    <r>
      <t xml:space="preserve">Table </t>
    </r>
    <r>
      <rPr>
        <sz val="9"/>
        <color theme="1"/>
        <rFont val="Palatino Linotype"/>
        <family val="1"/>
      </rPr>
      <t xml:space="preserve"> Table 2: Shipping costs, per barrel of waste from each plant to another plant </t>
    </r>
  </si>
  <si>
    <t>Costs</t>
  </si>
  <si>
    <t>Decision Variables</t>
  </si>
  <si>
    <t>&lt;=</t>
  </si>
  <si>
    <t>Maximum Barrels Received</t>
  </si>
  <si>
    <t xml:space="preserve">Total Disposal </t>
  </si>
  <si>
    <t>Total Waste</t>
  </si>
  <si>
    <t>Total Cost Z</t>
  </si>
  <si>
    <t>Constraints</t>
  </si>
  <si>
    <t>=</t>
  </si>
  <si>
    <t xml:space="preserve">Shipped to </t>
  </si>
  <si>
    <t>Shipped from</t>
  </si>
  <si>
    <t>Plan I</t>
  </si>
  <si>
    <t>Total Drop</t>
  </si>
  <si>
    <r>
      <rPr>
        <sz val="12"/>
        <color theme="1"/>
        <rFont val="等线"/>
        <family val="2"/>
      </rPr>
      <t>≤</t>
    </r>
  </si>
  <si>
    <t>Maximum Capacity</t>
  </si>
  <si>
    <t>Cost from plants to intermediate sites</t>
  </si>
  <si>
    <t>Cost from intermediate sites to disposal sites</t>
  </si>
  <si>
    <t>Total Cost</t>
  </si>
  <si>
    <t>Statesville</t>
    <phoneticPr fontId="1" type="noConversion"/>
  </si>
  <si>
    <t>Orangeburg</t>
    <phoneticPr fontId="1" type="noConversion"/>
  </si>
  <si>
    <t>Florence</t>
    <phoneticPr fontId="1" type="noConversion"/>
  </si>
  <si>
    <t>Macon</t>
    <phoneticPr fontId="1" type="noConversion"/>
  </si>
  <si>
    <t>Morganton</t>
    <phoneticPr fontId="1" type="noConversion"/>
  </si>
  <si>
    <t>Morrisville</t>
    <phoneticPr fontId="1" type="noConversion"/>
  </si>
  <si>
    <t>Pineville</t>
    <phoneticPr fontId="1" type="noConversion"/>
  </si>
  <si>
    <t>Rockhill</t>
    <phoneticPr fontId="1" type="noConversion"/>
  </si>
  <si>
    <t>Total Pick up</t>
  </si>
  <si>
    <t>Total</t>
  </si>
  <si>
    <t>Waste per Week</t>
  </si>
  <si>
    <t>From Plant to Intermediate Sites</t>
  </si>
  <si>
    <t>From Intermediate Sites to Disposal Sites</t>
  </si>
  <si>
    <t>Variance calculation</t>
    <phoneticPr fontId="1" type="noConversion"/>
  </si>
  <si>
    <t>Squared terms</t>
    <phoneticPr fontId="1" type="noConversion"/>
  </si>
  <si>
    <t>Cross-products</t>
    <phoneticPr fontId="1" type="noConversion"/>
  </si>
  <si>
    <t>=</t>
    <phoneticPr fontId="1" type="noConversion"/>
  </si>
  <si>
    <r>
      <rPr>
        <sz val="12"/>
        <color theme="1"/>
        <rFont val="等线"/>
        <family val="2"/>
      </rPr>
      <t>≥</t>
    </r>
  </si>
  <si>
    <t>Variance</t>
    <phoneticPr fontId="1" type="noConversion"/>
  </si>
  <si>
    <t>Investment</t>
  </si>
  <si>
    <t>Expected Return</t>
  </si>
  <si>
    <t>Minimized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</si>
</sst>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  <numFmt numFmtId="166" formatCode="\$#,##0.0000_);[Red]\(\$#,##0.0000\)"/>
    <numFmt numFmtId="167" formatCode="0.00_ "/>
    <numFmt numFmtId="168" formatCode="\$#,##0_);[Red]\(\$#,##0\)"/>
    <numFmt numFmtId="169" formatCode="0.0%"/>
  </numFmts>
  <fonts count="22">
    <font>
      <sz val="12"/>
      <color theme="1"/>
      <name val="Calibri"/>
      <family val="2"/>
      <scheme val="minor"/>
    </font>
    <font>
      <b/>
      <sz val="12"/>
      <color theme="1"/>
      <name val="Palatino Linotype"/>
      <family val="1"/>
    </font>
    <font>
      <b/>
      <i/>
      <u/>
      <sz val="12"/>
      <color theme="1"/>
      <name val="Palatino Linotype"/>
      <family val="1"/>
    </font>
    <font>
      <b/>
      <u/>
      <sz val="12"/>
      <color theme="1"/>
      <name val="Palatino Linotype"/>
      <family val="1"/>
    </font>
    <font>
      <b/>
      <i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sz val="9"/>
      <color rgb="FFFFFFFF"/>
      <name val="Palatino Linotype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等线"/>
      <family val="2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b/>
      <u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Palatino Linotype"/>
      <family val="1"/>
    </font>
    <font>
      <sz val="12"/>
      <color rgb="FFFF0000"/>
      <name val="Times New Roman"/>
      <family val="1"/>
    </font>
    <font>
      <sz val="12"/>
      <color rgb="FFFF0000"/>
      <name val="Palatino Linotype"/>
      <family val="1"/>
    </font>
    <font>
      <b/>
      <sz val="12"/>
      <color rgb="FFC00000"/>
      <name val="Calibri"/>
      <family val="2"/>
      <scheme val="minor"/>
    </font>
    <font>
      <b/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/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thick">
        <color rgb="FF666666"/>
      </bottom>
      <diagonal/>
    </border>
    <border>
      <left/>
      <right/>
      <top style="medium">
        <color rgb="FF999999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999999"/>
      </right>
      <top style="medium">
        <color indexed="64"/>
      </top>
      <bottom style="medium">
        <color rgb="FF999999"/>
      </bottom>
      <diagonal/>
    </border>
    <border>
      <left/>
      <right style="medium">
        <color indexed="64"/>
      </right>
      <top style="medium">
        <color indexed="64"/>
      </top>
      <bottom style="thick">
        <color rgb="FF666666"/>
      </bottom>
      <diagonal/>
    </border>
    <border>
      <left style="medium">
        <color indexed="64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indexed="64"/>
      </right>
      <top/>
      <bottom style="medium">
        <color rgb="FF999999"/>
      </bottom>
      <diagonal/>
    </border>
    <border>
      <left style="medium">
        <color indexed="64"/>
      </left>
      <right style="medium">
        <color rgb="FF999999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 vertical="center" wrapText="1"/>
    </xf>
    <xf numFmtId="0" fontId="0" fillId="3" borderId="19" xfId="0" applyFill="1" applyBorder="1"/>
    <xf numFmtId="0" fontId="0" fillId="2" borderId="19" xfId="0" applyFill="1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3" borderId="19" xfId="0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 wrapText="1"/>
    </xf>
    <xf numFmtId="164" fontId="5" fillId="0" borderId="5" xfId="1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2" borderId="19" xfId="0" applyFill="1" applyBorder="1"/>
    <xf numFmtId="164" fontId="5" fillId="4" borderId="5" xfId="1" applyNumberFormat="1" applyFont="1" applyFill="1" applyBorder="1" applyAlignment="1">
      <alignment horizontal="center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0" fontId="0" fillId="5" borderId="19" xfId="0" applyFill="1" applyBorder="1"/>
    <xf numFmtId="164" fontId="5" fillId="5" borderId="5" xfId="0" applyNumberFormat="1" applyFont="1" applyFill="1" applyBorder="1" applyAlignment="1">
      <alignment horizontal="center" vertical="center" wrapText="1"/>
    </xf>
    <xf numFmtId="2" fontId="5" fillId="6" borderId="5" xfId="1" applyNumberFormat="1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0" fillId="6" borderId="19" xfId="0" applyFill="1" applyBorder="1"/>
    <xf numFmtId="165" fontId="0" fillId="0" borderId="19" xfId="0" applyNumberFormat="1" applyBorder="1"/>
    <xf numFmtId="165" fontId="0" fillId="3" borderId="19" xfId="0" applyNumberFormat="1" applyFill="1" applyBorder="1"/>
    <xf numFmtId="0" fontId="17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9" fillId="0" borderId="0" xfId="1" applyNumberFormat="1" applyFont="1" applyFill="1" applyBorder="1" applyAlignment="1">
      <alignment horizontal="center" vertical="center" wrapText="1"/>
    </xf>
    <xf numFmtId="0" fontId="14" fillId="0" borderId="0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/>
    <xf numFmtId="0" fontId="14" fillId="0" borderId="0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 wrapText="1"/>
    </xf>
    <xf numFmtId="0" fontId="0" fillId="0" borderId="19" xfId="0" applyFont="1" applyBorder="1"/>
    <xf numFmtId="0" fontId="0" fillId="4" borderId="19" xfId="0" applyFont="1" applyFill="1" applyBorder="1"/>
    <xf numFmtId="0" fontId="0" fillId="5" borderId="19" xfId="0" applyFont="1" applyFill="1" applyBorder="1"/>
    <xf numFmtId="1" fontId="0" fillId="3" borderId="19" xfId="0" applyNumberFormat="1" applyFont="1" applyFill="1" applyBorder="1"/>
    <xf numFmtId="0" fontId="0" fillId="0" borderId="19" xfId="0" applyFont="1" applyBorder="1" applyAlignment="1">
      <alignment horizontal="center"/>
    </xf>
    <xf numFmtId="0" fontId="9" fillId="0" borderId="19" xfId="0" applyFont="1" applyFill="1" applyBorder="1" applyAlignment="1">
      <alignment horizontal="center" vertical="center"/>
    </xf>
    <xf numFmtId="0" fontId="0" fillId="2" borderId="22" xfId="0" applyFont="1" applyFill="1" applyBorder="1"/>
    <xf numFmtId="0" fontId="1" fillId="0" borderId="29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0" xfId="0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8" xfId="0" applyFont="1" applyBorder="1" applyAlignment="1">
      <alignment vertical="center"/>
    </xf>
    <xf numFmtId="0" fontId="21" fillId="0" borderId="9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21" fillId="0" borderId="10" xfId="0" applyFont="1" applyBorder="1" applyAlignment="1">
      <alignment vertical="center"/>
    </xf>
    <xf numFmtId="9" fontId="21" fillId="0" borderId="1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6" fontId="10" fillId="0" borderId="0" xfId="0" applyNumberFormat="1" applyFont="1"/>
    <xf numFmtId="0" fontId="12" fillId="0" borderId="29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167" fontId="10" fillId="0" borderId="0" xfId="0" applyNumberFormat="1" applyFont="1" applyAlignment="1">
      <alignment horizontal="left"/>
    </xf>
    <xf numFmtId="0" fontId="13" fillId="0" borderId="28" xfId="0" applyFont="1" applyBorder="1" applyAlignment="1">
      <alignment horizontal="left" vertical="center"/>
    </xf>
    <xf numFmtId="166" fontId="10" fillId="0" borderId="26" xfId="0" applyNumberFormat="1" applyFont="1" applyBorder="1" applyAlignment="1">
      <alignment horizontal="center" vertical="center"/>
    </xf>
    <xf numFmtId="9" fontId="10" fillId="0" borderId="23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3" fillId="0" borderId="30" xfId="0" applyFont="1" applyBorder="1" applyAlignment="1">
      <alignment horizontal="left" vertical="center"/>
    </xf>
    <xf numFmtId="166" fontId="10" fillId="0" borderId="27" xfId="0" applyNumberFormat="1" applyFont="1" applyBorder="1" applyAlignment="1">
      <alignment horizontal="center" vertical="center"/>
    </xf>
    <xf numFmtId="9" fontId="10" fillId="0" borderId="20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horizontal="left" vertical="center"/>
    </xf>
    <xf numFmtId="166" fontId="10" fillId="0" borderId="25" xfId="0" applyNumberFormat="1" applyFont="1" applyBorder="1" applyAlignment="1">
      <alignment horizontal="center" vertical="center"/>
    </xf>
    <xf numFmtId="9" fontId="10" fillId="0" borderId="24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67" fontId="10" fillId="0" borderId="0" xfId="0" applyNumberFormat="1" applyFont="1"/>
    <xf numFmtId="166" fontId="10" fillId="7" borderId="26" xfId="0" applyNumberFormat="1" applyFont="1" applyFill="1" applyBorder="1" applyAlignment="1">
      <alignment horizontal="center" vertical="center"/>
    </xf>
    <xf numFmtId="9" fontId="10" fillId="7" borderId="23" xfId="0" applyNumberFormat="1" applyFont="1" applyFill="1" applyBorder="1" applyAlignment="1">
      <alignment horizontal="center" vertical="center"/>
    </xf>
    <xf numFmtId="168" fontId="10" fillId="8" borderId="25" xfId="0" applyNumberFormat="1" applyFont="1" applyFill="1" applyBorder="1" applyAlignment="1">
      <alignment horizontal="center" vertical="center"/>
    </xf>
    <xf numFmtId="10" fontId="10" fillId="8" borderId="24" xfId="0" applyNumberFormat="1" applyFont="1" applyFill="1" applyBorder="1" applyAlignment="1">
      <alignment horizontal="center" vertical="center"/>
    </xf>
    <xf numFmtId="167" fontId="13" fillId="0" borderId="21" xfId="0" applyNumberFormat="1" applyFont="1" applyBorder="1" applyAlignment="1">
      <alignment horizontal="center" vertical="center"/>
    </xf>
    <xf numFmtId="169" fontId="10" fillId="0" borderId="26" xfId="0" applyNumberFormat="1" applyFont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169" fontId="10" fillId="0" borderId="27" xfId="2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169" fontId="10" fillId="0" borderId="25" xfId="2" applyNumberFormat="1" applyFont="1" applyBorder="1" applyAlignment="1">
      <alignment horizontal="center" vertical="center"/>
    </xf>
    <xf numFmtId="2" fontId="10" fillId="0" borderId="24" xfId="0" applyNumberFormat="1" applyFont="1" applyBorder="1" applyAlignment="1">
      <alignment horizontal="center" vertical="center"/>
    </xf>
    <xf numFmtId="2" fontId="10" fillId="0" borderId="27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1" fontId="5" fillId="0" borderId="19" xfId="1" applyNumberFormat="1" applyFont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CC7F2"/>
      <color rgb="FFF5D0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Risk</a:t>
            </a:r>
            <a:r>
              <a:rPr lang="en-US" altLang="zh-CN" baseline="0"/>
              <a:t> vs. Expected Return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'[1]Part 2'!$D$35</c:f>
              <c:strCache>
                <c:ptCount val="1"/>
                <c:pt idx="0">
                  <c:v>r (Minimized risk)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'[1]Part 2'!$C$36:$C$43</c:f>
              <c:numCache>
                <c:formatCode>General</c:formatCode>
                <c:ptCount val="8"/>
                <c:pt idx="0">
                  <c:v>0.1</c:v>
                </c:pt>
                <c:pt idx="1">
                  <c:v>0.105</c:v>
                </c:pt>
                <c:pt idx="2">
                  <c:v>0.11</c:v>
                </c:pt>
                <c:pt idx="3">
                  <c:v>0.115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</c:numCache>
            </c:numRef>
          </c:xVal>
          <c:yVal>
            <c:numRef>
              <c:f>'[1]Part 2'!$D$36:$D$43</c:f>
              <c:numCache>
                <c:formatCode>General</c:formatCode>
                <c:ptCount val="8"/>
                <c:pt idx="0">
                  <c:v>51391.134254750497</c:v>
                </c:pt>
                <c:pt idx="1">
                  <c:v>60328.734072229803</c:v>
                </c:pt>
                <c:pt idx="2">
                  <c:v>73563.673957956198</c:v>
                </c:pt>
                <c:pt idx="3">
                  <c:v>91099.704580063641</c:v>
                </c:pt>
                <c:pt idx="4">
                  <c:v>112935.30501798917</c:v>
                </c:pt>
                <c:pt idx="5">
                  <c:v>147056.94502912243</c:v>
                </c:pt>
                <c:pt idx="6">
                  <c:v>209792.08772698313</c:v>
                </c:pt>
                <c:pt idx="7">
                  <c:v>349624.939169852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1-6A4C-9B50-7B0A57442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46607"/>
        <c:axId val="1554845775"/>
      </c:scatterChart>
      <c:valAx>
        <c:axId val="1554846607"/>
        <c:scaling>
          <c:orientation val="minMax"/>
          <c:min val="9.5000000000000029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Expected return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45775"/>
        <c:crosses val="autoZero"/>
        <c:crossBetween val="midCat"/>
      </c:valAx>
      <c:valAx>
        <c:axId val="15548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Minimized risk</a:t>
                </a:r>
              </a:p>
            </c:rich>
          </c:tx>
          <c:layout>
            <c:manualLayout>
              <c:xMode val="edge"/>
              <c:yMode val="edge"/>
              <c:x val="1.9440872630575309E-2"/>
              <c:y val="0.30957442276561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669032</xdr:colOff>
      <xdr:row>29</xdr:row>
      <xdr:rowOff>152887</xdr:rowOff>
    </xdr:from>
    <xdr:to>
      <xdr:col>9</xdr:col>
      <xdr:colOff>26154</xdr:colOff>
      <xdr:row>43</xdr:row>
      <xdr:rowOff>145884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B8A88-B241-5547-A67A-BF8979773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Y%206050/Tang/Project%206%20158.4%5b160%5d&#20998;/ALY6050_MOD6_Project_Ta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1"/>
      <sheetName val="Part 2"/>
    </sheetNames>
    <sheetDataSet>
      <sheetData sheetId="0" refreshError="1"/>
      <sheetData sheetId="1">
        <row r="35">
          <cell r="D35" t="str">
            <v>r (Minimized risk)</v>
          </cell>
        </row>
        <row r="36">
          <cell r="C36">
            <v>0.1</v>
          </cell>
          <cell r="D36">
            <v>51391.134254750497</v>
          </cell>
        </row>
        <row r="37">
          <cell r="C37">
            <v>0.105</v>
          </cell>
          <cell r="D37">
            <v>60328.734072229803</v>
          </cell>
        </row>
        <row r="38">
          <cell r="C38">
            <v>0.11</v>
          </cell>
          <cell r="D38">
            <v>73563.673957956198</v>
          </cell>
        </row>
        <row r="39">
          <cell r="C39">
            <v>0.115</v>
          </cell>
          <cell r="D39">
            <v>91099.704580063641</v>
          </cell>
        </row>
        <row r="40">
          <cell r="C40">
            <v>0.12</v>
          </cell>
          <cell r="D40">
            <v>112935.30501798917</v>
          </cell>
        </row>
        <row r="41">
          <cell r="C41">
            <v>0.125</v>
          </cell>
          <cell r="D41">
            <v>147056.94502912243</v>
          </cell>
        </row>
        <row r="42">
          <cell r="C42">
            <v>0.13</v>
          </cell>
          <cell r="D42">
            <v>209792.08772698313</v>
          </cell>
        </row>
        <row r="43">
          <cell r="C43">
            <v>0.13500000000000001</v>
          </cell>
          <cell r="D43">
            <v>349624.939169852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7E1F2-0605-A84B-A962-BC9BCFE77675}">
  <dimension ref="C2:W66"/>
  <sheetViews>
    <sheetView topLeftCell="F6" zoomScale="84" zoomScaleNormal="50" workbookViewId="0">
      <selection activeCell="S33" sqref="S33"/>
    </sheetView>
  </sheetViews>
  <sheetFormatPr baseColWidth="10" defaultRowHeight="16"/>
  <cols>
    <col min="3" max="3" width="18.33203125" customWidth="1"/>
    <col min="4" max="8" width="16.33203125" customWidth="1"/>
    <col min="9" max="9" width="39.1640625" bestFit="1" customWidth="1"/>
    <col min="10" max="11" width="18" customWidth="1"/>
    <col min="12" max="17" width="15.83203125" customWidth="1"/>
  </cols>
  <sheetData>
    <row r="2" spans="3:17" ht="17" thickBot="1"/>
    <row r="3" spans="3:17" ht="20" thickBot="1">
      <c r="C3" s="1"/>
      <c r="D3" s="29" t="s">
        <v>0</v>
      </c>
      <c r="E3" s="30"/>
      <c r="F3" s="31"/>
    </row>
    <row r="4" spans="3:17" ht="19" customHeight="1" thickTop="1" thickBot="1">
      <c r="C4" s="2" t="s">
        <v>1</v>
      </c>
      <c r="D4" s="3" t="s">
        <v>2</v>
      </c>
      <c r="E4" s="3" t="s">
        <v>3</v>
      </c>
      <c r="F4" s="3" t="s">
        <v>4</v>
      </c>
      <c r="H4" s="6" t="s">
        <v>1</v>
      </c>
      <c r="I4" s="7" t="s">
        <v>11</v>
      </c>
      <c r="L4" s="12"/>
      <c r="M4" s="12"/>
      <c r="N4" s="12"/>
      <c r="O4" s="12"/>
    </row>
    <row r="5" spans="3:17" ht="21" thickBot="1">
      <c r="C5" s="4" t="s">
        <v>5</v>
      </c>
      <c r="D5" s="27">
        <v>12</v>
      </c>
      <c r="E5" s="27">
        <v>15</v>
      </c>
      <c r="F5" s="27">
        <v>17</v>
      </c>
      <c r="H5" s="8" t="s">
        <v>5</v>
      </c>
      <c r="I5" s="9">
        <v>45</v>
      </c>
      <c r="L5" s="13"/>
      <c r="M5" s="14"/>
      <c r="N5" s="13"/>
      <c r="O5" s="14"/>
    </row>
    <row r="6" spans="3:17" ht="24" customHeight="1" thickBot="1">
      <c r="C6" s="4" t="s">
        <v>6</v>
      </c>
      <c r="D6" s="27">
        <v>14</v>
      </c>
      <c r="E6" s="27">
        <v>9</v>
      </c>
      <c r="F6" s="27">
        <v>10</v>
      </c>
      <c r="H6" s="8" t="s">
        <v>6</v>
      </c>
      <c r="I6" s="9">
        <v>26</v>
      </c>
      <c r="L6" s="13"/>
      <c r="M6" s="14"/>
      <c r="N6" s="13"/>
      <c r="O6" s="14"/>
    </row>
    <row r="7" spans="3:17" ht="25" customHeight="1" thickBot="1">
      <c r="C7" s="4" t="s">
        <v>7</v>
      </c>
      <c r="D7" s="27">
        <v>13</v>
      </c>
      <c r="E7" s="27">
        <v>20</v>
      </c>
      <c r="F7" s="27">
        <v>11</v>
      </c>
      <c r="H7" s="8" t="s">
        <v>7</v>
      </c>
      <c r="I7" s="9">
        <v>42</v>
      </c>
      <c r="L7" s="13"/>
      <c r="M7" s="15"/>
      <c r="N7" s="13"/>
      <c r="O7" s="14"/>
    </row>
    <row r="8" spans="3:17" ht="21" thickBot="1">
      <c r="C8" s="4" t="s">
        <v>8</v>
      </c>
      <c r="D8" s="27">
        <v>17</v>
      </c>
      <c r="E8" s="27">
        <v>16</v>
      </c>
      <c r="F8" s="27">
        <v>19</v>
      </c>
      <c r="H8" s="8" t="s">
        <v>8</v>
      </c>
      <c r="I8" s="9">
        <v>53</v>
      </c>
      <c r="L8" s="13"/>
      <c r="M8" s="15"/>
      <c r="N8" s="14"/>
      <c r="O8" s="14"/>
    </row>
    <row r="9" spans="3:17" ht="21" thickBot="1">
      <c r="C9" s="4" t="s">
        <v>9</v>
      </c>
      <c r="D9" s="27">
        <v>7</v>
      </c>
      <c r="E9" s="27">
        <v>14</v>
      </c>
      <c r="F9" s="27">
        <v>12</v>
      </c>
      <c r="H9" s="8" t="s">
        <v>9</v>
      </c>
      <c r="I9" s="9">
        <v>29</v>
      </c>
      <c r="L9" s="13"/>
      <c r="M9" s="15"/>
      <c r="N9" s="14"/>
      <c r="O9" s="14"/>
    </row>
    <row r="10" spans="3:17" ht="21" thickBot="1">
      <c r="C10" s="4" t="s">
        <v>10</v>
      </c>
      <c r="D10" s="27">
        <v>22</v>
      </c>
      <c r="E10" s="27">
        <v>16</v>
      </c>
      <c r="F10" s="27">
        <v>18</v>
      </c>
      <c r="H10" s="10" t="s">
        <v>10</v>
      </c>
      <c r="I10" s="11">
        <v>38</v>
      </c>
      <c r="K10" t="s">
        <v>38</v>
      </c>
      <c r="L10" s="13"/>
      <c r="M10" s="15"/>
      <c r="N10" s="14"/>
      <c r="O10" s="14"/>
    </row>
    <row r="11" spans="3:17">
      <c r="C11" s="28" t="s">
        <v>12</v>
      </c>
      <c r="D11" s="28"/>
      <c r="E11" s="28"/>
      <c r="F11" s="28"/>
    </row>
    <row r="12" spans="3:17" ht="20">
      <c r="L12" s="59" t="s">
        <v>27</v>
      </c>
      <c r="M12" s="21" t="s">
        <v>2</v>
      </c>
      <c r="N12" s="21" t="s">
        <v>3</v>
      </c>
      <c r="O12" s="21" t="s">
        <v>4</v>
      </c>
    </row>
    <row r="13" spans="3:17" ht="20">
      <c r="L13" s="21" t="s">
        <v>5</v>
      </c>
      <c r="M13" s="115">
        <v>12</v>
      </c>
      <c r="N13" s="115">
        <v>15</v>
      </c>
      <c r="O13" s="115">
        <v>17</v>
      </c>
    </row>
    <row r="14" spans="3:17" ht="21" thickBot="1">
      <c r="L14" s="21" t="s">
        <v>6</v>
      </c>
      <c r="M14" s="115">
        <v>14</v>
      </c>
      <c r="N14" s="115">
        <v>9</v>
      </c>
      <c r="O14" s="115">
        <v>10</v>
      </c>
    </row>
    <row r="15" spans="3:17" ht="21" thickBot="1">
      <c r="C15" s="1"/>
      <c r="D15" s="32" t="s">
        <v>13</v>
      </c>
      <c r="E15" s="33"/>
      <c r="F15" s="33"/>
      <c r="G15" s="33"/>
      <c r="H15" s="33"/>
      <c r="I15" s="34"/>
      <c r="L15" s="21" t="s">
        <v>7</v>
      </c>
      <c r="M15" s="115">
        <v>13</v>
      </c>
      <c r="N15" s="115">
        <v>20</v>
      </c>
      <c r="O15" s="115">
        <v>11</v>
      </c>
      <c r="Q15" s="19" t="s">
        <v>33</v>
      </c>
    </row>
    <row r="16" spans="3:17" ht="22" thickTop="1" thickBot="1">
      <c r="C16" s="2" t="s">
        <v>1</v>
      </c>
      <c r="D16" s="5" t="s">
        <v>5</v>
      </c>
      <c r="E16" s="5" t="s">
        <v>6</v>
      </c>
      <c r="F16" s="5" t="s">
        <v>7</v>
      </c>
      <c r="G16" s="5" t="s">
        <v>8</v>
      </c>
      <c r="H16" s="5" t="s">
        <v>9</v>
      </c>
      <c r="I16" s="5" t="s">
        <v>10</v>
      </c>
      <c r="L16" s="21" t="s">
        <v>8</v>
      </c>
      <c r="M16" s="115">
        <v>17</v>
      </c>
      <c r="N16" s="115">
        <v>16</v>
      </c>
      <c r="O16" s="115">
        <v>19</v>
      </c>
      <c r="Q16" s="17">
        <f>SUMPRODUCT(M13:O18,M21:O26)</f>
        <v>2988</v>
      </c>
    </row>
    <row r="17" spans="3:23" ht="21" thickBot="1">
      <c r="C17" s="4" t="s">
        <v>5</v>
      </c>
      <c r="D17" s="26" t="s">
        <v>14</v>
      </c>
      <c r="E17" s="27">
        <v>3</v>
      </c>
      <c r="F17" s="27">
        <v>4</v>
      </c>
      <c r="G17" s="27">
        <v>9</v>
      </c>
      <c r="H17" s="27">
        <v>5</v>
      </c>
      <c r="I17" s="27">
        <v>4</v>
      </c>
      <c r="L17" s="21" t="s">
        <v>9</v>
      </c>
      <c r="M17" s="115">
        <v>7</v>
      </c>
      <c r="N17" s="115">
        <v>14</v>
      </c>
      <c r="O17" s="115">
        <v>12</v>
      </c>
    </row>
    <row r="18" spans="3:23" ht="21" thickBot="1">
      <c r="C18" s="4" t="s">
        <v>6</v>
      </c>
      <c r="D18" s="27">
        <v>6</v>
      </c>
      <c r="E18" s="27" t="s">
        <v>14</v>
      </c>
      <c r="F18" s="27">
        <v>7</v>
      </c>
      <c r="G18" s="27">
        <v>6</v>
      </c>
      <c r="H18" s="27">
        <v>9</v>
      </c>
      <c r="I18" s="27">
        <v>4</v>
      </c>
      <c r="L18" s="21" t="s">
        <v>10</v>
      </c>
      <c r="M18" s="115">
        <v>22</v>
      </c>
      <c r="N18" s="115">
        <v>16</v>
      </c>
      <c r="O18" s="115">
        <v>18</v>
      </c>
    </row>
    <row r="19" spans="3:23" ht="21" thickBot="1">
      <c r="C19" s="4" t="s">
        <v>7</v>
      </c>
      <c r="D19" s="27">
        <v>5</v>
      </c>
      <c r="E19" s="27">
        <v>7</v>
      </c>
      <c r="F19" s="27" t="s">
        <v>14</v>
      </c>
      <c r="G19" s="27">
        <v>3</v>
      </c>
      <c r="H19" s="27">
        <v>4</v>
      </c>
      <c r="I19" s="27">
        <v>9</v>
      </c>
    </row>
    <row r="20" spans="3:23" ht="35" thickBot="1">
      <c r="C20" s="4" t="s">
        <v>8</v>
      </c>
      <c r="D20" s="27">
        <v>5</v>
      </c>
      <c r="E20" s="27">
        <v>4</v>
      </c>
      <c r="F20" s="27">
        <v>3</v>
      </c>
      <c r="G20" s="27" t="s">
        <v>14</v>
      </c>
      <c r="H20" s="27">
        <v>3</v>
      </c>
      <c r="I20" s="27">
        <v>11</v>
      </c>
      <c r="L20" s="16" t="s">
        <v>28</v>
      </c>
      <c r="M20" s="21" t="s">
        <v>2</v>
      </c>
      <c r="N20" s="21" t="s">
        <v>3</v>
      </c>
      <c r="O20" s="21" t="s">
        <v>4</v>
      </c>
      <c r="P20" s="55" t="s">
        <v>37</v>
      </c>
      <c r="Q20" s="19"/>
      <c r="R20" s="19"/>
    </row>
    <row r="21" spans="3:23" ht="21" thickBot="1">
      <c r="C21" s="4" t="s">
        <v>9</v>
      </c>
      <c r="D21" s="27">
        <v>5</v>
      </c>
      <c r="E21" s="27">
        <v>9</v>
      </c>
      <c r="F21" s="27">
        <v>5</v>
      </c>
      <c r="G21" s="27">
        <v>3</v>
      </c>
      <c r="H21" s="27" t="s">
        <v>14</v>
      </c>
      <c r="I21" s="27">
        <v>14</v>
      </c>
      <c r="L21" s="21" t="s">
        <v>5</v>
      </c>
      <c r="M21" s="18">
        <v>36</v>
      </c>
      <c r="N21" s="18">
        <v>9</v>
      </c>
      <c r="O21" s="18">
        <v>0</v>
      </c>
      <c r="P21" s="17">
        <f>SUM(M21:O21)</f>
        <v>45</v>
      </c>
      <c r="Q21" s="20" t="s">
        <v>35</v>
      </c>
      <c r="R21" s="19">
        <v>45</v>
      </c>
    </row>
    <row r="22" spans="3:23" ht="22" customHeight="1" thickBot="1">
      <c r="C22" s="4" t="s">
        <v>10</v>
      </c>
      <c r="D22" s="27">
        <v>4</v>
      </c>
      <c r="E22" s="27">
        <v>7</v>
      </c>
      <c r="F22" s="27">
        <v>11</v>
      </c>
      <c r="G22" s="27">
        <v>12</v>
      </c>
      <c r="H22" s="27">
        <v>8</v>
      </c>
      <c r="I22" s="27" t="s">
        <v>14</v>
      </c>
      <c r="L22" s="21" t="s">
        <v>6</v>
      </c>
      <c r="M22" s="18">
        <v>0</v>
      </c>
      <c r="N22" s="18">
        <v>0</v>
      </c>
      <c r="O22" s="18">
        <v>26</v>
      </c>
      <c r="P22" s="17">
        <f t="shared" ref="P22:P26" si="0">SUM(M22:O22)</f>
        <v>26</v>
      </c>
      <c r="Q22" s="20" t="s">
        <v>35</v>
      </c>
      <c r="R22" s="19">
        <v>26</v>
      </c>
    </row>
    <row r="23" spans="3:23" ht="20">
      <c r="C23" s="35" t="s">
        <v>26</v>
      </c>
      <c r="D23" s="35"/>
      <c r="E23" s="35"/>
      <c r="F23" s="35"/>
      <c r="G23" s="35"/>
      <c r="H23" s="35"/>
      <c r="I23" s="35"/>
      <c r="L23" s="21" t="s">
        <v>7</v>
      </c>
      <c r="M23" s="18">
        <v>0</v>
      </c>
      <c r="N23" s="18">
        <v>0</v>
      </c>
      <c r="O23" s="18">
        <v>42</v>
      </c>
      <c r="P23" s="17">
        <f t="shared" si="0"/>
        <v>42</v>
      </c>
      <c r="Q23" s="20" t="s">
        <v>35</v>
      </c>
      <c r="R23" s="19">
        <v>42</v>
      </c>
    </row>
    <row r="24" spans="3:23" ht="20">
      <c r="L24" s="21" t="s">
        <v>8</v>
      </c>
      <c r="M24" s="18">
        <v>0</v>
      </c>
      <c r="N24" s="18">
        <v>53</v>
      </c>
      <c r="O24" s="18">
        <v>0</v>
      </c>
      <c r="P24" s="17">
        <f t="shared" si="0"/>
        <v>53</v>
      </c>
      <c r="Q24" s="20" t="s">
        <v>35</v>
      </c>
      <c r="R24" s="19">
        <v>53</v>
      </c>
    </row>
    <row r="25" spans="3:23" ht="21" thickBot="1">
      <c r="L25" s="21" t="s">
        <v>9</v>
      </c>
      <c r="M25" s="18">
        <v>29</v>
      </c>
      <c r="N25" s="18">
        <v>0</v>
      </c>
      <c r="O25" s="18">
        <v>0</v>
      </c>
      <c r="P25" s="17">
        <f t="shared" si="0"/>
        <v>29</v>
      </c>
      <c r="Q25" s="20" t="s">
        <v>35</v>
      </c>
      <c r="R25" s="19">
        <v>29</v>
      </c>
    </row>
    <row r="26" spans="3:23" ht="21" thickBot="1">
      <c r="C26" s="1"/>
      <c r="D26" s="32" t="s">
        <v>0</v>
      </c>
      <c r="E26" s="33"/>
      <c r="F26" s="34"/>
      <c r="L26" s="21" t="s">
        <v>10</v>
      </c>
      <c r="M26" s="18">
        <v>0</v>
      </c>
      <c r="N26" s="18">
        <v>18</v>
      </c>
      <c r="O26" s="18">
        <v>20</v>
      </c>
      <c r="P26" s="17">
        <f t="shared" si="0"/>
        <v>38</v>
      </c>
      <c r="Q26" s="20" t="s">
        <v>35</v>
      </c>
      <c r="R26" s="19">
        <v>38</v>
      </c>
    </row>
    <row r="27" spans="3:23" ht="21" customHeight="1" thickTop="1" thickBot="1">
      <c r="C27" s="2" t="s">
        <v>15</v>
      </c>
      <c r="D27" s="5" t="s">
        <v>2</v>
      </c>
      <c r="E27" s="5" t="s">
        <v>3</v>
      </c>
      <c r="F27" s="5" t="s">
        <v>4</v>
      </c>
      <c r="L27" s="116" t="s">
        <v>36</v>
      </c>
      <c r="M27" s="22">
        <f>SUM(M21:M26)</f>
        <v>65</v>
      </c>
      <c r="N27" s="22">
        <f t="shared" ref="N27:O27" si="1">SUM(N21:N26)</f>
        <v>80</v>
      </c>
      <c r="O27" s="22">
        <f t="shared" si="1"/>
        <v>88</v>
      </c>
      <c r="P27" s="19"/>
      <c r="Q27" s="19"/>
      <c r="R27" s="19" t="s">
        <v>32</v>
      </c>
    </row>
    <row r="28" spans="3:23" ht="21" thickBot="1">
      <c r="C28" s="4" t="s">
        <v>2</v>
      </c>
      <c r="D28" s="25" t="s">
        <v>14</v>
      </c>
      <c r="E28" s="25">
        <v>12</v>
      </c>
      <c r="F28" s="25">
        <v>10</v>
      </c>
      <c r="L28" s="19"/>
      <c r="M28" s="20" t="s">
        <v>29</v>
      </c>
      <c r="N28" s="20" t="s">
        <v>29</v>
      </c>
      <c r="O28" s="20" t="s">
        <v>29</v>
      </c>
      <c r="P28" s="19"/>
      <c r="Q28" s="19"/>
      <c r="R28" s="19">
        <f>SUM(R21:R26)</f>
        <v>233</v>
      </c>
    </row>
    <row r="29" spans="3:23" ht="45" customHeight="1" thickBot="1">
      <c r="C29" s="4" t="s">
        <v>3</v>
      </c>
      <c r="D29" s="25">
        <v>12</v>
      </c>
      <c r="E29" s="25" t="s">
        <v>14</v>
      </c>
      <c r="F29" s="25">
        <v>15</v>
      </c>
      <c r="L29" s="116" t="s">
        <v>30</v>
      </c>
      <c r="M29" s="19">
        <v>65</v>
      </c>
      <c r="N29" s="19">
        <v>80</v>
      </c>
      <c r="O29" s="19">
        <v>105</v>
      </c>
      <c r="P29" s="19" t="s">
        <v>31</v>
      </c>
    </row>
    <row r="30" spans="3:23" ht="21" thickBot="1">
      <c r="C30" s="4" t="s">
        <v>4</v>
      </c>
      <c r="D30" s="25">
        <v>10</v>
      </c>
      <c r="E30" s="25">
        <v>15</v>
      </c>
      <c r="F30" s="25" t="s">
        <v>14</v>
      </c>
      <c r="L30" s="19"/>
      <c r="M30" s="19"/>
      <c r="N30" s="19"/>
      <c r="O30" s="19"/>
      <c r="P30" s="19">
        <f>SUM(M29:O29)</f>
        <v>250</v>
      </c>
    </row>
    <row r="31" spans="3:23">
      <c r="C31" s="28" t="s">
        <v>16</v>
      </c>
      <c r="D31" s="28"/>
      <c r="E31" s="28"/>
      <c r="F31" s="2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 spans="3:23"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spans="7:23"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7:23" ht="19">
      <c r="G34" s="49"/>
      <c r="H34" s="49"/>
      <c r="I34" s="50"/>
      <c r="J34" s="51"/>
      <c r="K34" s="51"/>
      <c r="L34" s="51"/>
      <c r="M34" s="51"/>
      <c r="N34" s="51"/>
      <c r="O34" s="51"/>
      <c r="P34" s="51"/>
      <c r="Q34" s="51"/>
      <c r="R34" s="51"/>
      <c r="S34" s="46"/>
      <c r="T34" s="49"/>
      <c r="U34" s="46"/>
      <c r="V34" s="49"/>
      <c r="W34" s="49"/>
    </row>
    <row r="35" spans="7:23">
      <c r="G35" s="49"/>
      <c r="H35" s="49"/>
      <c r="I35" s="51"/>
      <c r="J35" s="47"/>
      <c r="K35" s="47"/>
      <c r="L35" s="47"/>
      <c r="M35" s="47"/>
      <c r="N35" s="47"/>
      <c r="O35" s="47"/>
      <c r="P35" s="47"/>
      <c r="Q35" s="47"/>
      <c r="R35" s="47"/>
      <c r="S35" s="52"/>
      <c r="T35" s="53"/>
      <c r="U35" s="49"/>
      <c r="V35" s="49"/>
      <c r="W35" s="49"/>
    </row>
    <row r="36" spans="7:23">
      <c r="G36" s="49"/>
      <c r="H36" s="49"/>
      <c r="I36" s="51"/>
      <c r="J36" s="47"/>
      <c r="K36" s="47"/>
      <c r="L36" s="47"/>
      <c r="M36" s="47"/>
      <c r="N36" s="47"/>
      <c r="O36" s="47"/>
      <c r="P36" s="47"/>
      <c r="Q36" s="47"/>
      <c r="R36" s="47"/>
      <c r="S36" s="52"/>
      <c r="T36" s="53"/>
      <c r="U36" s="49"/>
      <c r="V36" s="49"/>
      <c r="W36" s="49"/>
    </row>
    <row r="37" spans="7:23">
      <c r="G37" s="49"/>
      <c r="H37" s="49"/>
      <c r="I37" s="51"/>
      <c r="J37" s="47"/>
      <c r="K37" s="47"/>
      <c r="L37" s="47"/>
      <c r="M37" s="47"/>
      <c r="N37" s="47"/>
      <c r="O37" s="47"/>
      <c r="P37" s="47"/>
      <c r="Q37" s="47"/>
      <c r="R37" s="47"/>
      <c r="S37" s="52"/>
      <c r="T37" s="53"/>
      <c r="U37" s="49"/>
      <c r="V37" s="49"/>
      <c r="W37" s="49"/>
    </row>
    <row r="38" spans="7:23">
      <c r="G38" s="49"/>
      <c r="H38" s="49"/>
      <c r="I38" s="51"/>
      <c r="J38" s="47"/>
      <c r="K38" s="47"/>
      <c r="L38" s="47"/>
      <c r="M38" s="47"/>
      <c r="N38" s="47"/>
      <c r="O38" s="47"/>
      <c r="P38" s="47"/>
      <c r="Q38" s="47"/>
      <c r="R38" s="47"/>
      <c r="S38" s="52"/>
      <c r="T38" s="53"/>
      <c r="U38" s="49"/>
      <c r="V38" s="49"/>
      <c r="W38" s="49"/>
    </row>
    <row r="39" spans="7:23">
      <c r="G39" s="49"/>
      <c r="H39" s="49"/>
      <c r="I39" s="51"/>
      <c r="J39" s="47"/>
      <c r="K39" s="47"/>
      <c r="L39" s="47"/>
      <c r="M39" s="47"/>
      <c r="N39" s="47"/>
      <c r="O39" s="47"/>
      <c r="P39" s="47"/>
      <c r="Q39" s="47"/>
      <c r="R39" s="47"/>
      <c r="S39" s="52"/>
      <c r="T39" s="53"/>
      <c r="U39" s="49"/>
      <c r="V39" s="49"/>
      <c r="W39" s="49"/>
    </row>
    <row r="40" spans="7:23">
      <c r="G40" s="49"/>
      <c r="H40" s="49"/>
      <c r="I40" s="51"/>
      <c r="J40" s="47"/>
      <c r="K40" s="47"/>
      <c r="L40" s="47"/>
      <c r="M40" s="47"/>
      <c r="N40" s="47"/>
      <c r="O40" s="47"/>
      <c r="P40" s="47"/>
      <c r="Q40" s="47"/>
      <c r="R40" s="47"/>
      <c r="S40" s="52"/>
      <c r="T40" s="53"/>
      <c r="U40" s="49"/>
      <c r="V40" s="49"/>
      <c r="W40" s="49"/>
    </row>
    <row r="41" spans="7:23" ht="19">
      <c r="G41" s="49"/>
      <c r="H41" s="49"/>
      <c r="I41" s="46"/>
      <c r="J41" s="48"/>
      <c r="K41" s="48"/>
      <c r="L41" s="48"/>
      <c r="M41" s="48"/>
      <c r="N41" s="48"/>
      <c r="O41" s="48"/>
      <c r="P41" s="48"/>
      <c r="Q41" s="48"/>
      <c r="R41" s="48"/>
      <c r="S41" s="49"/>
      <c r="T41" s="49"/>
      <c r="U41" s="49"/>
      <c r="V41" s="49"/>
      <c r="W41" s="49"/>
    </row>
    <row r="42" spans="7:23" ht="19">
      <c r="G42" s="49"/>
      <c r="H42" s="49"/>
      <c r="I42" s="46"/>
      <c r="J42" s="49"/>
      <c r="K42" s="48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</row>
    <row r="43" spans="7:23" ht="19">
      <c r="G43" s="49"/>
      <c r="H43" s="49"/>
      <c r="I43" s="46"/>
      <c r="J43" s="49"/>
      <c r="K43" s="49"/>
      <c r="L43" s="48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</row>
    <row r="44" spans="7:23"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</row>
    <row r="45" spans="7:23" ht="19">
      <c r="G45" s="49"/>
      <c r="H45" s="49"/>
      <c r="I45" s="49"/>
      <c r="J45" s="46"/>
      <c r="K45" s="46"/>
      <c r="L45" s="46"/>
      <c r="M45" s="46"/>
      <c r="N45" s="49"/>
      <c r="O45" s="49"/>
      <c r="P45" s="49"/>
      <c r="Q45" s="49"/>
      <c r="R45" s="49"/>
      <c r="S45" s="49"/>
      <c r="T45" s="49"/>
      <c r="U45" s="49"/>
      <c r="V45" s="49"/>
      <c r="W45" s="49"/>
    </row>
    <row r="46" spans="7:23" ht="19">
      <c r="G46" s="49"/>
      <c r="H46" s="49"/>
      <c r="I46" s="46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</row>
    <row r="47" spans="7:23" ht="19">
      <c r="G47" s="49"/>
      <c r="H47" s="49"/>
      <c r="I47" s="46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</row>
    <row r="48" spans="7:23" ht="19">
      <c r="G48" s="49"/>
      <c r="H48" s="49"/>
      <c r="I48" s="46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 spans="7:23" ht="19">
      <c r="G49" s="49"/>
      <c r="H49" s="49"/>
      <c r="I49" s="46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 spans="7:23" ht="19">
      <c r="G50" s="49"/>
      <c r="H50" s="49"/>
      <c r="I50" s="46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</row>
    <row r="51" spans="7:23" ht="19">
      <c r="G51" s="49"/>
      <c r="H51" s="49"/>
      <c r="I51" s="4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</row>
    <row r="52" spans="7:23" ht="19">
      <c r="G52" s="49"/>
      <c r="H52" s="49"/>
      <c r="I52" s="4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</row>
    <row r="53" spans="7:23" ht="19">
      <c r="G53" s="49"/>
      <c r="H53" s="49"/>
      <c r="I53" s="4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</row>
    <row r="54" spans="7:23" ht="19">
      <c r="G54" s="49"/>
      <c r="H54" s="49"/>
      <c r="I54" s="4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</row>
    <row r="55" spans="7:23" ht="19">
      <c r="G55" s="49"/>
      <c r="H55" s="49"/>
      <c r="I55" s="46"/>
      <c r="J55" s="47"/>
      <c r="K55" s="47"/>
      <c r="L55" s="47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</row>
    <row r="56" spans="7:23">
      <c r="G56" s="49"/>
      <c r="H56" s="49"/>
      <c r="I56" s="49"/>
      <c r="J56" s="47"/>
      <c r="K56" s="47"/>
      <c r="L56" s="47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</row>
    <row r="57" spans="7:23" ht="19">
      <c r="G57" s="49"/>
      <c r="H57" s="49"/>
      <c r="I57" s="46"/>
      <c r="J57" s="47"/>
      <c r="K57" s="47"/>
      <c r="L57" s="47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</row>
    <row r="58" spans="7:23"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</row>
    <row r="59" spans="7:23"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7:23"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</row>
    <row r="61" spans="7:23"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</row>
    <row r="62" spans="7:23"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</row>
    <row r="63" spans="7:23"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</row>
    <row r="64" spans="7:23"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</row>
    <row r="65" spans="7:23"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</row>
    <row r="66" spans="7:23"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</row>
  </sheetData>
  <mergeCells count="6">
    <mergeCell ref="C31:F31"/>
    <mergeCell ref="D3:F3"/>
    <mergeCell ref="C11:F11"/>
    <mergeCell ref="D15:I15"/>
    <mergeCell ref="C23:I23"/>
    <mergeCell ref="D26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7888-AD63-3F44-854F-4143E4A8417C}">
  <dimension ref="A1:V31"/>
  <sheetViews>
    <sheetView topLeftCell="H12" zoomScale="88" zoomScaleNormal="131" workbookViewId="0">
      <selection activeCell="K41" sqref="K41"/>
    </sheetView>
  </sheetViews>
  <sheetFormatPr baseColWidth="10" defaultRowHeight="16"/>
  <cols>
    <col min="10" max="10" width="33.5" bestFit="1" customWidth="1"/>
    <col min="11" max="11" width="39.1640625" bestFit="1" customWidth="1"/>
    <col min="12" max="12" width="12.83203125" bestFit="1" customWidth="1"/>
  </cols>
  <sheetData>
    <row r="1" spans="1:22" ht="20" thickBot="1">
      <c r="A1" s="1"/>
      <c r="B1" s="29" t="s">
        <v>0</v>
      </c>
      <c r="C1" s="30"/>
      <c r="D1" s="31"/>
    </row>
    <row r="2" spans="1:22" ht="42" thickTop="1" thickBot="1">
      <c r="A2" s="2" t="s">
        <v>1</v>
      </c>
      <c r="B2" s="3" t="s">
        <v>2</v>
      </c>
      <c r="C2" s="3" t="s">
        <v>3</v>
      </c>
      <c r="D2" s="3" t="s">
        <v>4</v>
      </c>
    </row>
    <row r="3" spans="1:22" ht="21" thickBot="1">
      <c r="A3" s="4" t="s">
        <v>5</v>
      </c>
      <c r="B3" s="40">
        <v>12</v>
      </c>
      <c r="C3" s="40">
        <v>15</v>
      </c>
      <c r="D3" s="40">
        <v>17</v>
      </c>
    </row>
    <row r="4" spans="1:22" ht="41" thickBot="1">
      <c r="A4" s="4" t="s">
        <v>6</v>
      </c>
      <c r="B4" s="40">
        <v>14</v>
      </c>
      <c r="C4" s="40">
        <v>9</v>
      </c>
      <c r="D4" s="40">
        <v>10</v>
      </c>
      <c r="J4" s="57" t="s">
        <v>56</v>
      </c>
      <c r="K4" s="58" t="s">
        <v>5</v>
      </c>
      <c r="L4" s="58" t="s">
        <v>6</v>
      </c>
      <c r="M4" s="58" t="s">
        <v>7</v>
      </c>
      <c r="N4" s="58" t="s">
        <v>8</v>
      </c>
      <c r="O4" s="58" t="s">
        <v>9</v>
      </c>
      <c r="P4" s="58" t="s">
        <v>45</v>
      </c>
      <c r="Q4" s="58" t="s">
        <v>46</v>
      </c>
      <c r="R4" s="58" t="s">
        <v>47</v>
      </c>
      <c r="S4" s="58" t="s">
        <v>48</v>
      </c>
      <c r="T4" s="59" t="s">
        <v>39</v>
      </c>
      <c r="U4" s="60" t="s">
        <v>34</v>
      </c>
      <c r="V4" s="59" t="s">
        <v>55</v>
      </c>
    </row>
    <row r="5" spans="1:22" ht="21" customHeight="1" thickBot="1">
      <c r="A5" s="4" t="s">
        <v>7</v>
      </c>
      <c r="B5" s="40">
        <v>13</v>
      </c>
      <c r="C5" s="40">
        <v>20</v>
      </c>
      <c r="D5" s="40">
        <v>11</v>
      </c>
      <c r="J5" s="58" t="s">
        <v>5</v>
      </c>
      <c r="K5" s="61">
        <v>0</v>
      </c>
      <c r="L5" s="61">
        <v>45</v>
      </c>
      <c r="M5" s="61">
        <v>0</v>
      </c>
      <c r="N5" s="61">
        <v>0</v>
      </c>
      <c r="O5" s="61">
        <v>0</v>
      </c>
      <c r="P5" s="61">
        <v>0</v>
      </c>
      <c r="Q5" s="62">
        <v>0</v>
      </c>
      <c r="R5" s="62">
        <v>0</v>
      </c>
      <c r="S5" s="62">
        <v>0</v>
      </c>
      <c r="T5" s="63">
        <f>SUM(K5:S5)</f>
        <v>45</v>
      </c>
      <c r="U5" s="64" t="s">
        <v>35</v>
      </c>
      <c r="V5" s="60">
        <v>45</v>
      </c>
    </row>
    <row r="6" spans="1:22" ht="21" thickBot="1">
      <c r="A6" s="4" t="s">
        <v>8</v>
      </c>
      <c r="B6" s="40">
        <v>17</v>
      </c>
      <c r="C6" s="40">
        <v>16</v>
      </c>
      <c r="D6" s="40">
        <v>19</v>
      </c>
      <c r="J6" s="58" t="s">
        <v>49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  <c r="P6" s="61">
        <v>0</v>
      </c>
      <c r="Q6" s="62">
        <v>0</v>
      </c>
      <c r="R6" s="62">
        <v>0</v>
      </c>
      <c r="S6" s="62">
        <v>26</v>
      </c>
      <c r="T6" s="63">
        <f t="shared" ref="T6:T9" si="0">SUM(K6:S6)</f>
        <v>26</v>
      </c>
      <c r="U6" s="64" t="s">
        <v>35</v>
      </c>
      <c r="V6" s="60">
        <v>26</v>
      </c>
    </row>
    <row r="7" spans="1:22" ht="21" thickBot="1">
      <c r="A7" s="4" t="s">
        <v>9</v>
      </c>
      <c r="B7" s="40">
        <v>7</v>
      </c>
      <c r="C7" s="40">
        <v>14</v>
      </c>
      <c r="D7" s="40">
        <v>12</v>
      </c>
      <c r="J7" s="58" t="s">
        <v>50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0</v>
      </c>
      <c r="Q7" s="62">
        <v>0</v>
      </c>
      <c r="R7" s="62">
        <v>0</v>
      </c>
      <c r="S7" s="62">
        <v>42</v>
      </c>
      <c r="T7" s="63">
        <f>SUM(K7:S7)</f>
        <v>42</v>
      </c>
      <c r="U7" s="64" t="s">
        <v>35</v>
      </c>
      <c r="V7" s="60">
        <v>42</v>
      </c>
    </row>
    <row r="8" spans="1:22" ht="21" thickBot="1">
      <c r="A8" s="4" t="s">
        <v>10</v>
      </c>
      <c r="B8" s="40">
        <v>22</v>
      </c>
      <c r="C8" s="40">
        <v>16</v>
      </c>
      <c r="D8" s="40">
        <v>18</v>
      </c>
      <c r="J8" s="58" t="s">
        <v>51</v>
      </c>
      <c r="K8" s="61">
        <v>0</v>
      </c>
      <c r="L8" s="61">
        <v>0</v>
      </c>
      <c r="M8" s="61">
        <v>17</v>
      </c>
      <c r="N8" s="61">
        <v>0</v>
      </c>
      <c r="O8" s="61">
        <v>36</v>
      </c>
      <c r="P8" s="61">
        <v>0</v>
      </c>
      <c r="Q8" s="62">
        <v>0</v>
      </c>
      <c r="R8" s="62">
        <v>0</v>
      </c>
      <c r="S8" s="62">
        <v>0</v>
      </c>
      <c r="T8" s="63">
        <f>SUM(K8:S8)</f>
        <v>53</v>
      </c>
      <c r="U8" s="64" t="s">
        <v>35</v>
      </c>
      <c r="V8" s="60">
        <v>53</v>
      </c>
    </row>
    <row r="9" spans="1:22" ht="17" thickBot="1">
      <c r="J9" s="58" t="s">
        <v>52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2">
        <v>29</v>
      </c>
      <c r="R9" s="62">
        <v>0</v>
      </c>
      <c r="S9" s="62">
        <v>0</v>
      </c>
      <c r="T9" s="63">
        <f t="shared" si="0"/>
        <v>29</v>
      </c>
      <c r="U9" s="64" t="s">
        <v>35</v>
      </c>
      <c r="V9" s="60">
        <v>29</v>
      </c>
    </row>
    <row r="10" spans="1:22" ht="20" thickBot="1">
      <c r="A10" s="1"/>
      <c r="B10" s="32" t="s">
        <v>13</v>
      </c>
      <c r="C10" s="33"/>
      <c r="D10" s="33"/>
      <c r="E10" s="33"/>
      <c r="F10" s="33"/>
      <c r="G10" s="34"/>
      <c r="J10" s="58" t="s">
        <v>45</v>
      </c>
      <c r="K10" s="61">
        <v>0</v>
      </c>
      <c r="L10" s="61">
        <v>38</v>
      </c>
      <c r="M10" s="61">
        <v>0</v>
      </c>
      <c r="N10" s="61">
        <v>0</v>
      </c>
      <c r="O10" s="61">
        <v>0</v>
      </c>
      <c r="P10" s="61">
        <v>0</v>
      </c>
      <c r="Q10" s="62">
        <v>0</v>
      </c>
      <c r="R10" s="62">
        <v>0</v>
      </c>
      <c r="S10" s="62">
        <v>0</v>
      </c>
      <c r="T10" s="63">
        <f>SUM(K10:S10)</f>
        <v>38</v>
      </c>
      <c r="U10" s="64" t="s">
        <v>35</v>
      </c>
      <c r="V10" s="60">
        <v>38</v>
      </c>
    </row>
    <row r="11" spans="1:22" ht="18" customHeight="1" thickTop="1" thickBot="1">
      <c r="A11" s="2" t="s">
        <v>1</v>
      </c>
      <c r="B11" s="5" t="s">
        <v>5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J11" s="65" t="s">
        <v>39</v>
      </c>
      <c r="K11" s="66">
        <f>SUM(K5:K10)</f>
        <v>0</v>
      </c>
      <c r="L11" s="66">
        <f>SUM(L5:L10)</f>
        <v>83</v>
      </c>
      <c r="M11" s="66">
        <f t="shared" ref="L11:P11" si="1">SUM(M5:M10)</f>
        <v>17</v>
      </c>
      <c r="N11" s="66">
        <f t="shared" si="1"/>
        <v>0</v>
      </c>
      <c r="O11" s="66">
        <f t="shared" si="1"/>
        <v>36</v>
      </c>
      <c r="P11" s="66">
        <f t="shared" si="1"/>
        <v>0</v>
      </c>
      <c r="Q11" s="66">
        <f>SUM(Q5:Q10)</f>
        <v>29</v>
      </c>
      <c r="R11" s="66">
        <f t="shared" ref="R11" si="2">SUM(R5:R10)</f>
        <v>0</v>
      </c>
      <c r="S11" s="66">
        <f t="shared" ref="S11" si="3">SUM(S5:S10)</f>
        <v>68</v>
      </c>
      <c r="T11" s="12"/>
      <c r="U11" s="12"/>
      <c r="V11" s="12"/>
    </row>
    <row r="12" spans="1:22" ht="21" thickBot="1">
      <c r="A12" s="4" t="s">
        <v>5</v>
      </c>
      <c r="B12" s="37" t="s">
        <v>14</v>
      </c>
      <c r="C12" s="38">
        <v>3</v>
      </c>
      <c r="D12" s="38">
        <v>4</v>
      </c>
      <c r="E12" s="38">
        <v>9</v>
      </c>
      <c r="F12" s="38">
        <v>5</v>
      </c>
      <c r="G12" s="38">
        <v>4</v>
      </c>
    </row>
    <row r="13" spans="1:22" ht="41" thickBot="1">
      <c r="A13" s="4" t="s">
        <v>6</v>
      </c>
      <c r="B13" s="38">
        <v>6</v>
      </c>
      <c r="C13" s="38" t="s">
        <v>14</v>
      </c>
      <c r="D13" s="38">
        <v>7</v>
      </c>
      <c r="E13" s="38">
        <v>6</v>
      </c>
      <c r="F13" s="38">
        <v>9</v>
      </c>
      <c r="G13" s="38">
        <v>4</v>
      </c>
    </row>
    <row r="14" spans="1:22" ht="41" thickBot="1">
      <c r="A14" s="4" t="s">
        <v>7</v>
      </c>
      <c r="B14" s="38">
        <v>5</v>
      </c>
      <c r="C14" s="38">
        <v>7</v>
      </c>
      <c r="D14" s="38" t="s">
        <v>14</v>
      </c>
      <c r="E14" s="38">
        <v>3</v>
      </c>
      <c r="F14" s="38">
        <v>4</v>
      </c>
      <c r="G14" s="38">
        <v>9</v>
      </c>
      <c r="K14" s="57" t="s">
        <v>57</v>
      </c>
      <c r="L14" s="42" t="s">
        <v>2</v>
      </c>
      <c r="M14" s="42" t="s">
        <v>3</v>
      </c>
      <c r="N14" s="42" t="s">
        <v>4</v>
      </c>
      <c r="O14" s="55" t="s">
        <v>53</v>
      </c>
      <c r="P14" s="55" t="s">
        <v>34</v>
      </c>
      <c r="Q14" s="55" t="s">
        <v>39</v>
      </c>
    </row>
    <row r="15" spans="1:22" ht="21" thickBot="1">
      <c r="A15" s="4" t="s">
        <v>8</v>
      </c>
      <c r="B15" s="38">
        <v>5</v>
      </c>
      <c r="C15" s="38">
        <v>4</v>
      </c>
      <c r="D15" s="38">
        <v>3</v>
      </c>
      <c r="E15" s="38" t="s">
        <v>14</v>
      </c>
      <c r="F15" s="38">
        <v>3</v>
      </c>
      <c r="G15" s="38">
        <v>11</v>
      </c>
      <c r="K15" s="54" t="s">
        <v>5</v>
      </c>
      <c r="L15" s="39">
        <v>0</v>
      </c>
      <c r="M15" s="39">
        <v>0</v>
      </c>
      <c r="N15" s="39">
        <v>0</v>
      </c>
      <c r="O15" s="19">
        <f>SUM(L15:N15)</f>
        <v>0</v>
      </c>
      <c r="P15" s="20" t="s">
        <v>35</v>
      </c>
      <c r="Q15" s="36">
        <f>K11</f>
        <v>0</v>
      </c>
    </row>
    <row r="16" spans="1:22" ht="21" thickBot="1">
      <c r="A16" s="4" t="s">
        <v>9</v>
      </c>
      <c r="B16" s="38">
        <v>5</v>
      </c>
      <c r="C16" s="38">
        <v>9</v>
      </c>
      <c r="D16" s="38">
        <v>5</v>
      </c>
      <c r="E16" s="38">
        <v>3</v>
      </c>
      <c r="F16" s="38" t="s">
        <v>14</v>
      </c>
      <c r="G16" s="38">
        <v>14</v>
      </c>
      <c r="K16" s="54" t="s">
        <v>49</v>
      </c>
      <c r="L16" s="39">
        <v>0</v>
      </c>
      <c r="M16" s="39">
        <v>80</v>
      </c>
      <c r="N16" s="39">
        <v>3</v>
      </c>
      <c r="O16" s="19">
        <f t="shared" ref="O16:O23" si="4">SUM(L16:N16)</f>
        <v>83</v>
      </c>
      <c r="P16" s="20" t="s">
        <v>35</v>
      </c>
      <c r="Q16" s="36">
        <f>L11</f>
        <v>83</v>
      </c>
    </row>
    <row r="17" spans="1:17" ht="21" thickBot="1">
      <c r="A17" s="4" t="s">
        <v>10</v>
      </c>
      <c r="B17" s="38">
        <v>4</v>
      </c>
      <c r="C17" s="38">
        <v>7</v>
      </c>
      <c r="D17" s="38">
        <v>11</v>
      </c>
      <c r="E17" s="38">
        <v>12</v>
      </c>
      <c r="F17" s="38">
        <v>8</v>
      </c>
      <c r="G17" s="38" t="s">
        <v>14</v>
      </c>
      <c r="K17" s="54" t="s">
        <v>50</v>
      </c>
      <c r="L17" s="39">
        <v>0</v>
      </c>
      <c r="M17" s="39">
        <v>0</v>
      </c>
      <c r="N17" s="39">
        <v>17</v>
      </c>
      <c r="O17" s="19">
        <f t="shared" si="4"/>
        <v>17</v>
      </c>
      <c r="P17" s="20" t="s">
        <v>35</v>
      </c>
      <c r="Q17" s="36">
        <f>M11</f>
        <v>17</v>
      </c>
    </row>
    <row r="18" spans="1:17" ht="17" thickBot="1">
      <c r="K18" s="54" t="s">
        <v>51</v>
      </c>
      <c r="L18" s="39">
        <v>0</v>
      </c>
      <c r="M18" s="39">
        <v>0</v>
      </c>
      <c r="N18" s="39">
        <v>0</v>
      </c>
      <c r="O18" s="19">
        <f>SUM(L18:N18)</f>
        <v>0</v>
      </c>
      <c r="P18" s="20" t="s">
        <v>35</v>
      </c>
      <c r="Q18" s="36">
        <f>N11</f>
        <v>0</v>
      </c>
    </row>
    <row r="19" spans="1:17" ht="20" thickBot="1">
      <c r="A19" s="1"/>
      <c r="B19" s="32" t="s">
        <v>0</v>
      </c>
      <c r="C19" s="33"/>
      <c r="D19" s="34"/>
      <c r="K19" s="54" t="s">
        <v>52</v>
      </c>
      <c r="L19" s="39">
        <v>36</v>
      </c>
      <c r="M19" s="39">
        <v>0</v>
      </c>
      <c r="N19" s="39">
        <v>0</v>
      </c>
      <c r="O19" s="19">
        <f t="shared" si="4"/>
        <v>36</v>
      </c>
      <c r="P19" s="20" t="s">
        <v>35</v>
      </c>
      <c r="Q19" s="36">
        <f>O11</f>
        <v>36</v>
      </c>
    </row>
    <row r="20" spans="1:17" ht="16" customHeight="1" thickTop="1" thickBot="1">
      <c r="A20" s="2" t="s">
        <v>15</v>
      </c>
      <c r="B20" s="5" t="s">
        <v>2</v>
      </c>
      <c r="C20" s="5" t="s">
        <v>3</v>
      </c>
      <c r="D20" s="5" t="s">
        <v>4</v>
      </c>
      <c r="K20" s="54" t="s">
        <v>45</v>
      </c>
      <c r="L20" s="39">
        <v>0</v>
      </c>
      <c r="M20" s="39">
        <v>0</v>
      </c>
      <c r="N20" s="39">
        <v>0</v>
      </c>
      <c r="O20" s="19">
        <f t="shared" si="4"/>
        <v>0</v>
      </c>
      <c r="P20" s="20" t="s">
        <v>35</v>
      </c>
      <c r="Q20" s="36">
        <f>P11</f>
        <v>0</v>
      </c>
    </row>
    <row r="21" spans="1:17" ht="23" customHeight="1" thickBot="1">
      <c r="A21" s="4" t="s">
        <v>2</v>
      </c>
      <c r="B21" s="41" t="s">
        <v>14</v>
      </c>
      <c r="C21" s="41">
        <v>12</v>
      </c>
      <c r="D21" s="41">
        <v>10</v>
      </c>
      <c r="K21" s="21" t="s">
        <v>2</v>
      </c>
      <c r="L21" s="43">
        <v>29</v>
      </c>
      <c r="M21" s="43">
        <v>0</v>
      </c>
      <c r="N21" s="43">
        <v>0</v>
      </c>
      <c r="O21" s="19">
        <f t="shared" si="4"/>
        <v>29</v>
      </c>
      <c r="P21" s="20" t="s">
        <v>35</v>
      </c>
      <c r="Q21" s="36">
        <f>Q11</f>
        <v>29</v>
      </c>
    </row>
    <row r="22" spans="1:17" ht="21" thickBot="1">
      <c r="A22" s="4" t="s">
        <v>3</v>
      </c>
      <c r="B22" s="41">
        <v>12</v>
      </c>
      <c r="C22" s="41" t="s">
        <v>14</v>
      </c>
      <c r="D22" s="41">
        <v>15</v>
      </c>
      <c r="K22" s="21" t="s">
        <v>3</v>
      </c>
      <c r="L22" s="43">
        <v>0</v>
      </c>
      <c r="M22" s="43">
        <v>0</v>
      </c>
      <c r="N22" s="43">
        <v>0</v>
      </c>
      <c r="O22" s="19">
        <f t="shared" si="4"/>
        <v>0</v>
      </c>
      <c r="P22" s="20" t="s">
        <v>35</v>
      </c>
      <c r="Q22" s="36">
        <f>R11</f>
        <v>0</v>
      </c>
    </row>
    <row r="23" spans="1:17" ht="21" thickBot="1">
      <c r="A23" s="4" t="s">
        <v>4</v>
      </c>
      <c r="B23" s="41">
        <v>10</v>
      </c>
      <c r="C23" s="41">
        <v>15</v>
      </c>
      <c r="D23" s="41" t="s">
        <v>14</v>
      </c>
      <c r="K23" s="21" t="s">
        <v>4</v>
      </c>
      <c r="L23" s="43">
        <v>0</v>
      </c>
      <c r="M23" s="43">
        <v>0</v>
      </c>
      <c r="N23" s="43">
        <v>68</v>
      </c>
      <c r="O23" s="19">
        <f t="shared" si="4"/>
        <v>68</v>
      </c>
      <c r="P23" s="20" t="s">
        <v>35</v>
      </c>
      <c r="Q23" s="36">
        <f>S11</f>
        <v>68</v>
      </c>
    </row>
    <row r="24" spans="1:17" ht="20">
      <c r="K24" s="67" t="s">
        <v>54</v>
      </c>
      <c r="L24" s="56">
        <f>SUM(L15:L23)</f>
        <v>65</v>
      </c>
      <c r="M24" s="56">
        <f>SUM(M15:M23)</f>
        <v>80</v>
      </c>
      <c r="N24" s="56">
        <f>SUM(N15:N23)</f>
        <v>88</v>
      </c>
    </row>
    <row r="25" spans="1:17" ht="20">
      <c r="K25" s="55" t="s">
        <v>34</v>
      </c>
      <c r="L25" s="68" t="s">
        <v>40</v>
      </c>
      <c r="M25" s="68" t="s">
        <v>40</v>
      </c>
      <c r="N25" s="68" t="s">
        <v>40</v>
      </c>
    </row>
    <row r="26" spans="1:17" ht="20">
      <c r="K26" s="55" t="s">
        <v>41</v>
      </c>
      <c r="L26" s="69">
        <v>65</v>
      </c>
      <c r="M26" s="69">
        <v>80</v>
      </c>
      <c r="N26" s="69">
        <v>105</v>
      </c>
    </row>
    <row r="29" spans="1:17">
      <c r="K29" s="19" t="s">
        <v>42</v>
      </c>
      <c r="L29" s="44">
        <f>SUMPRODUCT(K5:P10,B12:G17)+SUMPRODUCT(Q5:S10,B3:D8)</f>
        <v>1485</v>
      </c>
    </row>
    <row r="30" spans="1:17">
      <c r="K30" s="19" t="s">
        <v>43</v>
      </c>
      <c r="L30" s="44">
        <f>SUMPRODUCT(L15:N20,B3:D8)+SUMPRODUCT(L21:N23,B21:D23)</f>
        <v>1189</v>
      </c>
    </row>
    <row r="31" spans="1:17">
      <c r="K31" s="19" t="s">
        <v>44</v>
      </c>
      <c r="L31" s="45">
        <f>SUM(L29:L30)</f>
        <v>2674</v>
      </c>
    </row>
  </sheetData>
  <mergeCells count="3">
    <mergeCell ref="B1:D1"/>
    <mergeCell ref="B10:G10"/>
    <mergeCell ref="B19:D19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6FD9-9491-024D-8CA4-AD470BFBFFE2}">
  <dimension ref="B4:M43"/>
  <sheetViews>
    <sheetView tabSelected="1" topLeftCell="B20" zoomScale="112" workbookViewId="0">
      <selection activeCell="M37" sqref="M37"/>
    </sheetView>
  </sheetViews>
  <sheetFormatPr baseColWidth="10" defaultColWidth="10.83203125" defaultRowHeight="16"/>
  <cols>
    <col min="1" max="1" width="10.83203125" style="70"/>
    <col min="2" max="2" width="15.83203125" style="70" customWidth="1"/>
    <col min="3" max="4" width="16.6640625" style="70" customWidth="1"/>
    <col min="5" max="5" width="9.1640625" style="70" customWidth="1"/>
    <col min="6" max="11" width="16.1640625" style="70" customWidth="1"/>
    <col min="12" max="16384" width="10.83203125" style="70"/>
  </cols>
  <sheetData>
    <row r="4" spans="2:13">
      <c r="F4" s="71" t="s">
        <v>18</v>
      </c>
      <c r="G4" s="72" t="s">
        <v>19</v>
      </c>
      <c r="H4" s="72" t="s">
        <v>20</v>
      </c>
      <c r="I4" s="72" t="s">
        <v>21</v>
      </c>
      <c r="J4" s="72" t="s">
        <v>22</v>
      </c>
      <c r="K4" s="72" t="s">
        <v>23</v>
      </c>
    </row>
    <row r="5" spans="2:13" ht="17" thickBot="1">
      <c r="B5" s="73"/>
      <c r="C5" s="74" t="s">
        <v>17</v>
      </c>
      <c r="E5" s="75"/>
      <c r="F5" s="76"/>
      <c r="G5" s="77"/>
      <c r="H5" s="77"/>
      <c r="I5" s="77"/>
      <c r="J5" s="77"/>
      <c r="K5" s="77"/>
    </row>
    <row r="6" spans="2:13" ht="18" thickTop="1" thickBot="1">
      <c r="B6" s="78" t="s">
        <v>18</v>
      </c>
      <c r="C6" s="79">
        <v>7.0000000000000007E-2</v>
      </c>
      <c r="E6" s="80" t="s">
        <v>18</v>
      </c>
      <c r="F6" s="81">
        <v>1E-3</v>
      </c>
      <c r="G6" s="82">
        <v>2.9999999999999997E-4</v>
      </c>
      <c r="H6" s="82">
        <v>-2.9999999999999997E-4</v>
      </c>
      <c r="I6" s="82">
        <v>3.5E-4</v>
      </c>
      <c r="J6" s="82">
        <v>-3.5E-4</v>
      </c>
      <c r="K6" s="82">
        <v>4.0000000000000002E-4</v>
      </c>
    </row>
    <row r="7" spans="2:13" ht="17" thickBot="1">
      <c r="B7" s="78" t="s">
        <v>19</v>
      </c>
      <c r="C7" s="79">
        <v>0.12</v>
      </c>
      <c r="E7" s="80" t="s">
        <v>19</v>
      </c>
      <c r="F7" s="81" t="s">
        <v>24</v>
      </c>
      <c r="G7" s="82">
        <v>8.9999999999999993E-3</v>
      </c>
      <c r="H7" s="82">
        <v>4.0000000000000002E-4</v>
      </c>
      <c r="I7" s="82">
        <v>1.6000000000000001E-3</v>
      </c>
      <c r="J7" s="82">
        <v>-1.6000000000000001E-3</v>
      </c>
      <c r="K7" s="82">
        <v>5.9999999999999995E-4</v>
      </c>
      <c r="M7" s="70" t="s">
        <v>24</v>
      </c>
    </row>
    <row r="8" spans="2:13" ht="17" thickBot="1">
      <c r="B8" s="78" t="s">
        <v>20</v>
      </c>
      <c r="C8" s="79">
        <v>0.11</v>
      </c>
      <c r="E8" s="80" t="s">
        <v>20</v>
      </c>
      <c r="F8" s="81" t="s">
        <v>24</v>
      </c>
      <c r="G8" s="82"/>
      <c r="H8" s="82">
        <v>8.0000000000000002E-3</v>
      </c>
      <c r="I8" s="82">
        <v>1.5E-3</v>
      </c>
      <c r="J8" s="82">
        <v>-5.4999999999999997E-3</v>
      </c>
      <c r="K8" s="82">
        <v>-6.9999999999999999E-4</v>
      </c>
    </row>
    <row r="9" spans="2:13" ht="17" thickBot="1">
      <c r="B9" s="78" t="s">
        <v>21</v>
      </c>
      <c r="C9" s="79">
        <v>0.14000000000000001</v>
      </c>
      <c r="E9" s="80" t="s">
        <v>21</v>
      </c>
      <c r="F9" s="81"/>
      <c r="G9" s="82"/>
      <c r="H9" s="82"/>
      <c r="I9" s="82">
        <v>1.2E-2</v>
      </c>
      <c r="J9" s="82">
        <v>-5.0000000000000001E-4</v>
      </c>
      <c r="K9" s="82">
        <v>8.0000000000000004E-4</v>
      </c>
    </row>
    <row r="10" spans="2:13" ht="17" thickBot="1">
      <c r="B10" s="78" t="s">
        <v>22</v>
      </c>
      <c r="C10" s="79">
        <v>0.14000000000000001</v>
      </c>
      <c r="E10" s="80" t="s">
        <v>22</v>
      </c>
      <c r="F10" s="81"/>
      <c r="G10" s="82"/>
      <c r="H10" s="82"/>
      <c r="I10" s="82"/>
      <c r="J10" s="82">
        <v>1.2E-2</v>
      </c>
      <c r="K10" s="82">
        <v>-8.0000000000000004E-4</v>
      </c>
    </row>
    <row r="11" spans="2:13" ht="17" thickBot="1">
      <c r="B11" s="78" t="s">
        <v>23</v>
      </c>
      <c r="C11" s="79">
        <v>0.09</v>
      </c>
      <c r="E11" s="80" t="s">
        <v>23</v>
      </c>
      <c r="F11" s="81"/>
      <c r="G11" s="82"/>
      <c r="H11" s="82"/>
      <c r="I11" s="82"/>
      <c r="J11" s="82"/>
      <c r="K11" s="82">
        <v>5.0000000000000001E-3</v>
      </c>
    </row>
    <row r="12" spans="2:13">
      <c r="E12" s="75"/>
      <c r="F12" s="83" t="s">
        <v>25</v>
      </c>
      <c r="G12" s="83"/>
      <c r="H12" s="83"/>
      <c r="I12" s="83"/>
      <c r="J12" s="83"/>
      <c r="K12" s="83"/>
    </row>
    <row r="14" spans="2:13">
      <c r="I14" s="84"/>
    </row>
    <row r="18" spans="2:9">
      <c r="F18" s="85" t="s">
        <v>58</v>
      </c>
      <c r="G18" s="86"/>
    </row>
    <row r="19" spans="2:9">
      <c r="B19" s="23"/>
      <c r="C19" s="87" t="s">
        <v>64</v>
      </c>
      <c r="D19" s="88" t="s">
        <v>65</v>
      </c>
      <c r="E19" s="23"/>
      <c r="F19" s="87" t="s">
        <v>59</v>
      </c>
      <c r="G19" s="88" t="s">
        <v>60</v>
      </c>
      <c r="I19" s="89"/>
    </row>
    <row r="20" spans="2:9">
      <c r="B20" s="90" t="s">
        <v>18</v>
      </c>
      <c r="C20" s="91">
        <v>1890.8484264710855</v>
      </c>
      <c r="D20" s="92">
        <v>7.0000000000000007E-2</v>
      </c>
      <c r="E20" s="23"/>
      <c r="F20" s="113">
        <f>F6*C20^2</f>
        <v>3575.3077718881805</v>
      </c>
      <c r="G20" s="108">
        <f>2*C20*(G6*$C$21+H6*$C$22+I6*$C$23+J6*$C$24+K6*$C$25)</f>
        <v>-2611.9011692654553</v>
      </c>
      <c r="I20" s="89"/>
    </row>
    <row r="21" spans="2:9">
      <c r="B21" s="94" t="s">
        <v>19</v>
      </c>
      <c r="C21" s="95">
        <v>1084.0573800819673</v>
      </c>
      <c r="D21" s="96">
        <v>0.12</v>
      </c>
      <c r="E21" s="23"/>
      <c r="F21" s="113">
        <f>G7*C21^2</f>
        <v>10576.623629791608</v>
      </c>
      <c r="G21" s="110">
        <f>2*C21*(H7*$C$22+I7*$C$23+J7*$C$24+K7*$C$25)</f>
        <v>-3109.5117225324393</v>
      </c>
      <c r="I21" s="89"/>
    </row>
    <row r="22" spans="2:9">
      <c r="B22" s="94" t="s">
        <v>20</v>
      </c>
      <c r="C22" s="95">
        <v>2709.2246164300968</v>
      </c>
      <c r="D22" s="96">
        <v>0.11</v>
      </c>
      <c r="E22" s="23"/>
      <c r="F22" s="113">
        <f>H8*C22^2</f>
        <v>58719.184178166441</v>
      </c>
      <c r="G22" s="110">
        <f>2*C22*(I8*$C$23+J8*$C$24+K8*$C$25)</f>
        <v>-76702.458839338651</v>
      </c>
      <c r="I22" s="89"/>
    </row>
    <row r="23" spans="2:9">
      <c r="B23" s="94" t="s">
        <v>21</v>
      </c>
      <c r="C23" s="95">
        <v>481.70657094457613</v>
      </c>
      <c r="D23" s="96">
        <v>0.14000000000000001</v>
      </c>
      <c r="E23" s="23"/>
      <c r="F23" s="113">
        <f>I9*C23^2</f>
        <v>2784.4946458941836</v>
      </c>
      <c r="G23" s="110">
        <f>2*C23*(J9*$C$24+K9*$C$25)</f>
        <v>-226.72073358237196</v>
      </c>
      <c r="I23" s="89"/>
    </row>
    <row r="24" spans="2:9">
      <c r="B24" s="94" t="s">
        <v>22</v>
      </c>
      <c r="C24" s="95">
        <v>2540.50857773895</v>
      </c>
      <c r="D24" s="96">
        <v>0.14000000000000001</v>
      </c>
      <c r="E24" s="23"/>
      <c r="F24" s="113">
        <f>J10*C24^2</f>
        <v>77450.206002782186</v>
      </c>
      <c r="G24" s="110">
        <f>2*C24*(K10*$C$25)</f>
        <v>-5258.4642748972674</v>
      </c>
      <c r="I24" s="89"/>
    </row>
    <row r="25" spans="2:9">
      <c r="B25" s="97" t="s">
        <v>23</v>
      </c>
      <c r="C25" s="98">
        <v>1293.6544283333258</v>
      </c>
      <c r="D25" s="99">
        <v>0.09</v>
      </c>
      <c r="E25" s="23"/>
      <c r="F25" s="114">
        <f>K11*C25^2</f>
        <v>8367.7088997321189</v>
      </c>
      <c r="G25" s="100"/>
      <c r="I25" s="101"/>
    </row>
    <row r="26" spans="2:9">
      <c r="B26" s="23"/>
      <c r="C26" s="102">
        <f>SUM(C20:C25)</f>
        <v>10000.000000000002</v>
      </c>
      <c r="D26" s="103">
        <f>SUMPRODUCT($C$20:$C$25,D20:D25)/10000</f>
        <v>0.11000000026358157</v>
      </c>
      <c r="E26" s="23"/>
      <c r="F26" s="23"/>
      <c r="G26" s="23"/>
    </row>
    <row r="27" spans="2:9">
      <c r="B27" s="23"/>
      <c r="C27" s="93" t="s">
        <v>61</v>
      </c>
      <c r="D27" s="24" t="s">
        <v>62</v>
      </c>
      <c r="E27" s="23"/>
      <c r="F27" s="23"/>
      <c r="G27" s="23"/>
    </row>
    <row r="28" spans="2:9">
      <c r="B28" s="23"/>
      <c r="C28" s="104">
        <f>10000</f>
        <v>10000</v>
      </c>
      <c r="D28" s="105">
        <v>0.11</v>
      </c>
      <c r="E28" s="23"/>
      <c r="F28" s="87" t="s">
        <v>63</v>
      </c>
      <c r="G28" s="106">
        <f>SUM(F20:G25)</f>
        <v>73564.468388638517</v>
      </c>
    </row>
    <row r="29" spans="2:9">
      <c r="B29" s="23"/>
      <c r="C29" s="23"/>
      <c r="D29" s="23"/>
      <c r="E29" s="23"/>
      <c r="F29" s="23"/>
      <c r="G29" s="23"/>
    </row>
    <row r="30" spans="2:9">
      <c r="B30" s="23"/>
      <c r="E30" s="23"/>
      <c r="F30" s="23"/>
      <c r="G30" s="23"/>
    </row>
    <row r="31" spans="2:9">
      <c r="B31" s="23"/>
      <c r="E31" s="23"/>
      <c r="F31" s="23"/>
      <c r="G31" s="23"/>
    </row>
    <row r="32" spans="2:9">
      <c r="B32" s="23"/>
      <c r="E32" s="23"/>
      <c r="F32" s="23"/>
      <c r="G32" s="23"/>
    </row>
    <row r="33" spans="2:7">
      <c r="B33" s="23"/>
      <c r="E33" s="23"/>
      <c r="F33" s="23"/>
      <c r="G33" s="23"/>
    </row>
    <row r="34" spans="2:7">
      <c r="B34" s="23"/>
      <c r="E34" s="23"/>
      <c r="F34" s="23"/>
      <c r="G34" s="23"/>
    </row>
    <row r="35" spans="2:7">
      <c r="B35" s="23"/>
      <c r="C35" s="87" t="s">
        <v>65</v>
      </c>
      <c r="D35" s="88" t="s">
        <v>66</v>
      </c>
      <c r="E35" s="23"/>
      <c r="F35" s="23"/>
      <c r="G35" s="23"/>
    </row>
    <row r="36" spans="2:7">
      <c r="B36" s="23"/>
      <c r="C36" s="107">
        <v>0.1</v>
      </c>
      <c r="D36" s="108">
        <v>51391.134254750497</v>
      </c>
      <c r="E36" s="23"/>
      <c r="F36" s="23"/>
      <c r="G36" s="23"/>
    </row>
    <row r="37" spans="2:7">
      <c r="B37" s="23"/>
      <c r="C37" s="109">
        <v>0.105</v>
      </c>
      <c r="D37" s="110">
        <v>60328.734072229803</v>
      </c>
      <c r="E37" s="23"/>
      <c r="F37" s="23"/>
      <c r="G37" s="23"/>
    </row>
    <row r="38" spans="2:7">
      <c r="B38" s="23"/>
      <c r="C38" s="109">
        <v>0.11</v>
      </c>
      <c r="D38" s="110">
        <v>73563.673957956198</v>
      </c>
      <c r="E38" s="23"/>
      <c r="F38" s="23"/>
      <c r="G38" s="23"/>
    </row>
    <row r="39" spans="2:7">
      <c r="C39" s="109">
        <v>0.115</v>
      </c>
      <c r="D39" s="110">
        <v>91099.704580063641</v>
      </c>
    </row>
    <row r="40" spans="2:7">
      <c r="C40" s="109">
        <v>0.12</v>
      </c>
      <c r="D40" s="110">
        <v>112935.30501798917</v>
      </c>
    </row>
    <row r="41" spans="2:7">
      <c r="C41" s="109">
        <v>0.125</v>
      </c>
      <c r="D41" s="110">
        <v>147056.94502912243</v>
      </c>
    </row>
    <row r="42" spans="2:7">
      <c r="C42" s="109">
        <v>0.13</v>
      </c>
      <c r="D42" s="110">
        <v>209792.08772698313</v>
      </c>
    </row>
    <row r="43" spans="2:7">
      <c r="C43" s="111">
        <v>0.13500000000000001</v>
      </c>
      <c r="D43" s="112">
        <v>349624.939169852</v>
      </c>
    </row>
  </sheetData>
  <mergeCells count="8">
    <mergeCell ref="F18:G18"/>
    <mergeCell ref="F12:K12"/>
    <mergeCell ref="F4:F5"/>
    <mergeCell ref="G4:G5"/>
    <mergeCell ref="H4:H5"/>
    <mergeCell ref="I4:I5"/>
    <mergeCell ref="J4:J5"/>
    <mergeCell ref="K4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1-1</vt:lpstr>
      <vt:lpstr>Part1-2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Microsoft Office User</cp:lastModifiedBy>
  <dcterms:created xsi:type="dcterms:W3CDTF">2020-12-01T18:44:30Z</dcterms:created>
  <dcterms:modified xsi:type="dcterms:W3CDTF">2022-02-19T04:18:36Z</dcterms:modified>
</cp:coreProperties>
</file>