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ormalization" sheetId="1" r:id="rId4"/>
    <sheet state="visible" name="Rule base-AIR" sheetId="2" r:id="rId5"/>
    <sheet state="visible" name="Rule base-LAND" sheetId="3" r:id="rId6"/>
    <sheet state="visible" name="Rule base-WATER" sheetId="4" r:id="rId7"/>
    <sheet state="visible" name="Rule base-POLIC" sheetId="5" r:id="rId8"/>
    <sheet state="visible" name="Rule base-PR(WEALTH)" sheetId="6" r:id="rId9"/>
    <sheet state="visible" name="Rule base-ST(WEALTH)" sheetId="7" r:id="rId10"/>
    <sheet state="visible" name="Rule base-RE(WEALTH)" sheetId="8" r:id="rId11"/>
    <sheet state="visible" name="Rule base-HEALTH" sheetId="9" r:id="rId12"/>
    <sheet state="visible" name="Rule base-KNOW" sheetId="10" r:id="rId13"/>
    <sheet state="visible" name="ECOS" sheetId="11" r:id="rId14"/>
    <sheet state="visible" name="HUMS" sheetId="12" r:id="rId15"/>
    <sheet state="visible" name="WEALTH" sheetId="13" r:id="rId16"/>
    <sheet state="visible" name="OSUS" sheetId="14" r:id="rId17"/>
    <sheet state="visible" name="SA" sheetId="15" r:id="rId18"/>
    <sheet state="visible" name="SA_table" sheetId="16" r:id="rId19"/>
    <sheet state="visible" name="SUMMARY" sheetId="17" r:id="rId20"/>
  </sheets>
  <definedNames/>
  <calcPr/>
</workbook>
</file>

<file path=xl/sharedStrings.xml><?xml version="1.0" encoding="utf-8"?>
<sst xmlns="http://schemas.openxmlformats.org/spreadsheetml/2006/main" count="1417" uniqueCount="211">
  <si>
    <t>#</t>
  </si>
  <si>
    <t>Indicator</t>
  </si>
  <si>
    <t>Type</t>
  </si>
  <si>
    <t>Values</t>
  </si>
  <si>
    <t>Explanation</t>
  </si>
  <si>
    <t>zc</t>
  </si>
  <si>
    <t>Basis</t>
  </si>
  <si>
    <t>xc</t>
  </si>
  <si>
    <t>W</t>
  </si>
  <si>
    <t>M</t>
  </si>
  <si>
    <t>S</t>
  </si>
  <si>
    <t>AIR</t>
  </si>
  <si>
    <t>GHG emissions (tons CO2-eq emitted per million dollars of annual net sales)</t>
  </si>
  <si>
    <t>SB</t>
  </si>
  <si>
    <t>Tc</t>
  </si>
  <si>
    <t>T is L’Oreal’s lowest value of all time.
U is the maximum of all investigated competitor companies (Unilever).</t>
  </si>
  <si>
    <t>3 yr avg (2020-2022)</t>
  </si>
  <si>
    <t>Uc</t>
  </si>
  <si>
    <t>SOx and VOC emissions (tons per million dollars of annual net sales)</t>
  </si>
  <si>
    <t>T is 25% of L’Oreal’s current value.
U is the P&amp;G’s value which is the maximum.</t>
  </si>
  <si>
    <t>3 yr avg (2019-2021)</t>
  </si>
  <si>
    <t>Energy consumption (MWh per million dollars of annual net sales)</t>
  </si>
  <si>
    <t>T is L’Oreal’s lowest value of all time.
U is the average value of ELC and P&amp;G.</t>
  </si>
  <si>
    <t>LAND</t>
  </si>
  <si>
    <t>Total waste generation (tons per million dollars of annual net sales)</t>
  </si>
  <si>
    <t>T is L’Oreal’s lowest value of all time.
U is the maximum of all investigated competitor companies (P&amp;G).</t>
  </si>
  <si>
    <t>Waste recycled (%)</t>
  </si>
  <si>
    <t>LB</t>
  </si>
  <si>
    <t>υc</t>
  </si>
  <si>
    <t>υ is L’Oreal’s lowest value of all time.
𝜏 is the maximum of all investigated competitor companies (P&amp;G).</t>
  </si>
  <si>
    <t>𝜏c</t>
  </si>
  <si>
    <t>Hazardous waste generated (tons per million dollars of annual net sales)</t>
  </si>
  <si>
    <t>T is the minimum of industry.
U is the maximum of all investigated competitor companies (P&amp;G).</t>
  </si>
  <si>
    <t>WATER</t>
  </si>
  <si>
    <t>Water use for production (m3 per ton of bulk product)</t>
  </si>
  <si>
    <t>T is L’Oreal’s 2030 corporate goal to reduce water use by 30% from 2019. 
U is the maximum of all investigated competitor companies.</t>
  </si>
  <si>
    <t>Water treatment/recycling (% of total site locations)</t>
  </si>
  <si>
    <t>T is L’Oreal’s 2030 corporate goal to have 100% of the water used in industrial processes recycled and reused in a loop, i.e. 100%
of factories will be Waterloop factories.
U is L’Oreal’s lowest percentage of all time.</t>
  </si>
  <si>
    <t>COD after treatment (kg/ton product)</t>
  </si>
  <si>
    <t>T is based on L’Orea’s internal standard
U is the L’Oreal’s highest value from 2012.</t>
  </si>
  <si>
    <t>3 yr avg
(2022-2022)</t>
  </si>
  <si>
    <t>POLIC</t>
  </si>
  <si>
    <t>People who gained access to employment from disadvantaged communities (% of total employee)</t>
  </si>
  <si>
    <t xml:space="preserve">T is L'Oréal’s lowest value of all time.
U is L'Oréal’s highest value of all time.
</t>
  </si>
  <si>
    <t>Female ratio (percent of females in strategic positions)</t>
  </si>
  <si>
    <t>NB</t>
  </si>
  <si>
    <t>υ is the average in the beauty and cosmetics industry
𝜏 is L’Oreal’s maximum value.
T is an ideal half-gender representation.
U is when all employees were female.</t>
  </si>
  <si>
    <t>PR(WEALTH)</t>
  </si>
  <si>
    <t>debt-to-equity ratio</t>
  </si>
  <si>
    <t>Tc  represents a company with the lowest possible leverage.
Uc is the maximum of all investigated competitor companies ( ).</t>
  </si>
  <si>
    <t>Tax revenue (percent of annual sales)</t>
  </si>
  <si>
    <t>υ is zero tax.
𝜏 is the maximum of all investigated competitor companies. 
T is L’Oreal’s maximum value.
U is 100% tax.</t>
  </si>
  <si>
    <t>ST(WEALTH)</t>
  </si>
  <si>
    <t>Net sales revenue per employee (million $ per year)</t>
  </si>
  <si>
    <t>υ is L’Oreal’s lowest value of all time.
𝜏 is the maximum of all investigated competitor companies ( ).</t>
  </si>
  <si>
    <t>Total asset per employee (euros)</t>
  </si>
  <si>
    <t>RE(WEALTH)</t>
  </si>
  <si>
    <t>Dividends per million euros of annual net sales</t>
  </si>
  <si>
    <t>Marketing (% of sales)</t>
  </si>
  <si>
    <t>HEALTH</t>
  </si>
  <si>
    <t>CPMP</t>
  </si>
  <si>
    <t>T is zero complaints.
U is L’Oreal’s maximum value of all time.</t>
  </si>
  <si>
    <t>Social auditing supplier on the Fundamental Conventions of the ILO (audits/supplier* year)</t>
  </si>
  <si>
    <t>Tc is the target/ideal rate of audits.
Uc is the worst possible value.</t>
  </si>
  <si>
    <t>3 yr avg 
(2020-2022)</t>
  </si>
  <si>
    <t>Rate of absenteeism due to sickness(%)</t>
  </si>
  <si>
    <t>Tc is L’Oreal’s lowest value of all time.
Uc is the maximum of L’Oreal’s value within this time span.</t>
  </si>
  <si>
    <t>KNOW</t>
  </si>
  <si>
    <t>Hours of training per employee (hr per year)</t>
  </si>
  <si>
    <t>Public
expenditure on
R&amp;D (% of sales)</t>
  </si>
  <si>
    <t>υ is minimum value of all investigated competitor companies (Unilever).
𝜏 is the highest value of L’Oreal.</t>
  </si>
  <si>
    <t>Rule #</t>
  </si>
  <si>
    <t>IF</t>
  </si>
  <si>
    <t>GHG emissions</t>
  </si>
  <si>
    <t xml:space="preserve">AND </t>
  </si>
  <si>
    <t>SOx and VOC emissions</t>
  </si>
  <si>
    <t>AND</t>
  </si>
  <si>
    <t>Energy consumption</t>
  </si>
  <si>
    <t>THEN</t>
  </si>
  <si>
    <t>Fuzzy input set of AIR</t>
  </si>
  <si>
    <t>L_i = {0 = W, 1 = M, 2 = S}</t>
  </si>
  <si>
    <t>SUM=L_GHG+L_AIREMISS+L_ENERGY</t>
  </si>
  <si>
    <t>VB</t>
  </si>
  <si>
    <t>0&lt;=SUM&lt;=1</t>
  </si>
  <si>
    <t>B</t>
  </si>
  <si>
    <t>2&lt;=SUM&lt;=3</t>
  </si>
  <si>
    <t>A</t>
  </si>
  <si>
    <t>SUM=4</t>
  </si>
  <si>
    <t>G</t>
  </si>
  <si>
    <t>SUM=5</t>
  </si>
  <si>
    <t>VG</t>
  </si>
  <si>
    <t>SUM=6</t>
  </si>
  <si>
    <t>SUM=</t>
  </si>
  <si>
    <t>crisp value =</t>
  </si>
  <si>
    <t>Total waste</t>
  </si>
  <si>
    <t>Waste recycled</t>
  </si>
  <si>
    <t>Hazardous waste</t>
  </si>
  <si>
    <t>Fuzzy input set of LAND</t>
  </si>
  <si>
    <t>crisp value=</t>
  </si>
  <si>
    <t>Water use for production</t>
  </si>
  <si>
    <t>Water recycled</t>
  </si>
  <si>
    <t>COD</t>
  </si>
  <si>
    <t>SUM=2</t>
  </si>
  <si>
    <t>SUM=3</t>
  </si>
  <si>
    <t>5&lt;=SUM&lt;=6</t>
  </si>
  <si>
    <t>Disadvantaged communities</t>
  </si>
  <si>
    <t>Female ratio</t>
  </si>
  <si>
    <t>Fuzzy input set of POLIC</t>
  </si>
  <si>
    <t>SUM=0</t>
  </si>
  <si>
    <t>SUM=1</t>
  </si>
  <si>
    <t>crisp=</t>
  </si>
  <si>
    <t>Debt-to-equity</t>
  </si>
  <si>
    <t>Tax revenue</t>
  </si>
  <si>
    <t>WEALTH(PR)</t>
  </si>
  <si>
    <t>Fuzzy input set of WEALTH(PR)</t>
  </si>
  <si>
    <t>Sales revenue</t>
  </si>
  <si>
    <t>Total asset</t>
  </si>
  <si>
    <t>WEALTH(ST)</t>
  </si>
  <si>
    <t>Fuzzy input set of WEALTH(ST)</t>
  </si>
  <si>
    <t>Dividends</t>
  </si>
  <si>
    <t>Marketing</t>
  </si>
  <si>
    <t>Auditing</t>
  </si>
  <si>
    <t>Absence rate</t>
  </si>
  <si>
    <t>Fuzzy input set of HEALTH</t>
  </si>
  <si>
    <t>Training</t>
  </si>
  <si>
    <t>R&amp;D</t>
  </si>
  <si>
    <t>Fuzzy input set of KNOW</t>
  </si>
  <si>
    <t>IF AIR is</t>
  </si>
  <si>
    <t>and LAND is</t>
  </si>
  <si>
    <t>and WATER is</t>
  </si>
  <si>
    <t>L_AIR</t>
  </si>
  <si>
    <t>L_LAND</t>
  </si>
  <si>
    <t>L_WATER</t>
  </si>
  <si>
    <t>SUM</t>
  </si>
  <si>
    <t>THEN ECOS</t>
  </si>
  <si>
    <t>Secondary indicator</t>
  </si>
  <si>
    <t>Fuzzy value</t>
  </si>
  <si>
    <t>Crisp value</t>
  </si>
  <si>
    <t>B(0.00163) A(0.0395) G(0.292) VG(0.667)</t>
  </si>
  <si>
    <t>VB(0.00450) B(0.561) A(0.435)</t>
  </si>
  <si>
    <t>B(0.498) A(0.414) G(0.0864) VG(0.00168)</t>
  </si>
  <si>
    <t>Rule</t>
  </si>
  <si>
    <t>0&lt;=SUM&lt;=3</t>
  </si>
  <si>
    <t>4&lt;=SUM&lt;=7</t>
  </si>
  <si>
    <t>8&lt;=SUM&lt;=11</t>
  </si>
  <si>
    <t>12&lt;=SUM&lt;=14</t>
  </si>
  <si>
    <t>15&lt;=SUM&lt;=16</t>
  </si>
  <si>
    <t>Crisp value=</t>
  </si>
  <si>
    <t>IF POLIC is</t>
  </si>
  <si>
    <t>and HEALTH is</t>
  </si>
  <si>
    <t>and KNOW is</t>
  </si>
  <si>
    <t>L_POLIC</t>
  </si>
  <si>
    <t>L_HEALTH</t>
  </si>
  <si>
    <t>L_KNOW</t>
  </si>
  <si>
    <t>THEN HUMS</t>
  </si>
  <si>
    <t>B(0.0634) A(0.533) G(0.403)</t>
  </si>
  <si>
    <t>B(0.847) A(0.148) G(0.00487)</t>
  </si>
  <si>
    <t>B(0.273) A(0.509) G(0.218)</t>
  </si>
  <si>
    <t>IF PR is</t>
  </si>
  <si>
    <t>and ST is</t>
  </si>
  <si>
    <t>and RE is</t>
  </si>
  <si>
    <t>L_PR</t>
  </si>
  <si>
    <t>L_ST</t>
  </si>
  <si>
    <t>L_RE</t>
  </si>
  <si>
    <t>THEN WEALTH</t>
  </si>
  <si>
    <t>PR</t>
  </si>
  <si>
    <t>A(0.161) G(0.839)</t>
  </si>
  <si>
    <t>ST</t>
  </si>
  <si>
    <t>B(0.296) A(0.511) G(0.193)</t>
  </si>
  <si>
    <t>RE</t>
  </si>
  <si>
    <t>B(0.285) A(0.511) G(0.204)</t>
  </si>
  <si>
    <t>0&lt;=SUM&lt;=2</t>
  </si>
  <si>
    <t>3&lt;=SUM&lt;=5</t>
  </si>
  <si>
    <t>6&lt;=SUM&lt;=8</t>
  </si>
  <si>
    <t>9&lt;=SUM&lt;=10</t>
  </si>
  <si>
    <t>11&lt;=SUM&lt;=12</t>
  </si>
  <si>
    <t>If ECOS is</t>
  </si>
  <si>
    <t>And HUMS is</t>
  </si>
  <si>
    <t>And WEALTH is</t>
  </si>
  <si>
    <t>L_ECOS</t>
  </si>
  <si>
    <t>L_HUMS</t>
  </si>
  <si>
    <t>L_WEALTH</t>
  </si>
  <si>
    <t>Then OSUS</t>
  </si>
  <si>
    <t>Primary indicator</t>
  </si>
  <si>
    <t>ECOS</t>
  </si>
  <si>
    <t>B(0.0312) A(0.790) G(0.179)</t>
  </si>
  <si>
    <t>HUMS</t>
  </si>
  <si>
    <t>B(0.439) A(0.561) G(0.000428)</t>
  </si>
  <si>
    <t>WEALTH</t>
  </si>
  <si>
    <t>B(0.132) A(0.835) G(0.0331)</t>
  </si>
  <si>
    <t>EL</t>
  </si>
  <si>
    <t>VL</t>
  </si>
  <si>
    <t>L</t>
  </si>
  <si>
    <t>FL</t>
  </si>
  <si>
    <t>I</t>
  </si>
  <si>
    <t>FH</t>
  </si>
  <si>
    <t>H</t>
  </si>
  <si>
    <t>VH</t>
  </si>
  <si>
    <t>EH</t>
  </si>
  <si>
    <t>indicator_index</t>
  </si>
  <si>
    <t>xc+delta</t>
  </si>
  <si>
    <t>perturbed_osus</t>
  </si>
  <si>
    <t>delta_c</t>
  </si>
  <si>
    <t>Dc</t>
  </si>
  <si>
    <t>|Dc|</t>
  </si>
  <si>
    <t>+10%</t>
  </si>
  <si>
    <t>Primary indicators</t>
  </si>
  <si>
    <t>Secondary indicators</t>
  </si>
  <si>
    <t>Basic indicators</t>
  </si>
  <si>
    <t>OSUS</t>
  </si>
  <si>
    <t>Total waste generation (tons per million dollars of annual net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</si>
</sst>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1">
    <numFmt numFmtId="164" formatCode="0.0000000000000"/>
    <numFmt numFmtId="165" formatCode="0.000"/>
    <numFmt numFmtId="166" formatCode="0.00000"/>
    <numFmt numFmtId="167" formatCode="0.0"/>
    <numFmt numFmtId="168" formatCode="0.0000"/>
    <numFmt numFmtId="169" formatCode="0.00000000"/>
    <numFmt numFmtId="170" formatCode="0.000000000"/>
    <numFmt numFmtId="171" formatCode="0.0000000000"/>
    <numFmt numFmtId="172" formatCode="0.000000"/>
    <numFmt numFmtId="173" formatCode="0.0000000"/>
    <numFmt numFmtId="174" formatCode="#,##0.000"/>
  </numFmts>
  <fonts count="17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&quot;Times New Roman&quot;"/>
    </font>
    <font/>
    <font>
      <sz val="10.0"/>
      <color theme="1"/>
      <name val="Times New Roman"/>
    </font>
    <font>
      <sz val="10.0"/>
      <color rgb="FF000000"/>
      <name val="Times New Roman"/>
    </font>
    <font>
      <color theme="1"/>
      <name val="Times New Roman"/>
    </font>
    <font>
      <color rgb="FFFFFFFF"/>
      <name val="Arial"/>
      <scheme val="minor"/>
    </font>
    <font>
      <color theme="1"/>
      <name val="Arial"/>
    </font>
    <font>
      <b/>
      <color theme="1"/>
      <name val="Arial"/>
      <scheme val="minor"/>
    </font>
    <font>
      <b/>
      <color rgb="FFD9D9D9"/>
      <name val="Arial"/>
      <scheme val="minor"/>
    </font>
    <font>
      <b/>
      <color theme="1"/>
      <name val="Arial"/>
    </font>
    <font>
      <color rgb="FFFFFFFF"/>
      <name val="Arial"/>
    </font>
    <font>
      <b/>
      <color rgb="FFD9D9D9"/>
      <name val="Arial"/>
    </font>
    <font>
      <b/>
      <color rgb="FFFFFFFF"/>
      <name val="Arial"/>
    </font>
    <font>
      <sz val="11.0"/>
      <color rgb="FF000000"/>
      <name val="&quot;Times New Roman&quot;"/>
    </font>
    <font>
      <sz val="11.0"/>
      <color rgb="FF1F1F1F"/>
      <name val="&quot;Google Sans&quot;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7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1" fillId="0" fontId="2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 shrinkToFit="0" wrapText="1"/>
    </xf>
    <xf borderId="3" fillId="0" fontId="3" numFmtId="0" xfId="0" applyBorder="1" applyFont="1"/>
    <xf borderId="1" fillId="0" fontId="4" numFmtId="0" xfId="0" applyAlignment="1" applyBorder="1" applyFont="1">
      <alignment readingOrder="0"/>
    </xf>
    <xf borderId="4" fillId="0" fontId="2" numFmtId="0" xfId="0" applyAlignment="1" applyBorder="1" applyFont="1">
      <alignment horizontal="center" readingOrder="0" shrinkToFit="0" wrapText="1"/>
    </xf>
    <xf borderId="4" fillId="0" fontId="2" numFmtId="0" xfId="0" applyAlignment="1" applyBorder="1" applyFont="1">
      <alignment horizontal="left" readingOrder="0" shrinkToFit="0" wrapText="1"/>
    </xf>
    <xf borderId="1" fillId="0" fontId="2" numFmtId="0" xfId="0" applyAlignment="1" applyBorder="1" applyFont="1">
      <alignment horizontal="left" readingOrder="0" shrinkToFit="0" wrapText="1"/>
    </xf>
    <xf borderId="4" fillId="0" fontId="2" numFmtId="2" xfId="0" applyAlignment="1" applyBorder="1" applyFont="1" applyNumberFormat="1">
      <alignment horizontal="left" readingOrder="0" shrinkToFit="0" wrapText="1"/>
    </xf>
    <xf borderId="4" fillId="0" fontId="4" numFmtId="164" xfId="0" applyBorder="1" applyFont="1" applyNumberFormat="1"/>
    <xf borderId="4" fillId="2" fontId="5" numFmtId="165" xfId="0" applyBorder="1" applyFill="1" applyFont="1" applyNumberFormat="1"/>
    <xf borderId="5" fillId="0" fontId="3" numFmtId="0" xfId="0" applyBorder="1" applyFont="1"/>
    <xf borderId="6" fillId="0" fontId="3" numFmtId="0" xfId="0" applyBorder="1" applyFont="1"/>
    <xf borderId="1" fillId="0" fontId="2" numFmtId="2" xfId="0" applyAlignment="1" applyBorder="1" applyFont="1" applyNumberFormat="1">
      <alignment horizontal="left" readingOrder="0" shrinkToFit="0" wrapText="1"/>
    </xf>
    <xf borderId="4" fillId="0" fontId="2" numFmtId="166" xfId="0" applyAlignment="1" applyBorder="1" applyFont="1" applyNumberFormat="1">
      <alignment horizontal="left" readingOrder="0" shrinkToFit="0" wrapText="1"/>
    </xf>
    <xf borderId="4" fillId="0" fontId="2" numFmtId="167" xfId="0" applyAlignment="1" applyBorder="1" applyFont="1" applyNumberFormat="1">
      <alignment horizontal="left" readingOrder="0" shrinkToFit="0" wrapText="1"/>
    </xf>
    <xf borderId="4" fillId="0" fontId="2" numFmtId="165" xfId="0" applyAlignment="1" applyBorder="1" applyFont="1" applyNumberFormat="1">
      <alignment horizontal="left" readingOrder="0" shrinkToFit="0" wrapText="1"/>
    </xf>
    <xf borderId="4" fillId="0" fontId="6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readingOrder="0"/>
    </xf>
    <xf borderId="1" fillId="0" fontId="2" numFmtId="165" xfId="0" applyAlignment="1" applyBorder="1" applyFont="1" applyNumberFormat="1">
      <alignment horizontal="left" readingOrder="0" shrinkToFit="0" wrapText="1"/>
    </xf>
    <xf borderId="4" fillId="0" fontId="5" numFmtId="165" xfId="0" applyBorder="1" applyFont="1" applyNumberFormat="1"/>
    <xf borderId="7" fillId="0" fontId="2" numFmtId="0" xfId="0" applyAlignment="1" applyBorder="1" applyFont="1">
      <alignment readingOrder="0" shrinkToFit="0" wrapText="1"/>
    </xf>
    <xf borderId="4" fillId="0" fontId="2" numFmtId="168" xfId="0" applyAlignment="1" applyBorder="1" applyFont="1" applyNumberFormat="1">
      <alignment horizontal="left" readingOrder="0" shrinkToFit="0" wrapText="1"/>
    </xf>
    <xf borderId="8" fillId="0" fontId="3" numFmtId="0" xfId="0" applyBorder="1" applyFont="1"/>
    <xf borderId="1" fillId="0" fontId="2" numFmtId="168" xfId="0" applyAlignment="1" applyBorder="1" applyFont="1" applyNumberFormat="1">
      <alignment horizontal="left" readingOrder="0" shrinkToFit="0" wrapText="1"/>
    </xf>
    <xf borderId="4" fillId="2" fontId="5" numFmtId="168" xfId="0" applyBorder="1" applyFont="1" applyNumberFormat="1"/>
    <xf borderId="1" fillId="0" fontId="2" numFmtId="167" xfId="0" applyAlignment="1" applyBorder="1" applyFont="1" applyNumberFormat="1">
      <alignment horizontal="left"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horizontal="center" readingOrder="0" shrinkToFit="0" wrapText="1"/>
    </xf>
    <xf borderId="0" fillId="3" fontId="1" numFmtId="0" xfId="0" applyAlignment="1" applyFont="1">
      <alignment horizontal="center" readingOrder="0"/>
    </xf>
    <xf borderId="0" fillId="3" fontId="1" numFmtId="0" xfId="0" applyAlignment="1" applyFont="1">
      <alignment horizont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165" xfId="0" applyBorder="1" applyFont="1" applyNumberFormat="1"/>
    <xf borderId="0" fillId="0" fontId="8" numFmtId="0" xfId="0" applyAlignment="1" applyFont="1">
      <alignment horizontal="center" vertical="bottom"/>
    </xf>
    <xf borderId="1" fillId="0" fontId="1" numFmtId="168" xfId="0" applyBorder="1" applyFont="1" applyNumberFormat="1"/>
    <xf borderId="0" fillId="4" fontId="9" numFmtId="0" xfId="0" applyAlignment="1" applyFill="1" applyFont="1">
      <alignment horizontal="center" readingOrder="0"/>
    </xf>
    <xf borderId="0" fillId="4" fontId="9" numFmtId="0" xfId="0" applyAlignment="1" applyFont="1">
      <alignment horizontal="center"/>
    </xf>
    <xf borderId="0" fillId="4" fontId="9" numFmtId="165" xfId="0" applyAlignment="1" applyFont="1" applyNumberFormat="1">
      <alignment horizontal="center"/>
    </xf>
    <xf borderId="0" fillId="4" fontId="10" numFmtId="0" xfId="0" applyAlignment="1" applyFont="1">
      <alignment horizontal="center"/>
    </xf>
    <xf borderId="0" fillId="4" fontId="11" numFmtId="0" xfId="0" applyAlignment="1" applyFont="1">
      <alignment horizontal="center" vertical="bottom"/>
    </xf>
    <xf borderId="0" fillId="4" fontId="9" numFmtId="168" xfId="0" applyAlignment="1" applyFont="1" applyNumberFormat="1">
      <alignment horizontal="center"/>
    </xf>
    <xf borderId="0" fillId="4" fontId="9" numFmtId="166" xfId="0" applyAlignment="1" applyFont="1" applyNumberFormat="1">
      <alignment horizontal="center"/>
    </xf>
    <xf borderId="0" fillId="0" fontId="1" numFmtId="165" xfId="0" applyFont="1" applyNumberFormat="1"/>
    <xf borderId="1" fillId="0" fontId="1" numFmtId="165" xfId="0" applyAlignment="1" applyBorder="1" applyFont="1" applyNumberFormat="1">
      <alignment readingOrder="0"/>
    </xf>
    <xf borderId="1" fillId="0" fontId="1" numFmtId="166" xfId="0" applyBorder="1" applyFont="1" applyNumberFormat="1"/>
    <xf borderId="2" fillId="0" fontId="1" numFmtId="165" xfId="0" applyAlignment="1" applyBorder="1" applyFont="1" applyNumberFormat="1">
      <alignment readingOrder="0"/>
    </xf>
    <xf borderId="3" fillId="0" fontId="1" numFmtId="165" xfId="0" applyBorder="1" applyFont="1" applyNumberFormat="1"/>
    <xf borderId="0" fillId="0" fontId="1" numFmtId="166" xfId="0" applyFont="1" applyNumberFormat="1"/>
    <xf borderId="1" fillId="0" fontId="1" numFmtId="166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/>
    </xf>
    <xf borderId="0" fillId="2" fontId="7" numFmtId="0" xfId="0" applyAlignment="1" applyFont="1">
      <alignment horizontal="center"/>
    </xf>
    <xf borderId="0" fillId="2" fontId="8" numFmtId="0" xfId="0" applyAlignment="1" applyFont="1">
      <alignment horizontal="center" vertical="bottom"/>
    </xf>
    <xf borderId="0" fillId="2" fontId="9" numFmtId="165" xfId="0" applyAlignment="1" applyFont="1" applyNumberFormat="1">
      <alignment horizontal="center"/>
    </xf>
    <xf borderId="0" fillId="0" fontId="1" numFmtId="0" xfId="0" applyFont="1"/>
    <xf borderId="0" fillId="3" fontId="8" numFmtId="0" xfId="0" applyAlignment="1" applyFont="1">
      <alignment horizontal="center" shrinkToFit="0" vertical="bottom" wrapText="1"/>
    </xf>
    <xf borderId="0" fillId="3" fontId="8" numFmtId="0" xfId="0" applyAlignment="1" applyFont="1">
      <alignment horizontal="center" vertical="bottom"/>
    </xf>
    <xf borderId="0" fillId="3" fontId="8" numFmtId="0" xfId="0" applyAlignment="1" applyFont="1">
      <alignment horizontal="center" readingOrder="0" shrinkToFit="0" vertical="bottom" wrapText="1"/>
    </xf>
    <xf borderId="0" fillId="3" fontId="8" numFmtId="0" xfId="0" applyAlignment="1" applyFont="1">
      <alignment horizontal="center" readingOrder="0" vertical="bottom"/>
    </xf>
    <xf borderId="0" fillId="3" fontId="8" numFmtId="0" xfId="0" applyAlignment="1" applyFont="1">
      <alignment horizontal="center" shrinkToFit="0" vertical="bottom" wrapText="1"/>
    </xf>
    <xf borderId="0" fillId="3" fontId="8" numFmtId="0" xfId="0" applyAlignment="1" applyFont="1">
      <alignment horizontal="center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0" fontId="12" numFmtId="0" xfId="0" applyAlignment="1" applyFont="1">
      <alignment horizontal="center" vertical="bottom"/>
    </xf>
    <xf borderId="0" fillId="0" fontId="8" numFmtId="0" xfId="0" applyAlignment="1" applyFont="1">
      <alignment vertical="bottom"/>
    </xf>
    <xf borderId="0" fillId="0" fontId="12" numFmtId="0" xfId="0" applyAlignment="1" applyFont="1">
      <alignment horizontal="center" vertical="bottom"/>
    </xf>
    <xf borderId="0" fillId="0" fontId="8" numFmtId="165" xfId="0" applyAlignment="1" applyFont="1" applyNumberFormat="1">
      <alignment horizontal="center" vertical="bottom"/>
    </xf>
    <xf borderId="9" fillId="0" fontId="8" numFmtId="0" xfId="0" applyAlignment="1" applyBorder="1" applyFont="1">
      <alignment readingOrder="0" shrinkToFit="0" vertical="bottom" wrapText="0"/>
    </xf>
    <xf borderId="9" fillId="0" fontId="8" numFmtId="0" xfId="0" applyAlignment="1" applyBorder="1" applyFont="1">
      <alignment vertical="bottom"/>
    </xf>
    <xf borderId="0" fillId="4" fontId="11" numFmtId="0" xfId="0" applyAlignment="1" applyFont="1">
      <alignment horizontal="center" vertical="bottom"/>
    </xf>
    <xf borderId="0" fillId="4" fontId="11" numFmtId="0" xfId="0" applyAlignment="1" applyFont="1">
      <alignment vertical="bottom"/>
    </xf>
    <xf borderId="0" fillId="4" fontId="11" numFmtId="165" xfId="0" applyAlignment="1" applyFont="1" applyNumberFormat="1">
      <alignment vertical="bottom"/>
    </xf>
    <xf borderId="0" fillId="4" fontId="13" numFmtId="0" xfId="0" applyAlignment="1" applyFont="1">
      <alignment horizontal="center" vertical="bottom"/>
    </xf>
    <xf borderId="0" fillId="4" fontId="13" numFmtId="0" xfId="0" applyAlignment="1" applyFont="1">
      <alignment horizontal="center" vertical="bottom"/>
    </xf>
    <xf borderId="0" fillId="4" fontId="14" numFmtId="0" xfId="0" applyAlignment="1" applyFont="1">
      <alignment horizontal="center" vertical="bottom"/>
    </xf>
    <xf borderId="0" fillId="4" fontId="11" numFmtId="168" xfId="0" applyAlignment="1" applyFont="1" applyNumberFormat="1">
      <alignment horizontal="center" vertical="bottom"/>
    </xf>
    <xf borderId="7" fillId="0" fontId="8" numFmtId="0" xfId="0" applyAlignment="1" applyBorder="1" applyFont="1">
      <alignment vertical="bottom"/>
    </xf>
    <xf borderId="1" fillId="0" fontId="8" numFmtId="0" xfId="0" applyAlignment="1" applyBorder="1" applyFont="1">
      <alignment vertical="bottom"/>
    </xf>
    <xf borderId="0" fillId="4" fontId="11" numFmtId="165" xfId="0" applyAlignment="1" applyFont="1" applyNumberFormat="1">
      <alignment horizontal="center" vertical="bottom"/>
    </xf>
    <xf borderId="1" fillId="0" fontId="8" numFmtId="0" xfId="0" applyAlignment="1" applyBorder="1" applyFont="1">
      <alignment horizontal="right" readingOrder="0" vertical="bottom"/>
    </xf>
    <xf borderId="1" fillId="0" fontId="8" numFmtId="165" xfId="0" applyAlignment="1" applyBorder="1" applyFont="1" applyNumberFormat="1">
      <alignment horizontal="right" vertical="bottom"/>
    </xf>
    <xf borderId="0" fillId="0" fontId="8" numFmtId="0" xfId="0" applyAlignment="1" applyFont="1">
      <alignment horizontal="right" vertical="bottom"/>
    </xf>
    <xf borderId="0" fillId="0" fontId="8" numFmtId="165" xfId="0" applyAlignment="1" applyFont="1" applyNumberFormat="1">
      <alignment horizontal="right" vertical="bottom"/>
    </xf>
    <xf borderId="0" fillId="0" fontId="8" numFmtId="0" xfId="0" applyAlignment="1" applyFont="1">
      <alignment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vertical="bottom"/>
    </xf>
    <xf borderId="1" fillId="0" fontId="8" numFmtId="0" xfId="0" applyAlignment="1" applyBorder="1" applyFont="1">
      <alignment horizontal="right" vertical="bottom"/>
    </xf>
    <xf borderId="1" fillId="0" fontId="8" numFmtId="168" xfId="0" applyAlignment="1" applyBorder="1" applyFont="1" applyNumberFormat="1">
      <alignment horizontal="right" readingOrder="0" vertical="bottom"/>
    </xf>
    <xf borderId="1" fillId="0" fontId="8" numFmtId="165" xfId="0" applyAlignment="1" applyBorder="1" applyFont="1" applyNumberFormat="1">
      <alignment horizontal="right" readingOrder="0" vertical="bottom"/>
    </xf>
    <xf borderId="0" fillId="2" fontId="8" numFmtId="0" xfId="0" applyAlignment="1" applyFont="1">
      <alignment horizontal="center" vertical="bottom"/>
    </xf>
    <xf borderId="0" fillId="2" fontId="12" numFmtId="0" xfId="0" applyAlignment="1" applyFont="1">
      <alignment horizontal="center" vertical="bottom"/>
    </xf>
    <xf borderId="0" fillId="2" fontId="12" numFmtId="0" xfId="0" applyAlignment="1" applyFont="1">
      <alignment horizontal="center" vertical="bottom"/>
    </xf>
    <xf borderId="0" fillId="2" fontId="8" numFmtId="165" xfId="0" applyAlignment="1" applyFont="1" applyNumberFormat="1">
      <alignment horizontal="center" vertical="bottom"/>
    </xf>
    <xf borderId="0" fillId="0" fontId="1" numFmtId="0" xfId="0" applyFont="1"/>
    <xf borderId="0" fillId="3" fontId="8" numFmtId="0" xfId="0" applyAlignment="1" applyFont="1">
      <alignment vertical="bottom"/>
    </xf>
    <xf borderId="0" fillId="0" fontId="8" numFmtId="165" xfId="0" applyAlignment="1" applyFont="1" applyNumberFormat="1">
      <alignment vertical="bottom"/>
    </xf>
    <xf borderId="1" fillId="0" fontId="15" numFmtId="0" xfId="0" applyAlignment="1" applyBorder="1" applyFont="1">
      <alignment horizontal="left" readingOrder="0" shrinkToFit="0" wrapText="1"/>
    </xf>
    <xf borderId="2" fillId="0" fontId="15" numFmtId="0" xfId="0" applyAlignment="1" applyBorder="1" applyFont="1">
      <alignment horizontal="left" readingOrder="0" shrinkToFit="0" wrapText="1"/>
    </xf>
    <xf borderId="1" fillId="0" fontId="1" numFmtId="166" xfId="0" applyAlignment="1" applyBorder="1" applyFont="1" applyNumberForma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165" xfId="0" applyAlignment="1" applyBorder="1" applyFont="1" applyNumberFormat="1">
      <alignment horizontal="left" shrinkToFit="0" vertical="top" wrapText="1"/>
    </xf>
    <xf borderId="1" fillId="0" fontId="1" numFmtId="169" xfId="0" applyAlignment="1" applyBorder="1" applyFont="1" applyNumberFormat="1">
      <alignment horizontal="left" shrinkToFit="0" vertical="top" wrapText="1"/>
    </xf>
    <xf borderId="1" fillId="0" fontId="15" numFmtId="165" xfId="0" applyAlignment="1" applyBorder="1" applyFont="1" applyNumberFormat="1">
      <alignment horizontal="left" readingOrder="0" shrinkToFit="0" wrapText="1"/>
    </xf>
    <xf borderId="1" fillId="0" fontId="1" numFmtId="168" xfId="0" applyAlignment="1" applyBorder="1" applyFont="1" applyNumberFormat="1">
      <alignment horizontal="left" shrinkToFit="0" vertical="top" wrapText="1"/>
    </xf>
    <xf borderId="1" fillId="0" fontId="1" numFmtId="170" xfId="0" applyAlignment="1" applyBorder="1" applyFont="1" applyNumberFormat="1">
      <alignment horizontal="left" shrinkToFit="0" vertical="top" wrapText="1"/>
    </xf>
    <xf borderId="1" fillId="0" fontId="1" numFmtId="171" xfId="0" applyAlignment="1" applyBorder="1" applyFont="1" applyNumberFormat="1">
      <alignment horizontal="left" shrinkToFit="0" vertical="top" wrapText="1"/>
    </xf>
    <xf borderId="0" fillId="0" fontId="1" numFmtId="165" xfId="0" applyAlignment="1" applyFont="1" applyNumberFormat="1">
      <alignment readingOrder="0"/>
    </xf>
    <xf borderId="1" fillId="0" fontId="1" numFmtId="172" xfId="0" applyAlignment="1" applyBorder="1" applyFont="1" applyNumberFormat="1">
      <alignment horizontal="left" shrinkToFit="0" vertical="top" wrapText="1"/>
    </xf>
    <xf borderId="1" fillId="0" fontId="1" numFmtId="173" xfId="0" applyAlignment="1" applyBorder="1" applyFont="1" applyNumberFormat="1">
      <alignment horizontal="left" shrinkToFit="0" vertical="top" wrapText="1"/>
    </xf>
    <xf borderId="0" fillId="0" fontId="15" numFmtId="0" xfId="0" applyAlignment="1" applyFont="1">
      <alignment readingOrder="0"/>
    </xf>
    <xf borderId="0" fillId="2" fontId="16" numFmtId="0" xfId="0" applyAlignment="1" applyFont="1">
      <alignment readingOrder="0"/>
    </xf>
    <xf borderId="0" fillId="0" fontId="1" numFmtId="169" xfId="0" applyFont="1" applyNumberFormat="1"/>
    <xf borderId="0" fillId="0" fontId="1" numFmtId="168" xfId="0" applyFont="1" applyNumberFormat="1"/>
    <xf borderId="1" fillId="0" fontId="1" numFmtId="172" xfId="0" applyAlignment="1" applyBorder="1" applyFont="1" applyNumberFormat="1">
      <alignment readingOrder="0"/>
    </xf>
    <xf borderId="1" fillId="0" fontId="1" numFmtId="168" xfId="0" applyAlignment="1" applyBorder="1" applyFont="1" applyNumberFormat="1">
      <alignment readingOrder="0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horizontal="left" readingOrder="0" shrinkToFit="0" vertical="top" wrapText="1"/>
    </xf>
    <xf borderId="0" fillId="0" fontId="1" numFmtId="172" xfId="0" applyAlignment="1" applyFont="1" applyNumberFormat="1">
      <alignment horizontal="left" shrinkToFit="0" vertical="top" wrapText="1"/>
    </xf>
    <xf borderId="0" fillId="0" fontId="1" numFmtId="3" xfId="0" applyAlignment="1" applyFont="1" applyNumberFormat="1">
      <alignment readingOrder="0"/>
    </xf>
    <xf borderId="1" fillId="0" fontId="1" numFmtId="0" xfId="0" applyBorder="1" applyFont="1"/>
    <xf borderId="1" fillId="0" fontId="1" numFmtId="172" xfId="0" applyBorder="1" applyFont="1" applyNumberFormat="1"/>
    <xf borderId="1" fillId="0" fontId="1" numFmtId="169" xfId="0" applyBorder="1" applyFont="1" applyNumberFormat="1"/>
    <xf borderId="1" fillId="0" fontId="1" numFmtId="173" xfId="0" applyBorder="1" applyFont="1" applyNumberFormat="1"/>
    <xf borderId="1" fillId="0" fontId="1" numFmtId="170" xfId="0" applyBorder="1" applyFont="1" applyNumberFormat="1"/>
    <xf borderId="0" fillId="0" fontId="1" numFmtId="172" xfId="0" applyFont="1" applyNumberFormat="1"/>
    <xf borderId="0" fillId="0" fontId="1" numFmtId="0" xfId="0" applyAlignment="1" applyFont="1">
      <alignment readingOrder="0"/>
    </xf>
    <xf borderId="0" fillId="0" fontId="1" numFmtId="168" xfId="0" applyAlignment="1" applyFont="1" applyNumberFormat="1">
      <alignment readingOrder="0"/>
    </xf>
    <xf borderId="0" fillId="0" fontId="1" numFmtId="9" xfId="0" applyAlignment="1" applyFont="1" applyNumberFormat="1">
      <alignment horizontal="center" readingOrder="0"/>
    </xf>
    <xf quotePrefix="1"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1" numFmtId="2" xfId="0" applyAlignment="1" applyFont="1" applyNumberFormat="1">
      <alignment horizontal="center" readingOrder="0"/>
    </xf>
    <xf borderId="0" fillId="0" fontId="1" numFmtId="168" xfId="0" applyAlignment="1" applyFont="1" applyNumberFormat="1">
      <alignment horizontal="center" readingOrder="0"/>
    </xf>
    <xf borderId="0" fillId="0" fontId="1" numFmtId="166" xfId="0" applyAlignment="1" applyFont="1" applyNumberFormat="1">
      <alignment horizontal="center" readingOrder="0"/>
    </xf>
    <xf borderId="0" fillId="0" fontId="1" numFmtId="172" xfId="0" applyAlignment="1" applyFont="1" applyNumberFormat="1">
      <alignment horizontal="center" readingOrder="0"/>
    </xf>
    <xf borderId="0" fillId="0" fontId="1" numFmtId="173" xfId="0" applyAlignment="1" applyFont="1" applyNumberForma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5" fontId="1" numFmtId="166" xfId="0" applyAlignment="1" applyFont="1" applyNumberForma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0" fontId="1" numFmtId="174" xfId="0" applyAlignment="1" applyFont="1" applyNumberFormat="1">
      <alignment horizontal="center" readingOrder="0"/>
    </xf>
    <xf borderId="0" fillId="6" fontId="1" numFmtId="174" xfId="0" applyAlignment="1" applyFont="1" applyNumberFormat="1">
      <alignment horizontal="center" readingOrder="0"/>
    </xf>
    <xf borderId="4" fillId="0" fontId="1" numFmtId="0" xfId="0" applyAlignment="1" applyBorder="1" applyFont="1">
      <alignment horizontal="center"/>
    </xf>
    <xf borderId="4" fillId="0" fontId="9" numFmtId="0" xfId="0" applyAlignment="1" applyBorder="1" applyFont="1">
      <alignment horizontal="center" readingOrder="0"/>
    </xf>
    <xf borderId="2" fillId="0" fontId="9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11" fillId="5" fontId="1" numFmtId="0" xfId="0" applyAlignment="1" applyBorder="1" applyFont="1">
      <alignment horizontal="center" readingOrder="0" vertical="center"/>
    </xf>
    <xf borderId="4" fillId="5" fontId="1" numFmtId="165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1" numFmtId="165" xfId="0" applyAlignment="1" applyBorder="1" applyFont="1" applyNumberFormat="1">
      <alignment horizontal="center" vertical="center"/>
    </xf>
    <xf borderId="12" fillId="0" fontId="3" numFmtId="0" xfId="0" applyBorder="1" applyFont="1"/>
    <xf borderId="7" fillId="0" fontId="3" numFmtId="0" xfId="0" applyBorder="1" applyFont="1"/>
    <xf borderId="1" fillId="5" fontId="2" numFmtId="0" xfId="0" applyAlignment="1" applyBorder="1" applyFont="1">
      <alignment horizontal="center" readingOrder="0" shrinkToFit="0" vertical="center" wrapText="1"/>
    </xf>
    <xf borderId="1" fillId="5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readingOrder="0" vertical="center"/>
    </xf>
    <xf borderId="4" fillId="0" fontId="1" numFmtId="165" xfId="0" applyAlignment="1" applyBorder="1" applyFont="1" applyNumberFormat="1">
      <alignment horizontal="center" vertical="center"/>
    </xf>
    <xf borderId="5" fillId="0" fontId="1" numFmtId="165" xfId="0" applyAlignment="1" applyBorder="1" applyFont="1" applyNumberFormat="1">
      <alignment horizontal="center" vertical="top"/>
    </xf>
    <xf borderId="4" fillId="0" fontId="1" numFmtId="0" xfId="0" applyAlignment="1" applyBorder="1" applyFont="1">
      <alignment horizontal="center" readingOrder="0" vertical="center"/>
    </xf>
    <xf borderId="1" fillId="6" fontId="2" numFmtId="0" xfId="0" applyAlignment="1" applyBorder="1" applyFont="1">
      <alignment horizontal="center" readingOrder="0" shrinkToFit="0" vertical="center" wrapText="1"/>
    </xf>
    <xf borderId="1" fillId="6" fontId="1" numFmtId="165" xfId="0" applyAlignment="1" applyBorder="1" applyFont="1" applyNumberFormat="1">
      <alignment horizontal="center" vertical="center"/>
    </xf>
    <xf borderId="1" fillId="0" fontId="6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/>
    </xf>
    <xf borderId="11" fillId="6" fontId="1" numFmtId="0" xfId="0" applyAlignment="1" applyBorder="1" applyFont="1">
      <alignment horizontal="center" readingOrder="0" vertical="center"/>
    </xf>
    <xf borderId="4" fillId="6" fontId="1" numFmtId="165" xfId="0" applyAlignment="1" applyBorder="1" applyFont="1" applyNumberFormat="1">
      <alignment horizontal="center" vertical="center"/>
    </xf>
    <xf borderId="7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left" readingOrder="0" shrinkToFit="0" wrapText="1"/>
    </xf>
    <xf borderId="0" fillId="0" fontId="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0"/>
    <col customWidth="1" min="2" max="2" width="4.0"/>
    <col customWidth="1" min="3" max="3" width="18.5"/>
    <col customWidth="1" min="4" max="4" width="4.75"/>
    <col customWidth="1" min="5" max="5" width="4.0"/>
    <col customWidth="1" min="6" max="6" width="7.38"/>
    <col customWidth="1" min="7" max="7" width="9.75"/>
    <col customWidth="1" min="8" max="8" width="8.0"/>
    <col customWidth="1" min="9" max="9" width="9.63"/>
    <col customWidth="1" min="10" max="10" width="17.13"/>
  </cols>
  <sheetData>
    <row r="1">
      <c r="A1" s="1"/>
      <c r="B1" s="2" t="s">
        <v>0</v>
      </c>
      <c r="C1" s="2" t="s">
        <v>1</v>
      </c>
      <c r="D1" s="2" t="s">
        <v>2</v>
      </c>
      <c r="E1" s="3" t="s">
        <v>3</v>
      </c>
      <c r="F1" s="4"/>
      <c r="G1" s="2" t="s">
        <v>4</v>
      </c>
      <c r="H1" s="2" t="s">
        <v>5</v>
      </c>
      <c r="I1" s="2" t="s">
        <v>6</v>
      </c>
      <c r="J1" s="5" t="s">
        <v>7</v>
      </c>
      <c r="K1" s="5" t="s">
        <v>8</v>
      </c>
      <c r="L1" s="5" t="s">
        <v>9</v>
      </c>
      <c r="M1" s="5" t="s">
        <v>10</v>
      </c>
    </row>
    <row r="2">
      <c r="A2" s="6" t="s">
        <v>11</v>
      </c>
      <c r="B2" s="7">
        <v>1.0</v>
      </c>
      <c r="C2" s="7" t="s">
        <v>12</v>
      </c>
      <c r="D2" s="7" t="s">
        <v>13</v>
      </c>
      <c r="E2" s="8" t="s">
        <v>14</v>
      </c>
      <c r="F2" s="8">
        <v>0.623</v>
      </c>
      <c r="G2" s="7" t="s">
        <v>15</v>
      </c>
      <c r="H2" s="9">
        <v>1.12</v>
      </c>
      <c r="I2" s="7" t="s">
        <v>16</v>
      </c>
      <c r="J2" s="10">
        <f>(F3-H2)/(F3-F2)</f>
        <v>0.945842868</v>
      </c>
      <c r="K2" s="11">
        <f>IF(AND(0&lt;=J2,J2&lt;=0.7),(0.7-J2)/0.7,0)</f>
        <v>0</v>
      </c>
      <c r="L2" s="11">
        <f>IF(AND(0&lt;=J2,J2&lt;=0.7), J2/0.7,IF(AND(0.7&lt;J2,J2&lt;=1),(1-J2)/0.3,0))</f>
        <v>0.1805237732</v>
      </c>
      <c r="M2" s="11">
        <f>IF(AND(0.7&lt;J2,J2&lt;=1),(J2-0.7)/0.3,0)</f>
        <v>0.8194762268</v>
      </c>
    </row>
    <row r="3">
      <c r="A3" s="12"/>
      <c r="B3" s="13"/>
      <c r="C3" s="13"/>
      <c r="D3" s="13"/>
      <c r="E3" s="8" t="s">
        <v>17</v>
      </c>
      <c r="F3" s="14">
        <v>9.8</v>
      </c>
      <c r="G3" s="13"/>
      <c r="H3" s="13"/>
      <c r="I3" s="13"/>
      <c r="J3" s="13"/>
      <c r="K3" s="13"/>
      <c r="L3" s="13"/>
      <c r="M3" s="13"/>
    </row>
    <row r="4">
      <c r="A4" s="12"/>
      <c r="B4" s="7">
        <v>2.0</v>
      </c>
      <c r="C4" s="7" t="s">
        <v>18</v>
      </c>
      <c r="D4" s="7" t="s">
        <v>13</v>
      </c>
      <c r="E4" s="8" t="s">
        <v>14</v>
      </c>
      <c r="F4" s="8">
        <v>0.00102</v>
      </c>
      <c r="G4" s="7" t="s">
        <v>19</v>
      </c>
      <c r="H4" s="15">
        <v>0.0046</v>
      </c>
      <c r="I4" s="7" t="s">
        <v>20</v>
      </c>
      <c r="J4" s="10">
        <f>(F5-H4)/(F5-F4)</f>
        <v>0.9637578457</v>
      </c>
      <c r="K4" s="11">
        <f>IF(AND(0&lt;=J4,J4&lt;=0.7),(0.7-J4)/0.7,0)</f>
        <v>0</v>
      </c>
      <c r="L4" s="11">
        <f>IF(AND(0&lt;=J4,J4&lt;=0.7), J4/0.7,IF(AND(0.7&lt;J4,J4&lt;=1),(1-J4)/0.3,0))</f>
        <v>0.1208071809</v>
      </c>
      <c r="M4" s="11">
        <f>IF(AND(0.7&lt;J4,J4&lt;=1),(J4-0.7)/0.3,0)</f>
        <v>0.8791928191</v>
      </c>
    </row>
    <row r="5">
      <c r="A5" s="12"/>
      <c r="B5" s="13"/>
      <c r="C5" s="13"/>
      <c r="D5" s="13"/>
      <c r="E5" s="8" t="s">
        <v>17</v>
      </c>
      <c r="F5" s="8">
        <v>0.0998</v>
      </c>
      <c r="G5" s="13"/>
      <c r="H5" s="13"/>
      <c r="I5" s="13"/>
      <c r="J5" s="13"/>
      <c r="K5" s="13"/>
      <c r="L5" s="13"/>
      <c r="M5" s="13"/>
    </row>
    <row r="6">
      <c r="A6" s="12"/>
      <c r="B6" s="7">
        <v>3.0</v>
      </c>
      <c r="C6" s="7" t="s">
        <v>21</v>
      </c>
      <c r="D6" s="7" t="s">
        <v>13</v>
      </c>
      <c r="E6" s="8" t="s">
        <v>14</v>
      </c>
      <c r="F6" s="8">
        <v>23.4</v>
      </c>
      <c r="G6" s="7" t="s">
        <v>22</v>
      </c>
      <c r="H6" s="16">
        <v>25.5</v>
      </c>
      <c r="I6" s="7" t="s">
        <v>16</v>
      </c>
      <c r="J6" s="10">
        <f>(F7-H6)/(F7-F6)</f>
        <v>0.9775641026</v>
      </c>
      <c r="K6" s="11">
        <f>IF(AND(0&lt;=J6,J6&lt;=0.7),(0.7-J6)/0.7,0)</f>
        <v>0</v>
      </c>
      <c r="L6" s="11">
        <f>IF(AND(0&lt;=J6,J6&lt;=0.7), J6/0.7,IF(AND(0.7&lt;J6,J6&lt;=1),(1-J6)/0.3,0))</f>
        <v>0.07478632479</v>
      </c>
      <c r="M6" s="11">
        <f>IF(AND(0.7&lt;J6,J6&lt;=1),(J6-0.7)/0.3,0)</f>
        <v>0.9252136752</v>
      </c>
    </row>
    <row r="7">
      <c r="A7" s="13"/>
      <c r="B7" s="13"/>
      <c r="C7" s="13"/>
      <c r="D7" s="13"/>
      <c r="E7" s="8" t="s">
        <v>17</v>
      </c>
      <c r="F7" s="8">
        <v>117.0</v>
      </c>
      <c r="G7" s="13"/>
      <c r="H7" s="13"/>
      <c r="I7" s="13"/>
      <c r="J7" s="13"/>
      <c r="K7" s="13"/>
      <c r="L7" s="13"/>
      <c r="M7" s="13"/>
    </row>
    <row r="8">
      <c r="A8" s="6" t="s">
        <v>23</v>
      </c>
      <c r="B8" s="7">
        <v>4.0</v>
      </c>
      <c r="C8" s="7" t="s">
        <v>24</v>
      </c>
      <c r="D8" s="7" t="s">
        <v>13</v>
      </c>
      <c r="E8" s="8" t="s">
        <v>14</v>
      </c>
      <c r="F8" s="14">
        <v>2.1</v>
      </c>
      <c r="G8" s="7" t="s">
        <v>25</v>
      </c>
      <c r="H8" s="9">
        <v>2.3</v>
      </c>
      <c r="I8" s="7" t="s">
        <v>16</v>
      </c>
      <c r="J8" s="10">
        <f>(F9-H8)/(F9-F8)</f>
        <v>0.9686028257</v>
      </c>
      <c r="K8" s="11">
        <f>IF(AND(0&lt;=J8,J8&lt;=0.7),(0.7-J8)/0.7,0)</f>
        <v>0</v>
      </c>
      <c r="L8" s="11">
        <f>IF(AND(0&lt;=J8,J8&lt;=0.7), J8/0.7,IF(AND(0.7&lt;J8,J8&lt;=1),(1-J8)/0.3,0))</f>
        <v>0.1046572475</v>
      </c>
      <c r="M8" s="11">
        <f>IF(AND(0.7&lt;J8,J8&lt;=1),(J8-0.7)/0.3,0)</f>
        <v>0.8953427525</v>
      </c>
    </row>
    <row r="9">
      <c r="A9" s="12"/>
      <c r="B9" s="13"/>
      <c r="C9" s="13"/>
      <c r="D9" s="13"/>
      <c r="E9" s="8" t="s">
        <v>17</v>
      </c>
      <c r="F9" s="8">
        <v>8.47</v>
      </c>
      <c r="G9" s="13"/>
      <c r="H9" s="13"/>
      <c r="I9" s="13"/>
      <c r="J9" s="13"/>
      <c r="K9" s="13"/>
      <c r="L9" s="13"/>
      <c r="M9" s="13"/>
    </row>
    <row r="10">
      <c r="A10" s="12"/>
      <c r="B10" s="7">
        <v>5.0</v>
      </c>
      <c r="C10" s="7" t="s">
        <v>26</v>
      </c>
      <c r="D10" s="7" t="s">
        <v>27</v>
      </c>
      <c r="E10" s="8" t="s">
        <v>28</v>
      </c>
      <c r="F10" s="8">
        <v>90.9</v>
      </c>
      <c r="G10" s="7" t="s">
        <v>29</v>
      </c>
      <c r="H10" s="16">
        <v>96.3</v>
      </c>
      <c r="I10" s="7" t="s">
        <v>16</v>
      </c>
      <c r="J10" s="10">
        <f>(H10-F10)/(F11-F10)</f>
        <v>0.6352941176</v>
      </c>
      <c r="K10" s="11">
        <f>IF(AND(0&lt;=J10,J10&lt;=0.7),(0.7-J10)/0.7,0)</f>
        <v>0.09243697479</v>
      </c>
      <c r="L10" s="11">
        <f>IF(AND(0&lt;=J10,J10&lt;=0.7), J10/0.7,IF(AND(0.7&lt;J10,J10&lt;=1),(1-J10)/0.3,0))</f>
        <v>0.9075630252</v>
      </c>
      <c r="M10" s="11">
        <f>IF(AND(0.7&lt;J10,J10&lt;=1),(J10-0.7)/0.3,0)</f>
        <v>0</v>
      </c>
    </row>
    <row r="11">
      <c r="A11" s="12"/>
      <c r="B11" s="13"/>
      <c r="C11" s="13"/>
      <c r="D11" s="13"/>
      <c r="E11" s="8" t="s">
        <v>30</v>
      </c>
      <c r="F11" s="8">
        <v>99.4</v>
      </c>
      <c r="G11" s="13"/>
      <c r="H11" s="13"/>
      <c r="I11" s="13"/>
      <c r="J11" s="13"/>
      <c r="K11" s="13"/>
      <c r="L11" s="13"/>
      <c r="M11" s="13"/>
    </row>
    <row r="12">
      <c r="A12" s="12"/>
      <c r="B12" s="7">
        <v>6.0</v>
      </c>
      <c r="C12" s="7" t="s">
        <v>31</v>
      </c>
      <c r="D12" s="7" t="s">
        <v>13</v>
      </c>
      <c r="E12" s="8" t="s">
        <v>14</v>
      </c>
      <c r="F12" s="8">
        <v>0.081</v>
      </c>
      <c r="G12" s="7" t="s">
        <v>32</v>
      </c>
      <c r="H12" s="17">
        <v>0.56</v>
      </c>
      <c r="I12" s="7" t="s">
        <v>16</v>
      </c>
      <c r="J12" s="10">
        <f>(F13-H12)/(F13-F12)</f>
        <v>0.3746736292</v>
      </c>
      <c r="K12" s="11">
        <f>IF(AND(0&lt;=J12,J12&lt;=0.7),(0.7-J12)/0.7,0)</f>
        <v>0.4647519582</v>
      </c>
      <c r="L12" s="11">
        <f>IF(AND(0&lt;=J12,J12&lt;=0.7), J12/0.7,IF(AND(0.7&lt;J12,J12&lt;=1),(1-J12)/0.3,0))</f>
        <v>0.5352480418</v>
      </c>
      <c r="M12" s="11">
        <f>IF(AND(0.7&lt;J12,J12&lt;=1),(J12-0.7)/0.3,0)</f>
        <v>0</v>
      </c>
    </row>
    <row r="13">
      <c r="A13" s="13"/>
      <c r="B13" s="13"/>
      <c r="C13" s="13"/>
      <c r="D13" s="13"/>
      <c r="E13" s="8" t="s">
        <v>17</v>
      </c>
      <c r="F13" s="8">
        <v>0.847</v>
      </c>
      <c r="G13" s="13"/>
      <c r="H13" s="13"/>
      <c r="I13" s="13"/>
      <c r="J13" s="13"/>
      <c r="K13" s="13"/>
      <c r="L13" s="13"/>
      <c r="M13" s="13"/>
    </row>
    <row r="14">
      <c r="A14" s="6" t="s">
        <v>33</v>
      </c>
      <c r="B14" s="7">
        <v>7.0</v>
      </c>
      <c r="C14" s="7" t="s">
        <v>34</v>
      </c>
      <c r="D14" s="7" t="s">
        <v>13</v>
      </c>
      <c r="E14" s="8" t="s">
        <v>14</v>
      </c>
      <c r="F14" s="8">
        <v>1.51</v>
      </c>
      <c r="G14" s="7" t="s">
        <v>35</v>
      </c>
      <c r="H14" s="9">
        <v>2.112</v>
      </c>
      <c r="I14" s="7" t="s">
        <v>16</v>
      </c>
      <c r="J14" s="10">
        <f>(F15-H14)/(F15-F14)</f>
        <v>0.7986622074</v>
      </c>
      <c r="K14" s="11">
        <f>IF(AND(0&lt;=J14,J14&lt;=0.7),(0.7-J14)/0.7,0)</f>
        <v>0</v>
      </c>
      <c r="L14" s="11">
        <f>IF(AND(0&lt;=J14,J14&lt;=0.7), J14/0.7,IF(AND(0.7&lt;J14,J14&lt;=1),(1-J14)/0.3,0))</f>
        <v>0.6711259755</v>
      </c>
      <c r="M14" s="11">
        <f>IF(AND(0.7&lt;J14,J14&lt;=1),(J14-0.7)/0.3,0)</f>
        <v>0.3288740245</v>
      </c>
    </row>
    <row r="15">
      <c r="A15" s="12"/>
      <c r="B15" s="13"/>
      <c r="C15" s="13"/>
      <c r="D15" s="13"/>
      <c r="E15" s="8" t="s">
        <v>17</v>
      </c>
      <c r="F15" s="14">
        <v>4.5</v>
      </c>
      <c r="G15" s="13"/>
      <c r="H15" s="13"/>
      <c r="I15" s="13"/>
      <c r="J15" s="13"/>
      <c r="K15" s="13"/>
      <c r="L15" s="13"/>
      <c r="M15" s="13"/>
    </row>
    <row r="16">
      <c r="A16" s="12"/>
      <c r="B16" s="7">
        <v>8.0</v>
      </c>
      <c r="C16" s="7" t="s">
        <v>36</v>
      </c>
      <c r="D16" s="7" t="s">
        <v>27</v>
      </c>
      <c r="E16" s="8" t="s">
        <v>28</v>
      </c>
      <c r="F16" s="8">
        <v>12.0</v>
      </c>
      <c r="G16" s="7" t="s">
        <v>37</v>
      </c>
      <c r="H16" s="16">
        <v>13.3</v>
      </c>
      <c r="I16" s="7" t="s">
        <v>16</v>
      </c>
      <c r="J16" s="10">
        <f>(H16-F16)/(F17-F16)</f>
        <v>0.01477272727</v>
      </c>
      <c r="K16" s="11">
        <f>IF(AND(0&lt;=J16,J16&lt;=0.7),(0.7-J16)/0.7,0)</f>
        <v>0.9788961039</v>
      </c>
      <c r="L16" s="11">
        <f>IF(AND(0&lt;=J16,J16&lt;=0.7), J16/0.7,IF(AND(0.7&lt;J16,J16&lt;=1),(1-J16)/0.3,0))</f>
        <v>0.0211038961</v>
      </c>
      <c r="M16" s="11">
        <f>IF(AND(0.7&lt;J16,J16&lt;=1),(J16-0.7)/0.3,0)</f>
        <v>0</v>
      </c>
    </row>
    <row r="17">
      <c r="A17" s="12"/>
      <c r="B17" s="13"/>
      <c r="C17" s="13"/>
      <c r="D17" s="13"/>
      <c r="E17" s="8" t="s">
        <v>30</v>
      </c>
      <c r="F17" s="8">
        <v>100.0</v>
      </c>
      <c r="G17" s="13"/>
      <c r="H17" s="13"/>
      <c r="I17" s="13"/>
      <c r="J17" s="13"/>
      <c r="K17" s="13"/>
      <c r="L17" s="13"/>
      <c r="M17" s="13"/>
    </row>
    <row r="18">
      <c r="A18" s="12"/>
      <c r="B18" s="18">
        <v>9.0</v>
      </c>
      <c r="C18" s="18" t="s">
        <v>38</v>
      </c>
      <c r="D18" s="18" t="s">
        <v>13</v>
      </c>
      <c r="E18" s="8" t="s">
        <v>14</v>
      </c>
      <c r="F18" s="14">
        <v>1.0</v>
      </c>
      <c r="G18" s="7" t="s">
        <v>39</v>
      </c>
      <c r="H18" s="9">
        <v>4.96</v>
      </c>
      <c r="I18" s="7" t="s">
        <v>40</v>
      </c>
      <c r="J18" s="10">
        <f>(F19-H18)/(F19-F18)</f>
        <v>0.7724137931</v>
      </c>
      <c r="K18" s="11">
        <f>IF(AND(0&lt;=J18,J18&lt;=0.7),(0.7-J18)/0.7,0)</f>
        <v>0</v>
      </c>
      <c r="L18" s="11">
        <f>IF(AND(0&lt;=J18,J18&lt;=0.7), J18/0.7,IF(AND(0.7&lt;J18,J18&lt;=1),(1-J18)/0.3,0))</f>
        <v>0.7586206897</v>
      </c>
      <c r="M18" s="11">
        <f>IF(AND(0.7&lt;J18,J18&lt;=1),(J18-0.7)/0.3,0)</f>
        <v>0.2413793103</v>
      </c>
    </row>
    <row r="19">
      <c r="A19" s="13"/>
      <c r="B19" s="13"/>
      <c r="C19" s="13"/>
      <c r="D19" s="13"/>
      <c r="E19" s="8" t="s">
        <v>17</v>
      </c>
      <c r="F19" s="8">
        <v>18.4</v>
      </c>
      <c r="G19" s="13"/>
      <c r="H19" s="13"/>
      <c r="I19" s="13"/>
      <c r="J19" s="13"/>
      <c r="K19" s="13"/>
      <c r="L19" s="13"/>
      <c r="M19" s="13"/>
    </row>
    <row r="20">
      <c r="A20" s="6" t="s">
        <v>41</v>
      </c>
      <c r="B20" s="7">
        <v>10.0</v>
      </c>
      <c r="C20" s="18" t="s">
        <v>42</v>
      </c>
      <c r="D20" s="18" t="s">
        <v>27</v>
      </c>
      <c r="E20" s="8" t="s">
        <v>28</v>
      </c>
      <c r="F20" s="8">
        <v>0.204</v>
      </c>
      <c r="G20" s="19" t="s">
        <v>43</v>
      </c>
      <c r="H20" s="17">
        <v>0.516</v>
      </c>
      <c r="I20" s="7" t="s">
        <v>40</v>
      </c>
      <c r="J20" s="10">
        <f>(H20-F20)/(F21-F20)</f>
        <v>0.3196721311</v>
      </c>
      <c r="K20" s="11">
        <f>IF(AND(0&lt;=J20,J20&lt;=0.7),(0.7-J20)/0.7,0)</f>
        <v>0.5433255269</v>
      </c>
      <c r="L20" s="11">
        <f>IF(AND(0&lt;=J20,J20&lt;=0.7), J20/0.7,IF(AND(0.7&lt;J20,J20&lt;=1),(1-J20)/0.3,0))</f>
        <v>0.4566744731</v>
      </c>
      <c r="M20" s="11">
        <f>IF(AND(0.7&lt;J20,J20&lt;=1),(J20-0.7)/0.3,0)</f>
        <v>0</v>
      </c>
    </row>
    <row r="21">
      <c r="A21" s="12"/>
      <c r="B21" s="13"/>
      <c r="C21" s="13"/>
      <c r="D21" s="13"/>
      <c r="E21" s="8" t="s">
        <v>30</v>
      </c>
      <c r="F21" s="8">
        <v>1.18</v>
      </c>
      <c r="G21" s="13"/>
      <c r="H21" s="13"/>
      <c r="I21" s="13"/>
      <c r="J21" s="13"/>
      <c r="K21" s="13"/>
      <c r="L21" s="13"/>
      <c r="M21" s="13"/>
    </row>
    <row r="22">
      <c r="A22" s="12"/>
      <c r="B22" s="7">
        <v>11.0</v>
      </c>
      <c r="C22" s="7" t="s">
        <v>44</v>
      </c>
      <c r="D22" s="7" t="s">
        <v>45</v>
      </c>
      <c r="E22" s="8" t="s">
        <v>28</v>
      </c>
      <c r="F22" s="8">
        <v>29.0</v>
      </c>
      <c r="G22" s="7" t="s">
        <v>46</v>
      </c>
      <c r="H22" s="16">
        <v>48.3</v>
      </c>
      <c r="I22" s="7" t="s">
        <v>16</v>
      </c>
      <c r="J22" s="10">
        <f>IF(H22&lt;=F22,0,IF(AND(F22&lt;H22,H22&lt;F23),(H22-F22)/(F23-F22),IF(AND(F23&lt;=H22,H22&lt;=F24),1,IF(AND(F24&lt;H22,H22&lt;F25),(F25-H22)/(F25-F24), IF(F25&lt;=H22,0)))))</f>
        <v>0.965</v>
      </c>
      <c r="K22" s="11">
        <f>IF(AND(0&lt;=J22,J22&lt;=0.7),(0.7-J22)/0.7,0)</f>
        <v>0</v>
      </c>
      <c r="L22" s="11">
        <f>IF(AND(0&lt;=J22,J22&lt;=0.7), J22/0.7,IF(AND(0.7&lt;J22,J22&lt;=1),(1-J22)/0.3,0))</f>
        <v>0.1166666667</v>
      </c>
      <c r="M22" s="11">
        <f>IF(AND(0.7&lt;J22,J22&lt;=1),(J22-0.7)/0.3,0)</f>
        <v>0.8833333333</v>
      </c>
    </row>
    <row r="23">
      <c r="A23" s="12"/>
      <c r="B23" s="12"/>
      <c r="C23" s="12"/>
      <c r="D23" s="12"/>
      <c r="E23" s="8" t="s">
        <v>30</v>
      </c>
      <c r="F23" s="8">
        <v>49.0</v>
      </c>
      <c r="G23" s="12"/>
      <c r="H23" s="12"/>
      <c r="I23" s="12"/>
      <c r="J23" s="12"/>
      <c r="K23" s="12"/>
      <c r="L23" s="12"/>
      <c r="M23" s="12"/>
    </row>
    <row r="24">
      <c r="A24" s="12"/>
      <c r="B24" s="12"/>
      <c r="C24" s="12"/>
      <c r="D24" s="12"/>
      <c r="E24" s="8" t="s">
        <v>14</v>
      </c>
      <c r="F24" s="8">
        <v>50.0</v>
      </c>
      <c r="G24" s="12"/>
      <c r="H24" s="12"/>
      <c r="I24" s="12"/>
      <c r="J24" s="12"/>
      <c r="K24" s="12"/>
      <c r="L24" s="12"/>
      <c r="M24" s="12"/>
    </row>
    <row r="25">
      <c r="A25" s="13"/>
      <c r="B25" s="13"/>
      <c r="C25" s="13"/>
      <c r="D25" s="13"/>
      <c r="E25" s="8" t="s">
        <v>17</v>
      </c>
      <c r="F25" s="8">
        <v>100.0</v>
      </c>
      <c r="G25" s="13"/>
      <c r="H25" s="13"/>
      <c r="I25" s="13"/>
      <c r="J25" s="13"/>
      <c r="K25" s="13"/>
      <c r="L25" s="13"/>
      <c r="M25" s="13"/>
    </row>
    <row r="26">
      <c r="A26" s="6" t="s">
        <v>47</v>
      </c>
      <c r="B26" s="7">
        <v>12.0</v>
      </c>
      <c r="C26" s="7" t="s">
        <v>48</v>
      </c>
      <c r="D26" s="7" t="s">
        <v>13</v>
      </c>
      <c r="E26" s="8" t="s">
        <v>14</v>
      </c>
      <c r="F26" s="8">
        <v>0.0</v>
      </c>
      <c r="G26" s="7" t="s">
        <v>49</v>
      </c>
      <c r="H26" s="17">
        <v>0.19</v>
      </c>
      <c r="I26" s="7" t="s">
        <v>16</v>
      </c>
      <c r="J26" s="10">
        <f>(F27-H26)/(F27-F26)</f>
        <v>0.5869565217</v>
      </c>
      <c r="K26" s="11">
        <f>IF(AND(0&lt;=J26,J26&lt;=0.7),(0.7-J26)/0.7,0)</f>
        <v>0.1614906832</v>
      </c>
      <c r="L26" s="11">
        <f>IF(AND(0&lt;=J26,J26&lt;=0.7), J26/0.7,IF(AND(0.7&lt;J26,J26&lt;=1),(1-J26)/0.3,0))</f>
        <v>0.8385093168</v>
      </c>
      <c r="M26" s="11">
        <f>IF(AND(0.7&lt;J26,J26&lt;=1),(J26-0.7)/0.3,0)</f>
        <v>0</v>
      </c>
    </row>
    <row r="27">
      <c r="A27" s="12"/>
      <c r="B27" s="13"/>
      <c r="C27" s="13"/>
      <c r="D27" s="13"/>
      <c r="E27" s="8" t="s">
        <v>17</v>
      </c>
      <c r="F27" s="8">
        <v>0.46</v>
      </c>
      <c r="G27" s="13"/>
      <c r="H27" s="13"/>
      <c r="I27" s="13"/>
      <c r="J27" s="13"/>
      <c r="K27" s="13"/>
      <c r="L27" s="13"/>
      <c r="M27" s="13"/>
    </row>
    <row r="28">
      <c r="A28" s="12"/>
      <c r="B28" s="7">
        <v>13.0</v>
      </c>
      <c r="C28" s="7" t="s">
        <v>50</v>
      </c>
      <c r="D28" s="7" t="s">
        <v>45</v>
      </c>
      <c r="E28" s="8" t="s">
        <v>28</v>
      </c>
      <c r="F28" s="8">
        <v>0.0</v>
      </c>
      <c r="G28" s="7" t="s">
        <v>51</v>
      </c>
      <c r="H28" s="9">
        <v>6.8</v>
      </c>
      <c r="I28" s="7" t="s">
        <v>16</v>
      </c>
      <c r="J28" s="10">
        <f>IF(H28&lt;=F28,0,IF(AND(F28&lt;H28,H28&lt;F29),(H28-F28)/(F29-F28),IF(AND(F29&lt;=H28,H28&lt;=F30),1,IF(AND(F30&lt;H28,H28&lt;F31),(F31-H28)/(F31-F30), IF(F31&lt;=H28,0)))))</f>
        <v>1</v>
      </c>
      <c r="K28" s="11">
        <f>IF(AND(0&lt;=J28,J28&lt;=0.7),(0.7-J28)/0.7,0)</f>
        <v>0</v>
      </c>
      <c r="L28" s="11">
        <f>IF(AND(0&lt;=J28,J28&lt;=0.7), J28/0.7,IF(AND(0.7&lt;J28,J28&lt;=1),(1-J28)/0.3,0))</f>
        <v>0</v>
      </c>
      <c r="M28" s="11">
        <f>IF(AND(0.7&lt;J28,J28&lt;=1),(J28-0.7)/0.3,0)</f>
        <v>1</v>
      </c>
    </row>
    <row r="29">
      <c r="A29" s="12"/>
      <c r="B29" s="12"/>
      <c r="C29" s="12"/>
      <c r="D29" s="12"/>
      <c r="E29" s="8" t="s">
        <v>30</v>
      </c>
      <c r="F29" s="8">
        <v>4.0</v>
      </c>
      <c r="G29" s="12"/>
      <c r="H29" s="12"/>
      <c r="I29" s="12"/>
      <c r="J29" s="12"/>
      <c r="K29" s="12"/>
      <c r="L29" s="12"/>
      <c r="M29" s="12"/>
    </row>
    <row r="30">
      <c r="A30" s="12"/>
      <c r="B30" s="12"/>
      <c r="C30" s="12"/>
      <c r="D30" s="12"/>
      <c r="E30" s="8" t="s">
        <v>14</v>
      </c>
      <c r="F30" s="8">
        <v>7.0</v>
      </c>
      <c r="G30" s="12"/>
      <c r="H30" s="12"/>
      <c r="I30" s="12"/>
      <c r="J30" s="12"/>
      <c r="K30" s="12"/>
      <c r="L30" s="12"/>
      <c r="M30" s="12"/>
    </row>
    <row r="31">
      <c r="A31" s="13"/>
      <c r="B31" s="13"/>
      <c r="C31" s="13"/>
      <c r="D31" s="13"/>
      <c r="E31" s="8" t="s">
        <v>17</v>
      </c>
      <c r="F31" s="8">
        <v>100.0</v>
      </c>
      <c r="G31" s="13"/>
      <c r="H31" s="13"/>
      <c r="I31" s="13"/>
      <c r="J31" s="13"/>
      <c r="K31" s="13"/>
      <c r="L31" s="13"/>
      <c r="M31" s="13"/>
    </row>
    <row r="32">
      <c r="A32" s="6" t="s">
        <v>52</v>
      </c>
      <c r="B32" s="7">
        <v>14.0</v>
      </c>
      <c r="C32" s="7" t="s">
        <v>53</v>
      </c>
      <c r="D32" s="7" t="s">
        <v>27</v>
      </c>
      <c r="E32" s="8" t="s">
        <v>28</v>
      </c>
      <c r="F32" s="20">
        <v>0.32</v>
      </c>
      <c r="G32" s="7" t="s">
        <v>54</v>
      </c>
      <c r="H32" s="17">
        <v>0.43</v>
      </c>
      <c r="I32" s="7" t="s">
        <v>16</v>
      </c>
      <c r="J32" s="10">
        <f>(H32-F32)/(F33-F32)</f>
        <v>0.2517162471</v>
      </c>
      <c r="K32" s="11">
        <f>IF(AND(0&lt;=J32,J32&lt;=0.7),(0.7-J32)/0.7,0)</f>
        <v>0.6404053612</v>
      </c>
      <c r="L32" s="11">
        <f>IF(AND(0&lt;=J32,J32&lt;=0.7), J32/0.7,IF(AND(0.7&lt;J32,J32&lt;=1),(1-J32)/0.3,0))</f>
        <v>0.3595946388</v>
      </c>
      <c r="M32" s="11">
        <f>IF(AND(0.7&lt;J32,J32&lt;=1),(J32-0.7)/0.3,0)</f>
        <v>0</v>
      </c>
    </row>
    <row r="33">
      <c r="A33" s="12"/>
      <c r="B33" s="13"/>
      <c r="C33" s="13"/>
      <c r="D33" s="13"/>
      <c r="E33" s="8" t="s">
        <v>30</v>
      </c>
      <c r="F33" s="8">
        <v>0.757</v>
      </c>
      <c r="G33" s="13"/>
      <c r="H33" s="13"/>
      <c r="I33" s="13"/>
      <c r="J33" s="13"/>
      <c r="K33" s="13"/>
      <c r="L33" s="13"/>
      <c r="M33" s="13"/>
    </row>
    <row r="34">
      <c r="A34" s="12"/>
      <c r="B34" s="7">
        <v>15.0</v>
      </c>
      <c r="C34" s="7" t="s">
        <v>55</v>
      </c>
      <c r="D34" s="7" t="s">
        <v>27</v>
      </c>
      <c r="E34" s="8" t="s">
        <v>28</v>
      </c>
      <c r="F34" s="8">
        <v>0.399</v>
      </c>
      <c r="G34" s="7" t="s">
        <v>49</v>
      </c>
      <c r="H34" s="17">
        <v>0.517</v>
      </c>
      <c r="I34" s="7" t="s">
        <v>16</v>
      </c>
      <c r="J34" s="10">
        <f>(H34-F34)/(F35-F34)</f>
        <v>0.8613138686</v>
      </c>
      <c r="K34" s="21">
        <f>IF(AND(0&lt;=J34,J34&lt;=0.7),(0.7-J34)/0.7,0)</f>
        <v>0</v>
      </c>
      <c r="L34" s="21">
        <f>IF(AND(0&lt;=J34,J34&lt;=0.7), J34/0.7,IF(AND(0.7&lt;J34,J34&lt;=1),(1-J34)/0.3,0))</f>
        <v>0.4622871046</v>
      </c>
      <c r="M34" s="21">
        <f>IF(AND(0.7&lt;J34,J34&lt;=1),(J34-0.7)/0.3,0)</f>
        <v>0.5377128954</v>
      </c>
    </row>
    <row r="35">
      <c r="A35" s="13"/>
      <c r="B35" s="13"/>
      <c r="C35" s="13"/>
      <c r="D35" s="13"/>
      <c r="E35" s="8" t="s">
        <v>30</v>
      </c>
      <c r="F35" s="8">
        <v>0.536</v>
      </c>
      <c r="G35" s="13"/>
      <c r="H35" s="13"/>
      <c r="I35" s="13"/>
      <c r="J35" s="13"/>
      <c r="K35" s="13"/>
      <c r="L35" s="13"/>
      <c r="M35" s="13"/>
    </row>
    <row r="36">
      <c r="A36" s="6" t="s">
        <v>56</v>
      </c>
      <c r="B36" s="7">
        <v>16.0</v>
      </c>
      <c r="C36" s="22" t="s">
        <v>57</v>
      </c>
      <c r="D36" s="7" t="s">
        <v>27</v>
      </c>
      <c r="E36" s="8" t="s">
        <v>28</v>
      </c>
      <c r="F36" s="8">
        <v>0.0146</v>
      </c>
      <c r="G36" s="7" t="s">
        <v>54</v>
      </c>
      <c r="H36" s="23">
        <v>0.0253</v>
      </c>
      <c r="I36" s="7" t="s">
        <v>16</v>
      </c>
      <c r="J36" s="10">
        <f>(H36-F36)/(F37-F36)</f>
        <v>0.8629032258</v>
      </c>
      <c r="K36" s="11">
        <f>IF(AND(0&lt;=J36,J36&lt;=0.7),(0.7-J36)/0.7,0)</f>
        <v>0</v>
      </c>
      <c r="L36" s="11">
        <f>IF(AND(0&lt;=J36,J36&lt;=0.7), J36/0.7,IF(AND(0.7&lt;J36,J36&lt;=1),(1-J36)/0.3,0))</f>
        <v>0.4569892473</v>
      </c>
      <c r="M36" s="11">
        <f>IF(AND(0.7&lt;J36,J36&lt;=1),(J36-0.7)/0.3,0)</f>
        <v>0.5430107527</v>
      </c>
    </row>
    <row r="37">
      <c r="A37" s="12"/>
      <c r="B37" s="13"/>
      <c r="C37" s="24"/>
      <c r="D37" s="13"/>
      <c r="E37" s="8" t="s">
        <v>30</v>
      </c>
      <c r="F37" s="25">
        <v>0.027</v>
      </c>
      <c r="G37" s="13"/>
      <c r="H37" s="13"/>
      <c r="I37" s="13"/>
      <c r="J37" s="13"/>
      <c r="K37" s="13"/>
      <c r="L37" s="13"/>
      <c r="M37" s="13"/>
    </row>
    <row r="38">
      <c r="A38" s="12"/>
      <c r="B38" s="7">
        <v>17.0</v>
      </c>
      <c r="C38" s="7" t="s">
        <v>58</v>
      </c>
      <c r="D38" s="7" t="s">
        <v>45</v>
      </c>
      <c r="E38" s="8" t="s">
        <v>28</v>
      </c>
      <c r="F38" s="8">
        <v>5.0</v>
      </c>
      <c r="G38" s="7" t="s">
        <v>49</v>
      </c>
      <c r="H38" s="16">
        <v>31.8</v>
      </c>
      <c r="I38" s="7" t="s">
        <v>16</v>
      </c>
      <c r="J38" s="10">
        <f>IF(H38&lt;=F38,0,IF(AND(F38&lt;H38,H38&lt;F39),(H38-F38)/(F39-F38),IF(AND(F39&lt;=H38,H38&lt;=F40),1,IF(AND(F40&lt;H38,H38&lt;F41),(F41-H38)/(F41-F40), IF(F41&lt;=H38,0)))))</f>
        <v>0.2631578947</v>
      </c>
      <c r="K38" s="21">
        <f>IF(AND(0&lt;=J38,J38&lt;=0.7),(0.7-J38)/0.7,0)</f>
        <v>0.6240601504</v>
      </c>
      <c r="L38" s="21">
        <f>IF(AND(0&lt;=J38,J38&lt;=0.7), J38/0.7,IF(AND(0.7&lt;J38,J38&lt;=1),(1-J38)/0.3,0))</f>
        <v>0.3759398496</v>
      </c>
      <c r="M38" s="21">
        <f>IF(AND(0.7&lt;J38,J38&lt;=1),(J38-0.7)/0.3,0)</f>
        <v>0</v>
      </c>
    </row>
    <row r="39">
      <c r="A39" s="12"/>
      <c r="B39" s="12"/>
      <c r="C39" s="12"/>
      <c r="D39" s="12"/>
      <c r="E39" s="8" t="s">
        <v>30</v>
      </c>
      <c r="F39" s="8">
        <v>10.0</v>
      </c>
      <c r="G39" s="12"/>
      <c r="H39" s="12"/>
      <c r="I39" s="12"/>
      <c r="J39" s="12"/>
      <c r="K39" s="12"/>
      <c r="L39" s="12"/>
      <c r="M39" s="12"/>
    </row>
    <row r="40">
      <c r="A40" s="12"/>
      <c r="B40" s="12"/>
      <c r="C40" s="12"/>
      <c r="D40" s="12"/>
      <c r="E40" s="8" t="s">
        <v>14</v>
      </c>
      <c r="F40" s="8">
        <v>29.0</v>
      </c>
      <c r="G40" s="12"/>
      <c r="H40" s="12"/>
      <c r="I40" s="12"/>
      <c r="J40" s="12"/>
      <c r="K40" s="12"/>
      <c r="L40" s="12"/>
      <c r="M40" s="12"/>
    </row>
    <row r="41">
      <c r="A41" s="13"/>
      <c r="B41" s="13"/>
      <c r="C41" s="13"/>
      <c r="D41" s="13"/>
      <c r="E41" s="8" t="s">
        <v>17</v>
      </c>
      <c r="F41" s="8">
        <v>32.8</v>
      </c>
      <c r="G41" s="13"/>
      <c r="H41" s="13"/>
      <c r="I41" s="13"/>
      <c r="J41" s="13"/>
      <c r="K41" s="13"/>
      <c r="L41" s="13"/>
      <c r="M41" s="13"/>
    </row>
    <row r="42">
      <c r="A42" s="6" t="s">
        <v>59</v>
      </c>
      <c r="B42" s="7">
        <v>18.0</v>
      </c>
      <c r="C42" s="7" t="s">
        <v>60</v>
      </c>
      <c r="D42" s="7" t="s">
        <v>13</v>
      </c>
      <c r="E42" s="8" t="s">
        <v>14</v>
      </c>
      <c r="F42" s="8">
        <v>0.0</v>
      </c>
      <c r="G42" s="7" t="s">
        <v>61</v>
      </c>
      <c r="H42" s="16">
        <v>46.0</v>
      </c>
      <c r="I42" s="7" t="s">
        <v>16</v>
      </c>
      <c r="J42" s="10">
        <f>(F43-H42)/(F43-F42)</f>
        <v>0.1153846154</v>
      </c>
      <c r="K42" s="11">
        <f>IF(AND(0&lt;=J42,J42&lt;=0.7),(0.7-J42)/0.7,0)</f>
        <v>0.8351648352</v>
      </c>
      <c r="L42" s="11">
        <f>IF(AND(0&lt;=J42,J42&lt;=0.7), J42/0.7,IF(AND(0.7&lt;J42,J42&lt;=1),(1-J42)/0.3,0))</f>
        <v>0.1648351648</v>
      </c>
      <c r="M42" s="11">
        <f>IF(AND(0.7&lt;J42,J42&lt;=1),(J42-0.7)/0.3,0)</f>
        <v>0</v>
      </c>
    </row>
    <row r="43">
      <c r="A43" s="12"/>
      <c r="B43" s="13"/>
      <c r="C43" s="13"/>
      <c r="D43" s="13"/>
      <c r="E43" s="8" t="s">
        <v>17</v>
      </c>
      <c r="F43" s="8">
        <v>52.0</v>
      </c>
      <c r="G43" s="13"/>
      <c r="H43" s="13"/>
      <c r="I43" s="13"/>
      <c r="J43" s="13"/>
      <c r="K43" s="13"/>
      <c r="L43" s="13"/>
      <c r="M43" s="13"/>
    </row>
    <row r="44">
      <c r="A44" s="12"/>
      <c r="B44" s="7">
        <v>19.0</v>
      </c>
      <c r="C44" s="7" t="s">
        <v>62</v>
      </c>
      <c r="D44" s="7" t="s">
        <v>45</v>
      </c>
      <c r="E44" s="8" t="s">
        <v>28</v>
      </c>
      <c r="F44" s="8">
        <v>0.0</v>
      </c>
      <c r="G44" s="7" t="s">
        <v>63</v>
      </c>
      <c r="H44" s="9">
        <v>2.0</v>
      </c>
      <c r="I44" s="7" t="s">
        <v>64</v>
      </c>
      <c r="J44" s="10">
        <f>IF(H44&lt;=F44,0,IF(AND(F44&lt;H44,H44&lt;F45),(H44-F44)/(F45-F44),IF(AND(F45&lt;=H44,H44&lt;=F46),1,IF(AND(F46&lt;H44,H44&lt;F47),(F47-H44)/(F47-F46), IF(F47&lt;=H44,0)))))</f>
        <v>0.9302325581</v>
      </c>
      <c r="K44" s="11">
        <f>IF(AND(0&lt;=J44,J44&lt;=0.7),(0.7-J44)/0.7,0)</f>
        <v>0</v>
      </c>
      <c r="L44" s="11">
        <f>IF(AND(0&lt;=J44,J44&lt;=0.7), J44/0.7,IF(AND(0.7&lt;J44,J44&lt;=1),(1-J44)/0.3,0))</f>
        <v>0.2325581395</v>
      </c>
      <c r="M44" s="11">
        <f>IF(AND(0.7&lt;J44,J44&lt;=1),(J44-0.7)/0.3,0)</f>
        <v>0.7674418605</v>
      </c>
    </row>
    <row r="45">
      <c r="A45" s="12"/>
      <c r="B45" s="12"/>
      <c r="C45" s="12"/>
      <c r="D45" s="12"/>
      <c r="E45" s="8" t="s">
        <v>30</v>
      </c>
      <c r="F45" s="8">
        <v>2.15</v>
      </c>
      <c r="G45" s="12"/>
      <c r="H45" s="12"/>
      <c r="I45" s="12"/>
      <c r="J45" s="12"/>
      <c r="K45" s="12"/>
      <c r="L45" s="12"/>
      <c r="M45" s="12"/>
    </row>
    <row r="46">
      <c r="A46" s="12"/>
      <c r="B46" s="12"/>
      <c r="C46" s="12"/>
      <c r="D46" s="12"/>
      <c r="E46" s="8" t="s">
        <v>14</v>
      </c>
      <c r="F46" s="8">
        <v>4.0</v>
      </c>
      <c r="G46" s="12"/>
      <c r="H46" s="12"/>
      <c r="I46" s="12"/>
      <c r="J46" s="12"/>
      <c r="K46" s="12"/>
      <c r="L46" s="12"/>
      <c r="M46" s="12"/>
    </row>
    <row r="47">
      <c r="A47" s="12"/>
      <c r="B47" s="13"/>
      <c r="C47" s="13"/>
      <c r="D47" s="13"/>
      <c r="E47" s="8" t="s">
        <v>17</v>
      </c>
      <c r="F47" s="8">
        <v>16.0</v>
      </c>
      <c r="G47" s="13"/>
      <c r="H47" s="13"/>
      <c r="I47" s="13"/>
      <c r="J47" s="13"/>
      <c r="K47" s="13"/>
      <c r="L47" s="13"/>
      <c r="M47" s="13"/>
    </row>
    <row r="48">
      <c r="A48" s="12"/>
      <c r="B48" s="7">
        <v>20.0</v>
      </c>
      <c r="C48" s="7" t="s">
        <v>65</v>
      </c>
      <c r="D48" s="7" t="s">
        <v>13</v>
      </c>
      <c r="E48" s="8" t="s">
        <v>14</v>
      </c>
      <c r="F48" s="8">
        <v>2.15</v>
      </c>
      <c r="G48" s="7" t="s">
        <v>66</v>
      </c>
      <c r="H48" s="9">
        <v>2.3</v>
      </c>
      <c r="I48" s="7" t="s">
        <v>16</v>
      </c>
      <c r="J48" s="10">
        <f>(F49-H48)/(F49-F48)</f>
        <v>0.7115384615</v>
      </c>
      <c r="K48" s="11">
        <f>IF(AND(0&lt;=J48,J48&lt;=0.7),(0.7-J48)/0.7,0)</f>
        <v>0</v>
      </c>
      <c r="L48" s="11">
        <f>IF(AND(0&lt;=J48,J48&lt;=0.7), J48/0.7,IF(AND(0.7&lt;J48,J48&lt;=1),(1-J48)/0.3,0))</f>
        <v>0.9615384615</v>
      </c>
      <c r="M48" s="26">
        <f>IF(AND(0.7&lt;J48,J48&lt;=1),(J48-0.7)/0.3,0)</f>
        <v>0.03846153846</v>
      </c>
    </row>
    <row r="49">
      <c r="A49" s="13"/>
      <c r="B49" s="13"/>
      <c r="C49" s="13"/>
      <c r="D49" s="13"/>
      <c r="E49" s="8" t="s">
        <v>17</v>
      </c>
      <c r="F49" s="8">
        <v>2.67</v>
      </c>
      <c r="G49" s="13"/>
      <c r="H49" s="13"/>
      <c r="I49" s="13"/>
      <c r="J49" s="13"/>
      <c r="K49" s="13"/>
      <c r="L49" s="13"/>
      <c r="M49" s="13"/>
    </row>
    <row r="50">
      <c r="A50" s="6" t="s">
        <v>67</v>
      </c>
      <c r="B50" s="7">
        <v>21.0</v>
      </c>
      <c r="C50" s="7" t="s">
        <v>68</v>
      </c>
      <c r="D50" s="7" t="s">
        <v>27</v>
      </c>
      <c r="E50" s="8" t="s">
        <v>28</v>
      </c>
      <c r="F50" s="8">
        <v>25.4</v>
      </c>
      <c r="G50" s="7" t="s">
        <v>29</v>
      </c>
      <c r="H50" s="16">
        <v>36.2</v>
      </c>
      <c r="I50" s="7" t="s">
        <v>16</v>
      </c>
      <c r="J50" s="10">
        <f>(H50-F50)/(F51-F50)</f>
        <v>0.2797927461</v>
      </c>
      <c r="K50" s="11">
        <f>IF(AND(0&lt;=J50,J50&lt;=0.7),(0.7-J50)/0.7,0)</f>
        <v>0.600296077</v>
      </c>
      <c r="L50" s="11">
        <f>IF(AND(0&lt;=J50,J50&lt;=0.7), J50/0.7,IF(AND(0.7&lt;J50,J50&lt;=1),(1-J50)/0.3,0))</f>
        <v>0.399703923</v>
      </c>
      <c r="M50" s="11">
        <f>IF(AND(0.7&lt;J50,J50&lt;=1),(J50-0.7)/0.3,0)</f>
        <v>0</v>
      </c>
    </row>
    <row r="51">
      <c r="A51" s="12"/>
      <c r="B51" s="13"/>
      <c r="C51" s="13"/>
      <c r="D51" s="13"/>
      <c r="E51" s="8" t="s">
        <v>30</v>
      </c>
      <c r="F51" s="8">
        <v>64.0</v>
      </c>
      <c r="G51" s="13"/>
      <c r="H51" s="13"/>
      <c r="I51" s="13"/>
      <c r="J51" s="13"/>
      <c r="K51" s="13"/>
      <c r="L51" s="13"/>
      <c r="M51" s="13"/>
    </row>
    <row r="52">
      <c r="A52" s="12"/>
      <c r="B52" s="7">
        <v>22.0</v>
      </c>
      <c r="C52" s="7" t="s">
        <v>69</v>
      </c>
      <c r="D52" s="7" t="s">
        <v>27</v>
      </c>
      <c r="E52" s="8" t="s">
        <v>28</v>
      </c>
      <c r="F52" s="27">
        <v>1.5</v>
      </c>
      <c r="G52" s="7" t="s">
        <v>70</v>
      </c>
      <c r="H52" s="9">
        <v>3.4</v>
      </c>
      <c r="I52" s="7" t="s">
        <v>16</v>
      </c>
      <c r="J52" s="10">
        <f>(H52-F52)/(F53-F52)</f>
        <v>0.8636363636</v>
      </c>
      <c r="K52" s="11">
        <f>IF(AND(0&lt;=J52,J52&lt;=0.7),(0.7-J52)/0.7,0)</f>
        <v>0</v>
      </c>
      <c r="L52" s="11">
        <f>IF(AND(0&lt;=J52,J52&lt;=0.7), J52/0.7,IF(AND(0.7&lt;J52,J52&lt;=1),(1-J52)/0.3,0))</f>
        <v>0.4545454545</v>
      </c>
      <c r="M52" s="11">
        <f>IF(AND(0.7&lt;J52,J52&lt;=1),(J52-0.7)/0.3,0)</f>
        <v>0.5454545455</v>
      </c>
    </row>
    <row r="53">
      <c r="A53" s="13"/>
      <c r="B53" s="13"/>
      <c r="C53" s="13"/>
      <c r="D53" s="13"/>
      <c r="E53" s="8" t="s">
        <v>30</v>
      </c>
      <c r="F53" s="27">
        <v>3.7</v>
      </c>
      <c r="G53" s="13"/>
      <c r="H53" s="13"/>
      <c r="I53" s="13"/>
      <c r="J53" s="13"/>
      <c r="K53" s="13"/>
      <c r="L53" s="13"/>
      <c r="M53" s="13"/>
    </row>
    <row r="54">
      <c r="C54" s="28"/>
    </row>
    <row r="55">
      <c r="C55" s="28"/>
    </row>
    <row r="56">
      <c r="C56" s="28"/>
    </row>
    <row r="57">
      <c r="C57" s="28"/>
    </row>
    <row r="58">
      <c r="C58" s="28"/>
    </row>
    <row r="59">
      <c r="C59" s="28"/>
    </row>
    <row r="60">
      <c r="C60" s="28"/>
    </row>
    <row r="61">
      <c r="C61" s="28"/>
    </row>
    <row r="62">
      <c r="C62" s="28"/>
    </row>
    <row r="63">
      <c r="C63" s="28"/>
    </row>
    <row r="64">
      <c r="C64" s="28"/>
    </row>
    <row r="65">
      <c r="C65" s="28"/>
    </row>
    <row r="66">
      <c r="C66" s="28"/>
    </row>
    <row r="67">
      <c r="C67" s="28"/>
    </row>
    <row r="68">
      <c r="C68" s="28"/>
    </row>
    <row r="69">
      <c r="C69" s="28"/>
    </row>
    <row r="70">
      <c r="C70" s="28"/>
    </row>
    <row r="71">
      <c r="C71" s="28"/>
    </row>
    <row r="72">
      <c r="C72" s="28"/>
    </row>
    <row r="73">
      <c r="C73" s="28"/>
    </row>
    <row r="74">
      <c r="C74" s="28"/>
    </row>
    <row r="75">
      <c r="C75" s="28"/>
    </row>
    <row r="76">
      <c r="C76" s="28"/>
    </row>
    <row r="77">
      <c r="C77" s="28"/>
    </row>
    <row r="78">
      <c r="C78" s="28"/>
    </row>
    <row r="79">
      <c r="C79" s="28"/>
    </row>
    <row r="80">
      <c r="C80" s="28"/>
    </row>
    <row r="81">
      <c r="C81" s="28"/>
    </row>
    <row r="82">
      <c r="C82" s="28"/>
    </row>
    <row r="83">
      <c r="C83" s="28"/>
    </row>
    <row r="84">
      <c r="C84" s="28"/>
    </row>
    <row r="85">
      <c r="C85" s="28"/>
    </row>
    <row r="86">
      <c r="C86" s="28"/>
    </row>
    <row r="87">
      <c r="C87" s="28"/>
    </row>
    <row r="88">
      <c r="C88" s="28"/>
    </row>
    <row r="89">
      <c r="C89" s="28"/>
    </row>
    <row r="90">
      <c r="C90" s="28"/>
    </row>
    <row r="91">
      <c r="C91" s="28"/>
    </row>
    <row r="92">
      <c r="C92" s="28"/>
    </row>
    <row r="93">
      <c r="C93" s="28"/>
    </row>
    <row r="94">
      <c r="C94" s="28"/>
    </row>
    <row r="95">
      <c r="C95" s="28"/>
    </row>
    <row r="96">
      <c r="C96" s="28"/>
    </row>
    <row r="97">
      <c r="C97" s="28"/>
    </row>
    <row r="98">
      <c r="C98" s="28"/>
    </row>
    <row r="99">
      <c r="C99" s="28"/>
    </row>
    <row r="100">
      <c r="C100" s="28"/>
    </row>
    <row r="101">
      <c r="C101" s="28"/>
    </row>
    <row r="102">
      <c r="C102" s="28"/>
    </row>
    <row r="103">
      <c r="C103" s="28"/>
    </row>
    <row r="104">
      <c r="C104" s="28"/>
    </row>
    <row r="105">
      <c r="C105" s="28"/>
    </row>
    <row r="106">
      <c r="C106" s="28"/>
    </row>
    <row r="107">
      <c r="C107" s="28"/>
    </row>
    <row r="108">
      <c r="C108" s="28"/>
    </row>
    <row r="109">
      <c r="C109" s="28"/>
    </row>
    <row r="110">
      <c r="C110" s="28"/>
    </row>
    <row r="111">
      <c r="C111" s="28"/>
    </row>
    <row r="112">
      <c r="C112" s="28"/>
    </row>
    <row r="113">
      <c r="C113" s="28"/>
    </row>
    <row r="114">
      <c r="C114" s="28"/>
    </row>
    <row r="115">
      <c r="C115" s="28"/>
    </row>
    <row r="116">
      <c r="C116" s="28"/>
    </row>
    <row r="117">
      <c r="C117" s="28"/>
    </row>
    <row r="118">
      <c r="C118" s="28"/>
    </row>
    <row r="119">
      <c r="C119" s="28"/>
    </row>
    <row r="120">
      <c r="C120" s="28"/>
    </row>
    <row r="121">
      <c r="C121" s="28"/>
    </row>
    <row r="122">
      <c r="C122" s="28"/>
    </row>
    <row r="123">
      <c r="C123" s="28"/>
    </row>
    <row r="124">
      <c r="C124" s="28"/>
    </row>
    <row r="125">
      <c r="C125" s="28"/>
    </row>
    <row r="126">
      <c r="C126" s="28"/>
    </row>
    <row r="127">
      <c r="C127" s="28"/>
    </row>
    <row r="128">
      <c r="C128" s="28"/>
    </row>
    <row r="129">
      <c r="C129" s="28"/>
    </row>
    <row r="130">
      <c r="C130" s="28"/>
    </row>
    <row r="131">
      <c r="C131" s="28"/>
    </row>
    <row r="132">
      <c r="C132" s="28"/>
    </row>
    <row r="133">
      <c r="C133" s="28"/>
    </row>
    <row r="134">
      <c r="C134" s="28"/>
    </row>
    <row r="135">
      <c r="C135" s="28"/>
    </row>
    <row r="136">
      <c r="C136" s="28"/>
    </row>
    <row r="137">
      <c r="C137" s="28"/>
    </row>
    <row r="138">
      <c r="C138" s="28"/>
    </row>
    <row r="139">
      <c r="C139" s="28"/>
    </row>
    <row r="140">
      <c r="C140" s="28"/>
    </row>
    <row r="141">
      <c r="C141" s="28"/>
    </row>
    <row r="142">
      <c r="C142" s="28"/>
    </row>
    <row r="143">
      <c r="C143" s="28"/>
    </row>
    <row r="144">
      <c r="C144" s="28"/>
    </row>
    <row r="145">
      <c r="C145" s="28"/>
    </row>
    <row r="146">
      <c r="C146" s="28"/>
    </row>
    <row r="147">
      <c r="C147" s="28"/>
    </row>
    <row r="148">
      <c r="C148" s="28"/>
    </row>
    <row r="149">
      <c r="C149" s="28"/>
    </row>
    <row r="150">
      <c r="C150" s="28"/>
    </row>
    <row r="151">
      <c r="C151" s="28"/>
    </row>
    <row r="152">
      <c r="C152" s="28"/>
    </row>
    <row r="153">
      <c r="C153" s="28"/>
    </row>
    <row r="154">
      <c r="C154" s="28"/>
    </row>
    <row r="155">
      <c r="C155" s="28"/>
    </row>
    <row r="156">
      <c r="C156" s="28"/>
    </row>
    <row r="157">
      <c r="C157" s="28"/>
    </row>
    <row r="158">
      <c r="C158" s="28"/>
    </row>
    <row r="159">
      <c r="C159" s="28"/>
    </row>
    <row r="160">
      <c r="C160" s="28"/>
    </row>
    <row r="161">
      <c r="C161" s="28"/>
    </row>
    <row r="162">
      <c r="C162" s="28"/>
    </row>
    <row r="163">
      <c r="C163" s="28"/>
    </row>
    <row r="164">
      <c r="C164" s="28"/>
    </row>
    <row r="165">
      <c r="C165" s="28"/>
    </row>
    <row r="166">
      <c r="C166" s="28"/>
    </row>
    <row r="167">
      <c r="C167" s="28"/>
    </row>
    <row r="168">
      <c r="C168" s="28"/>
    </row>
    <row r="169">
      <c r="C169" s="28"/>
    </row>
    <row r="170">
      <c r="C170" s="28"/>
    </row>
    <row r="171">
      <c r="C171" s="28"/>
    </row>
    <row r="172">
      <c r="C172" s="28"/>
    </row>
    <row r="173">
      <c r="C173" s="28"/>
    </row>
    <row r="174">
      <c r="C174" s="28"/>
    </row>
    <row r="175">
      <c r="C175" s="28"/>
    </row>
    <row r="176">
      <c r="C176" s="28"/>
    </row>
    <row r="177">
      <c r="C177" s="28"/>
    </row>
    <row r="178">
      <c r="C178" s="28"/>
    </row>
    <row r="179">
      <c r="C179" s="28"/>
    </row>
    <row r="180">
      <c r="C180" s="28"/>
    </row>
    <row r="181">
      <c r="C181" s="28"/>
    </row>
    <row r="182">
      <c r="C182" s="28"/>
    </row>
    <row r="183">
      <c r="C183" s="28"/>
    </row>
    <row r="184">
      <c r="C184" s="28"/>
    </row>
    <row r="185">
      <c r="C185" s="28"/>
    </row>
    <row r="186">
      <c r="C186" s="28"/>
    </row>
    <row r="187">
      <c r="C187" s="28"/>
    </row>
    <row r="188">
      <c r="C188" s="28"/>
    </row>
    <row r="189">
      <c r="C189" s="28"/>
    </row>
    <row r="190">
      <c r="C190" s="28"/>
    </row>
    <row r="191">
      <c r="C191" s="28"/>
    </row>
    <row r="192">
      <c r="C192" s="28"/>
    </row>
    <row r="193">
      <c r="C193" s="28"/>
    </row>
    <row r="194">
      <c r="C194" s="28"/>
    </row>
    <row r="195">
      <c r="C195" s="28"/>
    </row>
    <row r="196">
      <c r="C196" s="28"/>
    </row>
    <row r="197">
      <c r="C197" s="28"/>
    </row>
    <row r="198">
      <c r="C198" s="28"/>
    </row>
    <row r="199">
      <c r="C199" s="28"/>
    </row>
    <row r="200">
      <c r="C200" s="28"/>
    </row>
    <row r="201">
      <c r="C201" s="28"/>
    </row>
    <row r="202">
      <c r="C202" s="28"/>
    </row>
    <row r="203">
      <c r="C203" s="28"/>
    </row>
    <row r="204">
      <c r="C204" s="28"/>
    </row>
    <row r="205">
      <c r="C205" s="28"/>
    </row>
    <row r="206">
      <c r="C206" s="28"/>
    </row>
    <row r="207">
      <c r="C207" s="28"/>
    </row>
    <row r="208">
      <c r="C208" s="28"/>
    </row>
    <row r="209">
      <c r="C209" s="28"/>
    </row>
    <row r="210">
      <c r="C210" s="28"/>
    </row>
    <row r="211">
      <c r="C211" s="28"/>
    </row>
    <row r="212">
      <c r="C212" s="28"/>
    </row>
    <row r="213">
      <c r="C213" s="28"/>
    </row>
    <row r="214">
      <c r="C214" s="28"/>
    </row>
    <row r="215">
      <c r="C215" s="28"/>
    </row>
    <row r="216">
      <c r="C216" s="28"/>
    </row>
    <row r="217">
      <c r="C217" s="28"/>
    </row>
    <row r="218">
      <c r="C218" s="28"/>
    </row>
    <row r="219">
      <c r="C219" s="28"/>
    </row>
    <row r="220">
      <c r="C220" s="28"/>
    </row>
    <row r="221">
      <c r="C221" s="28"/>
    </row>
    <row r="222">
      <c r="C222" s="28"/>
    </row>
    <row r="223">
      <c r="C223" s="28"/>
    </row>
    <row r="224">
      <c r="C224" s="28"/>
    </row>
    <row r="225">
      <c r="C225" s="28"/>
    </row>
    <row r="226">
      <c r="C226" s="28"/>
    </row>
    <row r="227">
      <c r="C227" s="28"/>
    </row>
    <row r="228">
      <c r="C228" s="28"/>
    </row>
    <row r="229">
      <c r="C229" s="28"/>
    </row>
    <row r="230">
      <c r="C230" s="28"/>
    </row>
    <row r="231">
      <c r="C231" s="28"/>
    </row>
    <row r="232">
      <c r="C232" s="28"/>
    </row>
    <row r="233">
      <c r="C233" s="28"/>
    </row>
    <row r="234">
      <c r="C234" s="28"/>
    </row>
    <row r="235">
      <c r="C235" s="28"/>
    </row>
    <row r="236">
      <c r="C236" s="28"/>
    </row>
    <row r="237">
      <c r="C237" s="28"/>
    </row>
    <row r="238">
      <c r="C238" s="28"/>
    </row>
    <row r="239">
      <c r="C239" s="28"/>
    </row>
    <row r="240">
      <c r="C240" s="28"/>
    </row>
    <row r="241">
      <c r="C241" s="28"/>
    </row>
    <row r="242">
      <c r="C242" s="28"/>
    </row>
    <row r="243">
      <c r="C243" s="28"/>
    </row>
    <row r="244">
      <c r="C244" s="28"/>
    </row>
    <row r="245">
      <c r="C245" s="28"/>
    </row>
    <row r="246">
      <c r="C246" s="28"/>
    </row>
    <row r="247">
      <c r="C247" s="28"/>
    </row>
    <row r="248">
      <c r="C248" s="28"/>
    </row>
    <row r="249">
      <c r="C249" s="28"/>
    </row>
    <row r="250">
      <c r="C250" s="28"/>
    </row>
    <row r="251">
      <c r="C251" s="28"/>
    </row>
    <row r="252">
      <c r="C252" s="28"/>
    </row>
    <row r="253">
      <c r="C253" s="28"/>
    </row>
    <row r="254">
      <c r="C254" s="28"/>
    </row>
    <row r="255">
      <c r="C255" s="28"/>
    </row>
    <row r="256">
      <c r="C256" s="28"/>
    </row>
    <row r="257">
      <c r="C257" s="28"/>
    </row>
    <row r="258">
      <c r="C258" s="28"/>
    </row>
    <row r="259">
      <c r="C259" s="28"/>
    </row>
    <row r="260">
      <c r="C260" s="28"/>
    </row>
    <row r="261">
      <c r="C261" s="28"/>
    </row>
    <row r="262">
      <c r="C262" s="28"/>
    </row>
    <row r="263">
      <c r="C263" s="28"/>
    </row>
    <row r="264">
      <c r="C264" s="28"/>
    </row>
    <row r="265">
      <c r="C265" s="28"/>
    </row>
    <row r="266">
      <c r="C266" s="28"/>
    </row>
    <row r="267">
      <c r="C267" s="28"/>
    </row>
    <row r="268">
      <c r="C268" s="28"/>
    </row>
    <row r="269">
      <c r="C269" s="28"/>
    </row>
    <row r="270">
      <c r="C270" s="28"/>
    </row>
    <row r="271">
      <c r="C271" s="28"/>
    </row>
    <row r="272">
      <c r="C272" s="28"/>
    </row>
    <row r="273">
      <c r="C273" s="28"/>
    </row>
    <row r="274">
      <c r="C274" s="28"/>
    </row>
    <row r="275">
      <c r="C275" s="28"/>
    </row>
    <row r="276">
      <c r="C276" s="28"/>
    </row>
    <row r="277">
      <c r="C277" s="28"/>
    </row>
    <row r="278">
      <c r="C278" s="28"/>
    </row>
    <row r="279">
      <c r="C279" s="28"/>
    </row>
    <row r="280">
      <c r="C280" s="28"/>
    </row>
    <row r="281">
      <c r="C281" s="28"/>
    </row>
    <row r="282">
      <c r="C282" s="28"/>
    </row>
    <row r="283">
      <c r="C283" s="28"/>
    </row>
    <row r="284">
      <c r="C284" s="28"/>
    </row>
    <row r="285">
      <c r="C285" s="28"/>
    </row>
    <row r="286">
      <c r="C286" s="28"/>
    </row>
    <row r="287">
      <c r="C287" s="28"/>
    </row>
    <row r="288">
      <c r="C288" s="28"/>
    </row>
    <row r="289">
      <c r="C289" s="28"/>
    </row>
    <row r="290">
      <c r="C290" s="28"/>
    </row>
    <row r="291">
      <c r="C291" s="28"/>
    </row>
    <row r="292">
      <c r="C292" s="28"/>
    </row>
    <row r="293">
      <c r="C293" s="28"/>
    </row>
    <row r="294">
      <c r="C294" s="28"/>
    </row>
    <row r="295">
      <c r="C295" s="28"/>
    </row>
    <row r="296">
      <c r="C296" s="28"/>
    </row>
    <row r="297">
      <c r="C297" s="28"/>
    </row>
    <row r="298">
      <c r="C298" s="28"/>
    </row>
    <row r="299">
      <c r="C299" s="28"/>
    </row>
    <row r="300">
      <c r="C300" s="28"/>
    </row>
    <row r="301">
      <c r="C301" s="28"/>
    </row>
    <row r="302">
      <c r="C302" s="28"/>
    </row>
    <row r="303">
      <c r="C303" s="28"/>
    </row>
    <row r="304">
      <c r="C304" s="28"/>
    </row>
    <row r="305">
      <c r="C305" s="28"/>
    </row>
    <row r="306">
      <c r="C306" s="28"/>
    </row>
    <row r="307">
      <c r="C307" s="28"/>
    </row>
    <row r="308">
      <c r="C308" s="28"/>
    </row>
    <row r="309">
      <c r="C309" s="28"/>
    </row>
    <row r="310">
      <c r="C310" s="28"/>
    </row>
    <row r="311">
      <c r="C311" s="28"/>
    </row>
    <row r="312">
      <c r="C312" s="28"/>
    </row>
    <row r="313">
      <c r="C313" s="28"/>
    </row>
    <row r="314">
      <c r="C314" s="28"/>
    </row>
    <row r="315">
      <c r="C315" s="28"/>
    </row>
    <row r="316">
      <c r="C316" s="28"/>
    </row>
    <row r="317">
      <c r="C317" s="28"/>
    </row>
    <row r="318">
      <c r="C318" s="28"/>
    </row>
    <row r="319">
      <c r="C319" s="28"/>
    </row>
    <row r="320">
      <c r="C320" s="28"/>
    </row>
    <row r="321">
      <c r="C321" s="28"/>
    </row>
    <row r="322">
      <c r="C322" s="28"/>
    </row>
    <row r="323">
      <c r="C323" s="28"/>
    </row>
    <row r="324">
      <c r="C324" s="28"/>
    </row>
    <row r="325">
      <c r="C325" s="28"/>
    </row>
    <row r="326">
      <c r="C326" s="28"/>
    </row>
    <row r="327">
      <c r="C327" s="28"/>
    </row>
    <row r="328">
      <c r="C328" s="28"/>
    </row>
    <row r="329">
      <c r="C329" s="28"/>
    </row>
    <row r="330">
      <c r="C330" s="28"/>
    </row>
    <row r="331">
      <c r="C331" s="28"/>
    </row>
    <row r="332">
      <c r="C332" s="28"/>
    </row>
    <row r="333">
      <c r="C333" s="28"/>
    </row>
    <row r="334">
      <c r="C334" s="28"/>
    </row>
    <row r="335">
      <c r="C335" s="28"/>
    </row>
    <row r="336">
      <c r="C336" s="28"/>
    </row>
    <row r="337">
      <c r="C337" s="28"/>
    </row>
    <row r="338">
      <c r="C338" s="28"/>
    </row>
    <row r="339">
      <c r="C339" s="28"/>
    </row>
    <row r="340">
      <c r="C340" s="28"/>
    </row>
    <row r="341">
      <c r="C341" s="28"/>
    </row>
    <row r="342">
      <c r="C342" s="28"/>
    </row>
    <row r="343">
      <c r="C343" s="28"/>
    </row>
    <row r="344">
      <c r="C344" s="28"/>
    </row>
    <row r="345">
      <c r="C345" s="28"/>
    </row>
    <row r="346">
      <c r="C346" s="28"/>
    </row>
    <row r="347">
      <c r="C347" s="28"/>
    </row>
    <row r="348">
      <c r="C348" s="28"/>
    </row>
    <row r="349">
      <c r="C349" s="28"/>
    </row>
    <row r="350">
      <c r="C350" s="28"/>
    </row>
    <row r="351">
      <c r="C351" s="28"/>
    </row>
    <row r="352">
      <c r="C352" s="28"/>
    </row>
    <row r="353">
      <c r="C353" s="28"/>
    </row>
    <row r="354">
      <c r="C354" s="28"/>
    </row>
    <row r="355">
      <c r="C355" s="28"/>
    </row>
    <row r="356">
      <c r="C356" s="28"/>
    </row>
    <row r="357">
      <c r="C357" s="28"/>
    </row>
    <row r="358">
      <c r="C358" s="28"/>
    </row>
    <row r="359">
      <c r="C359" s="28"/>
    </row>
    <row r="360">
      <c r="C360" s="28"/>
    </row>
    <row r="361">
      <c r="C361" s="28"/>
    </row>
    <row r="362">
      <c r="C362" s="28"/>
    </row>
    <row r="363">
      <c r="C363" s="28"/>
    </row>
    <row r="364">
      <c r="C364" s="28"/>
    </row>
    <row r="365">
      <c r="C365" s="28"/>
    </row>
    <row r="366">
      <c r="C366" s="28"/>
    </row>
    <row r="367">
      <c r="C367" s="28"/>
    </row>
    <row r="368">
      <c r="C368" s="28"/>
    </row>
    <row r="369">
      <c r="C369" s="28"/>
    </row>
    <row r="370">
      <c r="C370" s="28"/>
    </row>
    <row r="371">
      <c r="C371" s="28"/>
    </row>
    <row r="372">
      <c r="C372" s="28"/>
    </row>
    <row r="373">
      <c r="C373" s="28"/>
    </row>
    <row r="374">
      <c r="C374" s="28"/>
    </row>
    <row r="375">
      <c r="C375" s="28"/>
    </row>
    <row r="376">
      <c r="C376" s="28"/>
    </row>
    <row r="377">
      <c r="C377" s="28"/>
    </row>
    <row r="378">
      <c r="C378" s="28"/>
    </row>
    <row r="379">
      <c r="C379" s="28"/>
    </row>
    <row r="380">
      <c r="C380" s="28"/>
    </row>
    <row r="381">
      <c r="C381" s="28"/>
    </row>
    <row r="382">
      <c r="C382" s="28"/>
    </row>
    <row r="383">
      <c r="C383" s="28"/>
    </row>
    <row r="384">
      <c r="C384" s="28"/>
    </row>
    <row r="385">
      <c r="C385" s="28"/>
    </row>
    <row r="386">
      <c r="C386" s="28"/>
    </row>
    <row r="387">
      <c r="C387" s="28"/>
    </row>
    <row r="388">
      <c r="C388" s="28"/>
    </row>
    <row r="389">
      <c r="C389" s="28"/>
    </row>
    <row r="390">
      <c r="C390" s="28"/>
    </row>
    <row r="391">
      <c r="C391" s="28"/>
    </row>
    <row r="392">
      <c r="C392" s="28"/>
    </row>
    <row r="393">
      <c r="C393" s="28"/>
    </row>
    <row r="394">
      <c r="C394" s="28"/>
    </row>
    <row r="395">
      <c r="C395" s="28"/>
    </row>
    <row r="396">
      <c r="C396" s="28"/>
    </row>
    <row r="397">
      <c r="C397" s="28"/>
    </row>
    <row r="398">
      <c r="C398" s="28"/>
    </row>
    <row r="399">
      <c r="C399" s="28"/>
    </row>
    <row r="400">
      <c r="C400" s="28"/>
    </row>
    <row r="401">
      <c r="C401" s="28"/>
    </row>
    <row r="402">
      <c r="C402" s="28"/>
    </row>
    <row r="403">
      <c r="C403" s="28"/>
    </row>
    <row r="404">
      <c r="C404" s="28"/>
    </row>
    <row r="405">
      <c r="C405" s="28"/>
    </row>
    <row r="406">
      <c r="C406" s="28"/>
    </row>
    <row r="407">
      <c r="C407" s="28"/>
    </row>
    <row r="408">
      <c r="C408" s="28"/>
    </row>
    <row r="409">
      <c r="C409" s="28"/>
    </row>
    <row r="410">
      <c r="C410" s="28"/>
    </row>
    <row r="411">
      <c r="C411" s="28"/>
    </row>
    <row r="412">
      <c r="C412" s="28"/>
    </row>
    <row r="413">
      <c r="C413" s="28"/>
    </row>
    <row r="414">
      <c r="C414" s="28"/>
    </row>
    <row r="415">
      <c r="C415" s="28"/>
    </row>
    <row r="416">
      <c r="C416" s="28"/>
    </row>
    <row r="417">
      <c r="C417" s="28"/>
    </row>
    <row r="418">
      <c r="C418" s="28"/>
    </row>
    <row r="419">
      <c r="C419" s="28"/>
    </row>
    <row r="420">
      <c r="C420" s="28"/>
    </row>
    <row r="421">
      <c r="C421" s="28"/>
    </row>
    <row r="422">
      <c r="C422" s="28"/>
    </row>
    <row r="423">
      <c r="C423" s="28"/>
    </row>
    <row r="424">
      <c r="C424" s="28"/>
    </row>
    <row r="425">
      <c r="C425" s="28"/>
    </row>
    <row r="426">
      <c r="C426" s="28"/>
    </row>
    <row r="427">
      <c r="C427" s="28"/>
    </row>
    <row r="428">
      <c r="C428" s="28"/>
    </row>
    <row r="429">
      <c r="C429" s="28"/>
    </row>
    <row r="430">
      <c r="C430" s="28"/>
    </row>
    <row r="431">
      <c r="C431" s="28"/>
    </row>
    <row r="432">
      <c r="C432" s="28"/>
    </row>
    <row r="433">
      <c r="C433" s="28"/>
    </row>
    <row r="434">
      <c r="C434" s="28"/>
    </row>
    <row r="435">
      <c r="C435" s="28"/>
    </row>
    <row r="436">
      <c r="C436" s="28"/>
    </row>
    <row r="437">
      <c r="C437" s="28"/>
    </row>
    <row r="438">
      <c r="C438" s="28"/>
    </row>
    <row r="439">
      <c r="C439" s="28"/>
    </row>
    <row r="440">
      <c r="C440" s="28"/>
    </row>
    <row r="441">
      <c r="C441" s="28"/>
    </row>
    <row r="442">
      <c r="C442" s="28"/>
    </row>
    <row r="443">
      <c r="C443" s="28"/>
    </row>
    <row r="444">
      <c r="C444" s="28"/>
    </row>
    <row r="445">
      <c r="C445" s="28"/>
    </row>
    <row r="446">
      <c r="C446" s="28"/>
    </row>
    <row r="447">
      <c r="C447" s="28"/>
    </row>
    <row r="448">
      <c r="C448" s="28"/>
    </row>
    <row r="449">
      <c r="C449" s="28"/>
    </row>
    <row r="450">
      <c r="C450" s="28"/>
    </row>
    <row r="451">
      <c r="C451" s="28"/>
    </row>
    <row r="452">
      <c r="C452" s="28"/>
    </row>
    <row r="453">
      <c r="C453" s="28"/>
    </row>
    <row r="454">
      <c r="C454" s="28"/>
    </row>
    <row r="455">
      <c r="C455" s="28"/>
    </row>
    <row r="456">
      <c r="C456" s="28"/>
    </row>
    <row r="457">
      <c r="C457" s="28"/>
    </row>
    <row r="458">
      <c r="C458" s="28"/>
    </row>
    <row r="459">
      <c r="C459" s="28"/>
    </row>
    <row r="460">
      <c r="C460" s="28"/>
    </row>
    <row r="461">
      <c r="C461" s="28"/>
    </row>
    <row r="462">
      <c r="C462" s="28"/>
    </row>
    <row r="463">
      <c r="C463" s="28"/>
    </row>
    <row r="464">
      <c r="C464" s="28"/>
    </row>
    <row r="465">
      <c r="C465" s="28"/>
    </row>
    <row r="466">
      <c r="C466" s="28"/>
    </row>
    <row r="467">
      <c r="C467" s="28"/>
    </row>
    <row r="468">
      <c r="C468" s="28"/>
    </row>
    <row r="469">
      <c r="C469" s="28"/>
    </row>
    <row r="470">
      <c r="C470" s="28"/>
    </row>
    <row r="471">
      <c r="C471" s="28"/>
    </row>
    <row r="472">
      <c r="C472" s="28"/>
    </row>
    <row r="473">
      <c r="C473" s="28"/>
    </row>
    <row r="474">
      <c r="C474" s="28"/>
    </row>
    <row r="475">
      <c r="C475" s="28"/>
    </row>
    <row r="476">
      <c r="C476" s="28"/>
    </row>
    <row r="477">
      <c r="C477" s="28"/>
    </row>
    <row r="478">
      <c r="C478" s="28"/>
    </row>
    <row r="479">
      <c r="C479" s="28"/>
    </row>
    <row r="480">
      <c r="C480" s="28"/>
    </row>
    <row r="481">
      <c r="C481" s="28"/>
    </row>
    <row r="482">
      <c r="C482" s="28"/>
    </row>
    <row r="483">
      <c r="C483" s="28"/>
    </row>
    <row r="484">
      <c r="C484" s="28"/>
    </row>
    <row r="485">
      <c r="C485" s="28"/>
    </row>
    <row r="486">
      <c r="C486" s="28"/>
    </row>
    <row r="487">
      <c r="C487" s="28"/>
    </row>
    <row r="488">
      <c r="C488" s="28"/>
    </row>
    <row r="489">
      <c r="C489" s="28"/>
    </row>
    <row r="490">
      <c r="C490" s="28"/>
    </row>
    <row r="491">
      <c r="C491" s="28"/>
    </row>
    <row r="492">
      <c r="C492" s="28"/>
    </row>
    <row r="493">
      <c r="C493" s="28"/>
    </row>
    <row r="494">
      <c r="C494" s="28"/>
    </row>
    <row r="495">
      <c r="C495" s="28"/>
    </row>
    <row r="496">
      <c r="C496" s="28"/>
    </row>
    <row r="497">
      <c r="C497" s="28"/>
    </row>
    <row r="498">
      <c r="C498" s="28"/>
    </row>
    <row r="499">
      <c r="C499" s="28"/>
    </row>
    <row r="500">
      <c r="C500" s="28"/>
    </row>
    <row r="501">
      <c r="C501" s="28"/>
    </row>
    <row r="502">
      <c r="C502" s="28"/>
    </row>
    <row r="503">
      <c r="C503" s="28"/>
    </row>
    <row r="504">
      <c r="C504" s="28"/>
    </row>
    <row r="505">
      <c r="C505" s="28"/>
    </row>
    <row r="506">
      <c r="C506" s="28"/>
    </row>
    <row r="507">
      <c r="C507" s="28"/>
    </row>
    <row r="508">
      <c r="C508" s="28"/>
    </row>
    <row r="509">
      <c r="C509" s="28"/>
    </row>
    <row r="510">
      <c r="C510" s="28"/>
    </row>
    <row r="511">
      <c r="C511" s="28"/>
    </row>
    <row r="512">
      <c r="C512" s="28"/>
    </row>
    <row r="513">
      <c r="C513" s="28"/>
    </row>
    <row r="514">
      <c r="C514" s="28"/>
    </row>
    <row r="515">
      <c r="C515" s="28"/>
    </row>
    <row r="516">
      <c r="C516" s="28"/>
    </row>
    <row r="517">
      <c r="C517" s="28"/>
    </row>
    <row r="518">
      <c r="C518" s="28"/>
    </row>
    <row r="519">
      <c r="C519" s="28"/>
    </row>
    <row r="520">
      <c r="C520" s="28"/>
    </row>
    <row r="521">
      <c r="C521" s="28"/>
    </row>
    <row r="522">
      <c r="C522" s="28"/>
    </row>
    <row r="523">
      <c r="C523" s="28"/>
    </row>
    <row r="524">
      <c r="C524" s="28"/>
    </row>
    <row r="525">
      <c r="C525" s="28"/>
    </row>
    <row r="526">
      <c r="C526" s="28"/>
    </row>
    <row r="527">
      <c r="C527" s="28"/>
    </row>
    <row r="528">
      <c r="C528" s="28"/>
    </row>
    <row r="529">
      <c r="C529" s="28"/>
    </row>
    <row r="530">
      <c r="C530" s="28"/>
    </row>
    <row r="531">
      <c r="C531" s="28"/>
    </row>
    <row r="532">
      <c r="C532" s="28"/>
    </row>
    <row r="533">
      <c r="C533" s="28"/>
    </row>
    <row r="534">
      <c r="C534" s="28"/>
    </row>
    <row r="535">
      <c r="C535" s="28"/>
    </row>
    <row r="536">
      <c r="C536" s="28"/>
    </row>
    <row r="537">
      <c r="C537" s="28"/>
    </row>
    <row r="538">
      <c r="C538" s="28"/>
    </row>
    <row r="539">
      <c r="C539" s="28"/>
    </row>
    <row r="540">
      <c r="C540" s="28"/>
    </row>
    <row r="541">
      <c r="C541" s="28"/>
    </row>
    <row r="542">
      <c r="C542" s="28"/>
    </row>
    <row r="543">
      <c r="C543" s="28"/>
    </row>
    <row r="544">
      <c r="C544" s="28"/>
    </row>
    <row r="545">
      <c r="C545" s="28"/>
    </row>
    <row r="546">
      <c r="C546" s="28"/>
    </row>
    <row r="547">
      <c r="C547" s="28"/>
    </row>
    <row r="548">
      <c r="C548" s="28"/>
    </row>
    <row r="549">
      <c r="C549" s="28"/>
    </row>
    <row r="550">
      <c r="C550" s="28"/>
    </row>
    <row r="551">
      <c r="C551" s="28"/>
    </row>
    <row r="552">
      <c r="C552" s="28"/>
    </row>
    <row r="553">
      <c r="C553" s="28"/>
    </row>
    <row r="554">
      <c r="C554" s="28"/>
    </row>
    <row r="555">
      <c r="C555" s="28"/>
    </row>
    <row r="556">
      <c r="C556" s="28"/>
    </row>
    <row r="557">
      <c r="C557" s="28"/>
    </row>
    <row r="558">
      <c r="C558" s="28"/>
    </row>
    <row r="559">
      <c r="C559" s="28"/>
    </row>
    <row r="560">
      <c r="C560" s="28"/>
    </row>
    <row r="561">
      <c r="C561" s="28"/>
    </row>
    <row r="562">
      <c r="C562" s="28"/>
    </row>
    <row r="563">
      <c r="C563" s="28"/>
    </row>
    <row r="564">
      <c r="C564" s="28"/>
    </row>
    <row r="565">
      <c r="C565" s="28"/>
    </row>
    <row r="566">
      <c r="C566" s="28"/>
    </row>
    <row r="567">
      <c r="C567" s="28"/>
    </row>
    <row r="568">
      <c r="C568" s="28"/>
    </row>
    <row r="569">
      <c r="C569" s="28"/>
    </row>
    <row r="570">
      <c r="C570" s="28"/>
    </row>
    <row r="571">
      <c r="C571" s="28"/>
    </row>
    <row r="572">
      <c r="C572" s="28"/>
    </row>
    <row r="573">
      <c r="C573" s="28"/>
    </row>
    <row r="574">
      <c r="C574" s="28"/>
    </row>
    <row r="575">
      <c r="C575" s="28"/>
    </row>
    <row r="576">
      <c r="C576" s="28"/>
    </row>
    <row r="577">
      <c r="C577" s="28"/>
    </row>
    <row r="578">
      <c r="C578" s="28"/>
    </row>
    <row r="579">
      <c r="C579" s="28"/>
    </row>
    <row r="580">
      <c r="C580" s="28"/>
    </row>
    <row r="581">
      <c r="C581" s="28"/>
    </row>
    <row r="582">
      <c r="C582" s="28"/>
    </row>
    <row r="583">
      <c r="C583" s="28"/>
    </row>
    <row r="584">
      <c r="C584" s="28"/>
    </row>
    <row r="585">
      <c r="C585" s="28"/>
    </row>
    <row r="586">
      <c r="C586" s="28"/>
    </row>
    <row r="587">
      <c r="C587" s="28"/>
    </row>
    <row r="588">
      <c r="C588" s="28"/>
    </row>
    <row r="589">
      <c r="C589" s="28"/>
    </row>
    <row r="590">
      <c r="C590" s="28"/>
    </row>
    <row r="591">
      <c r="C591" s="28"/>
    </row>
    <row r="592">
      <c r="C592" s="28"/>
    </row>
    <row r="593">
      <c r="C593" s="28"/>
    </row>
    <row r="594">
      <c r="C594" s="28"/>
    </row>
    <row r="595">
      <c r="C595" s="28"/>
    </row>
    <row r="596">
      <c r="C596" s="28"/>
    </row>
    <row r="597">
      <c r="C597" s="28"/>
    </row>
    <row r="598">
      <c r="C598" s="28"/>
    </row>
    <row r="599">
      <c r="C599" s="28"/>
    </row>
    <row r="600">
      <c r="C600" s="28"/>
    </row>
    <row r="601">
      <c r="C601" s="28"/>
    </row>
    <row r="602">
      <c r="C602" s="28"/>
    </row>
    <row r="603">
      <c r="C603" s="28"/>
    </row>
    <row r="604">
      <c r="C604" s="28"/>
    </row>
    <row r="605">
      <c r="C605" s="28"/>
    </row>
    <row r="606">
      <c r="C606" s="28"/>
    </row>
    <row r="607">
      <c r="C607" s="28"/>
    </row>
    <row r="608">
      <c r="C608" s="28"/>
    </row>
    <row r="609">
      <c r="C609" s="28"/>
    </row>
    <row r="610">
      <c r="C610" s="28"/>
    </row>
    <row r="611">
      <c r="C611" s="28"/>
    </row>
    <row r="612">
      <c r="C612" s="28"/>
    </row>
    <row r="613">
      <c r="C613" s="28"/>
    </row>
    <row r="614">
      <c r="C614" s="28"/>
    </row>
    <row r="615">
      <c r="C615" s="28"/>
    </row>
    <row r="616">
      <c r="C616" s="28"/>
    </row>
    <row r="617">
      <c r="C617" s="28"/>
    </row>
    <row r="618">
      <c r="C618" s="28"/>
    </row>
    <row r="619">
      <c r="C619" s="28"/>
    </row>
    <row r="620">
      <c r="C620" s="28"/>
    </row>
    <row r="621">
      <c r="C621" s="28"/>
    </row>
    <row r="622">
      <c r="C622" s="28"/>
    </row>
    <row r="623">
      <c r="C623" s="28"/>
    </row>
    <row r="624">
      <c r="C624" s="28"/>
    </row>
    <row r="625">
      <c r="C625" s="28"/>
    </row>
    <row r="626">
      <c r="C626" s="28"/>
    </row>
    <row r="627">
      <c r="C627" s="28"/>
    </row>
    <row r="628">
      <c r="C628" s="28"/>
    </row>
    <row r="629">
      <c r="C629" s="28"/>
    </row>
    <row r="630">
      <c r="C630" s="28"/>
    </row>
    <row r="631">
      <c r="C631" s="28"/>
    </row>
    <row r="632">
      <c r="C632" s="28"/>
    </row>
    <row r="633">
      <c r="C633" s="28"/>
    </row>
    <row r="634">
      <c r="C634" s="28"/>
    </row>
    <row r="635">
      <c r="C635" s="28"/>
    </row>
    <row r="636">
      <c r="C636" s="28"/>
    </row>
    <row r="637">
      <c r="C637" s="28"/>
    </row>
    <row r="638">
      <c r="C638" s="28"/>
    </row>
    <row r="639">
      <c r="C639" s="28"/>
    </row>
    <row r="640">
      <c r="C640" s="28"/>
    </row>
    <row r="641">
      <c r="C641" s="28"/>
    </row>
    <row r="642">
      <c r="C642" s="28"/>
    </row>
    <row r="643">
      <c r="C643" s="28"/>
    </row>
    <row r="644">
      <c r="C644" s="28"/>
    </row>
    <row r="645">
      <c r="C645" s="28"/>
    </row>
    <row r="646">
      <c r="C646" s="28"/>
    </row>
    <row r="647">
      <c r="C647" s="28"/>
    </row>
    <row r="648">
      <c r="C648" s="28"/>
    </row>
    <row r="649">
      <c r="C649" s="28"/>
    </row>
    <row r="650">
      <c r="C650" s="28"/>
    </row>
    <row r="651">
      <c r="C651" s="28"/>
    </row>
    <row r="652">
      <c r="C652" s="28"/>
    </row>
    <row r="653">
      <c r="C653" s="28"/>
    </row>
    <row r="654">
      <c r="C654" s="28"/>
    </row>
    <row r="655">
      <c r="C655" s="28"/>
    </row>
    <row r="656">
      <c r="C656" s="28"/>
    </row>
    <row r="657">
      <c r="C657" s="28"/>
    </row>
    <row r="658">
      <c r="C658" s="28"/>
    </row>
    <row r="659">
      <c r="C659" s="28"/>
    </row>
    <row r="660">
      <c r="C660" s="28"/>
    </row>
    <row r="661">
      <c r="C661" s="28"/>
    </row>
    <row r="662">
      <c r="C662" s="28"/>
    </row>
    <row r="663">
      <c r="C663" s="28"/>
    </row>
    <row r="664">
      <c r="C664" s="28"/>
    </row>
    <row r="665">
      <c r="C665" s="28"/>
    </row>
    <row r="666">
      <c r="C666" s="28"/>
    </row>
    <row r="667">
      <c r="C667" s="28"/>
    </row>
    <row r="668">
      <c r="C668" s="28"/>
    </row>
    <row r="669">
      <c r="C669" s="28"/>
    </row>
    <row r="670">
      <c r="C670" s="28"/>
    </row>
    <row r="671">
      <c r="C671" s="28"/>
    </row>
    <row r="672">
      <c r="C672" s="28"/>
    </row>
    <row r="673">
      <c r="C673" s="28"/>
    </row>
    <row r="674">
      <c r="C674" s="28"/>
    </row>
    <row r="675">
      <c r="C675" s="28"/>
    </row>
    <row r="676">
      <c r="C676" s="28"/>
    </row>
    <row r="677">
      <c r="C677" s="28"/>
    </row>
    <row r="678">
      <c r="C678" s="28"/>
    </row>
    <row r="679">
      <c r="C679" s="28"/>
    </row>
    <row r="680">
      <c r="C680" s="28"/>
    </row>
    <row r="681">
      <c r="C681" s="28"/>
    </row>
    <row r="682">
      <c r="C682" s="28"/>
    </row>
    <row r="683">
      <c r="C683" s="28"/>
    </row>
    <row r="684">
      <c r="C684" s="28"/>
    </row>
    <row r="685">
      <c r="C685" s="28"/>
    </row>
    <row r="686">
      <c r="C686" s="28"/>
    </row>
    <row r="687">
      <c r="C687" s="28"/>
    </row>
    <row r="688">
      <c r="C688" s="28"/>
    </row>
    <row r="689">
      <c r="C689" s="28"/>
    </row>
    <row r="690">
      <c r="C690" s="28"/>
    </row>
    <row r="691">
      <c r="C691" s="28"/>
    </row>
    <row r="692">
      <c r="C692" s="28"/>
    </row>
    <row r="693">
      <c r="C693" s="28"/>
    </row>
    <row r="694">
      <c r="C694" s="28"/>
    </row>
    <row r="695">
      <c r="C695" s="28"/>
    </row>
    <row r="696">
      <c r="C696" s="28"/>
    </row>
    <row r="697">
      <c r="C697" s="28"/>
    </row>
    <row r="698">
      <c r="C698" s="28"/>
    </row>
    <row r="699">
      <c r="C699" s="28"/>
    </row>
    <row r="700">
      <c r="C700" s="28"/>
    </row>
    <row r="701">
      <c r="C701" s="28"/>
    </row>
    <row r="702">
      <c r="C702" s="28"/>
    </row>
    <row r="703">
      <c r="C703" s="28"/>
    </row>
    <row r="704">
      <c r="C704" s="28"/>
    </row>
    <row r="705">
      <c r="C705" s="28"/>
    </row>
    <row r="706">
      <c r="C706" s="28"/>
    </row>
    <row r="707">
      <c r="C707" s="28"/>
    </row>
    <row r="708">
      <c r="C708" s="28"/>
    </row>
    <row r="709">
      <c r="C709" s="28"/>
    </row>
    <row r="710">
      <c r="C710" s="28"/>
    </row>
    <row r="711">
      <c r="C711" s="28"/>
    </row>
    <row r="712">
      <c r="C712" s="28"/>
    </row>
    <row r="713">
      <c r="C713" s="28"/>
    </row>
    <row r="714">
      <c r="C714" s="28"/>
    </row>
    <row r="715">
      <c r="C715" s="28"/>
    </row>
    <row r="716">
      <c r="C716" s="28"/>
    </row>
    <row r="717">
      <c r="C717" s="28"/>
    </row>
    <row r="718">
      <c r="C718" s="28"/>
    </row>
    <row r="719">
      <c r="C719" s="28"/>
    </row>
    <row r="720">
      <c r="C720" s="28"/>
    </row>
    <row r="721">
      <c r="C721" s="28"/>
    </row>
    <row r="722">
      <c r="C722" s="28"/>
    </row>
    <row r="723">
      <c r="C723" s="28"/>
    </row>
    <row r="724">
      <c r="C724" s="28"/>
    </row>
    <row r="725">
      <c r="C725" s="28"/>
    </row>
    <row r="726">
      <c r="C726" s="28"/>
    </row>
    <row r="727">
      <c r="C727" s="28"/>
    </row>
    <row r="728">
      <c r="C728" s="28"/>
    </row>
    <row r="729">
      <c r="C729" s="28"/>
    </row>
    <row r="730">
      <c r="C730" s="28"/>
    </row>
    <row r="731">
      <c r="C731" s="28"/>
    </row>
    <row r="732">
      <c r="C732" s="28"/>
    </row>
    <row r="733">
      <c r="C733" s="28"/>
    </row>
    <row r="734">
      <c r="C734" s="28"/>
    </row>
    <row r="735">
      <c r="C735" s="28"/>
    </row>
    <row r="736">
      <c r="C736" s="28"/>
    </row>
    <row r="737">
      <c r="C737" s="28"/>
    </row>
    <row r="738">
      <c r="C738" s="28"/>
    </row>
    <row r="739">
      <c r="C739" s="28"/>
    </row>
    <row r="740">
      <c r="C740" s="28"/>
    </row>
    <row r="741">
      <c r="C741" s="28"/>
    </row>
    <row r="742">
      <c r="C742" s="28"/>
    </row>
    <row r="743">
      <c r="C743" s="28"/>
    </row>
    <row r="744">
      <c r="C744" s="28"/>
    </row>
    <row r="745">
      <c r="C745" s="28"/>
    </row>
    <row r="746">
      <c r="C746" s="28"/>
    </row>
    <row r="747">
      <c r="C747" s="28"/>
    </row>
    <row r="748">
      <c r="C748" s="28"/>
    </row>
    <row r="749">
      <c r="C749" s="28"/>
    </row>
    <row r="750">
      <c r="C750" s="28"/>
    </row>
    <row r="751">
      <c r="C751" s="28"/>
    </row>
    <row r="752">
      <c r="C752" s="28"/>
    </row>
    <row r="753">
      <c r="C753" s="28"/>
    </row>
    <row r="754">
      <c r="C754" s="28"/>
    </row>
    <row r="755">
      <c r="C755" s="28"/>
    </row>
    <row r="756">
      <c r="C756" s="28"/>
    </row>
    <row r="757">
      <c r="C757" s="28"/>
    </row>
    <row r="758">
      <c r="C758" s="28"/>
    </row>
    <row r="759">
      <c r="C759" s="28"/>
    </row>
    <row r="760">
      <c r="C760" s="28"/>
    </row>
    <row r="761">
      <c r="C761" s="28"/>
    </row>
    <row r="762">
      <c r="C762" s="28"/>
    </row>
    <row r="763">
      <c r="C763" s="28"/>
    </row>
    <row r="764">
      <c r="C764" s="28"/>
    </row>
    <row r="765">
      <c r="C765" s="28"/>
    </row>
    <row r="766">
      <c r="C766" s="28"/>
    </row>
    <row r="767">
      <c r="C767" s="28"/>
    </row>
    <row r="768">
      <c r="C768" s="28"/>
    </row>
    <row r="769">
      <c r="C769" s="28"/>
    </row>
    <row r="770">
      <c r="C770" s="28"/>
    </row>
    <row r="771">
      <c r="C771" s="28"/>
    </row>
    <row r="772">
      <c r="C772" s="28"/>
    </row>
    <row r="773">
      <c r="C773" s="28"/>
    </row>
    <row r="774">
      <c r="C774" s="28"/>
    </row>
    <row r="775">
      <c r="C775" s="28"/>
    </row>
    <row r="776">
      <c r="C776" s="28"/>
    </row>
    <row r="777">
      <c r="C777" s="28"/>
    </row>
    <row r="778">
      <c r="C778" s="28"/>
    </row>
    <row r="779">
      <c r="C779" s="28"/>
    </row>
    <row r="780">
      <c r="C780" s="28"/>
    </row>
    <row r="781">
      <c r="C781" s="28"/>
    </row>
    <row r="782">
      <c r="C782" s="28"/>
    </row>
    <row r="783">
      <c r="C783" s="28"/>
    </row>
    <row r="784">
      <c r="C784" s="28"/>
    </row>
    <row r="785">
      <c r="C785" s="28"/>
    </row>
    <row r="786">
      <c r="C786" s="28"/>
    </row>
    <row r="787">
      <c r="C787" s="28"/>
    </row>
    <row r="788">
      <c r="C788" s="28"/>
    </row>
    <row r="789">
      <c r="C789" s="28"/>
    </row>
    <row r="790">
      <c r="C790" s="28"/>
    </row>
    <row r="791">
      <c r="C791" s="28"/>
    </row>
    <row r="792">
      <c r="C792" s="28"/>
    </row>
    <row r="793">
      <c r="C793" s="28"/>
    </row>
    <row r="794">
      <c r="C794" s="28"/>
    </row>
    <row r="795">
      <c r="C795" s="28"/>
    </row>
    <row r="796">
      <c r="C796" s="28"/>
    </row>
    <row r="797">
      <c r="C797" s="28"/>
    </row>
    <row r="798">
      <c r="C798" s="28"/>
    </row>
    <row r="799">
      <c r="C799" s="28"/>
    </row>
    <row r="800">
      <c r="C800" s="28"/>
    </row>
    <row r="801">
      <c r="C801" s="28"/>
    </row>
    <row r="802">
      <c r="C802" s="28"/>
    </row>
    <row r="803">
      <c r="C803" s="28"/>
    </row>
    <row r="804">
      <c r="C804" s="28"/>
    </row>
    <row r="805">
      <c r="C805" s="28"/>
    </row>
    <row r="806">
      <c r="C806" s="28"/>
    </row>
    <row r="807">
      <c r="C807" s="28"/>
    </row>
    <row r="808">
      <c r="C808" s="28"/>
    </row>
    <row r="809">
      <c r="C809" s="28"/>
    </row>
    <row r="810">
      <c r="C810" s="28"/>
    </row>
    <row r="811">
      <c r="C811" s="28"/>
    </row>
    <row r="812">
      <c r="C812" s="28"/>
    </row>
    <row r="813">
      <c r="C813" s="28"/>
    </row>
    <row r="814">
      <c r="C814" s="28"/>
    </row>
    <row r="815">
      <c r="C815" s="28"/>
    </row>
    <row r="816">
      <c r="C816" s="28"/>
    </row>
    <row r="817">
      <c r="C817" s="28"/>
    </row>
    <row r="818">
      <c r="C818" s="28"/>
    </row>
    <row r="819">
      <c r="C819" s="28"/>
    </row>
    <row r="820">
      <c r="C820" s="28"/>
    </row>
    <row r="821">
      <c r="C821" s="28"/>
    </row>
    <row r="822">
      <c r="C822" s="28"/>
    </row>
    <row r="823">
      <c r="C823" s="28"/>
    </row>
    <row r="824">
      <c r="C824" s="28"/>
    </row>
    <row r="825">
      <c r="C825" s="28"/>
    </row>
    <row r="826">
      <c r="C826" s="28"/>
    </row>
    <row r="827">
      <c r="C827" s="28"/>
    </row>
    <row r="828">
      <c r="C828" s="28"/>
    </row>
    <row r="829">
      <c r="C829" s="28"/>
    </row>
    <row r="830">
      <c r="C830" s="28"/>
    </row>
    <row r="831">
      <c r="C831" s="28"/>
    </row>
    <row r="832">
      <c r="C832" s="28"/>
    </row>
    <row r="833">
      <c r="C833" s="28"/>
    </row>
    <row r="834">
      <c r="C834" s="28"/>
    </row>
    <row r="835">
      <c r="C835" s="28"/>
    </row>
    <row r="836">
      <c r="C836" s="28"/>
    </row>
    <row r="837">
      <c r="C837" s="28"/>
    </row>
    <row r="838">
      <c r="C838" s="28"/>
    </row>
    <row r="839">
      <c r="C839" s="28"/>
    </row>
    <row r="840">
      <c r="C840" s="28"/>
    </row>
    <row r="841">
      <c r="C841" s="28"/>
    </row>
    <row r="842">
      <c r="C842" s="28"/>
    </row>
    <row r="843">
      <c r="C843" s="28"/>
    </row>
    <row r="844">
      <c r="C844" s="28"/>
    </row>
    <row r="845">
      <c r="C845" s="28"/>
    </row>
    <row r="846">
      <c r="C846" s="28"/>
    </row>
    <row r="847">
      <c r="C847" s="28"/>
    </row>
    <row r="848">
      <c r="C848" s="28"/>
    </row>
    <row r="849">
      <c r="C849" s="28"/>
    </row>
    <row r="850">
      <c r="C850" s="28"/>
    </row>
    <row r="851">
      <c r="C851" s="28"/>
    </row>
    <row r="852">
      <c r="C852" s="28"/>
    </row>
    <row r="853">
      <c r="C853" s="28"/>
    </row>
    <row r="854">
      <c r="C854" s="28"/>
    </row>
    <row r="855">
      <c r="C855" s="28"/>
    </row>
    <row r="856">
      <c r="C856" s="28"/>
    </row>
    <row r="857">
      <c r="C857" s="28"/>
    </row>
    <row r="858">
      <c r="C858" s="28"/>
    </row>
    <row r="859">
      <c r="C859" s="28"/>
    </row>
    <row r="860">
      <c r="C860" s="28"/>
    </row>
    <row r="861">
      <c r="C861" s="28"/>
    </row>
    <row r="862">
      <c r="C862" s="28"/>
    </row>
    <row r="863">
      <c r="C863" s="28"/>
    </row>
    <row r="864">
      <c r="C864" s="28"/>
    </row>
    <row r="865">
      <c r="C865" s="28"/>
    </row>
    <row r="866">
      <c r="C866" s="28"/>
    </row>
    <row r="867">
      <c r="C867" s="28"/>
    </row>
    <row r="868">
      <c r="C868" s="28"/>
    </row>
    <row r="869">
      <c r="C869" s="28"/>
    </row>
    <row r="870">
      <c r="C870" s="28"/>
    </row>
    <row r="871">
      <c r="C871" s="28"/>
    </row>
    <row r="872">
      <c r="C872" s="28"/>
    </row>
    <row r="873">
      <c r="C873" s="28"/>
    </row>
    <row r="874">
      <c r="C874" s="28"/>
    </row>
    <row r="875">
      <c r="C875" s="28"/>
    </row>
    <row r="876">
      <c r="C876" s="28"/>
    </row>
    <row r="877">
      <c r="C877" s="28"/>
    </row>
    <row r="878">
      <c r="C878" s="28"/>
    </row>
    <row r="879">
      <c r="C879" s="28"/>
    </row>
    <row r="880">
      <c r="C880" s="28"/>
    </row>
    <row r="881">
      <c r="C881" s="28"/>
    </row>
    <row r="882">
      <c r="C882" s="28"/>
    </row>
    <row r="883">
      <c r="C883" s="28"/>
    </row>
    <row r="884">
      <c r="C884" s="28"/>
    </row>
    <row r="885">
      <c r="C885" s="28"/>
    </row>
    <row r="886">
      <c r="C886" s="28"/>
    </row>
    <row r="887">
      <c r="C887" s="28"/>
    </row>
    <row r="888">
      <c r="C888" s="28"/>
    </row>
    <row r="889">
      <c r="C889" s="28"/>
    </row>
    <row r="890">
      <c r="C890" s="28"/>
    </row>
    <row r="891">
      <c r="C891" s="28"/>
    </row>
    <row r="892">
      <c r="C892" s="28"/>
    </row>
    <row r="893">
      <c r="C893" s="28"/>
    </row>
    <row r="894">
      <c r="C894" s="28"/>
    </row>
    <row r="895">
      <c r="C895" s="28"/>
    </row>
    <row r="896">
      <c r="C896" s="28"/>
    </row>
    <row r="897">
      <c r="C897" s="28"/>
    </row>
    <row r="898">
      <c r="C898" s="28"/>
    </row>
    <row r="899">
      <c r="C899" s="28"/>
    </row>
    <row r="900">
      <c r="C900" s="28"/>
    </row>
    <row r="901">
      <c r="C901" s="28"/>
    </row>
    <row r="902">
      <c r="C902" s="28"/>
    </row>
    <row r="903">
      <c r="C903" s="28"/>
    </row>
    <row r="904">
      <c r="C904" s="28"/>
    </row>
    <row r="905">
      <c r="C905" s="28"/>
    </row>
    <row r="906">
      <c r="C906" s="28"/>
    </row>
    <row r="907">
      <c r="C907" s="28"/>
    </row>
    <row r="908">
      <c r="C908" s="28"/>
    </row>
    <row r="909">
      <c r="C909" s="28"/>
    </row>
    <row r="910">
      <c r="C910" s="28"/>
    </row>
    <row r="911">
      <c r="C911" s="28"/>
    </row>
    <row r="912">
      <c r="C912" s="28"/>
    </row>
    <row r="913">
      <c r="C913" s="28"/>
    </row>
    <row r="914">
      <c r="C914" s="28"/>
    </row>
    <row r="915">
      <c r="C915" s="28"/>
    </row>
    <row r="916">
      <c r="C916" s="28"/>
    </row>
    <row r="917">
      <c r="C917" s="28"/>
    </row>
    <row r="918">
      <c r="C918" s="28"/>
    </row>
    <row r="919">
      <c r="C919" s="28"/>
    </row>
    <row r="920">
      <c r="C920" s="28"/>
    </row>
    <row r="921">
      <c r="C921" s="28"/>
    </row>
    <row r="922">
      <c r="C922" s="28"/>
    </row>
    <row r="923">
      <c r="C923" s="28"/>
    </row>
    <row r="924">
      <c r="C924" s="28"/>
    </row>
    <row r="925">
      <c r="C925" s="28"/>
    </row>
    <row r="926">
      <c r="C926" s="28"/>
    </row>
    <row r="927">
      <c r="C927" s="28"/>
    </row>
    <row r="928">
      <c r="C928" s="28"/>
    </row>
    <row r="929">
      <c r="C929" s="28"/>
    </row>
    <row r="930">
      <c r="C930" s="28"/>
    </row>
    <row r="931">
      <c r="C931" s="28"/>
    </row>
    <row r="932">
      <c r="C932" s="28"/>
    </row>
    <row r="933">
      <c r="C933" s="28"/>
    </row>
    <row r="934">
      <c r="C934" s="28"/>
    </row>
    <row r="935">
      <c r="C935" s="28"/>
    </row>
    <row r="936">
      <c r="C936" s="28"/>
    </row>
    <row r="937">
      <c r="C937" s="28"/>
    </row>
    <row r="938">
      <c r="C938" s="28"/>
    </row>
    <row r="939">
      <c r="C939" s="28"/>
    </row>
    <row r="940">
      <c r="C940" s="28"/>
    </row>
    <row r="941">
      <c r="C941" s="28"/>
    </row>
    <row r="942">
      <c r="C942" s="28"/>
    </row>
    <row r="943">
      <c r="C943" s="28"/>
    </row>
    <row r="944">
      <c r="C944" s="28"/>
    </row>
    <row r="945">
      <c r="C945" s="28"/>
    </row>
    <row r="946">
      <c r="C946" s="28"/>
    </row>
    <row r="947">
      <c r="C947" s="28"/>
    </row>
    <row r="948">
      <c r="C948" s="28"/>
    </row>
    <row r="949">
      <c r="C949" s="28"/>
    </row>
    <row r="950">
      <c r="C950" s="28"/>
    </row>
    <row r="951">
      <c r="C951" s="28"/>
    </row>
    <row r="952">
      <c r="C952" s="28"/>
    </row>
    <row r="953">
      <c r="C953" s="28"/>
    </row>
    <row r="954">
      <c r="C954" s="28"/>
    </row>
    <row r="955">
      <c r="C955" s="28"/>
    </row>
    <row r="956">
      <c r="C956" s="28"/>
    </row>
    <row r="957">
      <c r="C957" s="28"/>
    </row>
    <row r="958">
      <c r="C958" s="28"/>
    </row>
    <row r="959">
      <c r="C959" s="28"/>
    </row>
    <row r="960">
      <c r="C960" s="28"/>
    </row>
    <row r="961">
      <c r="C961" s="28"/>
    </row>
    <row r="962">
      <c r="C962" s="28"/>
    </row>
    <row r="963">
      <c r="C963" s="28"/>
    </row>
    <row r="964">
      <c r="C964" s="28"/>
    </row>
    <row r="965">
      <c r="C965" s="28"/>
    </row>
    <row r="966">
      <c r="C966" s="28"/>
    </row>
    <row r="967">
      <c r="C967" s="28"/>
    </row>
    <row r="968">
      <c r="C968" s="28"/>
    </row>
    <row r="969">
      <c r="C969" s="28"/>
    </row>
    <row r="970">
      <c r="C970" s="28"/>
    </row>
    <row r="971">
      <c r="C971" s="28"/>
    </row>
    <row r="972">
      <c r="C972" s="28"/>
    </row>
    <row r="973">
      <c r="C973" s="28"/>
    </row>
    <row r="974">
      <c r="C974" s="28"/>
    </row>
    <row r="975">
      <c r="C975" s="28"/>
    </row>
    <row r="976">
      <c r="C976" s="28"/>
    </row>
    <row r="977">
      <c r="C977" s="28"/>
    </row>
    <row r="978">
      <c r="C978" s="28"/>
    </row>
    <row r="979">
      <c r="C979" s="28"/>
    </row>
    <row r="980">
      <c r="C980" s="28"/>
    </row>
    <row r="981">
      <c r="C981" s="28"/>
    </row>
    <row r="982">
      <c r="C982" s="28"/>
    </row>
    <row r="983">
      <c r="C983" s="28"/>
    </row>
    <row r="984">
      <c r="C984" s="28"/>
    </row>
    <row r="985">
      <c r="C985" s="28"/>
    </row>
    <row r="986">
      <c r="C986" s="28"/>
    </row>
    <row r="987">
      <c r="C987" s="28"/>
    </row>
    <row r="988">
      <c r="C988" s="28"/>
    </row>
    <row r="989">
      <c r="C989" s="28"/>
    </row>
    <row r="990">
      <c r="C990" s="28"/>
    </row>
    <row r="991">
      <c r="C991" s="28"/>
    </row>
    <row r="992">
      <c r="C992" s="28"/>
    </row>
    <row r="993">
      <c r="C993" s="28"/>
    </row>
    <row r="994">
      <c r="C994" s="28"/>
    </row>
    <row r="995">
      <c r="C995" s="28"/>
    </row>
    <row r="996">
      <c r="C996" s="28"/>
    </row>
    <row r="997">
      <c r="C997" s="28"/>
    </row>
    <row r="998">
      <c r="C998" s="28"/>
    </row>
    <row r="999">
      <c r="C999" s="28"/>
    </row>
    <row r="1000">
      <c r="C1000" s="28"/>
    </row>
    <row r="1001">
      <c r="C1001" s="28"/>
    </row>
    <row r="1002">
      <c r="C1002" s="28"/>
    </row>
    <row r="1003">
      <c r="C1003" s="28"/>
    </row>
    <row r="1004">
      <c r="C1004" s="28"/>
    </row>
    <row r="1005">
      <c r="C1005" s="28"/>
    </row>
    <row r="1006">
      <c r="C1006" s="28"/>
    </row>
    <row r="1007">
      <c r="C1007" s="28"/>
    </row>
    <row r="1008">
      <c r="C1008" s="28"/>
    </row>
    <row r="1009">
      <c r="C1009" s="28"/>
    </row>
    <row r="1010">
      <c r="C1010" s="28"/>
    </row>
  </sheetData>
  <mergeCells count="230">
    <mergeCell ref="L10:L11"/>
    <mergeCell ref="M10:M11"/>
    <mergeCell ref="C10:C11"/>
    <mergeCell ref="D10:D11"/>
    <mergeCell ref="G10:G11"/>
    <mergeCell ref="H10:H11"/>
    <mergeCell ref="I10:I11"/>
    <mergeCell ref="J10:J11"/>
    <mergeCell ref="K10:K11"/>
    <mergeCell ref="L12:L13"/>
    <mergeCell ref="M12:M13"/>
    <mergeCell ref="B12:B13"/>
    <mergeCell ref="C12:C13"/>
    <mergeCell ref="G12:G13"/>
    <mergeCell ref="H12:H13"/>
    <mergeCell ref="I12:I13"/>
    <mergeCell ref="J12:J13"/>
    <mergeCell ref="K12:K13"/>
    <mergeCell ref="A8:A13"/>
    <mergeCell ref="A14:A19"/>
    <mergeCell ref="B18:B19"/>
    <mergeCell ref="C18:C19"/>
    <mergeCell ref="D18:D19"/>
    <mergeCell ref="B14:B15"/>
    <mergeCell ref="C14:C15"/>
    <mergeCell ref="D14:D15"/>
    <mergeCell ref="G14:G15"/>
    <mergeCell ref="H14:H15"/>
    <mergeCell ref="I14:I15"/>
    <mergeCell ref="J14:J15"/>
    <mergeCell ref="G44:G47"/>
    <mergeCell ref="H44:H47"/>
    <mergeCell ref="I44:I47"/>
    <mergeCell ref="J44:J47"/>
    <mergeCell ref="K44:K47"/>
    <mergeCell ref="L44:L47"/>
    <mergeCell ref="M44:M47"/>
    <mergeCell ref="B42:B43"/>
    <mergeCell ref="C42:C43"/>
    <mergeCell ref="D42:D43"/>
    <mergeCell ref="B44:B47"/>
    <mergeCell ref="C44:C47"/>
    <mergeCell ref="D44:D47"/>
    <mergeCell ref="B48:B49"/>
    <mergeCell ref="L48:L49"/>
    <mergeCell ref="M48:M49"/>
    <mergeCell ref="C48:C49"/>
    <mergeCell ref="D48:D49"/>
    <mergeCell ref="G48:G49"/>
    <mergeCell ref="H48:H49"/>
    <mergeCell ref="I48:I49"/>
    <mergeCell ref="J48:J49"/>
    <mergeCell ref="K48:K49"/>
    <mergeCell ref="G52:G53"/>
    <mergeCell ref="H52:H53"/>
    <mergeCell ref="I52:I53"/>
    <mergeCell ref="J52:J53"/>
    <mergeCell ref="K52:K53"/>
    <mergeCell ref="L52:L53"/>
    <mergeCell ref="M52:M53"/>
    <mergeCell ref="G50:G51"/>
    <mergeCell ref="H50:H51"/>
    <mergeCell ref="I50:I51"/>
    <mergeCell ref="J50:J51"/>
    <mergeCell ref="K50:K51"/>
    <mergeCell ref="L50:L51"/>
    <mergeCell ref="M50:M51"/>
    <mergeCell ref="B6:B7"/>
    <mergeCell ref="C6:C7"/>
    <mergeCell ref="B8:B9"/>
    <mergeCell ref="C8:C9"/>
    <mergeCell ref="D8:D9"/>
    <mergeCell ref="B10:B11"/>
    <mergeCell ref="D12:D13"/>
    <mergeCell ref="B16:B17"/>
    <mergeCell ref="C16:C17"/>
    <mergeCell ref="D16:D17"/>
    <mergeCell ref="A20:A25"/>
    <mergeCell ref="B20:B21"/>
    <mergeCell ref="C20:C21"/>
    <mergeCell ref="D20:D21"/>
    <mergeCell ref="B28:B31"/>
    <mergeCell ref="B32:B33"/>
    <mergeCell ref="B22:B25"/>
    <mergeCell ref="C22:C25"/>
    <mergeCell ref="A26:A31"/>
    <mergeCell ref="B26:B27"/>
    <mergeCell ref="C26:C27"/>
    <mergeCell ref="C28:C31"/>
    <mergeCell ref="C32:C33"/>
    <mergeCell ref="A36:A41"/>
    <mergeCell ref="A42:A49"/>
    <mergeCell ref="A50:A53"/>
    <mergeCell ref="B50:B51"/>
    <mergeCell ref="C50:C51"/>
    <mergeCell ref="B52:B53"/>
    <mergeCell ref="C52:C53"/>
    <mergeCell ref="A32:A35"/>
    <mergeCell ref="B34:B35"/>
    <mergeCell ref="C34:C35"/>
    <mergeCell ref="B36:B37"/>
    <mergeCell ref="C36:C37"/>
    <mergeCell ref="B38:B41"/>
    <mergeCell ref="C38:C41"/>
    <mergeCell ref="D50:D51"/>
    <mergeCell ref="D52:D53"/>
    <mergeCell ref="D22:D25"/>
    <mergeCell ref="D26:D27"/>
    <mergeCell ref="D28:D31"/>
    <mergeCell ref="D32:D33"/>
    <mergeCell ref="D34:D35"/>
    <mergeCell ref="D36:D37"/>
    <mergeCell ref="D38:D41"/>
    <mergeCell ref="I2:I3"/>
    <mergeCell ref="J2:J3"/>
    <mergeCell ref="K2:K3"/>
    <mergeCell ref="L2:L3"/>
    <mergeCell ref="M2:M3"/>
    <mergeCell ref="B4:B5"/>
    <mergeCell ref="C4:C5"/>
    <mergeCell ref="H4:H5"/>
    <mergeCell ref="I4:I5"/>
    <mergeCell ref="J4:J5"/>
    <mergeCell ref="K4:K5"/>
    <mergeCell ref="L4:L5"/>
    <mergeCell ref="M4:M5"/>
    <mergeCell ref="D6:D7"/>
    <mergeCell ref="G6:G7"/>
    <mergeCell ref="I6:I7"/>
    <mergeCell ref="J6:J7"/>
    <mergeCell ref="K6:K7"/>
    <mergeCell ref="L6:L7"/>
    <mergeCell ref="M6:M7"/>
    <mergeCell ref="E1:F1"/>
    <mergeCell ref="A2:A7"/>
    <mergeCell ref="B2:B3"/>
    <mergeCell ref="C2:C3"/>
    <mergeCell ref="D2:D3"/>
    <mergeCell ref="H2:H3"/>
    <mergeCell ref="D4:D5"/>
    <mergeCell ref="H6:H7"/>
    <mergeCell ref="L8:L9"/>
    <mergeCell ref="M8:M9"/>
    <mergeCell ref="G2:G3"/>
    <mergeCell ref="G4:G5"/>
    <mergeCell ref="G8:G9"/>
    <mergeCell ref="H8:H9"/>
    <mergeCell ref="I8:I9"/>
    <mergeCell ref="J8:J9"/>
    <mergeCell ref="K8:K9"/>
    <mergeCell ref="K14:K15"/>
    <mergeCell ref="L14:L15"/>
    <mergeCell ref="M14:M15"/>
    <mergeCell ref="G16:G17"/>
    <mergeCell ref="H16:H17"/>
    <mergeCell ref="I16:I17"/>
    <mergeCell ref="J16:J17"/>
    <mergeCell ref="K16:K17"/>
    <mergeCell ref="L16:L17"/>
    <mergeCell ref="M16:M17"/>
    <mergeCell ref="G18:G19"/>
    <mergeCell ref="H18:H19"/>
    <mergeCell ref="I18:I19"/>
    <mergeCell ref="J18:J19"/>
    <mergeCell ref="K18:K19"/>
    <mergeCell ref="L18:L19"/>
    <mergeCell ref="M18:M19"/>
    <mergeCell ref="G20:G21"/>
    <mergeCell ref="H20:H21"/>
    <mergeCell ref="I20:I21"/>
    <mergeCell ref="J20:J21"/>
    <mergeCell ref="K20:K21"/>
    <mergeCell ref="L20:L21"/>
    <mergeCell ref="M20:M21"/>
    <mergeCell ref="G22:G25"/>
    <mergeCell ref="H22:H25"/>
    <mergeCell ref="I22:I25"/>
    <mergeCell ref="J22:J25"/>
    <mergeCell ref="K22:K25"/>
    <mergeCell ref="L22:L25"/>
    <mergeCell ref="M22:M25"/>
    <mergeCell ref="G26:G27"/>
    <mergeCell ref="H26:H27"/>
    <mergeCell ref="I26:I27"/>
    <mergeCell ref="J26:J27"/>
    <mergeCell ref="K26:K27"/>
    <mergeCell ref="L26:L27"/>
    <mergeCell ref="M26:M27"/>
    <mergeCell ref="G28:G31"/>
    <mergeCell ref="H28:H31"/>
    <mergeCell ref="I28:I31"/>
    <mergeCell ref="J28:J31"/>
    <mergeCell ref="K28:K31"/>
    <mergeCell ref="L28:L31"/>
    <mergeCell ref="M28:M31"/>
    <mergeCell ref="G32:G33"/>
    <mergeCell ref="H32:H33"/>
    <mergeCell ref="I32:I33"/>
    <mergeCell ref="J32:J33"/>
    <mergeCell ref="K32:K33"/>
    <mergeCell ref="L32:L33"/>
    <mergeCell ref="M32:M33"/>
    <mergeCell ref="G34:G35"/>
    <mergeCell ref="H34:H35"/>
    <mergeCell ref="I34:I35"/>
    <mergeCell ref="J34:J35"/>
    <mergeCell ref="K34:K35"/>
    <mergeCell ref="L34:L35"/>
    <mergeCell ref="M34:M35"/>
    <mergeCell ref="G36:G37"/>
    <mergeCell ref="H36:H37"/>
    <mergeCell ref="I36:I37"/>
    <mergeCell ref="J36:J37"/>
    <mergeCell ref="K36:K37"/>
    <mergeCell ref="L36:L37"/>
    <mergeCell ref="M36:M37"/>
    <mergeCell ref="G38:G41"/>
    <mergeCell ref="H38:H41"/>
    <mergeCell ref="I38:I41"/>
    <mergeCell ref="J38:J41"/>
    <mergeCell ref="K38:K41"/>
    <mergeCell ref="L38:L41"/>
    <mergeCell ref="M38:M41"/>
    <mergeCell ref="G42:G43"/>
    <mergeCell ref="H42:H43"/>
    <mergeCell ref="I42:I43"/>
    <mergeCell ref="J42:J43"/>
    <mergeCell ref="K42:K43"/>
    <mergeCell ref="L42:L43"/>
    <mergeCell ref="M42:M43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4.0"/>
    <col customWidth="1" min="4" max="4" width="4.88"/>
    <col customWidth="1" min="5" max="5" width="4.63"/>
    <col customWidth="1" min="6" max="6" width="12.0"/>
    <col customWidth="1" min="7" max="7" width="7.0"/>
    <col customWidth="1" min="8" max="8" width="3.13"/>
    <col customWidth="1" min="9" max="9" width="2.25"/>
    <col customWidth="1" min="10" max="10" width="3.0"/>
    <col customWidth="1" min="11" max="11" width="2.75"/>
    <col customWidth="1" min="12" max="12" width="10.63"/>
    <col customWidth="1" min="13" max="13" width="10.38"/>
    <col customWidth="1" min="14" max="14" width="8.25"/>
  </cols>
  <sheetData>
    <row r="1">
      <c r="A1" s="62" t="s">
        <v>71</v>
      </c>
      <c r="B1" s="63" t="s">
        <v>72</v>
      </c>
      <c r="C1" s="64" t="s">
        <v>124</v>
      </c>
      <c r="D1" s="63" t="s">
        <v>74</v>
      </c>
      <c r="F1" s="64" t="s">
        <v>125</v>
      </c>
      <c r="G1" s="65" t="s">
        <v>78</v>
      </c>
      <c r="I1" s="66"/>
      <c r="J1" s="67"/>
      <c r="L1" s="65" t="s">
        <v>67</v>
      </c>
      <c r="M1" s="101"/>
      <c r="N1" s="68"/>
      <c r="O1" s="68"/>
      <c r="P1" s="68"/>
      <c r="Q1" s="68"/>
      <c r="R1" s="68"/>
    </row>
    <row r="2">
      <c r="A2" s="69">
        <v>1.0</v>
      </c>
      <c r="B2" s="68"/>
      <c r="C2" s="32" t="s">
        <v>8</v>
      </c>
      <c r="D2" s="68"/>
      <c r="E2" s="70">
        <f t="shared" ref="E2:E10" si="1">IF(C2="W",0,IF(C2="M",1,IF(C2="S",2)))</f>
        <v>0</v>
      </c>
      <c r="F2" s="32" t="s">
        <v>8</v>
      </c>
      <c r="G2" s="71"/>
      <c r="H2" s="72">
        <f t="shared" ref="H2:H10" si="2">IF(F2="W",0,IF(F2="M",1,IF(F2="S",2)))</f>
        <v>0</v>
      </c>
      <c r="I2" s="39"/>
      <c r="J2" s="68"/>
      <c r="K2" s="72"/>
      <c r="L2" s="39" t="str">
        <f t="shared" ref="L2:L10" si="3">IF(SUM(E2,H2,K2)=0,"VB",IF(SUM(E2,H2,K2)=1,"B",IF(SUM(E2,H2,K2)=2,"A",IF(SUM(E2,H2,K2)=3,"G",IF(SUM(E2,H2,K2)=4,"VG")))))</f>
        <v>VB</v>
      </c>
      <c r="M2" s="102"/>
      <c r="N2" s="68"/>
      <c r="O2" s="74" t="s">
        <v>126</v>
      </c>
      <c r="P2" s="75"/>
      <c r="Q2" s="75"/>
      <c r="R2" s="75"/>
    </row>
    <row r="3">
      <c r="A3" s="76">
        <v>2.0</v>
      </c>
      <c r="B3" s="77"/>
      <c r="C3" s="41" t="s">
        <v>8</v>
      </c>
      <c r="D3" s="78">
        <f>P4</f>
        <v>0.600296077</v>
      </c>
      <c r="E3" s="79">
        <f t="shared" si="1"/>
        <v>0</v>
      </c>
      <c r="F3" s="41" t="s">
        <v>9</v>
      </c>
      <c r="G3" s="78">
        <f>Q5</f>
        <v>0.4545454545</v>
      </c>
      <c r="H3" s="80">
        <f t="shared" si="2"/>
        <v>1</v>
      </c>
      <c r="I3" s="45"/>
      <c r="J3" s="77"/>
      <c r="K3" s="81"/>
      <c r="L3" s="45" t="str">
        <f t="shared" si="3"/>
        <v>B</v>
      </c>
      <c r="M3" s="78">
        <f t="shared" ref="M3:M4" si="4">D3*G3</f>
        <v>0.2728618532</v>
      </c>
      <c r="N3" s="83"/>
      <c r="O3" s="84" t="s">
        <v>0</v>
      </c>
      <c r="P3" s="84" t="s">
        <v>8</v>
      </c>
      <c r="Q3" s="84" t="s">
        <v>9</v>
      </c>
      <c r="R3" s="84" t="s">
        <v>10</v>
      </c>
    </row>
    <row r="4">
      <c r="A4" s="76">
        <v>3.0</v>
      </c>
      <c r="B4" s="77"/>
      <c r="C4" s="41" t="s">
        <v>8</v>
      </c>
      <c r="D4" s="78">
        <f>P4</f>
        <v>0.600296077</v>
      </c>
      <c r="E4" s="79">
        <f t="shared" si="1"/>
        <v>0</v>
      </c>
      <c r="F4" s="41" t="s">
        <v>10</v>
      </c>
      <c r="G4" s="78">
        <f>R5</f>
        <v>0.5454545455</v>
      </c>
      <c r="H4" s="80">
        <f t="shared" si="2"/>
        <v>2</v>
      </c>
      <c r="I4" s="45"/>
      <c r="J4" s="77"/>
      <c r="K4" s="81"/>
      <c r="L4" s="45" t="str">
        <f t="shared" si="3"/>
        <v>A</v>
      </c>
      <c r="M4" s="78">
        <f t="shared" si="4"/>
        <v>0.3274342238</v>
      </c>
      <c r="N4" s="83"/>
      <c r="O4" s="86">
        <v>21.0</v>
      </c>
      <c r="P4" s="87">
        <f>Normalization!K50</f>
        <v>0.600296077</v>
      </c>
      <c r="Q4" s="87">
        <f>Normalization!L50</f>
        <v>0.399703923</v>
      </c>
      <c r="R4" s="87">
        <f>Normalization!M50</f>
        <v>0</v>
      </c>
    </row>
    <row r="5">
      <c r="A5" s="69">
        <v>4.0</v>
      </c>
      <c r="B5" s="68"/>
      <c r="C5" s="32" t="s">
        <v>9</v>
      </c>
      <c r="D5" s="68"/>
      <c r="E5" s="70">
        <f t="shared" si="1"/>
        <v>1</v>
      </c>
      <c r="F5" s="32" t="s">
        <v>8</v>
      </c>
      <c r="G5" s="71"/>
      <c r="H5" s="72">
        <f t="shared" si="2"/>
        <v>0</v>
      </c>
      <c r="I5" s="39"/>
      <c r="J5" s="68"/>
      <c r="K5" s="72"/>
      <c r="L5" s="39" t="str">
        <f t="shared" si="3"/>
        <v>B</v>
      </c>
      <c r="M5" s="102"/>
      <c r="N5" s="83"/>
      <c r="O5" s="86">
        <v>22.0</v>
      </c>
      <c r="P5" s="87">
        <f>Normalization!K52</f>
        <v>0</v>
      </c>
      <c r="Q5" s="87">
        <f>Normalization!L52</f>
        <v>0.4545454545</v>
      </c>
      <c r="R5" s="87">
        <f>Normalization!M52</f>
        <v>0.5454545455</v>
      </c>
    </row>
    <row r="6">
      <c r="A6" s="76">
        <v>5.0</v>
      </c>
      <c r="B6" s="77"/>
      <c r="C6" s="41" t="s">
        <v>9</v>
      </c>
      <c r="D6" s="78">
        <f>Q4</f>
        <v>0.399703923</v>
      </c>
      <c r="E6" s="79">
        <f t="shared" si="1"/>
        <v>1</v>
      </c>
      <c r="F6" s="41" t="s">
        <v>9</v>
      </c>
      <c r="G6" s="78">
        <f>Q5</f>
        <v>0.4545454545</v>
      </c>
      <c r="H6" s="80">
        <f t="shared" si="2"/>
        <v>1</v>
      </c>
      <c r="I6" s="45"/>
      <c r="J6" s="77"/>
      <c r="K6" s="81"/>
      <c r="L6" s="45" t="str">
        <f t="shared" si="3"/>
        <v>A</v>
      </c>
      <c r="M6" s="78">
        <f t="shared" ref="M6:M7" si="5">D6*G6</f>
        <v>0.1816836014</v>
      </c>
      <c r="N6" s="68"/>
      <c r="O6" s="88"/>
      <c r="P6" s="89"/>
      <c r="Q6" s="89"/>
      <c r="R6" s="89"/>
    </row>
    <row r="7">
      <c r="A7" s="76">
        <v>6.0</v>
      </c>
      <c r="B7" s="77"/>
      <c r="C7" s="41" t="s">
        <v>9</v>
      </c>
      <c r="D7" s="78">
        <f>Q4</f>
        <v>0.399703923</v>
      </c>
      <c r="E7" s="79">
        <f t="shared" si="1"/>
        <v>1</v>
      </c>
      <c r="F7" s="41" t="s">
        <v>10</v>
      </c>
      <c r="G7" s="78">
        <f>R5</f>
        <v>0.5454545455</v>
      </c>
      <c r="H7" s="80">
        <f t="shared" si="2"/>
        <v>2</v>
      </c>
      <c r="I7" s="45"/>
      <c r="J7" s="77"/>
      <c r="K7" s="81"/>
      <c r="L7" s="45" t="str">
        <f t="shared" si="3"/>
        <v>G</v>
      </c>
      <c r="M7" s="78">
        <f t="shared" si="5"/>
        <v>0.2180203216</v>
      </c>
      <c r="N7" s="68"/>
      <c r="O7" s="68"/>
      <c r="P7" s="68"/>
      <c r="Q7" s="68"/>
      <c r="R7" s="68"/>
    </row>
    <row r="8">
      <c r="A8" s="69">
        <v>7.0</v>
      </c>
      <c r="B8" s="68"/>
      <c r="C8" s="32" t="s">
        <v>10</v>
      </c>
      <c r="D8" s="68"/>
      <c r="E8" s="70">
        <f t="shared" si="1"/>
        <v>2</v>
      </c>
      <c r="F8" s="32" t="s">
        <v>8</v>
      </c>
      <c r="G8" s="71"/>
      <c r="H8" s="72">
        <f t="shared" si="2"/>
        <v>0</v>
      </c>
      <c r="I8" s="39"/>
      <c r="J8" s="68"/>
      <c r="K8" s="72"/>
      <c r="L8" s="39" t="str">
        <f t="shared" si="3"/>
        <v>A</v>
      </c>
      <c r="M8" s="102"/>
      <c r="N8" s="68"/>
      <c r="O8" s="90" t="s">
        <v>80</v>
      </c>
      <c r="P8" s="68"/>
      <c r="Q8" s="68"/>
      <c r="R8" s="68"/>
    </row>
    <row r="9">
      <c r="A9" s="69">
        <v>8.0</v>
      </c>
      <c r="B9" s="68"/>
      <c r="C9" s="32" t="s">
        <v>10</v>
      </c>
      <c r="D9" s="68"/>
      <c r="E9" s="70">
        <f t="shared" si="1"/>
        <v>2</v>
      </c>
      <c r="F9" s="32" t="s">
        <v>9</v>
      </c>
      <c r="G9" s="71"/>
      <c r="H9" s="72">
        <f t="shared" si="2"/>
        <v>1</v>
      </c>
      <c r="I9" s="39"/>
      <c r="J9" s="68"/>
      <c r="K9" s="72"/>
      <c r="L9" s="39" t="str">
        <f t="shared" si="3"/>
        <v>G</v>
      </c>
      <c r="M9" s="102"/>
      <c r="N9" s="68"/>
      <c r="O9" s="91" t="s">
        <v>92</v>
      </c>
      <c r="P9" s="68"/>
      <c r="Q9" s="68"/>
      <c r="R9" s="68"/>
    </row>
    <row r="10">
      <c r="A10" s="69">
        <v>9.0</v>
      </c>
      <c r="B10" s="68"/>
      <c r="C10" s="32" t="s">
        <v>10</v>
      </c>
      <c r="D10" s="68"/>
      <c r="E10" s="70">
        <f t="shared" si="1"/>
        <v>2</v>
      </c>
      <c r="F10" s="32" t="s">
        <v>10</v>
      </c>
      <c r="G10" s="71"/>
      <c r="H10" s="72">
        <f t="shared" si="2"/>
        <v>2</v>
      </c>
      <c r="I10" s="39"/>
      <c r="J10" s="68"/>
      <c r="K10" s="72"/>
      <c r="L10" s="39" t="str">
        <f t="shared" si="3"/>
        <v>VG</v>
      </c>
      <c r="M10" s="102"/>
      <c r="N10" s="68"/>
      <c r="O10" s="68" t="s">
        <v>82</v>
      </c>
      <c r="P10" s="92" t="s">
        <v>108</v>
      </c>
      <c r="Q10" s="68"/>
      <c r="R10" s="68"/>
    </row>
    <row r="11">
      <c r="N11" s="68"/>
      <c r="O11" s="68" t="s">
        <v>84</v>
      </c>
      <c r="P11" s="92" t="s">
        <v>109</v>
      </c>
      <c r="Q11" s="68"/>
      <c r="R11" s="68"/>
    </row>
    <row r="12">
      <c r="N12" s="68"/>
      <c r="O12" s="68" t="s">
        <v>86</v>
      </c>
      <c r="P12" s="92" t="s">
        <v>102</v>
      </c>
      <c r="Q12" s="68"/>
      <c r="R12" s="68"/>
    </row>
    <row r="13">
      <c r="N13" s="68"/>
      <c r="O13" s="68" t="s">
        <v>88</v>
      </c>
      <c r="P13" s="92" t="s">
        <v>103</v>
      </c>
      <c r="Q13" s="68"/>
      <c r="R13" s="68"/>
    </row>
    <row r="14">
      <c r="N14" s="68"/>
      <c r="O14" s="68" t="s">
        <v>90</v>
      </c>
      <c r="P14" s="92" t="s">
        <v>87</v>
      </c>
      <c r="Q14" s="68"/>
      <c r="R14" s="68"/>
    </row>
    <row r="15">
      <c r="N15" s="68"/>
      <c r="O15" s="68"/>
      <c r="P15" s="68"/>
      <c r="Q15" s="68"/>
      <c r="R15" s="68"/>
    </row>
    <row r="16">
      <c r="N16" s="68"/>
      <c r="O16" s="68"/>
      <c r="P16" s="68"/>
      <c r="Q16" s="68"/>
      <c r="R16" s="68"/>
    </row>
    <row r="17">
      <c r="N17" s="68"/>
      <c r="O17" s="68"/>
      <c r="P17" s="68"/>
      <c r="Q17" s="68"/>
      <c r="R17" s="68"/>
    </row>
    <row r="18">
      <c r="N18" s="68"/>
      <c r="O18" s="68"/>
      <c r="P18" s="68"/>
      <c r="Q18" s="68"/>
      <c r="R18" s="68"/>
    </row>
    <row r="19">
      <c r="N19" s="68"/>
      <c r="O19" s="68"/>
      <c r="P19" s="68"/>
      <c r="Q19" s="68"/>
      <c r="R19" s="68"/>
    </row>
    <row r="20">
      <c r="N20" s="68"/>
      <c r="O20" s="68"/>
      <c r="P20" s="68"/>
      <c r="Q20" s="68"/>
      <c r="R20" s="68"/>
    </row>
    <row r="21">
      <c r="N21" s="68"/>
      <c r="O21" s="68"/>
      <c r="P21" s="68"/>
      <c r="Q21" s="68"/>
      <c r="R21" s="68"/>
    </row>
    <row r="22">
      <c r="N22" s="68"/>
      <c r="O22" s="36" t="s">
        <v>92</v>
      </c>
      <c r="P22" s="75">
        <f>SUM(P23:P27)</f>
        <v>1</v>
      </c>
      <c r="Q22" s="68"/>
      <c r="R22" s="68"/>
    </row>
    <row r="23">
      <c r="N23" s="83"/>
      <c r="O23" s="84" t="s">
        <v>82</v>
      </c>
      <c r="P23" s="93">
        <v>0.0</v>
      </c>
      <c r="Q23" s="68"/>
      <c r="R23" s="68"/>
    </row>
    <row r="24">
      <c r="N24" s="83"/>
      <c r="O24" s="84" t="s">
        <v>84</v>
      </c>
      <c r="P24" s="95">
        <f>M3</f>
        <v>0.2728618532</v>
      </c>
      <c r="Q24" s="68"/>
      <c r="R24" s="68"/>
    </row>
    <row r="25">
      <c r="N25" s="83"/>
      <c r="O25" s="84" t="s">
        <v>86</v>
      </c>
      <c r="P25" s="95">
        <f>M4+M6</f>
        <v>0.5091178252</v>
      </c>
      <c r="Q25" s="68"/>
      <c r="R25" s="68"/>
    </row>
    <row r="26">
      <c r="N26" s="83"/>
      <c r="O26" s="84" t="s">
        <v>88</v>
      </c>
      <c r="P26" s="87">
        <f>M7</f>
        <v>0.2180203216</v>
      </c>
      <c r="Q26" s="68"/>
      <c r="R26" s="68"/>
    </row>
    <row r="27">
      <c r="N27" s="83"/>
      <c r="O27" s="84" t="s">
        <v>90</v>
      </c>
      <c r="P27" s="95">
        <v>0.0</v>
      </c>
      <c r="Q27" s="68"/>
      <c r="R27" s="68"/>
    </row>
    <row r="28">
      <c r="N28" s="83"/>
      <c r="O28" s="84" t="s">
        <v>110</v>
      </c>
      <c r="P28" s="38">
        <f>(0*P23+ 0.25*P24+0.5*P25+0.75*P26+1*P27)/(P23+P24+P25+P26+P27)</f>
        <v>0.4862896171</v>
      </c>
      <c r="Q28" s="68"/>
      <c r="R28" s="68"/>
    </row>
  </sheetData>
  <mergeCells count="3">
    <mergeCell ref="D1:E1"/>
    <mergeCell ref="G1:H1"/>
    <mergeCell ref="J1:K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8.25"/>
    <col customWidth="1" min="3" max="4" width="7.13"/>
    <col customWidth="1" min="5" max="5" width="7.63"/>
    <col customWidth="1" min="6" max="6" width="8.13"/>
    <col customWidth="1" min="7" max="7" width="7.0"/>
    <col customWidth="1" min="8" max="8" width="7.75"/>
    <col customWidth="1" min="9" max="9" width="9.63"/>
    <col customWidth="1" min="10" max="10" width="10.25"/>
    <col customWidth="1" min="11" max="11" width="8.88"/>
    <col customWidth="1" min="12" max="12" width="8.63"/>
    <col customWidth="1" min="13" max="13" width="12.5"/>
    <col customWidth="1" min="15" max="15" width="10.5"/>
    <col customWidth="1" min="16" max="16" width="36.63"/>
  </cols>
  <sheetData>
    <row r="1">
      <c r="A1" s="103" t="s">
        <v>71</v>
      </c>
      <c r="B1" s="104" t="s">
        <v>127</v>
      </c>
      <c r="C1" s="4"/>
      <c r="D1" s="104" t="s">
        <v>128</v>
      </c>
      <c r="E1" s="4"/>
      <c r="F1" s="104" t="s">
        <v>129</v>
      </c>
      <c r="G1" s="4"/>
      <c r="H1" s="103" t="s">
        <v>130</v>
      </c>
      <c r="I1" s="103" t="s">
        <v>131</v>
      </c>
      <c r="J1" s="103" t="s">
        <v>132</v>
      </c>
      <c r="K1" s="103" t="s">
        <v>133</v>
      </c>
      <c r="L1" s="104" t="s">
        <v>134</v>
      </c>
      <c r="M1" s="4"/>
      <c r="O1" s="103" t="s">
        <v>135</v>
      </c>
      <c r="P1" s="103" t="s">
        <v>136</v>
      </c>
      <c r="Q1" s="103" t="s">
        <v>137</v>
      </c>
    </row>
    <row r="2">
      <c r="A2" s="37">
        <v>1.0</v>
      </c>
      <c r="B2" s="37" t="s">
        <v>84</v>
      </c>
      <c r="C2" s="105">
        <f>'Rule base-AIR'!$P$24</f>
        <v>0.00163098266</v>
      </c>
      <c r="D2" s="37" t="s">
        <v>82</v>
      </c>
      <c r="E2" s="50">
        <f>'Rule base-LAND'!$P$23</f>
        <v>0.004496103092</v>
      </c>
      <c r="F2" s="106" t="s">
        <v>84</v>
      </c>
      <c r="G2" s="107">
        <f>'Rule base-WATER'!$P$24</f>
        <v>0.4983854227</v>
      </c>
      <c r="H2" s="1">
        <f t="shared" ref="H2:H49" si="1">IF(B2="VB",0,IF(B2="B",2,IF(B2="A",4,IF(B2="G",6,IF(B2="VG",8)))))</f>
        <v>2</v>
      </c>
      <c r="I2" s="1">
        <f t="shared" ref="I2:I49" si="2">IF(D2="VB",0,IF(D2="B",1,IF(D2="A",2,IF(D2="G",3,IF(D2="VG",4)))))</f>
        <v>0</v>
      </c>
      <c r="J2" s="1">
        <f t="shared" ref="J2:J49" si="3">IF(F2="VB",0,IF(F2="B",1,IF(F2="A",2,IF(F2="G",3,IF(F2="VG",4)))))</f>
        <v>1</v>
      </c>
      <c r="K2" s="1">
        <f t="shared" ref="K2:K49" si="4">H2+I2+J2</f>
        <v>3</v>
      </c>
      <c r="L2" s="1" t="str">
        <f t="shared" ref="L2:L49" si="5">IF(AND(0&lt;=K2,K2&lt;=3),"VB",IF(AND(4&lt;=K2,K2&lt;=7),"B", IF(AND(8&lt;=K2,K2&lt;=11),"A",IF(AND(12&lt;=K2,K2&lt;=14),"G",IF(AND(15&lt;=K2,K2&lt;=16),"VG")))))</f>
        <v>VB</v>
      </c>
      <c r="M2" s="108">
        <f t="shared" ref="M2:M49" si="6">C2*E2*G2</f>
        <v>0.000003654693287</v>
      </c>
      <c r="O2" s="103" t="s">
        <v>11</v>
      </c>
      <c r="P2" s="103" t="s">
        <v>138</v>
      </c>
      <c r="Q2" s="109">
        <f>'Rule base-AIR'!P28</f>
        <v>0.9059706803</v>
      </c>
    </row>
    <row r="3">
      <c r="A3" s="37">
        <v>2.0</v>
      </c>
      <c r="B3" s="37" t="s">
        <v>84</v>
      </c>
      <c r="C3" s="105">
        <f>'Rule base-AIR'!$P$24</f>
        <v>0.00163098266</v>
      </c>
      <c r="D3" s="37" t="s">
        <v>82</v>
      </c>
      <c r="E3" s="50">
        <f>'Rule base-LAND'!$P$23</f>
        <v>0.004496103092</v>
      </c>
      <c r="F3" s="106" t="s">
        <v>86</v>
      </c>
      <c r="G3" s="107">
        <f>'Rule base-WATER'!$P$25</f>
        <v>0.4135472224</v>
      </c>
      <c r="H3" s="1">
        <f t="shared" si="1"/>
        <v>2</v>
      </c>
      <c r="I3" s="1">
        <f t="shared" si="2"/>
        <v>0</v>
      </c>
      <c r="J3" s="1">
        <f t="shared" si="3"/>
        <v>2</v>
      </c>
      <c r="K3" s="1">
        <f t="shared" si="4"/>
        <v>4</v>
      </c>
      <c r="L3" s="1" t="str">
        <f t="shared" si="5"/>
        <v>B</v>
      </c>
      <c r="M3" s="108">
        <f t="shared" si="6"/>
        <v>0.00000303256915</v>
      </c>
      <c r="O3" s="103" t="s">
        <v>23</v>
      </c>
      <c r="P3" s="103" t="s">
        <v>139</v>
      </c>
      <c r="Q3" s="109">
        <f>'Rule base-LAND'!P28</f>
        <v>0.3576089346</v>
      </c>
    </row>
    <row r="4">
      <c r="A4" s="37">
        <v>3.0</v>
      </c>
      <c r="B4" s="37" t="s">
        <v>84</v>
      </c>
      <c r="C4" s="105">
        <f>'Rule base-AIR'!$P$24</f>
        <v>0.00163098266</v>
      </c>
      <c r="D4" s="37" t="s">
        <v>82</v>
      </c>
      <c r="E4" s="50">
        <f>'Rule base-LAND'!$P$23</f>
        <v>0.004496103092</v>
      </c>
      <c r="F4" s="106" t="s">
        <v>88</v>
      </c>
      <c r="G4" s="110">
        <f>'Rule base-WATER'!$P$26</f>
        <v>0.08639205622</v>
      </c>
      <c r="H4" s="1">
        <f t="shared" si="1"/>
        <v>2</v>
      </c>
      <c r="I4" s="1">
        <f t="shared" si="2"/>
        <v>0</v>
      </c>
      <c r="J4" s="1">
        <f t="shared" si="3"/>
        <v>3</v>
      </c>
      <c r="K4" s="1">
        <f t="shared" si="4"/>
        <v>5</v>
      </c>
      <c r="L4" s="1" t="str">
        <f t="shared" si="5"/>
        <v>B</v>
      </c>
      <c r="M4" s="111">
        <f t="shared" si="6"/>
        <v>0.0000006335186656</v>
      </c>
      <c r="O4" s="103" t="s">
        <v>33</v>
      </c>
      <c r="P4" s="103" t="s">
        <v>140</v>
      </c>
      <c r="Q4" s="109">
        <f>'Rule base-WATER'!P28</f>
        <v>0.3978393077</v>
      </c>
    </row>
    <row r="5">
      <c r="A5" s="37">
        <v>4.0</v>
      </c>
      <c r="B5" s="37" t="s">
        <v>84</v>
      </c>
      <c r="C5" s="105">
        <f>'Rule base-AIR'!$P$24</f>
        <v>0.00163098266</v>
      </c>
      <c r="D5" s="37" t="s">
        <v>82</v>
      </c>
      <c r="E5" s="50">
        <f>'Rule base-LAND'!$P$23</f>
        <v>0.004496103092</v>
      </c>
      <c r="F5" s="36" t="s">
        <v>90</v>
      </c>
      <c r="G5" s="105">
        <f>'Rule base-WATER'!$P$27</f>
        <v>0.001675298714</v>
      </c>
      <c r="H5" s="1">
        <f t="shared" si="1"/>
        <v>2</v>
      </c>
      <c r="I5" s="1">
        <f t="shared" si="2"/>
        <v>0</v>
      </c>
      <c r="J5" s="1">
        <f t="shared" si="3"/>
        <v>4</v>
      </c>
      <c r="K5" s="1">
        <f t="shared" si="4"/>
        <v>6</v>
      </c>
      <c r="L5" s="1" t="str">
        <f t="shared" si="5"/>
        <v>B</v>
      </c>
      <c r="M5" s="112">
        <f t="shared" si="6"/>
        <v>0.00000001228507634</v>
      </c>
      <c r="T5" s="113"/>
    </row>
    <row r="6">
      <c r="A6" s="37">
        <v>5.0</v>
      </c>
      <c r="B6" s="37" t="s">
        <v>84</v>
      </c>
      <c r="C6" s="105">
        <f>'Rule base-AIR'!$P$24</f>
        <v>0.00163098266</v>
      </c>
      <c r="D6" s="106" t="s">
        <v>84</v>
      </c>
      <c r="E6" s="38">
        <f>'Rule base-LAND'!$P$24</f>
        <v>0.5605720554</v>
      </c>
      <c r="F6" s="106" t="s">
        <v>84</v>
      </c>
      <c r="G6" s="107">
        <f>'Rule base-WATER'!$P$24</f>
        <v>0.4983854227</v>
      </c>
      <c r="H6" s="1">
        <f t="shared" si="1"/>
        <v>2</v>
      </c>
      <c r="I6" s="1">
        <f t="shared" si="2"/>
        <v>1</v>
      </c>
      <c r="J6" s="1">
        <f t="shared" si="3"/>
        <v>1</v>
      </c>
      <c r="K6" s="1">
        <f t="shared" si="4"/>
        <v>4</v>
      </c>
      <c r="L6" s="1" t="str">
        <f t="shared" si="5"/>
        <v>B</v>
      </c>
      <c r="M6" s="114">
        <f t="shared" si="6"/>
        <v>0.0004556654698</v>
      </c>
      <c r="T6" s="48"/>
    </row>
    <row r="7">
      <c r="A7" s="37">
        <v>6.0</v>
      </c>
      <c r="B7" s="37" t="s">
        <v>84</v>
      </c>
      <c r="C7" s="105">
        <f>'Rule base-AIR'!$P$24</f>
        <v>0.00163098266</v>
      </c>
      <c r="D7" s="106" t="s">
        <v>84</v>
      </c>
      <c r="E7" s="38">
        <f>'Rule base-LAND'!$P$24</f>
        <v>0.5605720554</v>
      </c>
      <c r="F7" s="106" t="s">
        <v>86</v>
      </c>
      <c r="G7" s="107">
        <f>'Rule base-WATER'!$P$25</f>
        <v>0.4135472224</v>
      </c>
      <c r="H7" s="1">
        <f t="shared" si="1"/>
        <v>2</v>
      </c>
      <c r="I7" s="1">
        <f t="shared" si="2"/>
        <v>1</v>
      </c>
      <c r="J7" s="1">
        <f t="shared" si="3"/>
        <v>2</v>
      </c>
      <c r="K7" s="1">
        <f t="shared" si="4"/>
        <v>5</v>
      </c>
      <c r="L7" s="1" t="str">
        <f t="shared" si="5"/>
        <v>B</v>
      </c>
      <c r="M7" s="114">
        <f t="shared" si="6"/>
        <v>0.0003780993199</v>
      </c>
      <c r="T7" s="48"/>
    </row>
    <row r="8">
      <c r="A8" s="37">
        <v>7.0</v>
      </c>
      <c r="B8" s="37" t="s">
        <v>84</v>
      </c>
      <c r="C8" s="105">
        <f>'Rule base-AIR'!$P$24</f>
        <v>0.00163098266</v>
      </c>
      <c r="D8" s="106" t="s">
        <v>84</v>
      </c>
      <c r="E8" s="38">
        <f>'Rule base-LAND'!$P$24</f>
        <v>0.5605720554</v>
      </c>
      <c r="F8" s="106" t="s">
        <v>88</v>
      </c>
      <c r="G8" s="110">
        <f>'Rule base-WATER'!$P$26</f>
        <v>0.08639205622</v>
      </c>
      <c r="H8" s="1">
        <f t="shared" si="1"/>
        <v>2</v>
      </c>
      <c r="I8" s="1">
        <f t="shared" si="2"/>
        <v>1</v>
      </c>
      <c r="J8" s="1">
        <f t="shared" si="3"/>
        <v>3</v>
      </c>
      <c r="K8" s="1">
        <f t="shared" si="4"/>
        <v>6</v>
      </c>
      <c r="L8" s="1" t="str">
        <f t="shared" si="5"/>
        <v>B</v>
      </c>
      <c r="M8" s="115">
        <f t="shared" si="6"/>
        <v>0.00007898681441</v>
      </c>
      <c r="O8" s="36" t="s">
        <v>141</v>
      </c>
      <c r="T8" s="48"/>
    </row>
    <row r="9">
      <c r="A9" s="37">
        <v>8.0</v>
      </c>
      <c r="B9" s="37" t="s">
        <v>84</v>
      </c>
      <c r="C9" s="105">
        <f>'Rule base-AIR'!$P$24</f>
        <v>0.00163098266</v>
      </c>
      <c r="D9" s="106" t="s">
        <v>84</v>
      </c>
      <c r="E9" s="38">
        <f>'Rule base-LAND'!$P$24</f>
        <v>0.5605720554</v>
      </c>
      <c r="F9" s="36" t="s">
        <v>90</v>
      </c>
      <c r="G9" s="105">
        <f>'Rule base-WATER'!$P$27</f>
        <v>0.001675298714</v>
      </c>
      <c r="H9" s="1">
        <f t="shared" si="1"/>
        <v>2</v>
      </c>
      <c r="I9" s="1">
        <f t="shared" si="2"/>
        <v>1</v>
      </c>
      <c r="J9" s="1">
        <f t="shared" si="3"/>
        <v>4</v>
      </c>
      <c r="K9" s="1">
        <f t="shared" si="4"/>
        <v>7</v>
      </c>
      <c r="L9" s="1" t="str">
        <f t="shared" si="5"/>
        <v>B</v>
      </c>
      <c r="M9" s="108">
        <f t="shared" si="6"/>
        <v>0.00000153169764</v>
      </c>
      <c r="O9" s="116" t="s">
        <v>82</v>
      </c>
      <c r="P9" s="117" t="s">
        <v>142</v>
      </c>
      <c r="T9" s="48"/>
    </row>
    <row r="10">
      <c r="A10" s="37">
        <v>9.0</v>
      </c>
      <c r="B10" s="37" t="s">
        <v>84</v>
      </c>
      <c r="C10" s="105">
        <f>'Rule base-AIR'!$P$24</f>
        <v>0.00163098266</v>
      </c>
      <c r="D10" s="106" t="s">
        <v>86</v>
      </c>
      <c r="E10" s="38">
        <f>'Rule base-LAND'!$P$25</f>
        <v>0.4349318415</v>
      </c>
      <c r="F10" s="106" t="s">
        <v>84</v>
      </c>
      <c r="G10" s="107">
        <f>'Rule base-WATER'!$P$24</f>
        <v>0.4983854227</v>
      </c>
      <c r="H10" s="1">
        <f t="shared" si="1"/>
        <v>2</v>
      </c>
      <c r="I10" s="1">
        <f t="shared" si="2"/>
        <v>2</v>
      </c>
      <c r="J10" s="1">
        <f t="shared" si="3"/>
        <v>1</v>
      </c>
      <c r="K10" s="1">
        <f t="shared" si="4"/>
        <v>5</v>
      </c>
      <c r="L10" s="1" t="str">
        <f t="shared" si="5"/>
        <v>B</v>
      </c>
      <c r="M10" s="114">
        <f t="shared" si="6"/>
        <v>0.0003535378191</v>
      </c>
      <c r="O10" s="116" t="s">
        <v>84</v>
      </c>
      <c r="P10" s="117" t="s">
        <v>143</v>
      </c>
    </row>
    <row r="11">
      <c r="A11" s="37">
        <v>10.0</v>
      </c>
      <c r="B11" s="37" t="s">
        <v>84</v>
      </c>
      <c r="C11" s="105">
        <f>'Rule base-AIR'!$P$24</f>
        <v>0.00163098266</v>
      </c>
      <c r="D11" s="106" t="s">
        <v>86</v>
      </c>
      <c r="E11" s="38">
        <f>'Rule base-LAND'!$P$25</f>
        <v>0.4349318415</v>
      </c>
      <c r="F11" s="106" t="s">
        <v>86</v>
      </c>
      <c r="G11" s="107">
        <f>'Rule base-WATER'!$P$25</f>
        <v>0.4135472224</v>
      </c>
      <c r="H11" s="1">
        <f t="shared" si="1"/>
        <v>2</v>
      </c>
      <c r="I11" s="1">
        <f t="shared" si="2"/>
        <v>2</v>
      </c>
      <c r="J11" s="1">
        <f t="shared" si="3"/>
        <v>2</v>
      </c>
      <c r="K11" s="1">
        <f t="shared" si="4"/>
        <v>6</v>
      </c>
      <c r="L11" s="1" t="str">
        <f t="shared" si="5"/>
        <v>B</v>
      </c>
      <c r="M11" s="114">
        <f t="shared" si="6"/>
        <v>0.0002933564595</v>
      </c>
      <c r="O11" s="116" t="s">
        <v>86</v>
      </c>
      <c r="P11" s="117" t="s">
        <v>144</v>
      </c>
    </row>
    <row r="12">
      <c r="A12" s="37">
        <v>11.0</v>
      </c>
      <c r="B12" s="37" t="s">
        <v>84</v>
      </c>
      <c r="C12" s="105">
        <f>'Rule base-AIR'!$P$24</f>
        <v>0.00163098266</v>
      </c>
      <c r="D12" s="106" t="s">
        <v>86</v>
      </c>
      <c r="E12" s="38">
        <f>'Rule base-LAND'!$P$25</f>
        <v>0.4349318415</v>
      </c>
      <c r="F12" s="106" t="s">
        <v>88</v>
      </c>
      <c r="G12" s="110">
        <f>'Rule base-WATER'!$P$26</f>
        <v>0.08639205622</v>
      </c>
      <c r="H12" s="1">
        <f t="shared" si="1"/>
        <v>2</v>
      </c>
      <c r="I12" s="1">
        <f t="shared" si="2"/>
        <v>2</v>
      </c>
      <c r="J12" s="1">
        <f t="shared" si="3"/>
        <v>3</v>
      </c>
      <c r="K12" s="1">
        <f t="shared" si="4"/>
        <v>7</v>
      </c>
      <c r="L12" s="1" t="str">
        <f t="shared" si="5"/>
        <v>B</v>
      </c>
      <c r="M12" s="115">
        <f t="shared" si="6"/>
        <v>0.00006128361254</v>
      </c>
      <c r="O12" s="116" t="s">
        <v>88</v>
      </c>
      <c r="P12" s="117" t="s">
        <v>145</v>
      </c>
    </row>
    <row r="13">
      <c r="A13" s="37">
        <v>12.0</v>
      </c>
      <c r="B13" s="37" t="s">
        <v>84</v>
      </c>
      <c r="C13" s="105">
        <f>'Rule base-AIR'!$P$24</f>
        <v>0.00163098266</v>
      </c>
      <c r="D13" s="106" t="s">
        <v>86</v>
      </c>
      <c r="E13" s="38">
        <f>'Rule base-LAND'!$P$25</f>
        <v>0.4349318415</v>
      </c>
      <c r="F13" s="36" t="s">
        <v>90</v>
      </c>
      <c r="G13" s="105">
        <f>'Rule base-WATER'!$P$27</f>
        <v>0.001675298714</v>
      </c>
      <c r="H13" s="1">
        <f t="shared" si="1"/>
        <v>2</v>
      </c>
      <c r="I13" s="1">
        <f t="shared" si="2"/>
        <v>2</v>
      </c>
      <c r="J13" s="1">
        <f t="shared" si="3"/>
        <v>4</v>
      </c>
      <c r="K13" s="1">
        <f t="shared" si="4"/>
        <v>8</v>
      </c>
      <c r="L13" s="1" t="str">
        <f t="shared" si="5"/>
        <v>A</v>
      </c>
      <c r="M13" s="108">
        <f t="shared" si="6"/>
        <v>0.000001188400436</v>
      </c>
      <c r="O13" s="116" t="s">
        <v>90</v>
      </c>
      <c r="P13" s="117" t="s">
        <v>146</v>
      </c>
    </row>
    <row r="14">
      <c r="A14" s="37">
        <v>13.0</v>
      </c>
      <c r="B14" s="37" t="s">
        <v>86</v>
      </c>
      <c r="C14" s="110">
        <f>'Rule base-AIR'!$P$25</f>
        <v>0.03945105476</v>
      </c>
      <c r="D14" s="37" t="s">
        <v>82</v>
      </c>
      <c r="E14" s="50">
        <f>'Rule base-LAND'!$P$23</f>
        <v>0.004496103092</v>
      </c>
      <c r="F14" s="106" t="s">
        <v>84</v>
      </c>
      <c r="G14" s="107">
        <f>'Rule base-WATER'!$P$24</f>
        <v>0.4983854227</v>
      </c>
      <c r="H14" s="1">
        <f t="shared" si="1"/>
        <v>4</v>
      </c>
      <c r="I14" s="1">
        <f t="shared" si="2"/>
        <v>0</v>
      </c>
      <c r="J14" s="1">
        <f t="shared" si="3"/>
        <v>1</v>
      </c>
      <c r="K14" s="1">
        <f t="shared" si="4"/>
        <v>5</v>
      </c>
      <c r="L14" s="1" t="str">
        <f t="shared" si="5"/>
        <v>B</v>
      </c>
      <c r="M14" s="115">
        <f t="shared" si="6"/>
        <v>0.00008840161736</v>
      </c>
    </row>
    <row r="15">
      <c r="A15" s="37">
        <v>14.0</v>
      </c>
      <c r="B15" s="37" t="s">
        <v>86</v>
      </c>
      <c r="C15" s="110">
        <f>'Rule base-AIR'!$P$25</f>
        <v>0.03945105476</v>
      </c>
      <c r="D15" s="37" t="s">
        <v>82</v>
      </c>
      <c r="E15" s="50">
        <f>'Rule base-LAND'!$P$23</f>
        <v>0.004496103092</v>
      </c>
      <c r="F15" s="106" t="s">
        <v>86</v>
      </c>
      <c r="G15" s="107">
        <f>'Rule base-WATER'!$P$25</f>
        <v>0.4135472224</v>
      </c>
      <c r="H15" s="1">
        <f t="shared" si="1"/>
        <v>4</v>
      </c>
      <c r="I15" s="1">
        <f t="shared" si="2"/>
        <v>0</v>
      </c>
      <c r="J15" s="1">
        <f t="shared" si="3"/>
        <v>2</v>
      </c>
      <c r="K15" s="1">
        <f t="shared" si="4"/>
        <v>6</v>
      </c>
      <c r="L15" s="1" t="str">
        <f t="shared" si="5"/>
        <v>B</v>
      </c>
      <c r="M15" s="115">
        <f t="shared" si="6"/>
        <v>0.00007335335596</v>
      </c>
    </row>
    <row r="16">
      <c r="A16" s="37">
        <v>15.0</v>
      </c>
      <c r="B16" s="37" t="s">
        <v>86</v>
      </c>
      <c r="C16" s="110">
        <f>'Rule base-AIR'!$P$25</f>
        <v>0.03945105476</v>
      </c>
      <c r="D16" s="37" t="s">
        <v>82</v>
      </c>
      <c r="E16" s="50">
        <f>'Rule base-LAND'!$P$23</f>
        <v>0.004496103092</v>
      </c>
      <c r="F16" s="106" t="s">
        <v>88</v>
      </c>
      <c r="G16" s="110">
        <f>'Rule base-WATER'!$P$26</f>
        <v>0.08639205622</v>
      </c>
      <c r="H16" s="1">
        <f t="shared" si="1"/>
        <v>4</v>
      </c>
      <c r="I16" s="1">
        <f t="shared" si="2"/>
        <v>0</v>
      </c>
      <c r="J16" s="1">
        <f t="shared" si="3"/>
        <v>3</v>
      </c>
      <c r="K16" s="1">
        <f t="shared" si="4"/>
        <v>7</v>
      </c>
      <c r="L16" s="1" t="str">
        <f t="shared" si="5"/>
        <v>B</v>
      </c>
      <c r="M16" s="115">
        <f t="shared" si="6"/>
        <v>0.00001532387817</v>
      </c>
    </row>
    <row r="17">
      <c r="A17" s="37">
        <v>16.0</v>
      </c>
      <c r="B17" s="37" t="s">
        <v>86</v>
      </c>
      <c r="C17" s="110">
        <f>'Rule base-AIR'!$P$25</f>
        <v>0.03945105476</v>
      </c>
      <c r="D17" s="37" t="s">
        <v>82</v>
      </c>
      <c r="E17" s="50">
        <f>'Rule base-LAND'!$P$23</f>
        <v>0.004496103092</v>
      </c>
      <c r="F17" s="36" t="s">
        <v>90</v>
      </c>
      <c r="G17" s="105">
        <f>'Rule base-WATER'!$P$27</f>
        <v>0.001675298714</v>
      </c>
      <c r="H17" s="1">
        <f t="shared" si="1"/>
        <v>4</v>
      </c>
      <c r="I17" s="1">
        <f t="shared" si="2"/>
        <v>0</v>
      </c>
      <c r="J17" s="1">
        <f t="shared" si="3"/>
        <v>4</v>
      </c>
      <c r="K17" s="1">
        <f t="shared" si="4"/>
        <v>8</v>
      </c>
      <c r="L17" s="1" t="str">
        <f t="shared" si="5"/>
        <v>A</v>
      </c>
      <c r="M17" s="114">
        <f t="shared" si="6"/>
        <v>0.0000002971578003</v>
      </c>
    </row>
    <row r="18">
      <c r="A18" s="37">
        <v>17.0</v>
      </c>
      <c r="B18" s="37" t="s">
        <v>86</v>
      </c>
      <c r="C18" s="110">
        <f>'Rule base-AIR'!$P$25</f>
        <v>0.03945105476</v>
      </c>
      <c r="D18" s="106" t="s">
        <v>84</v>
      </c>
      <c r="E18" s="38">
        <f>'Rule base-LAND'!$P$24</f>
        <v>0.5605720554</v>
      </c>
      <c r="F18" s="106" t="s">
        <v>84</v>
      </c>
      <c r="G18" s="107">
        <f>'Rule base-WATER'!$P$24</f>
        <v>0.4983854227</v>
      </c>
      <c r="H18" s="1">
        <f t="shared" si="1"/>
        <v>4</v>
      </c>
      <c r="I18" s="1">
        <f t="shared" si="2"/>
        <v>1</v>
      </c>
      <c r="J18" s="1">
        <f t="shared" si="3"/>
        <v>1</v>
      </c>
      <c r="K18" s="1">
        <f t="shared" si="4"/>
        <v>6</v>
      </c>
      <c r="L18" s="1" t="str">
        <f t="shared" si="5"/>
        <v>B</v>
      </c>
      <c r="M18" s="110">
        <f t="shared" si="6"/>
        <v>0.01102187279</v>
      </c>
    </row>
    <row r="19">
      <c r="A19" s="37">
        <v>18.0</v>
      </c>
      <c r="B19" s="37" t="s">
        <v>86</v>
      </c>
      <c r="C19" s="110">
        <f>'Rule base-AIR'!$P$25</f>
        <v>0.03945105476</v>
      </c>
      <c r="D19" s="106" t="s">
        <v>84</v>
      </c>
      <c r="E19" s="38">
        <f>'Rule base-LAND'!$P$24</f>
        <v>0.5605720554</v>
      </c>
      <c r="F19" s="106" t="s">
        <v>86</v>
      </c>
      <c r="G19" s="107">
        <f>'Rule base-WATER'!$P$25</f>
        <v>0.4135472224</v>
      </c>
      <c r="H19" s="1">
        <f t="shared" si="1"/>
        <v>4</v>
      </c>
      <c r="I19" s="1">
        <f t="shared" si="2"/>
        <v>1</v>
      </c>
      <c r="J19" s="1">
        <f t="shared" si="3"/>
        <v>2</v>
      </c>
      <c r="K19" s="1">
        <f t="shared" si="4"/>
        <v>7</v>
      </c>
      <c r="L19" s="1" t="str">
        <f t="shared" si="5"/>
        <v>B</v>
      </c>
      <c r="M19" s="105">
        <f t="shared" si="6"/>
        <v>0.009145662517</v>
      </c>
      <c r="P19" s="48">
        <f>SUM(P20:P24)</f>
        <v>1</v>
      </c>
    </row>
    <row r="20">
      <c r="A20" s="37">
        <v>19.0</v>
      </c>
      <c r="B20" s="37" t="s">
        <v>86</v>
      </c>
      <c r="C20" s="110">
        <f>'Rule base-AIR'!$P$25</f>
        <v>0.03945105476</v>
      </c>
      <c r="D20" s="106" t="s">
        <v>84</v>
      </c>
      <c r="E20" s="38">
        <f>'Rule base-LAND'!$P$24</f>
        <v>0.5605720554</v>
      </c>
      <c r="F20" s="106" t="s">
        <v>88</v>
      </c>
      <c r="G20" s="110">
        <f>'Rule base-WATER'!$P$26</f>
        <v>0.08639205622</v>
      </c>
      <c r="H20" s="1">
        <f t="shared" si="1"/>
        <v>4</v>
      </c>
      <c r="I20" s="1">
        <f t="shared" si="2"/>
        <v>1</v>
      </c>
      <c r="J20" s="1">
        <f t="shared" si="3"/>
        <v>3</v>
      </c>
      <c r="K20" s="1">
        <f t="shared" si="4"/>
        <v>8</v>
      </c>
      <c r="L20" s="1" t="str">
        <f t="shared" si="5"/>
        <v>A</v>
      </c>
      <c r="M20" s="105">
        <f t="shared" si="6"/>
        <v>0.001910574047</v>
      </c>
      <c r="O20" s="37" t="s">
        <v>82</v>
      </c>
      <c r="P20" s="38">
        <f>M2</f>
        <v>0.000003654693287</v>
      </c>
    </row>
    <row r="21">
      <c r="A21" s="37">
        <v>20.0</v>
      </c>
      <c r="B21" s="37" t="s">
        <v>86</v>
      </c>
      <c r="C21" s="110">
        <f>'Rule base-AIR'!$P$25</f>
        <v>0.03945105476</v>
      </c>
      <c r="D21" s="106" t="s">
        <v>84</v>
      </c>
      <c r="E21" s="38">
        <f>'Rule base-LAND'!$P$24</f>
        <v>0.5605720554</v>
      </c>
      <c r="F21" s="36" t="s">
        <v>90</v>
      </c>
      <c r="G21" s="105">
        <f>'Rule base-WATER'!$P$27</f>
        <v>0.001675298714</v>
      </c>
      <c r="H21" s="1">
        <f t="shared" si="1"/>
        <v>4</v>
      </c>
      <c r="I21" s="1">
        <f t="shared" si="2"/>
        <v>1</v>
      </c>
      <c r="J21" s="1">
        <f t="shared" si="3"/>
        <v>4</v>
      </c>
      <c r="K21" s="1">
        <f t="shared" si="4"/>
        <v>9</v>
      </c>
      <c r="L21" s="1" t="str">
        <f t="shared" si="5"/>
        <v>A</v>
      </c>
      <c r="M21" s="115">
        <f t="shared" si="6"/>
        <v>0.00003704949719</v>
      </c>
      <c r="O21" s="37" t="s">
        <v>84</v>
      </c>
      <c r="P21" s="40">
        <f>SUM(M3:M12)+SUM(M14:M16)+M18+M19+M22+M26</f>
        <v>0.03117734328</v>
      </c>
    </row>
    <row r="22">
      <c r="A22" s="37">
        <v>21.0</v>
      </c>
      <c r="B22" s="37" t="s">
        <v>86</v>
      </c>
      <c r="C22" s="110">
        <f>'Rule base-AIR'!$P$25</f>
        <v>0.03945105476</v>
      </c>
      <c r="D22" s="106" t="s">
        <v>86</v>
      </c>
      <c r="E22" s="38">
        <f>'Rule base-LAND'!$P$25</f>
        <v>0.4349318415</v>
      </c>
      <c r="F22" s="106" t="s">
        <v>84</v>
      </c>
      <c r="G22" s="107">
        <f>'Rule base-WATER'!$P$24</f>
        <v>0.4983854227</v>
      </c>
      <c r="H22" s="1">
        <f t="shared" si="1"/>
        <v>4</v>
      </c>
      <c r="I22" s="1">
        <f t="shared" si="2"/>
        <v>2</v>
      </c>
      <c r="J22" s="1">
        <f t="shared" si="3"/>
        <v>1</v>
      </c>
      <c r="K22" s="1">
        <f t="shared" si="4"/>
        <v>7</v>
      </c>
      <c r="L22" s="1" t="str">
        <f t="shared" si="5"/>
        <v>B</v>
      </c>
      <c r="M22" s="105">
        <f t="shared" si="6"/>
        <v>0.008551556191</v>
      </c>
      <c r="O22" s="37" t="s">
        <v>86</v>
      </c>
      <c r="P22" s="38">
        <f>M13+M17+M20+M21+M23+M24+M25+SUM(M27:M36)+M38+M39+M40+M42+M43+M46</f>
        <v>0.7902624583</v>
      </c>
    </row>
    <row r="23">
      <c r="A23" s="37">
        <v>22.0</v>
      </c>
      <c r="B23" s="37" t="s">
        <v>86</v>
      </c>
      <c r="C23" s="110">
        <f>'Rule base-AIR'!$P$25</f>
        <v>0.03945105476</v>
      </c>
      <c r="D23" s="106" t="s">
        <v>86</v>
      </c>
      <c r="E23" s="38">
        <f>'Rule base-LAND'!$P$25</f>
        <v>0.4349318415</v>
      </c>
      <c r="F23" s="106" t="s">
        <v>86</v>
      </c>
      <c r="G23" s="107">
        <f>'Rule base-WATER'!$P$25</f>
        <v>0.4135472224</v>
      </c>
      <c r="H23" s="1">
        <f t="shared" si="1"/>
        <v>4</v>
      </c>
      <c r="I23" s="1">
        <f t="shared" si="2"/>
        <v>2</v>
      </c>
      <c r="J23" s="1">
        <f t="shared" si="3"/>
        <v>2</v>
      </c>
      <c r="K23" s="1">
        <f t="shared" si="4"/>
        <v>8</v>
      </c>
      <c r="L23" s="1" t="str">
        <f t="shared" si="5"/>
        <v>A</v>
      </c>
      <c r="M23" s="105">
        <f t="shared" si="6"/>
        <v>0.007095858243</v>
      </c>
      <c r="O23" s="37" t="s">
        <v>88</v>
      </c>
      <c r="P23" s="38">
        <f>M49+M48+M47+M45+M44+M41+M37</f>
        <v>0.1785565438</v>
      </c>
    </row>
    <row r="24">
      <c r="A24" s="37">
        <v>23.0</v>
      </c>
      <c r="B24" s="37" t="s">
        <v>86</v>
      </c>
      <c r="C24" s="110">
        <f>'Rule base-AIR'!$P$25</f>
        <v>0.03945105476</v>
      </c>
      <c r="D24" s="106" t="s">
        <v>86</v>
      </c>
      <c r="E24" s="38">
        <f>'Rule base-LAND'!$P$25</f>
        <v>0.4349318415</v>
      </c>
      <c r="F24" s="106" t="s">
        <v>88</v>
      </c>
      <c r="G24" s="110">
        <f>'Rule base-WATER'!$P$26</f>
        <v>0.08639205622</v>
      </c>
      <c r="H24" s="1">
        <f t="shared" si="1"/>
        <v>4</v>
      </c>
      <c r="I24" s="1">
        <f t="shared" si="2"/>
        <v>2</v>
      </c>
      <c r="J24" s="1">
        <f t="shared" si="3"/>
        <v>3</v>
      </c>
      <c r="K24" s="1">
        <f t="shared" si="4"/>
        <v>9</v>
      </c>
      <c r="L24" s="1" t="str">
        <f t="shared" si="5"/>
        <v>A</v>
      </c>
      <c r="M24" s="105">
        <f t="shared" si="6"/>
        <v>0.001482359815</v>
      </c>
      <c r="O24" s="37" t="s">
        <v>90</v>
      </c>
      <c r="P24" s="49">
        <v>0.0</v>
      </c>
    </row>
    <row r="25">
      <c r="A25" s="37">
        <v>24.0</v>
      </c>
      <c r="B25" s="37" t="s">
        <v>86</v>
      </c>
      <c r="C25" s="110">
        <f>'Rule base-AIR'!$P$25</f>
        <v>0.03945105476</v>
      </c>
      <c r="D25" s="106" t="s">
        <v>86</v>
      </c>
      <c r="E25" s="38">
        <f>'Rule base-LAND'!$P$25</f>
        <v>0.4349318415</v>
      </c>
      <c r="F25" s="36" t="s">
        <v>90</v>
      </c>
      <c r="G25" s="105">
        <f>'Rule base-WATER'!$P$27</f>
        <v>0.001675298714</v>
      </c>
      <c r="H25" s="1">
        <f t="shared" si="1"/>
        <v>4</v>
      </c>
      <c r="I25" s="1">
        <f t="shared" si="2"/>
        <v>2</v>
      </c>
      <c r="J25" s="1">
        <f t="shared" si="3"/>
        <v>4</v>
      </c>
      <c r="K25" s="1">
        <f t="shared" si="4"/>
        <v>10</v>
      </c>
      <c r="L25" s="1" t="str">
        <f t="shared" si="5"/>
        <v>A</v>
      </c>
      <c r="M25" s="115">
        <f t="shared" si="6"/>
        <v>0.00002874564632</v>
      </c>
      <c r="O25" s="37" t="s">
        <v>147</v>
      </c>
      <c r="P25" s="38">
        <f>(0*P20+ 0.25*P21+0.5*P22+0.75*P23+1*P24)/(P20+P21+P22+P23+P24)</f>
        <v>0.5368429728</v>
      </c>
    </row>
    <row r="26">
      <c r="A26" s="37">
        <v>25.0</v>
      </c>
      <c r="B26" s="37" t="s">
        <v>88</v>
      </c>
      <c r="C26" s="107">
        <f>'Rule base-AIR'!$P$26</f>
        <v>0.2923222214</v>
      </c>
      <c r="D26" s="37" t="s">
        <v>82</v>
      </c>
      <c r="E26" s="50">
        <f>'Rule base-LAND'!$P$23</f>
        <v>0.004496103092</v>
      </c>
      <c r="F26" s="106" t="s">
        <v>84</v>
      </c>
      <c r="G26" s="107">
        <f>'Rule base-WATER'!$P$24</f>
        <v>0.4983854227</v>
      </c>
      <c r="H26" s="1">
        <f t="shared" si="1"/>
        <v>6</v>
      </c>
      <c r="I26" s="1">
        <f t="shared" si="2"/>
        <v>0</v>
      </c>
      <c r="J26" s="1">
        <f t="shared" si="3"/>
        <v>1</v>
      </c>
      <c r="K26" s="1">
        <f t="shared" si="4"/>
        <v>7</v>
      </c>
      <c r="L26" s="1" t="str">
        <f t="shared" si="5"/>
        <v>B</v>
      </c>
      <c r="M26" s="114">
        <f t="shared" si="6"/>
        <v>0.0006550333654</v>
      </c>
    </row>
    <row r="27">
      <c r="A27" s="37">
        <v>26.0</v>
      </c>
      <c r="B27" s="37" t="s">
        <v>88</v>
      </c>
      <c r="C27" s="107">
        <f>'Rule base-AIR'!$P$26</f>
        <v>0.2923222214</v>
      </c>
      <c r="D27" s="37" t="s">
        <v>82</v>
      </c>
      <c r="E27" s="50">
        <f>'Rule base-LAND'!$P$23</f>
        <v>0.004496103092</v>
      </c>
      <c r="F27" s="106" t="s">
        <v>86</v>
      </c>
      <c r="G27" s="107">
        <f>'Rule base-WATER'!$P$25</f>
        <v>0.4135472224</v>
      </c>
      <c r="H27" s="1">
        <f t="shared" si="1"/>
        <v>6</v>
      </c>
      <c r="I27" s="1">
        <f t="shared" si="2"/>
        <v>0</v>
      </c>
      <c r="J27" s="1">
        <f t="shared" si="3"/>
        <v>2</v>
      </c>
      <c r="K27" s="1">
        <f t="shared" si="4"/>
        <v>8</v>
      </c>
      <c r="L27" s="1" t="str">
        <f t="shared" si="5"/>
        <v>A</v>
      </c>
      <c r="M27" s="114">
        <f t="shared" si="6"/>
        <v>0.0005435295988</v>
      </c>
    </row>
    <row r="28">
      <c r="A28" s="37">
        <v>27.0</v>
      </c>
      <c r="B28" s="37" t="s">
        <v>88</v>
      </c>
      <c r="C28" s="107">
        <f>'Rule base-AIR'!$P$26</f>
        <v>0.2923222214</v>
      </c>
      <c r="D28" s="37" t="s">
        <v>82</v>
      </c>
      <c r="E28" s="50">
        <f>'Rule base-LAND'!$P$23</f>
        <v>0.004496103092</v>
      </c>
      <c r="F28" s="106" t="s">
        <v>88</v>
      </c>
      <c r="G28" s="110">
        <f>'Rule base-WATER'!$P$26</f>
        <v>0.08639205622</v>
      </c>
      <c r="H28" s="1">
        <f t="shared" si="1"/>
        <v>6</v>
      </c>
      <c r="I28" s="1">
        <f t="shared" si="2"/>
        <v>0</v>
      </c>
      <c r="J28" s="1">
        <f t="shared" si="3"/>
        <v>3</v>
      </c>
      <c r="K28" s="1">
        <f t="shared" si="4"/>
        <v>9</v>
      </c>
      <c r="L28" s="1" t="str">
        <f t="shared" si="5"/>
        <v>A</v>
      </c>
      <c r="M28" s="114">
        <f t="shared" si="6"/>
        <v>0.0001135460163</v>
      </c>
    </row>
    <row r="29">
      <c r="A29" s="37">
        <v>28.0</v>
      </c>
      <c r="B29" s="37" t="s">
        <v>88</v>
      </c>
      <c r="C29" s="107">
        <f>'Rule base-AIR'!$P$26</f>
        <v>0.2923222214</v>
      </c>
      <c r="D29" s="37" t="s">
        <v>82</v>
      </c>
      <c r="E29" s="50">
        <f>'Rule base-LAND'!$P$23</f>
        <v>0.004496103092</v>
      </c>
      <c r="F29" s="36" t="s">
        <v>90</v>
      </c>
      <c r="G29" s="105">
        <f>'Rule base-WATER'!$P$27</f>
        <v>0.001675298714</v>
      </c>
      <c r="H29" s="1">
        <f t="shared" si="1"/>
        <v>6</v>
      </c>
      <c r="I29" s="1">
        <f t="shared" si="2"/>
        <v>0</v>
      </c>
      <c r="J29" s="1">
        <f t="shared" si="3"/>
        <v>4</v>
      </c>
      <c r="K29" s="1">
        <f t="shared" si="4"/>
        <v>10</v>
      </c>
      <c r="L29" s="1" t="str">
        <f t="shared" si="5"/>
        <v>A</v>
      </c>
      <c r="M29" s="108">
        <f t="shared" si="6"/>
        <v>0.000002201863267</v>
      </c>
    </row>
    <row r="30">
      <c r="A30" s="37">
        <v>29.0</v>
      </c>
      <c r="B30" s="37" t="s">
        <v>88</v>
      </c>
      <c r="C30" s="107">
        <f>'Rule base-AIR'!$P$26</f>
        <v>0.2923222214</v>
      </c>
      <c r="D30" s="106" t="s">
        <v>84</v>
      </c>
      <c r="E30" s="38">
        <f>'Rule base-LAND'!$P$24</f>
        <v>0.5605720554</v>
      </c>
      <c r="F30" s="106" t="s">
        <v>84</v>
      </c>
      <c r="G30" s="107">
        <f>'Rule base-WATER'!$P$24</f>
        <v>0.4983854227</v>
      </c>
      <c r="H30" s="1">
        <f t="shared" si="1"/>
        <v>6</v>
      </c>
      <c r="I30" s="1">
        <f t="shared" si="2"/>
        <v>1</v>
      </c>
      <c r="J30" s="1">
        <f t="shared" si="3"/>
        <v>1</v>
      </c>
      <c r="K30" s="1">
        <f t="shared" si="4"/>
        <v>8</v>
      </c>
      <c r="L30" s="1" t="str">
        <f t="shared" si="5"/>
        <v>A</v>
      </c>
      <c r="M30" s="110">
        <f t="shared" si="6"/>
        <v>0.08166925723</v>
      </c>
    </row>
    <row r="31">
      <c r="A31" s="37">
        <v>30.0</v>
      </c>
      <c r="B31" s="37" t="s">
        <v>88</v>
      </c>
      <c r="C31" s="107">
        <f>'Rule base-AIR'!$P$26</f>
        <v>0.2923222214</v>
      </c>
      <c r="D31" s="106" t="s">
        <v>84</v>
      </c>
      <c r="E31" s="38">
        <f>'Rule base-LAND'!$P$24</f>
        <v>0.5605720554</v>
      </c>
      <c r="F31" s="106" t="s">
        <v>86</v>
      </c>
      <c r="G31" s="107">
        <f>'Rule base-WATER'!$P$25</f>
        <v>0.4135472224</v>
      </c>
      <c r="H31" s="1">
        <f t="shared" si="1"/>
        <v>6</v>
      </c>
      <c r="I31" s="1">
        <f t="shared" si="2"/>
        <v>1</v>
      </c>
      <c r="J31" s="1">
        <f t="shared" si="3"/>
        <v>2</v>
      </c>
      <c r="K31" s="1">
        <f t="shared" si="4"/>
        <v>9</v>
      </c>
      <c r="L31" s="1" t="str">
        <f t="shared" si="5"/>
        <v>A</v>
      </c>
      <c r="M31" s="110">
        <f t="shared" si="6"/>
        <v>0.06776701915</v>
      </c>
    </row>
    <row r="32">
      <c r="A32" s="37">
        <v>31.0</v>
      </c>
      <c r="B32" s="37" t="s">
        <v>88</v>
      </c>
      <c r="C32" s="107">
        <f>'Rule base-AIR'!$P$26</f>
        <v>0.2923222214</v>
      </c>
      <c r="D32" s="106" t="s">
        <v>84</v>
      </c>
      <c r="E32" s="38">
        <f>'Rule base-LAND'!$P$24</f>
        <v>0.5605720554</v>
      </c>
      <c r="F32" s="106" t="s">
        <v>88</v>
      </c>
      <c r="G32" s="110">
        <f>'Rule base-WATER'!$P$26</f>
        <v>0.08639205622</v>
      </c>
      <c r="H32" s="1">
        <f t="shared" si="1"/>
        <v>6</v>
      </c>
      <c r="I32" s="1">
        <f t="shared" si="2"/>
        <v>1</v>
      </c>
      <c r="J32" s="1">
        <f t="shared" si="3"/>
        <v>3</v>
      </c>
      <c r="K32" s="1">
        <f t="shared" si="4"/>
        <v>10</v>
      </c>
      <c r="L32" s="1" t="str">
        <f t="shared" si="5"/>
        <v>A</v>
      </c>
      <c r="M32" s="110">
        <f t="shared" si="6"/>
        <v>0.01415686483</v>
      </c>
    </row>
    <row r="33">
      <c r="A33" s="37">
        <v>32.0</v>
      </c>
      <c r="B33" s="37" t="s">
        <v>88</v>
      </c>
      <c r="C33" s="107">
        <f>'Rule base-AIR'!$P$26</f>
        <v>0.2923222214</v>
      </c>
      <c r="D33" s="106" t="s">
        <v>84</v>
      </c>
      <c r="E33" s="38">
        <f>'Rule base-LAND'!$P$24</f>
        <v>0.5605720554</v>
      </c>
      <c r="F33" s="36" t="s">
        <v>90</v>
      </c>
      <c r="G33" s="105">
        <f>'Rule base-WATER'!$P$27</f>
        <v>0.001675298714</v>
      </c>
      <c r="H33" s="1">
        <f t="shared" si="1"/>
        <v>6</v>
      </c>
      <c r="I33" s="1">
        <f t="shared" si="2"/>
        <v>1</v>
      </c>
      <c r="J33" s="1">
        <f t="shared" si="3"/>
        <v>4</v>
      </c>
      <c r="K33" s="1">
        <f t="shared" si="4"/>
        <v>11</v>
      </c>
      <c r="L33" s="1" t="str">
        <f t="shared" si="5"/>
        <v>A</v>
      </c>
      <c r="M33" s="114">
        <f t="shared" si="6"/>
        <v>0.0002745272944</v>
      </c>
    </row>
    <row r="34">
      <c r="A34" s="37">
        <v>33.0</v>
      </c>
      <c r="B34" s="37" t="s">
        <v>88</v>
      </c>
      <c r="C34" s="107">
        <f>'Rule base-AIR'!$P$26</f>
        <v>0.2923222214</v>
      </c>
      <c r="D34" s="106" t="s">
        <v>86</v>
      </c>
      <c r="E34" s="38">
        <f>'Rule base-LAND'!$P$25</f>
        <v>0.4349318415</v>
      </c>
      <c r="F34" s="106" t="s">
        <v>84</v>
      </c>
      <c r="G34" s="107">
        <f>'Rule base-WATER'!$P$24</f>
        <v>0.4983854227</v>
      </c>
      <c r="H34" s="1">
        <f t="shared" si="1"/>
        <v>6</v>
      </c>
      <c r="I34" s="1">
        <f t="shared" si="2"/>
        <v>2</v>
      </c>
      <c r="J34" s="1">
        <f t="shared" si="3"/>
        <v>1</v>
      </c>
      <c r="K34" s="1">
        <f t="shared" si="4"/>
        <v>9</v>
      </c>
      <c r="L34" s="1" t="str">
        <f t="shared" si="5"/>
        <v>A</v>
      </c>
      <c r="M34" s="110">
        <f t="shared" si="6"/>
        <v>0.06336484329</v>
      </c>
    </row>
    <row r="35">
      <c r="A35" s="37">
        <v>34.0</v>
      </c>
      <c r="B35" s="37" t="s">
        <v>88</v>
      </c>
      <c r="C35" s="107">
        <f>'Rule base-AIR'!$P$26</f>
        <v>0.2923222214</v>
      </c>
      <c r="D35" s="106" t="s">
        <v>86</v>
      </c>
      <c r="E35" s="38">
        <f>'Rule base-LAND'!$P$25</f>
        <v>0.4349318415</v>
      </c>
      <c r="F35" s="106" t="s">
        <v>86</v>
      </c>
      <c r="G35" s="107">
        <f>'Rule base-WATER'!$P$25</f>
        <v>0.4135472224</v>
      </c>
      <c r="H35" s="1">
        <f t="shared" si="1"/>
        <v>6</v>
      </c>
      <c r="I35" s="1">
        <f t="shared" si="2"/>
        <v>2</v>
      </c>
      <c r="J35" s="1">
        <f t="shared" si="3"/>
        <v>2</v>
      </c>
      <c r="K35" s="1">
        <f t="shared" si="4"/>
        <v>10</v>
      </c>
      <c r="L35" s="1" t="str">
        <f t="shared" si="5"/>
        <v>A</v>
      </c>
      <c r="M35" s="110">
        <f t="shared" si="6"/>
        <v>0.05257849397</v>
      </c>
    </row>
    <row r="36">
      <c r="A36" s="37">
        <v>35.0</v>
      </c>
      <c r="B36" s="37" t="s">
        <v>88</v>
      </c>
      <c r="C36" s="107">
        <f>'Rule base-AIR'!$P$26</f>
        <v>0.2923222214</v>
      </c>
      <c r="D36" s="106" t="s">
        <v>86</v>
      </c>
      <c r="E36" s="38">
        <f>'Rule base-LAND'!$P$25</f>
        <v>0.4349318415</v>
      </c>
      <c r="F36" s="106" t="s">
        <v>88</v>
      </c>
      <c r="G36" s="110">
        <f>'Rule base-WATER'!$P$26</f>
        <v>0.08639205622</v>
      </c>
      <c r="H36" s="1">
        <f t="shared" si="1"/>
        <v>6</v>
      </c>
      <c r="I36" s="1">
        <f t="shared" si="2"/>
        <v>2</v>
      </c>
      <c r="J36" s="1">
        <f t="shared" si="3"/>
        <v>3</v>
      </c>
      <c r="K36" s="1">
        <f t="shared" si="4"/>
        <v>11</v>
      </c>
      <c r="L36" s="1" t="str">
        <f t="shared" si="5"/>
        <v>A</v>
      </c>
      <c r="M36" s="110">
        <f t="shared" si="6"/>
        <v>0.01098390694</v>
      </c>
    </row>
    <row r="37">
      <c r="A37" s="37">
        <v>36.0</v>
      </c>
      <c r="B37" s="37" t="s">
        <v>88</v>
      </c>
      <c r="C37" s="107">
        <f>'Rule base-AIR'!$P$26</f>
        <v>0.2923222214</v>
      </c>
      <c r="D37" s="106" t="s">
        <v>86</v>
      </c>
      <c r="E37" s="38">
        <f>'Rule base-LAND'!$P$25</f>
        <v>0.4349318415</v>
      </c>
      <c r="F37" s="36" t="s">
        <v>90</v>
      </c>
      <c r="G37" s="105">
        <f>'Rule base-WATER'!$P$27</f>
        <v>0.001675298714</v>
      </c>
      <c r="H37" s="1">
        <f t="shared" si="1"/>
        <v>6</v>
      </c>
      <c r="I37" s="1">
        <f t="shared" si="2"/>
        <v>2</v>
      </c>
      <c r="J37" s="1">
        <f t="shared" si="3"/>
        <v>4</v>
      </c>
      <c r="K37" s="1">
        <f t="shared" si="4"/>
        <v>12</v>
      </c>
      <c r="L37" s="1" t="str">
        <f t="shared" si="5"/>
        <v>G</v>
      </c>
      <c r="M37" s="114">
        <f t="shared" si="6"/>
        <v>0.0002129978841</v>
      </c>
    </row>
    <row r="38">
      <c r="A38" s="37">
        <v>37.0</v>
      </c>
      <c r="B38" s="37" t="s">
        <v>90</v>
      </c>
      <c r="C38" s="107">
        <f>'Rule base-AIR'!$P$27</f>
        <v>0.6665957412</v>
      </c>
      <c r="D38" s="37" t="s">
        <v>82</v>
      </c>
      <c r="E38" s="50">
        <f>'Rule base-LAND'!$P$23</f>
        <v>0.004496103092</v>
      </c>
      <c r="F38" s="106" t="s">
        <v>84</v>
      </c>
      <c r="G38" s="107">
        <f>'Rule base-WATER'!$P$24</f>
        <v>0.4983854227</v>
      </c>
      <c r="H38" s="1">
        <f t="shared" si="1"/>
        <v>8</v>
      </c>
      <c r="I38" s="1">
        <f t="shared" si="2"/>
        <v>0</v>
      </c>
      <c r="J38" s="1">
        <f t="shared" si="3"/>
        <v>1</v>
      </c>
      <c r="K38" s="1">
        <f t="shared" si="4"/>
        <v>9</v>
      </c>
      <c r="L38" s="1" t="str">
        <f t="shared" si="5"/>
        <v>A</v>
      </c>
      <c r="M38" s="105">
        <f t="shared" si="6"/>
        <v>0.001493702564</v>
      </c>
    </row>
    <row r="39">
      <c r="A39" s="37">
        <v>38.0</v>
      </c>
      <c r="B39" s="37" t="s">
        <v>90</v>
      </c>
      <c r="C39" s="107">
        <f>'Rule base-AIR'!$P$27</f>
        <v>0.6665957412</v>
      </c>
      <c r="D39" s="37" t="s">
        <v>82</v>
      </c>
      <c r="E39" s="50">
        <f>'Rule base-LAND'!$P$23</f>
        <v>0.004496103092</v>
      </c>
      <c r="F39" s="106" t="s">
        <v>86</v>
      </c>
      <c r="G39" s="107">
        <f>'Rule base-WATER'!$P$25</f>
        <v>0.4135472224</v>
      </c>
      <c r="H39" s="1">
        <f t="shared" si="1"/>
        <v>8</v>
      </c>
      <c r="I39" s="1">
        <f t="shared" si="2"/>
        <v>0</v>
      </c>
      <c r="J39" s="1">
        <f t="shared" si="3"/>
        <v>2</v>
      </c>
      <c r="K39" s="1">
        <f t="shared" si="4"/>
        <v>10</v>
      </c>
      <c r="L39" s="1" t="str">
        <f t="shared" si="5"/>
        <v>A</v>
      </c>
      <c r="M39" s="105">
        <f t="shared" si="6"/>
        <v>0.001239435421</v>
      </c>
    </row>
    <row r="40">
      <c r="A40" s="37">
        <v>39.0</v>
      </c>
      <c r="B40" s="37" t="s">
        <v>90</v>
      </c>
      <c r="C40" s="107">
        <f>'Rule base-AIR'!$P$27</f>
        <v>0.6665957412</v>
      </c>
      <c r="D40" s="37" t="s">
        <v>82</v>
      </c>
      <c r="E40" s="50">
        <f>'Rule base-LAND'!$P$23</f>
        <v>0.004496103092</v>
      </c>
      <c r="F40" s="106" t="s">
        <v>88</v>
      </c>
      <c r="G40" s="110">
        <f>'Rule base-WATER'!$P$26</f>
        <v>0.08639205622</v>
      </c>
      <c r="H40" s="1">
        <f t="shared" si="1"/>
        <v>8</v>
      </c>
      <c r="I40" s="1">
        <f t="shared" si="2"/>
        <v>0</v>
      </c>
      <c r="J40" s="1">
        <f t="shared" si="3"/>
        <v>3</v>
      </c>
      <c r="K40" s="1">
        <f t="shared" si="4"/>
        <v>11</v>
      </c>
      <c r="L40" s="1" t="str">
        <f t="shared" si="5"/>
        <v>A</v>
      </c>
      <c r="M40" s="114">
        <f t="shared" si="6"/>
        <v>0.000258924178</v>
      </c>
    </row>
    <row r="41">
      <c r="A41" s="37">
        <v>40.0</v>
      </c>
      <c r="B41" s="37" t="s">
        <v>90</v>
      </c>
      <c r="C41" s="107">
        <f>'Rule base-AIR'!$P$27</f>
        <v>0.6665957412</v>
      </c>
      <c r="D41" s="37" t="s">
        <v>82</v>
      </c>
      <c r="E41" s="50">
        <f>'Rule base-LAND'!$P$23</f>
        <v>0.004496103092</v>
      </c>
      <c r="F41" s="36" t="s">
        <v>90</v>
      </c>
      <c r="G41" s="105">
        <f>'Rule base-WATER'!$P$27</f>
        <v>0.001675298714</v>
      </c>
      <c r="H41" s="1">
        <f t="shared" si="1"/>
        <v>8</v>
      </c>
      <c r="I41" s="1">
        <f t="shared" si="2"/>
        <v>0</v>
      </c>
      <c r="J41" s="1">
        <f t="shared" si="3"/>
        <v>4</v>
      </c>
      <c r="K41" s="1">
        <f t="shared" si="4"/>
        <v>12</v>
      </c>
      <c r="L41" s="1" t="str">
        <f t="shared" si="5"/>
        <v>G</v>
      </c>
      <c r="M41" s="108">
        <f t="shared" si="6"/>
        <v>0.000005021009586</v>
      </c>
    </row>
    <row r="42">
      <c r="A42" s="37">
        <v>41.0</v>
      </c>
      <c r="B42" s="37" t="s">
        <v>90</v>
      </c>
      <c r="C42" s="107">
        <f>'Rule base-AIR'!$P$27</f>
        <v>0.6665957412</v>
      </c>
      <c r="D42" s="106" t="s">
        <v>84</v>
      </c>
      <c r="E42" s="38">
        <f>'Rule base-LAND'!$P$24</f>
        <v>0.5605720554</v>
      </c>
      <c r="F42" s="106" t="s">
        <v>84</v>
      </c>
      <c r="G42" s="107">
        <f>'Rule base-WATER'!$P$24</f>
        <v>0.4983854227</v>
      </c>
      <c r="H42" s="1">
        <f t="shared" si="1"/>
        <v>8</v>
      </c>
      <c r="I42" s="1">
        <f t="shared" si="2"/>
        <v>1</v>
      </c>
      <c r="J42" s="1">
        <f t="shared" si="3"/>
        <v>1</v>
      </c>
      <c r="K42" s="1">
        <f t="shared" si="4"/>
        <v>10</v>
      </c>
      <c r="L42" s="1" t="str">
        <f t="shared" si="5"/>
        <v>A</v>
      </c>
      <c r="M42" s="107">
        <f t="shared" si="6"/>
        <v>0.1862341453</v>
      </c>
    </row>
    <row r="43">
      <c r="A43" s="37">
        <v>42.0</v>
      </c>
      <c r="B43" s="37" t="s">
        <v>90</v>
      </c>
      <c r="C43" s="107">
        <f>'Rule base-AIR'!$P$27</f>
        <v>0.6665957412</v>
      </c>
      <c r="D43" s="106" t="s">
        <v>84</v>
      </c>
      <c r="E43" s="38">
        <f>'Rule base-LAND'!$P$24</f>
        <v>0.5605720554</v>
      </c>
      <c r="F43" s="106" t="s">
        <v>86</v>
      </c>
      <c r="G43" s="107">
        <f>'Rule base-WATER'!$P$25</f>
        <v>0.4135472224</v>
      </c>
      <c r="H43" s="1">
        <f t="shared" si="1"/>
        <v>8</v>
      </c>
      <c r="I43" s="1">
        <f t="shared" si="2"/>
        <v>1</v>
      </c>
      <c r="J43" s="1">
        <f t="shared" si="3"/>
        <v>2</v>
      </c>
      <c r="K43" s="1">
        <f t="shared" si="4"/>
        <v>11</v>
      </c>
      <c r="L43" s="1" t="str">
        <f t="shared" si="5"/>
        <v>A</v>
      </c>
      <c r="M43" s="107">
        <f t="shared" si="6"/>
        <v>0.1545322355</v>
      </c>
    </row>
    <row r="44">
      <c r="A44" s="37">
        <v>43.0</v>
      </c>
      <c r="B44" s="37" t="s">
        <v>90</v>
      </c>
      <c r="C44" s="107">
        <f>'Rule base-AIR'!$P$27</f>
        <v>0.6665957412</v>
      </c>
      <c r="D44" s="106" t="s">
        <v>84</v>
      </c>
      <c r="E44" s="38">
        <f>'Rule base-LAND'!$P$24</f>
        <v>0.5605720554</v>
      </c>
      <c r="F44" s="106" t="s">
        <v>88</v>
      </c>
      <c r="G44" s="110">
        <f>'Rule base-WATER'!$P$26</f>
        <v>0.08639205622</v>
      </c>
      <c r="H44" s="1">
        <f t="shared" si="1"/>
        <v>8</v>
      </c>
      <c r="I44" s="1">
        <f t="shared" si="2"/>
        <v>1</v>
      </c>
      <c r="J44" s="1">
        <f t="shared" si="3"/>
        <v>3</v>
      </c>
      <c r="K44" s="1">
        <f t="shared" si="4"/>
        <v>12</v>
      </c>
      <c r="L44" s="1" t="str">
        <f t="shared" si="5"/>
        <v>G</v>
      </c>
      <c r="M44" s="110">
        <f t="shared" si="6"/>
        <v>0.03228254683</v>
      </c>
    </row>
    <row r="45">
      <c r="A45" s="37">
        <v>44.0</v>
      </c>
      <c r="B45" s="37" t="s">
        <v>90</v>
      </c>
      <c r="C45" s="107">
        <f>'Rule base-AIR'!$P$27</f>
        <v>0.6665957412</v>
      </c>
      <c r="D45" s="106" t="s">
        <v>84</v>
      </c>
      <c r="E45" s="38">
        <f>'Rule base-LAND'!$P$24</f>
        <v>0.5605720554</v>
      </c>
      <c r="F45" s="36" t="s">
        <v>90</v>
      </c>
      <c r="G45" s="105">
        <f>'Rule base-WATER'!$P$27</f>
        <v>0.001675298714</v>
      </c>
      <c r="H45" s="1">
        <f t="shared" si="1"/>
        <v>8</v>
      </c>
      <c r="I45" s="1">
        <f t="shared" si="2"/>
        <v>1</v>
      </c>
      <c r="J45" s="1">
        <f t="shared" si="3"/>
        <v>4</v>
      </c>
      <c r="K45" s="1">
        <f t="shared" si="4"/>
        <v>13</v>
      </c>
      <c r="L45" s="1" t="str">
        <f t="shared" si="5"/>
        <v>G</v>
      </c>
      <c r="M45" s="114">
        <f t="shared" si="6"/>
        <v>0.0006260171545</v>
      </c>
    </row>
    <row r="46">
      <c r="A46" s="37">
        <v>45.0</v>
      </c>
      <c r="B46" s="37" t="s">
        <v>90</v>
      </c>
      <c r="C46" s="107">
        <f>'Rule base-AIR'!$P$27</f>
        <v>0.6665957412</v>
      </c>
      <c r="D46" s="106" t="s">
        <v>86</v>
      </c>
      <c r="E46" s="38">
        <f>'Rule base-LAND'!$P$25</f>
        <v>0.4349318415</v>
      </c>
      <c r="F46" s="106" t="s">
        <v>84</v>
      </c>
      <c r="G46" s="107">
        <f>'Rule base-WATER'!$P$24</f>
        <v>0.4983854227</v>
      </c>
      <c r="H46" s="1">
        <f t="shared" si="1"/>
        <v>8</v>
      </c>
      <c r="I46" s="1">
        <f t="shared" si="2"/>
        <v>2</v>
      </c>
      <c r="J46" s="1">
        <f t="shared" si="3"/>
        <v>1</v>
      </c>
      <c r="K46" s="1">
        <f t="shared" si="4"/>
        <v>11</v>
      </c>
      <c r="L46" s="1" t="str">
        <f t="shared" si="5"/>
        <v>A</v>
      </c>
      <c r="M46" s="107">
        <f t="shared" si="6"/>
        <v>0.1444937524</v>
      </c>
    </row>
    <row r="47">
      <c r="A47" s="37">
        <v>46.0</v>
      </c>
      <c r="B47" s="37" t="s">
        <v>90</v>
      </c>
      <c r="C47" s="107">
        <f>'Rule base-AIR'!$P$27</f>
        <v>0.6665957412</v>
      </c>
      <c r="D47" s="106" t="s">
        <v>86</v>
      </c>
      <c r="E47" s="38">
        <f>'Rule base-LAND'!$P$25</f>
        <v>0.4349318415</v>
      </c>
      <c r="F47" s="106" t="s">
        <v>86</v>
      </c>
      <c r="G47" s="107">
        <f>'Rule base-WATER'!$P$25</f>
        <v>0.4135472224</v>
      </c>
      <c r="H47" s="1">
        <f t="shared" si="1"/>
        <v>8</v>
      </c>
      <c r="I47" s="1">
        <f t="shared" si="2"/>
        <v>2</v>
      </c>
      <c r="J47" s="1">
        <f t="shared" si="3"/>
        <v>2</v>
      </c>
      <c r="K47" s="1">
        <f t="shared" si="4"/>
        <v>12</v>
      </c>
      <c r="L47" s="1" t="str">
        <f t="shared" si="5"/>
        <v>G</v>
      </c>
      <c r="M47" s="107">
        <f t="shared" si="6"/>
        <v>0.1198971463</v>
      </c>
    </row>
    <row r="48">
      <c r="A48" s="37">
        <v>47.0</v>
      </c>
      <c r="B48" s="37" t="s">
        <v>90</v>
      </c>
      <c r="C48" s="107">
        <f>'Rule base-AIR'!$P$27</f>
        <v>0.6665957412</v>
      </c>
      <c r="D48" s="106" t="s">
        <v>86</v>
      </c>
      <c r="E48" s="38">
        <f>'Rule base-LAND'!$P$25</f>
        <v>0.4349318415</v>
      </c>
      <c r="F48" s="106" t="s">
        <v>88</v>
      </c>
      <c r="G48" s="110">
        <f>'Rule base-WATER'!$P$26</f>
        <v>0.08639205622</v>
      </c>
      <c r="H48" s="1">
        <f t="shared" si="1"/>
        <v>8</v>
      </c>
      <c r="I48" s="1">
        <f t="shared" si="2"/>
        <v>2</v>
      </c>
      <c r="J48" s="1">
        <f t="shared" si="3"/>
        <v>3</v>
      </c>
      <c r="K48" s="1">
        <f t="shared" si="4"/>
        <v>13</v>
      </c>
      <c r="L48" s="1" t="str">
        <f t="shared" si="5"/>
        <v>G</v>
      </c>
      <c r="M48" s="110">
        <f t="shared" si="6"/>
        <v>0.02504710573</v>
      </c>
    </row>
    <row r="49">
      <c r="A49" s="37">
        <v>48.0</v>
      </c>
      <c r="B49" s="37" t="s">
        <v>90</v>
      </c>
      <c r="C49" s="107">
        <f>'Rule base-AIR'!$P$27</f>
        <v>0.6665957412</v>
      </c>
      <c r="D49" s="106" t="s">
        <v>86</v>
      </c>
      <c r="E49" s="38">
        <f>'Rule base-LAND'!$P$25</f>
        <v>0.4349318415</v>
      </c>
      <c r="F49" s="37" t="s">
        <v>90</v>
      </c>
      <c r="G49" s="105">
        <f>'Rule base-WATER'!$P$27</f>
        <v>0.001675298714</v>
      </c>
      <c r="H49" s="1">
        <f t="shared" si="1"/>
        <v>8</v>
      </c>
      <c r="I49" s="1">
        <f t="shared" si="2"/>
        <v>2</v>
      </c>
      <c r="J49" s="1">
        <f t="shared" si="3"/>
        <v>4</v>
      </c>
      <c r="K49" s="1">
        <f t="shared" si="4"/>
        <v>14</v>
      </c>
      <c r="L49" s="1" t="str">
        <f t="shared" si="5"/>
        <v>G</v>
      </c>
      <c r="M49" s="114">
        <f t="shared" si="6"/>
        <v>0.000485708824</v>
      </c>
    </row>
    <row r="50">
      <c r="M50" s="118">
        <f>SUM(M2:M49)</f>
        <v>1</v>
      </c>
    </row>
  </sheetData>
  <mergeCells count="4">
    <mergeCell ref="B1:C1"/>
    <mergeCell ref="D1:E1"/>
    <mergeCell ref="F1:G1"/>
    <mergeCell ref="L1:M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8.63"/>
    <col customWidth="1" min="3" max="3" width="7.0"/>
    <col customWidth="1" min="4" max="4" width="9.0"/>
    <col customWidth="1" min="5" max="5" width="6.5"/>
    <col customWidth="1" min="6" max="6" width="8.5"/>
    <col customWidth="1" min="7" max="7" width="9.0"/>
    <col customWidth="1" min="8" max="8" width="10.13"/>
    <col customWidth="1" min="9" max="9" width="10.5"/>
    <col customWidth="1" min="11" max="11" width="7.0"/>
    <col customWidth="1" min="12" max="12" width="9.5"/>
    <col customWidth="1" min="13" max="13" width="8.88"/>
    <col customWidth="1" min="16" max="16" width="24.75"/>
  </cols>
  <sheetData>
    <row r="1">
      <c r="A1" s="103" t="s">
        <v>71</v>
      </c>
      <c r="B1" s="104" t="s">
        <v>148</v>
      </c>
      <c r="C1" s="4"/>
      <c r="D1" s="104" t="s">
        <v>149</v>
      </c>
      <c r="E1" s="4"/>
      <c r="F1" s="104" t="s">
        <v>150</v>
      </c>
      <c r="G1" s="4"/>
      <c r="H1" s="103" t="s">
        <v>151</v>
      </c>
      <c r="I1" s="103" t="s">
        <v>152</v>
      </c>
      <c r="J1" s="103" t="s">
        <v>153</v>
      </c>
      <c r="K1" s="103" t="s">
        <v>133</v>
      </c>
      <c r="L1" s="104" t="s">
        <v>154</v>
      </c>
      <c r="M1" s="4"/>
      <c r="O1" s="103" t="s">
        <v>135</v>
      </c>
      <c r="P1" s="103" t="s">
        <v>136</v>
      </c>
      <c r="Q1" s="103" t="s">
        <v>137</v>
      </c>
    </row>
    <row r="2">
      <c r="A2" s="37">
        <v>1.0</v>
      </c>
      <c r="B2" s="37" t="s">
        <v>84</v>
      </c>
      <c r="C2" s="40">
        <f>'Rule base-POLIC'!$P$24</f>
        <v>0.06338797814</v>
      </c>
      <c r="D2" s="37" t="s">
        <v>84</v>
      </c>
      <c r="E2" s="38">
        <f>'Rule base-HEALTH'!$P$24</f>
        <v>0.8473726631</v>
      </c>
      <c r="F2" s="37" t="s">
        <v>84</v>
      </c>
      <c r="G2" s="38">
        <f>'Rule base-KNOW'!$P$24</f>
        <v>0.2728618532</v>
      </c>
      <c r="H2" s="1">
        <f t="shared" ref="H2:H28" si="1">IF(B2="VB",0,IF(B2="B",2,IF(B2="A",4,IF(B2="G",6,IF(B2="VG",8)))))</f>
        <v>2</v>
      </c>
      <c r="I2" s="1">
        <f t="shared" ref="I2:I28" si="2">IF(D2="VB",0,IF(D2="B",1,IF(D2="A",2,IF(D2="G",3,IF(D2="VG",4)))))</f>
        <v>1</v>
      </c>
      <c r="J2" s="1">
        <f t="shared" ref="J2:J28" si="3">IF(F2="VB",0,IF(F2="B",1,IF(F2="A",2,IF(F2="G",3,IF(F2="VG",4)))))</f>
        <v>1</v>
      </c>
      <c r="K2" s="1">
        <f t="shared" ref="K2:K28" si="4">H2+I2+J2</f>
        <v>4</v>
      </c>
      <c r="L2" s="1" t="str">
        <f t="shared" ref="L2:L28" si="5">IF(AND(0&lt;=K2,K2&lt;=3),"VB",IF(AND(4&lt;=K2,K2&lt;=7),"B", IF(AND(8&lt;=K2,K2&lt;=11),"A",IF(AND(12&lt;=K2,K2&lt;=14),"G",IF(AND(15&lt;=K2,K2&lt;=16),"VG")))))</f>
        <v>B</v>
      </c>
      <c r="M2" s="110">
        <f t="shared" ref="M2:M28" si="6">C2*E2*G2</f>
        <v>0.01465629416</v>
      </c>
      <c r="O2" s="103" t="s">
        <v>41</v>
      </c>
      <c r="P2" s="103" t="s">
        <v>155</v>
      </c>
      <c r="Q2" s="109">
        <f>'Rule base-POLIC'!P28</f>
        <v>0.5850019516</v>
      </c>
      <c r="T2" s="113"/>
    </row>
    <row r="3">
      <c r="A3" s="37">
        <v>2.0</v>
      </c>
      <c r="B3" s="37" t="s">
        <v>84</v>
      </c>
      <c r="C3" s="40">
        <f>'Rule base-POLIC'!$P$24</f>
        <v>0.06338797814</v>
      </c>
      <c r="D3" s="37" t="s">
        <v>84</v>
      </c>
      <c r="E3" s="38">
        <f>'Rule base-HEALTH'!$P$24</f>
        <v>0.8473726631</v>
      </c>
      <c r="F3" s="37" t="s">
        <v>86</v>
      </c>
      <c r="G3" s="38">
        <f>'Rule base-KNOW'!$P$25</f>
        <v>0.5091178252</v>
      </c>
      <c r="H3" s="1">
        <f t="shared" si="1"/>
        <v>2</v>
      </c>
      <c r="I3" s="1">
        <f t="shared" si="2"/>
        <v>1</v>
      </c>
      <c r="J3" s="1">
        <f t="shared" si="3"/>
        <v>2</v>
      </c>
      <c r="K3" s="1">
        <f t="shared" si="4"/>
        <v>5</v>
      </c>
      <c r="L3" s="1" t="str">
        <f t="shared" si="5"/>
        <v>B</v>
      </c>
      <c r="M3" s="110">
        <f t="shared" si="6"/>
        <v>0.02734636785</v>
      </c>
      <c r="O3" s="103" t="s">
        <v>59</v>
      </c>
      <c r="P3" s="103" t="s">
        <v>156</v>
      </c>
      <c r="Q3" s="109">
        <f>'Rule base-HEALTH'!P28</f>
        <v>0.2893731939</v>
      </c>
      <c r="T3" s="48"/>
    </row>
    <row r="4">
      <c r="A4" s="37">
        <v>3.0</v>
      </c>
      <c r="B4" s="37" t="s">
        <v>84</v>
      </c>
      <c r="C4" s="40">
        <f>'Rule base-POLIC'!$P$24</f>
        <v>0.06338797814</v>
      </c>
      <c r="D4" s="37" t="s">
        <v>84</v>
      </c>
      <c r="E4" s="38">
        <f>'Rule base-HEALTH'!$P$24</f>
        <v>0.8473726631</v>
      </c>
      <c r="F4" s="37" t="s">
        <v>88</v>
      </c>
      <c r="G4" s="38">
        <f>'Rule base-KNOW'!$P$26</f>
        <v>0.2180203216</v>
      </c>
      <c r="H4" s="1">
        <f t="shared" si="1"/>
        <v>2</v>
      </c>
      <c r="I4" s="1">
        <f t="shared" si="2"/>
        <v>1</v>
      </c>
      <c r="J4" s="1">
        <f t="shared" si="3"/>
        <v>3</v>
      </c>
      <c r="K4" s="1">
        <f t="shared" si="4"/>
        <v>6</v>
      </c>
      <c r="L4" s="1" t="str">
        <f t="shared" si="5"/>
        <v>B</v>
      </c>
      <c r="M4" s="110">
        <f t="shared" si="6"/>
        <v>0.01171057783</v>
      </c>
      <c r="O4" s="103" t="s">
        <v>67</v>
      </c>
      <c r="P4" s="103" t="s">
        <v>157</v>
      </c>
      <c r="Q4" s="109">
        <f>'Rule base-KNOW'!P28</f>
        <v>0.4862896171</v>
      </c>
      <c r="T4" s="48"/>
    </row>
    <row r="5">
      <c r="A5" s="37">
        <v>4.0</v>
      </c>
      <c r="B5" s="37" t="s">
        <v>84</v>
      </c>
      <c r="C5" s="40">
        <f>'Rule base-POLIC'!$P$24</f>
        <v>0.06338797814</v>
      </c>
      <c r="D5" s="37" t="s">
        <v>86</v>
      </c>
      <c r="E5" s="38">
        <f>'Rule base-HEALTH'!$P$25</f>
        <v>0.1477618982</v>
      </c>
      <c r="F5" s="37" t="s">
        <v>84</v>
      </c>
      <c r="G5" s="38">
        <f>'Rule base-KNOW'!$P$24</f>
        <v>0.2728618532</v>
      </c>
      <c r="H5" s="1">
        <f t="shared" si="1"/>
        <v>2</v>
      </c>
      <c r="I5" s="1">
        <f t="shared" si="2"/>
        <v>2</v>
      </c>
      <c r="J5" s="1">
        <f t="shared" si="3"/>
        <v>1</v>
      </c>
      <c r="K5" s="1">
        <f t="shared" si="4"/>
        <v>5</v>
      </c>
      <c r="L5" s="1" t="str">
        <f t="shared" si="5"/>
        <v>B</v>
      </c>
      <c r="M5" s="105">
        <f t="shared" si="6"/>
        <v>0.002555713608</v>
      </c>
      <c r="T5" s="48"/>
    </row>
    <row r="6">
      <c r="A6" s="37">
        <v>5.0</v>
      </c>
      <c r="B6" s="37" t="s">
        <v>84</v>
      </c>
      <c r="C6" s="40">
        <f>'Rule base-POLIC'!$P$24</f>
        <v>0.06338797814</v>
      </c>
      <c r="D6" s="37" t="s">
        <v>86</v>
      </c>
      <c r="E6" s="38">
        <f>'Rule base-HEALTH'!$P$25</f>
        <v>0.1477618982</v>
      </c>
      <c r="F6" s="37" t="s">
        <v>86</v>
      </c>
      <c r="G6" s="38">
        <f>'Rule base-KNOW'!$P$25</f>
        <v>0.5091178252</v>
      </c>
      <c r="H6" s="1">
        <f t="shared" si="1"/>
        <v>2</v>
      </c>
      <c r="I6" s="1">
        <f t="shared" si="2"/>
        <v>2</v>
      </c>
      <c r="J6" s="1">
        <f t="shared" si="3"/>
        <v>2</v>
      </c>
      <c r="K6" s="1">
        <f t="shared" si="4"/>
        <v>6</v>
      </c>
      <c r="L6" s="1" t="str">
        <f t="shared" si="5"/>
        <v>B</v>
      </c>
      <c r="M6" s="105">
        <f t="shared" si="6"/>
        <v>0.004768564528</v>
      </c>
    </row>
    <row r="7">
      <c r="A7" s="37">
        <v>6.0</v>
      </c>
      <c r="B7" s="37" t="s">
        <v>84</v>
      </c>
      <c r="C7" s="40">
        <f>'Rule base-POLIC'!$P$24</f>
        <v>0.06338797814</v>
      </c>
      <c r="D7" s="37" t="s">
        <v>86</v>
      </c>
      <c r="E7" s="38">
        <f>'Rule base-HEALTH'!$P$25</f>
        <v>0.1477618982</v>
      </c>
      <c r="F7" s="37" t="s">
        <v>88</v>
      </c>
      <c r="G7" s="38">
        <f>'Rule base-KNOW'!$P$26</f>
        <v>0.2180203216</v>
      </c>
      <c r="H7" s="1">
        <f t="shared" si="1"/>
        <v>2</v>
      </c>
      <c r="I7" s="1">
        <f t="shared" si="2"/>
        <v>2</v>
      </c>
      <c r="J7" s="1">
        <f t="shared" si="3"/>
        <v>3</v>
      </c>
      <c r="K7" s="1">
        <f t="shared" si="4"/>
        <v>7</v>
      </c>
      <c r="L7" s="1" t="str">
        <f t="shared" si="5"/>
        <v>B</v>
      </c>
      <c r="M7" s="105">
        <f t="shared" si="6"/>
        <v>0.002042049838</v>
      </c>
    </row>
    <row r="8">
      <c r="A8" s="37">
        <v>7.0</v>
      </c>
      <c r="B8" s="37" t="s">
        <v>84</v>
      </c>
      <c r="C8" s="40">
        <f>'Rule base-POLIC'!$P$24</f>
        <v>0.06338797814</v>
      </c>
      <c r="D8" s="37" t="s">
        <v>88</v>
      </c>
      <c r="E8" s="50">
        <f>'Rule base-HEALTH'!$P$26</f>
        <v>0.004865438676</v>
      </c>
      <c r="F8" s="37" t="s">
        <v>84</v>
      </c>
      <c r="G8" s="38">
        <f>'Rule base-KNOW'!$P$24</f>
        <v>0.2728618532</v>
      </c>
      <c r="H8" s="1">
        <f t="shared" si="1"/>
        <v>2</v>
      </c>
      <c r="I8" s="1">
        <f t="shared" si="2"/>
        <v>3</v>
      </c>
      <c r="J8" s="1">
        <f t="shared" si="3"/>
        <v>1</v>
      </c>
      <c r="K8" s="1">
        <f t="shared" si="4"/>
        <v>6</v>
      </c>
      <c r="L8" s="1" t="str">
        <f t="shared" si="5"/>
        <v>B</v>
      </c>
      <c r="M8" s="115">
        <f t="shared" si="6"/>
        <v>0.00008415341157</v>
      </c>
      <c r="O8" s="36" t="s">
        <v>141</v>
      </c>
      <c r="R8" s="113"/>
    </row>
    <row r="9">
      <c r="A9" s="37">
        <v>8.0</v>
      </c>
      <c r="B9" s="37" t="s">
        <v>84</v>
      </c>
      <c r="C9" s="40">
        <f>'Rule base-POLIC'!$P$24</f>
        <v>0.06338797814</v>
      </c>
      <c r="D9" s="37" t="s">
        <v>88</v>
      </c>
      <c r="E9" s="50">
        <f>'Rule base-HEALTH'!$P$26</f>
        <v>0.004865438676</v>
      </c>
      <c r="F9" s="37" t="s">
        <v>86</v>
      </c>
      <c r="G9" s="38">
        <f>'Rule base-KNOW'!$P$25</f>
        <v>0.5091178252</v>
      </c>
      <c r="H9" s="1">
        <f t="shared" si="1"/>
        <v>2</v>
      </c>
      <c r="I9" s="1">
        <f t="shared" si="2"/>
        <v>3</v>
      </c>
      <c r="J9" s="1">
        <f t="shared" si="3"/>
        <v>2</v>
      </c>
      <c r="K9" s="1">
        <f t="shared" si="4"/>
        <v>7</v>
      </c>
      <c r="L9" s="1" t="str">
        <f t="shared" si="5"/>
        <v>B</v>
      </c>
      <c r="M9" s="114">
        <f t="shared" si="6"/>
        <v>0.0001570171916</v>
      </c>
      <c r="O9" s="116" t="s">
        <v>82</v>
      </c>
      <c r="P9" s="117" t="s">
        <v>142</v>
      </c>
      <c r="R9" s="113"/>
    </row>
    <row r="10">
      <c r="A10" s="37">
        <v>9.0</v>
      </c>
      <c r="B10" s="37" t="s">
        <v>84</v>
      </c>
      <c r="C10" s="40">
        <f>'Rule base-POLIC'!$P$24</f>
        <v>0.06338797814</v>
      </c>
      <c r="D10" s="37" t="s">
        <v>88</v>
      </c>
      <c r="E10" s="50">
        <f>'Rule base-HEALTH'!$P$26</f>
        <v>0.004865438676</v>
      </c>
      <c r="F10" s="37" t="s">
        <v>88</v>
      </c>
      <c r="G10" s="38">
        <f>'Rule base-KNOW'!$P$26</f>
        <v>0.2180203216</v>
      </c>
      <c r="H10" s="1">
        <f t="shared" si="1"/>
        <v>2</v>
      </c>
      <c r="I10" s="1">
        <f t="shared" si="2"/>
        <v>3</v>
      </c>
      <c r="J10" s="1">
        <f t="shared" si="3"/>
        <v>3</v>
      </c>
      <c r="K10" s="1">
        <f t="shared" si="4"/>
        <v>8</v>
      </c>
      <c r="L10" s="1" t="str">
        <f t="shared" si="5"/>
        <v>A</v>
      </c>
      <c r="M10" s="115">
        <f t="shared" si="6"/>
        <v>0.00006723971726</v>
      </c>
      <c r="O10" s="116" t="s">
        <v>84</v>
      </c>
      <c r="P10" s="117" t="s">
        <v>143</v>
      </c>
      <c r="R10" s="48"/>
    </row>
    <row r="11">
      <c r="A11" s="37">
        <v>10.0</v>
      </c>
      <c r="B11" s="37" t="s">
        <v>86</v>
      </c>
      <c r="C11" s="38">
        <f>'Rule base-POLIC'!$P$25</f>
        <v>0.5332162373</v>
      </c>
      <c r="D11" s="37" t="s">
        <v>84</v>
      </c>
      <c r="E11" s="38">
        <f>'Rule base-HEALTH'!$P$24</f>
        <v>0.8473726631</v>
      </c>
      <c r="F11" s="37" t="s">
        <v>84</v>
      </c>
      <c r="G11" s="38">
        <f>'Rule base-KNOW'!$P$24</f>
        <v>0.2728618532</v>
      </c>
      <c r="H11" s="1">
        <f t="shared" si="1"/>
        <v>4</v>
      </c>
      <c r="I11" s="1">
        <f t="shared" si="2"/>
        <v>1</v>
      </c>
      <c r="J11" s="1">
        <f t="shared" si="3"/>
        <v>1</v>
      </c>
      <c r="K11" s="1">
        <f t="shared" si="4"/>
        <v>6</v>
      </c>
      <c r="L11" s="1" t="str">
        <f t="shared" si="5"/>
        <v>B</v>
      </c>
      <c r="M11" s="107">
        <f t="shared" si="6"/>
        <v>0.1232879523</v>
      </c>
      <c r="O11" s="116" t="s">
        <v>86</v>
      </c>
      <c r="P11" s="117" t="s">
        <v>144</v>
      </c>
    </row>
    <row r="12">
      <c r="A12" s="37">
        <v>11.0</v>
      </c>
      <c r="B12" s="37" t="s">
        <v>86</v>
      </c>
      <c r="C12" s="38">
        <f>'Rule base-POLIC'!$P$25</f>
        <v>0.5332162373</v>
      </c>
      <c r="D12" s="37" t="s">
        <v>84</v>
      </c>
      <c r="E12" s="38">
        <f>'Rule base-HEALTH'!$P$24</f>
        <v>0.8473726631</v>
      </c>
      <c r="F12" s="37" t="s">
        <v>86</v>
      </c>
      <c r="G12" s="38">
        <f>'Rule base-KNOW'!$P$25</f>
        <v>0.5091178252</v>
      </c>
      <c r="H12" s="1">
        <f t="shared" si="1"/>
        <v>4</v>
      </c>
      <c r="I12" s="1">
        <f t="shared" si="2"/>
        <v>1</v>
      </c>
      <c r="J12" s="1">
        <f t="shared" si="3"/>
        <v>2</v>
      </c>
      <c r="K12" s="1">
        <f t="shared" si="4"/>
        <v>7</v>
      </c>
      <c r="L12" s="1" t="str">
        <f t="shared" si="5"/>
        <v>B</v>
      </c>
      <c r="M12" s="107">
        <f t="shared" si="6"/>
        <v>0.2300361646</v>
      </c>
      <c r="O12" s="116" t="s">
        <v>88</v>
      </c>
      <c r="P12" s="117" t="s">
        <v>145</v>
      </c>
    </row>
    <row r="13">
      <c r="A13" s="37">
        <v>12.0</v>
      </c>
      <c r="B13" s="37" t="s">
        <v>86</v>
      </c>
      <c r="C13" s="38">
        <f>'Rule base-POLIC'!$P$25</f>
        <v>0.5332162373</v>
      </c>
      <c r="D13" s="37" t="s">
        <v>84</v>
      </c>
      <c r="E13" s="38">
        <f>'Rule base-HEALTH'!$P$24</f>
        <v>0.8473726631</v>
      </c>
      <c r="F13" s="37" t="s">
        <v>88</v>
      </c>
      <c r="G13" s="38">
        <f>'Rule base-KNOW'!$P$26</f>
        <v>0.2180203216</v>
      </c>
      <c r="H13" s="1">
        <f t="shared" si="1"/>
        <v>4</v>
      </c>
      <c r="I13" s="1">
        <f t="shared" si="2"/>
        <v>1</v>
      </c>
      <c r="J13" s="1">
        <f t="shared" si="3"/>
        <v>3</v>
      </c>
      <c r="K13" s="1">
        <f t="shared" si="4"/>
        <v>8</v>
      </c>
      <c r="L13" s="1" t="str">
        <f t="shared" si="5"/>
        <v>A</v>
      </c>
      <c r="M13" s="110">
        <f t="shared" si="6"/>
        <v>0.09850874613</v>
      </c>
      <c r="O13" s="116" t="s">
        <v>90</v>
      </c>
      <c r="P13" s="117" t="s">
        <v>146</v>
      </c>
    </row>
    <row r="14">
      <c r="A14" s="37">
        <v>13.0</v>
      </c>
      <c r="B14" s="37" t="s">
        <v>86</v>
      </c>
      <c r="C14" s="38">
        <f>'Rule base-POLIC'!$P$25</f>
        <v>0.5332162373</v>
      </c>
      <c r="D14" s="37" t="s">
        <v>86</v>
      </c>
      <c r="E14" s="38">
        <f>'Rule base-HEALTH'!$P$25</f>
        <v>0.1477618982</v>
      </c>
      <c r="F14" s="37" t="s">
        <v>84</v>
      </c>
      <c r="G14" s="38">
        <f>'Rule base-KNOW'!$P$24</f>
        <v>0.2728618532</v>
      </c>
      <c r="H14" s="1">
        <f t="shared" si="1"/>
        <v>4</v>
      </c>
      <c r="I14" s="1">
        <f t="shared" si="2"/>
        <v>2</v>
      </c>
      <c r="J14" s="1">
        <f t="shared" si="3"/>
        <v>1</v>
      </c>
      <c r="K14" s="1">
        <f t="shared" si="4"/>
        <v>7</v>
      </c>
      <c r="L14" s="1" t="str">
        <f t="shared" si="5"/>
        <v>B</v>
      </c>
      <c r="M14" s="110">
        <f t="shared" si="6"/>
        <v>0.02149852439</v>
      </c>
    </row>
    <row r="15">
      <c r="A15" s="37">
        <v>14.0</v>
      </c>
      <c r="B15" s="37" t="s">
        <v>86</v>
      </c>
      <c r="C15" s="38">
        <f>'Rule base-POLIC'!$P$25</f>
        <v>0.5332162373</v>
      </c>
      <c r="D15" s="37" t="s">
        <v>86</v>
      </c>
      <c r="E15" s="38">
        <f>'Rule base-HEALTH'!$P$25</f>
        <v>0.1477618982</v>
      </c>
      <c r="F15" s="37" t="s">
        <v>86</v>
      </c>
      <c r="G15" s="38">
        <f>'Rule base-KNOW'!$P$25</f>
        <v>0.5091178252</v>
      </c>
      <c r="H15" s="1">
        <f t="shared" si="1"/>
        <v>4</v>
      </c>
      <c r="I15" s="1">
        <f t="shared" si="2"/>
        <v>2</v>
      </c>
      <c r="J15" s="1">
        <f t="shared" si="3"/>
        <v>2</v>
      </c>
      <c r="K15" s="1">
        <f t="shared" si="4"/>
        <v>8</v>
      </c>
      <c r="L15" s="1" t="str">
        <f t="shared" si="5"/>
        <v>A</v>
      </c>
      <c r="M15" s="110">
        <f t="shared" si="6"/>
        <v>0.04011290641</v>
      </c>
    </row>
    <row r="16">
      <c r="A16" s="37">
        <v>15.0</v>
      </c>
      <c r="B16" s="37" t="s">
        <v>86</v>
      </c>
      <c r="C16" s="38">
        <f>'Rule base-POLIC'!$P$25</f>
        <v>0.5332162373</v>
      </c>
      <c r="D16" s="37" t="s">
        <v>86</v>
      </c>
      <c r="E16" s="38">
        <f>'Rule base-HEALTH'!$P$25</f>
        <v>0.1477618982</v>
      </c>
      <c r="F16" s="37" t="s">
        <v>88</v>
      </c>
      <c r="G16" s="38">
        <f>'Rule base-KNOW'!$P$26</f>
        <v>0.2180203216</v>
      </c>
      <c r="H16" s="1">
        <f t="shared" si="1"/>
        <v>4</v>
      </c>
      <c r="I16" s="1">
        <f t="shared" si="2"/>
        <v>2</v>
      </c>
      <c r="J16" s="1">
        <f t="shared" si="3"/>
        <v>3</v>
      </c>
      <c r="K16" s="1">
        <f t="shared" si="4"/>
        <v>9</v>
      </c>
      <c r="L16" s="1" t="str">
        <f t="shared" si="5"/>
        <v>A</v>
      </c>
      <c r="M16" s="110">
        <f t="shared" si="6"/>
        <v>0.01717761258</v>
      </c>
    </row>
    <row r="17">
      <c r="A17" s="37">
        <v>16.0</v>
      </c>
      <c r="B17" s="37" t="s">
        <v>86</v>
      </c>
      <c r="C17" s="38">
        <f>'Rule base-POLIC'!$P$25</f>
        <v>0.5332162373</v>
      </c>
      <c r="D17" s="37" t="s">
        <v>88</v>
      </c>
      <c r="E17" s="50">
        <f>'Rule base-HEALTH'!$P$26</f>
        <v>0.004865438676</v>
      </c>
      <c r="F17" s="37" t="s">
        <v>84</v>
      </c>
      <c r="G17" s="38">
        <f>'Rule base-KNOW'!$P$24</f>
        <v>0.2728618532</v>
      </c>
      <c r="H17" s="1">
        <f t="shared" si="1"/>
        <v>4</v>
      </c>
      <c r="I17" s="1">
        <f t="shared" si="2"/>
        <v>3</v>
      </c>
      <c r="J17" s="1">
        <f t="shared" si="3"/>
        <v>1</v>
      </c>
      <c r="K17" s="1">
        <f t="shared" si="4"/>
        <v>8</v>
      </c>
      <c r="L17" s="1" t="str">
        <f t="shared" si="5"/>
        <v>A</v>
      </c>
      <c r="M17" s="114">
        <f t="shared" si="6"/>
        <v>0.0007078939381</v>
      </c>
    </row>
    <row r="18">
      <c r="A18" s="37">
        <v>17.0</v>
      </c>
      <c r="B18" s="37" t="s">
        <v>86</v>
      </c>
      <c r="C18" s="38">
        <f>'Rule base-POLIC'!$P$25</f>
        <v>0.5332162373</v>
      </c>
      <c r="D18" s="37" t="s">
        <v>88</v>
      </c>
      <c r="E18" s="50">
        <f>'Rule base-HEALTH'!$P$26</f>
        <v>0.004865438676</v>
      </c>
      <c r="F18" s="37" t="s">
        <v>86</v>
      </c>
      <c r="G18" s="38">
        <f>'Rule base-KNOW'!$P$25</f>
        <v>0.5091178252</v>
      </c>
      <c r="H18" s="1">
        <f t="shared" si="1"/>
        <v>4</v>
      </c>
      <c r="I18" s="1">
        <f t="shared" si="2"/>
        <v>3</v>
      </c>
      <c r="J18" s="1">
        <f t="shared" si="3"/>
        <v>2</v>
      </c>
      <c r="K18" s="1">
        <f t="shared" si="4"/>
        <v>9</v>
      </c>
      <c r="L18" s="1" t="str">
        <f t="shared" si="5"/>
        <v>A</v>
      </c>
      <c r="M18" s="105">
        <f t="shared" si="6"/>
        <v>0.001320820107</v>
      </c>
    </row>
    <row r="19">
      <c r="A19" s="37">
        <v>18.0</v>
      </c>
      <c r="B19" s="37" t="s">
        <v>86</v>
      </c>
      <c r="C19" s="38">
        <f>'Rule base-POLIC'!$P$25</f>
        <v>0.5332162373</v>
      </c>
      <c r="D19" s="37" t="s">
        <v>88</v>
      </c>
      <c r="E19" s="50">
        <f>'Rule base-HEALTH'!$P$26</f>
        <v>0.004865438676</v>
      </c>
      <c r="F19" s="37" t="s">
        <v>88</v>
      </c>
      <c r="G19" s="38">
        <f>'Rule base-KNOW'!$P$26</f>
        <v>0.2180203216</v>
      </c>
      <c r="H19" s="1">
        <f t="shared" si="1"/>
        <v>4</v>
      </c>
      <c r="I19" s="1">
        <f t="shared" si="2"/>
        <v>3</v>
      </c>
      <c r="J19" s="1">
        <f t="shared" si="3"/>
        <v>3</v>
      </c>
      <c r="K19" s="1">
        <f t="shared" si="4"/>
        <v>10</v>
      </c>
      <c r="L19" s="1" t="str">
        <f t="shared" si="5"/>
        <v>A</v>
      </c>
      <c r="M19" s="114">
        <f t="shared" si="6"/>
        <v>0.0005656168581</v>
      </c>
      <c r="P19" s="119">
        <f>SUM(P20:P24)</f>
        <v>1</v>
      </c>
    </row>
    <row r="20">
      <c r="A20" s="37">
        <v>19.0</v>
      </c>
      <c r="B20" s="37" t="s">
        <v>88</v>
      </c>
      <c r="C20" s="38">
        <f>'Rule base-POLIC'!$P$26</f>
        <v>0.4033957845</v>
      </c>
      <c r="D20" s="37" t="s">
        <v>84</v>
      </c>
      <c r="E20" s="38">
        <f>'Rule base-HEALTH'!$P$24</f>
        <v>0.8473726631</v>
      </c>
      <c r="F20" s="37" t="s">
        <v>84</v>
      </c>
      <c r="G20" s="38">
        <f>'Rule base-KNOW'!$P$24</f>
        <v>0.2728618532</v>
      </c>
      <c r="H20" s="1">
        <f t="shared" si="1"/>
        <v>6</v>
      </c>
      <c r="I20" s="1">
        <f t="shared" si="2"/>
        <v>1</v>
      </c>
      <c r="J20" s="1">
        <f t="shared" si="3"/>
        <v>1</v>
      </c>
      <c r="K20" s="1">
        <f t="shared" si="4"/>
        <v>8</v>
      </c>
      <c r="L20" s="1" t="str">
        <f t="shared" si="5"/>
        <v>A</v>
      </c>
      <c r="M20" s="110">
        <f t="shared" si="6"/>
        <v>0.09327142869</v>
      </c>
      <c r="O20" s="37" t="s">
        <v>82</v>
      </c>
      <c r="P20" s="40">
        <f>0</f>
        <v>0</v>
      </c>
    </row>
    <row r="21">
      <c r="A21" s="37">
        <v>20.0</v>
      </c>
      <c r="B21" s="37" t="s">
        <v>88</v>
      </c>
      <c r="C21" s="38">
        <f>'Rule base-POLIC'!$P$26</f>
        <v>0.4033957845</v>
      </c>
      <c r="D21" s="37" t="s">
        <v>84</v>
      </c>
      <c r="E21" s="38">
        <f>'Rule base-HEALTH'!$P$24</f>
        <v>0.8473726631</v>
      </c>
      <c r="F21" s="37" t="s">
        <v>86</v>
      </c>
      <c r="G21" s="38">
        <f>'Rule base-KNOW'!$P$25</f>
        <v>0.5091178252</v>
      </c>
      <c r="H21" s="1">
        <f t="shared" si="1"/>
        <v>6</v>
      </c>
      <c r="I21" s="1">
        <f t="shared" si="2"/>
        <v>1</v>
      </c>
      <c r="J21" s="1">
        <f t="shared" si="3"/>
        <v>2</v>
      </c>
      <c r="K21" s="1">
        <f t="shared" si="4"/>
        <v>9</v>
      </c>
      <c r="L21" s="1" t="str">
        <f t="shared" si="5"/>
        <v>A</v>
      </c>
      <c r="M21" s="107">
        <f t="shared" si="6"/>
        <v>0.1740299949</v>
      </c>
      <c r="O21" s="37" t="s">
        <v>84</v>
      </c>
      <c r="P21" s="38">
        <f>SUM(M2:M9)+M11+M12+M14</f>
        <v>0.4381433797</v>
      </c>
    </row>
    <row r="22">
      <c r="A22" s="37">
        <v>21.0</v>
      </c>
      <c r="B22" s="37" t="s">
        <v>88</v>
      </c>
      <c r="C22" s="38">
        <f>'Rule base-POLIC'!$P$26</f>
        <v>0.4033957845</v>
      </c>
      <c r="D22" s="37" t="s">
        <v>84</v>
      </c>
      <c r="E22" s="38">
        <f>'Rule base-HEALTH'!$P$24</f>
        <v>0.8473726631</v>
      </c>
      <c r="F22" s="37" t="s">
        <v>88</v>
      </c>
      <c r="G22" s="38">
        <f>'Rule base-KNOW'!$P$26</f>
        <v>0.2180203216</v>
      </c>
      <c r="H22" s="1">
        <f t="shared" si="1"/>
        <v>6</v>
      </c>
      <c r="I22" s="1">
        <f t="shared" si="2"/>
        <v>1</v>
      </c>
      <c r="J22" s="1">
        <f t="shared" si="3"/>
        <v>3</v>
      </c>
      <c r="K22" s="1">
        <f t="shared" si="4"/>
        <v>10</v>
      </c>
      <c r="L22" s="1" t="str">
        <f t="shared" si="5"/>
        <v>A</v>
      </c>
      <c r="M22" s="110">
        <f t="shared" si="6"/>
        <v>0.07452513661</v>
      </c>
      <c r="O22" s="37" t="s">
        <v>86</v>
      </c>
      <c r="P22" s="38">
        <f>SUM(M15:M27)+M13+M10</f>
        <v>0.5614287124</v>
      </c>
    </row>
    <row r="23">
      <c r="A23" s="37">
        <v>22.0</v>
      </c>
      <c r="B23" s="37" t="s">
        <v>88</v>
      </c>
      <c r="C23" s="38">
        <f>'Rule base-POLIC'!$P$26</f>
        <v>0.4033957845</v>
      </c>
      <c r="D23" s="37" t="s">
        <v>86</v>
      </c>
      <c r="E23" s="38">
        <f>'Rule base-HEALTH'!$P$25</f>
        <v>0.1477618982</v>
      </c>
      <c r="F23" s="37" t="s">
        <v>84</v>
      </c>
      <c r="G23" s="38">
        <f>'Rule base-KNOW'!$P$24</f>
        <v>0.2728618532</v>
      </c>
      <c r="H23" s="1">
        <f t="shared" si="1"/>
        <v>6</v>
      </c>
      <c r="I23" s="1">
        <f t="shared" si="2"/>
        <v>2</v>
      </c>
      <c r="J23" s="1">
        <f t="shared" si="3"/>
        <v>1</v>
      </c>
      <c r="K23" s="1">
        <f t="shared" si="4"/>
        <v>9</v>
      </c>
      <c r="L23" s="1" t="str">
        <f t="shared" si="5"/>
        <v>A</v>
      </c>
      <c r="M23" s="110">
        <f t="shared" si="6"/>
        <v>0.01626434738</v>
      </c>
      <c r="O23" s="37" t="s">
        <v>88</v>
      </c>
      <c r="P23" s="120">
        <f>M28</f>
        <v>0.0004279079297</v>
      </c>
    </row>
    <row r="24">
      <c r="A24" s="37">
        <v>23.0</v>
      </c>
      <c r="B24" s="37" t="s">
        <v>88</v>
      </c>
      <c r="C24" s="38">
        <f>'Rule base-POLIC'!$P$26</f>
        <v>0.4033957845</v>
      </c>
      <c r="D24" s="37" t="s">
        <v>86</v>
      </c>
      <c r="E24" s="38">
        <f>'Rule base-HEALTH'!$P$25</f>
        <v>0.1477618982</v>
      </c>
      <c r="F24" s="37" t="s">
        <v>86</v>
      </c>
      <c r="G24" s="38">
        <f>'Rule base-KNOW'!$P$25</f>
        <v>0.5091178252</v>
      </c>
      <c r="H24" s="1">
        <f t="shared" si="1"/>
        <v>6</v>
      </c>
      <c r="I24" s="1">
        <f t="shared" si="2"/>
        <v>2</v>
      </c>
      <c r="J24" s="1">
        <f t="shared" si="3"/>
        <v>2</v>
      </c>
      <c r="K24" s="1">
        <f t="shared" si="4"/>
        <v>10</v>
      </c>
      <c r="L24" s="1" t="str">
        <f t="shared" si="5"/>
        <v>A</v>
      </c>
      <c r="M24" s="110">
        <f t="shared" si="6"/>
        <v>0.03034674532</v>
      </c>
      <c r="O24" s="37" t="s">
        <v>90</v>
      </c>
      <c r="P24" s="121">
        <v>0.0</v>
      </c>
    </row>
    <row r="25">
      <c r="A25" s="37">
        <v>24.0</v>
      </c>
      <c r="B25" s="37" t="s">
        <v>88</v>
      </c>
      <c r="C25" s="38">
        <f>'Rule base-POLIC'!$P$26</f>
        <v>0.4033957845</v>
      </c>
      <c r="D25" s="37" t="s">
        <v>86</v>
      </c>
      <c r="E25" s="38">
        <f>'Rule base-HEALTH'!$P$25</f>
        <v>0.1477618982</v>
      </c>
      <c r="F25" s="37" t="s">
        <v>88</v>
      </c>
      <c r="G25" s="38">
        <f>'Rule base-KNOW'!$P$26</f>
        <v>0.2180203216</v>
      </c>
      <c r="H25" s="1">
        <f t="shared" si="1"/>
        <v>6</v>
      </c>
      <c r="I25" s="1">
        <f t="shared" si="2"/>
        <v>2</v>
      </c>
      <c r="J25" s="1">
        <f t="shared" si="3"/>
        <v>3</v>
      </c>
      <c r="K25" s="1">
        <f t="shared" si="4"/>
        <v>11</v>
      </c>
      <c r="L25" s="1" t="str">
        <f t="shared" si="5"/>
        <v>A</v>
      </c>
      <c r="M25" s="110">
        <f t="shared" si="6"/>
        <v>0.01299543416</v>
      </c>
      <c r="O25" s="37" t="s">
        <v>147</v>
      </c>
      <c r="P25" s="38">
        <f>(0*P20+ 0.25*P21+0.5*P22+0.75*P23+1*P24)/(P20+P21+P22+P23+P24)</f>
        <v>0.3905711321</v>
      </c>
    </row>
    <row r="26">
      <c r="A26" s="37">
        <v>25.0</v>
      </c>
      <c r="B26" s="37" t="s">
        <v>88</v>
      </c>
      <c r="C26" s="38">
        <f>'Rule base-POLIC'!$P$26</f>
        <v>0.4033957845</v>
      </c>
      <c r="D26" s="37" t="s">
        <v>88</v>
      </c>
      <c r="E26" s="50">
        <f>'Rule base-HEALTH'!$P$26</f>
        <v>0.004865438676</v>
      </c>
      <c r="F26" s="37" t="s">
        <v>84</v>
      </c>
      <c r="G26" s="38">
        <f>'Rule base-KNOW'!$P$24</f>
        <v>0.2728618532</v>
      </c>
      <c r="H26" s="1">
        <f t="shared" si="1"/>
        <v>6</v>
      </c>
      <c r="I26" s="1">
        <f t="shared" si="2"/>
        <v>3</v>
      </c>
      <c r="J26" s="1">
        <f t="shared" si="3"/>
        <v>1</v>
      </c>
      <c r="K26" s="1">
        <f t="shared" si="4"/>
        <v>10</v>
      </c>
      <c r="L26" s="1" t="str">
        <f t="shared" si="5"/>
        <v>A</v>
      </c>
      <c r="M26" s="114">
        <f t="shared" si="6"/>
        <v>0.0005355452639</v>
      </c>
    </row>
    <row r="27">
      <c r="A27" s="37">
        <v>26.0</v>
      </c>
      <c r="B27" s="37" t="s">
        <v>88</v>
      </c>
      <c r="C27" s="38">
        <f>'Rule base-POLIC'!$P$26</f>
        <v>0.4033957845</v>
      </c>
      <c r="D27" s="37" t="s">
        <v>88</v>
      </c>
      <c r="E27" s="50">
        <f>'Rule base-HEALTH'!$P$26</f>
        <v>0.004865438676</v>
      </c>
      <c r="F27" s="37" t="s">
        <v>86</v>
      </c>
      <c r="G27" s="38">
        <f>'Rule base-KNOW'!$P$25</f>
        <v>0.5091178252</v>
      </c>
      <c r="H27" s="1">
        <f t="shared" si="1"/>
        <v>6</v>
      </c>
      <c r="I27" s="1">
        <f t="shared" si="2"/>
        <v>3</v>
      </c>
      <c r="J27" s="1">
        <f t="shared" si="3"/>
        <v>2</v>
      </c>
      <c r="K27" s="1">
        <f t="shared" si="4"/>
        <v>11</v>
      </c>
      <c r="L27" s="1" t="str">
        <f t="shared" si="5"/>
        <v>A</v>
      </c>
      <c r="M27" s="114">
        <f t="shared" si="6"/>
        <v>0.0009992442581</v>
      </c>
    </row>
    <row r="28">
      <c r="A28" s="37">
        <v>27.0</v>
      </c>
      <c r="B28" s="37" t="s">
        <v>88</v>
      </c>
      <c r="C28" s="38">
        <f>'Rule base-POLIC'!$P$26</f>
        <v>0.4033957845</v>
      </c>
      <c r="D28" s="37" t="s">
        <v>88</v>
      </c>
      <c r="E28" s="50">
        <f>'Rule base-HEALTH'!$P$26</f>
        <v>0.004865438676</v>
      </c>
      <c r="F28" s="37" t="s">
        <v>88</v>
      </c>
      <c r="G28" s="38">
        <f>'Rule base-KNOW'!$P$26</f>
        <v>0.2180203216</v>
      </c>
      <c r="H28" s="1">
        <f t="shared" si="1"/>
        <v>6</v>
      </c>
      <c r="I28" s="1">
        <f t="shared" si="2"/>
        <v>3</v>
      </c>
      <c r="J28" s="1">
        <f t="shared" si="3"/>
        <v>3</v>
      </c>
      <c r="K28" s="1">
        <f t="shared" si="4"/>
        <v>12</v>
      </c>
      <c r="L28" s="1" t="str">
        <f t="shared" si="5"/>
        <v>G</v>
      </c>
      <c r="M28" s="114">
        <f t="shared" si="6"/>
        <v>0.0004279079297</v>
      </c>
    </row>
  </sheetData>
  <mergeCells count="4">
    <mergeCell ref="B1:C1"/>
    <mergeCell ref="D1:E1"/>
    <mergeCell ref="F1:G1"/>
    <mergeCell ref="L1:M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8.25"/>
    <col customWidth="1" min="3" max="4" width="7.13"/>
    <col customWidth="1" min="5" max="5" width="7.63"/>
    <col customWidth="1" min="6" max="6" width="8.13"/>
    <col customWidth="1" min="7" max="7" width="7.0"/>
    <col customWidth="1" min="8" max="8" width="7.75"/>
    <col customWidth="1" min="9" max="9" width="9.63"/>
    <col customWidth="1" min="10" max="10" width="10.25"/>
    <col customWidth="1" min="11" max="11" width="8.88"/>
    <col customWidth="1" min="12" max="12" width="8.63"/>
    <col customWidth="1" min="13" max="13" width="9.5"/>
    <col customWidth="1" min="15" max="15" width="10.5"/>
    <col customWidth="1" min="16" max="16" width="32.13"/>
  </cols>
  <sheetData>
    <row r="1">
      <c r="A1" s="103" t="s">
        <v>71</v>
      </c>
      <c r="B1" s="104" t="s">
        <v>158</v>
      </c>
      <c r="C1" s="4"/>
      <c r="D1" s="104" t="s">
        <v>159</v>
      </c>
      <c r="E1" s="4"/>
      <c r="F1" s="104" t="s">
        <v>160</v>
      </c>
      <c r="G1" s="4"/>
      <c r="H1" s="103" t="s">
        <v>161</v>
      </c>
      <c r="I1" s="103" t="s">
        <v>162</v>
      </c>
      <c r="J1" s="103" t="s">
        <v>163</v>
      </c>
      <c r="K1" s="103" t="s">
        <v>133</v>
      </c>
      <c r="L1" s="104" t="s">
        <v>164</v>
      </c>
      <c r="M1" s="4"/>
      <c r="O1" s="103" t="s">
        <v>135</v>
      </c>
      <c r="P1" s="103" t="s">
        <v>136</v>
      </c>
      <c r="Q1" s="103" t="s">
        <v>137</v>
      </c>
    </row>
    <row r="2">
      <c r="A2" s="37">
        <v>1.0</v>
      </c>
      <c r="B2" s="37" t="s">
        <v>86</v>
      </c>
      <c r="C2" s="107">
        <f>'Rule base-PR(WEALTH)'!$P$25</f>
        <v>0.1614906832</v>
      </c>
      <c r="D2" s="37" t="s">
        <v>84</v>
      </c>
      <c r="E2" s="38">
        <f>'Rule base-ST(WEALTH)'!$P$24</f>
        <v>0.2960511402</v>
      </c>
      <c r="F2" s="106" t="s">
        <v>84</v>
      </c>
      <c r="G2" s="107">
        <f>'Rule base-RE(WEALTH)'!$P$24</f>
        <v>0.2851887784</v>
      </c>
      <c r="H2" s="1">
        <f t="shared" ref="H2:H19" si="1">IF(B2="VB",0,IF(B2="B",1,IF(B2="A",2,IF(B2="G",3,IF(B2="VG",4)))))</f>
        <v>2</v>
      </c>
      <c r="I2" s="1">
        <f t="shared" ref="I2:I19" si="2">IF(D2="VB",0,IF(D2="B",1,IF(D2="A",2,IF(D2="G",3,IF(D2="VG",4)))))</f>
        <v>1</v>
      </c>
      <c r="J2" s="1">
        <f t="shared" ref="J2:J19" si="3">IF(F2="VB",0,IF(F2="B",1,IF(F2="A",2,IF(F2="G",3,IF(F2="VG",4)))))</f>
        <v>1</v>
      </c>
      <c r="K2" s="1">
        <f t="shared" ref="K2:K19" si="4">H2+I2+J2</f>
        <v>4</v>
      </c>
      <c r="L2" s="1" t="str">
        <f t="shared" ref="L2:L19" si="5">IF(AND(0&lt;=K2,K2&lt;=2),"VB",IF(AND(3&lt;=K2,K2&lt;=5),"B", IF(AND(6&lt;=K2,K2&lt;=8),"A",IF(AND(9&lt;=K2,K2&lt;=10),"G",IF(AND(11&lt;=K2,K2&lt;=12),"VG")))))</f>
        <v>B</v>
      </c>
      <c r="M2" s="110">
        <f t="shared" ref="M2:M19" si="6">C2*E2*G2</f>
        <v>0.01363473316</v>
      </c>
      <c r="O2" s="103" t="s">
        <v>165</v>
      </c>
      <c r="P2" s="103" t="s">
        <v>166</v>
      </c>
      <c r="Q2" s="109">
        <f>'Rule base-PR(WEALTH)'!P28</f>
        <v>0.7096273292</v>
      </c>
      <c r="T2" s="113"/>
    </row>
    <row r="3">
      <c r="A3" s="37">
        <v>2.0</v>
      </c>
      <c r="B3" s="37" t="s">
        <v>86</v>
      </c>
      <c r="C3" s="107">
        <f>'Rule base-PR(WEALTH)'!$P$25</f>
        <v>0.1614906832</v>
      </c>
      <c r="D3" s="37" t="s">
        <v>84</v>
      </c>
      <c r="E3" s="38">
        <f>'Rule base-ST(WEALTH)'!$P$24</f>
        <v>0.2960511402</v>
      </c>
      <c r="F3" s="106" t="s">
        <v>86</v>
      </c>
      <c r="G3" s="107">
        <f>'Rule base-RE(WEALTH)'!$P$25</f>
        <v>0.5106718409</v>
      </c>
      <c r="H3" s="1">
        <f t="shared" si="1"/>
        <v>2</v>
      </c>
      <c r="I3" s="1">
        <f t="shared" si="2"/>
        <v>1</v>
      </c>
      <c r="J3" s="1">
        <f t="shared" si="3"/>
        <v>2</v>
      </c>
      <c r="K3" s="1">
        <f t="shared" si="4"/>
        <v>5</v>
      </c>
      <c r="L3" s="1" t="str">
        <f t="shared" si="5"/>
        <v>B</v>
      </c>
      <c r="M3" s="110">
        <f t="shared" si="6"/>
        <v>0.02441496584</v>
      </c>
      <c r="O3" s="103" t="s">
        <v>167</v>
      </c>
      <c r="P3" s="103" t="s">
        <v>168</v>
      </c>
      <c r="Q3" s="109">
        <f>'Rule base-ST(WEALTH)'!P28</f>
        <v>0.4743268835</v>
      </c>
      <c r="T3" s="48"/>
    </row>
    <row r="4">
      <c r="A4" s="37">
        <v>3.0</v>
      </c>
      <c r="B4" s="37" t="s">
        <v>86</v>
      </c>
      <c r="C4" s="107">
        <f>'Rule base-PR(WEALTH)'!$P$25</f>
        <v>0.1614906832</v>
      </c>
      <c r="D4" s="37" t="s">
        <v>84</v>
      </c>
      <c r="E4" s="38">
        <f>'Rule base-ST(WEALTH)'!$P$24</f>
        <v>0.2960511402</v>
      </c>
      <c r="F4" s="106" t="s">
        <v>88</v>
      </c>
      <c r="G4" s="107">
        <f>'Rule base-RE(WEALTH)'!$P$26</f>
        <v>0.2041393807</v>
      </c>
      <c r="H4" s="1">
        <f t="shared" si="1"/>
        <v>2</v>
      </c>
      <c r="I4" s="1">
        <f t="shared" si="2"/>
        <v>1</v>
      </c>
      <c r="J4" s="1">
        <f t="shared" si="3"/>
        <v>3</v>
      </c>
      <c r="K4" s="1">
        <f t="shared" si="4"/>
        <v>6</v>
      </c>
      <c r="L4" s="1" t="str">
        <f t="shared" si="5"/>
        <v>A</v>
      </c>
      <c r="M4" s="105">
        <f t="shared" si="6"/>
        <v>0.009759801907</v>
      </c>
      <c r="O4" s="103" t="s">
        <v>169</v>
      </c>
      <c r="P4" s="103" t="s">
        <v>170</v>
      </c>
      <c r="Q4" s="109">
        <f>'Rule base-RE(WEALTH)'!P28</f>
        <v>0.4797376506</v>
      </c>
      <c r="T4" s="113"/>
    </row>
    <row r="5">
      <c r="A5" s="37">
        <v>4.0</v>
      </c>
      <c r="B5" s="37" t="s">
        <v>86</v>
      </c>
      <c r="C5" s="107">
        <f>'Rule base-PR(WEALTH)'!$P$25</f>
        <v>0.1614906832</v>
      </c>
      <c r="D5" s="106" t="s">
        <v>86</v>
      </c>
      <c r="E5" s="38">
        <f>'Rule base-ST(WEALTH)'!$P$25</f>
        <v>0.5105901854</v>
      </c>
      <c r="F5" s="106" t="s">
        <v>84</v>
      </c>
      <c r="G5" s="107">
        <f>'Rule base-RE(WEALTH)'!$P$24</f>
        <v>0.2851887784</v>
      </c>
      <c r="H5" s="1">
        <f t="shared" si="1"/>
        <v>2</v>
      </c>
      <c r="I5" s="1">
        <f t="shared" si="2"/>
        <v>2</v>
      </c>
      <c r="J5" s="1">
        <f t="shared" si="3"/>
        <v>1</v>
      </c>
      <c r="K5" s="1">
        <f t="shared" si="4"/>
        <v>5</v>
      </c>
      <c r="L5" s="1" t="str">
        <f t="shared" si="5"/>
        <v>B</v>
      </c>
      <c r="M5" s="110">
        <f t="shared" si="6"/>
        <v>0.02351539983</v>
      </c>
      <c r="T5" s="113"/>
    </row>
    <row r="6">
      <c r="A6" s="37">
        <v>5.0</v>
      </c>
      <c r="B6" s="37" t="s">
        <v>86</v>
      </c>
      <c r="C6" s="107">
        <f>'Rule base-PR(WEALTH)'!$P$25</f>
        <v>0.1614906832</v>
      </c>
      <c r="D6" s="106" t="s">
        <v>86</v>
      </c>
      <c r="E6" s="38">
        <f>'Rule base-ST(WEALTH)'!$P$25</f>
        <v>0.5105901854</v>
      </c>
      <c r="F6" s="106" t="s">
        <v>86</v>
      </c>
      <c r="G6" s="107">
        <f>'Rule base-RE(WEALTH)'!$P$25</f>
        <v>0.5106718409</v>
      </c>
      <c r="H6" s="1">
        <f t="shared" si="1"/>
        <v>2</v>
      </c>
      <c r="I6" s="1">
        <f t="shared" si="2"/>
        <v>2</v>
      </c>
      <c r="J6" s="1">
        <f t="shared" si="3"/>
        <v>2</v>
      </c>
      <c r="K6" s="1">
        <f t="shared" si="4"/>
        <v>6</v>
      </c>
      <c r="L6" s="1" t="str">
        <f t="shared" si="5"/>
        <v>A</v>
      </c>
      <c r="M6" s="110">
        <f t="shared" si="6"/>
        <v>0.04210773154</v>
      </c>
      <c r="T6" s="113"/>
    </row>
    <row r="7">
      <c r="A7" s="37">
        <v>6.0</v>
      </c>
      <c r="B7" s="37" t="s">
        <v>86</v>
      </c>
      <c r="C7" s="107">
        <f>'Rule base-PR(WEALTH)'!$P$25</f>
        <v>0.1614906832</v>
      </c>
      <c r="D7" s="106" t="s">
        <v>86</v>
      </c>
      <c r="E7" s="38">
        <f>'Rule base-ST(WEALTH)'!$P$25</f>
        <v>0.5105901854</v>
      </c>
      <c r="F7" s="106" t="s">
        <v>88</v>
      </c>
      <c r="G7" s="107">
        <f>'Rule base-RE(WEALTH)'!$P$26</f>
        <v>0.2041393807</v>
      </c>
      <c r="H7" s="1">
        <f t="shared" si="1"/>
        <v>2</v>
      </c>
      <c r="I7" s="1">
        <f t="shared" si="2"/>
        <v>2</v>
      </c>
      <c r="J7" s="1">
        <f t="shared" si="3"/>
        <v>3</v>
      </c>
      <c r="K7" s="1">
        <f t="shared" si="4"/>
        <v>7</v>
      </c>
      <c r="L7" s="1" t="str">
        <f t="shared" si="5"/>
        <v>A</v>
      </c>
      <c r="M7" s="110">
        <f t="shared" si="6"/>
        <v>0.01683242652</v>
      </c>
      <c r="T7" s="113"/>
    </row>
    <row r="8">
      <c r="A8" s="37">
        <v>7.0</v>
      </c>
      <c r="B8" s="37" t="s">
        <v>86</v>
      </c>
      <c r="C8" s="107">
        <f>'Rule base-PR(WEALTH)'!$P$25</f>
        <v>0.1614906832</v>
      </c>
      <c r="D8" s="106" t="s">
        <v>88</v>
      </c>
      <c r="E8" s="38">
        <f>'Rule base-ST(WEALTH)'!$P$26</f>
        <v>0.1933586744</v>
      </c>
      <c r="F8" s="106" t="s">
        <v>84</v>
      </c>
      <c r="G8" s="107">
        <f>'Rule base-RE(WEALTH)'!$P$24</f>
        <v>0.2851887784</v>
      </c>
      <c r="H8" s="1">
        <f t="shared" si="1"/>
        <v>2</v>
      </c>
      <c r="I8" s="1">
        <f t="shared" si="2"/>
        <v>3</v>
      </c>
      <c r="J8" s="1">
        <f t="shared" si="3"/>
        <v>1</v>
      </c>
      <c r="K8" s="1">
        <f t="shared" si="4"/>
        <v>6</v>
      </c>
      <c r="L8" s="1" t="str">
        <f t="shared" si="5"/>
        <v>A</v>
      </c>
      <c r="M8" s="105">
        <f t="shared" si="6"/>
        <v>0.008905197687</v>
      </c>
      <c r="O8" s="36" t="s">
        <v>141</v>
      </c>
      <c r="T8" s="48"/>
    </row>
    <row r="9">
      <c r="A9" s="37">
        <v>8.0</v>
      </c>
      <c r="B9" s="37" t="s">
        <v>86</v>
      </c>
      <c r="C9" s="107">
        <f>'Rule base-PR(WEALTH)'!$P$25</f>
        <v>0.1614906832</v>
      </c>
      <c r="D9" s="106" t="s">
        <v>88</v>
      </c>
      <c r="E9" s="38">
        <f>'Rule base-ST(WEALTH)'!$P$26</f>
        <v>0.1933586744</v>
      </c>
      <c r="F9" s="106" t="s">
        <v>86</v>
      </c>
      <c r="G9" s="107">
        <f>'Rule base-RE(WEALTH)'!$P$25</f>
        <v>0.5106718409</v>
      </c>
      <c r="H9" s="1">
        <f t="shared" si="1"/>
        <v>2</v>
      </c>
      <c r="I9" s="1">
        <f t="shared" si="2"/>
        <v>3</v>
      </c>
      <c r="J9" s="1">
        <f t="shared" si="3"/>
        <v>2</v>
      </c>
      <c r="K9" s="1">
        <f t="shared" si="4"/>
        <v>7</v>
      </c>
      <c r="L9" s="1" t="str">
        <f t="shared" si="5"/>
        <v>A</v>
      </c>
      <c r="M9" s="110">
        <f t="shared" si="6"/>
        <v>0.01594604711</v>
      </c>
      <c r="O9" s="116" t="s">
        <v>82</v>
      </c>
      <c r="P9" s="117" t="s">
        <v>171</v>
      </c>
    </row>
    <row r="10">
      <c r="A10" s="37">
        <v>9.0</v>
      </c>
      <c r="B10" s="37" t="s">
        <v>86</v>
      </c>
      <c r="C10" s="107">
        <f>'Rule base-PR(WEALTH)'!$P$25</f>
        <v>0.1614906832</v>
      </c>
      <c r="D10" s="106" t="s">
        <v>88</v>
      </c>
      <c r="E10" s="38">
        <f>'Rule base-ST(WEALTH)'!$P$26</f>
        <v>0.1933586744</v>
      </c>
      <c r="F10" s="106" t="s">
        <v>88</v>
      </c>
      <c r="G10" s="107">
        <f>'Rule base-RE(WEALTH)'!$P$26</f>
        <v>0.2041393807</v>
      </c>
      <c r="H10" s="1">
        <f t="shared" si="1"/>
        <v>2</v>
      </c>
      <c r="I10" s="1">
        <f t="shared" si="2"/>
        <v>3</v>
      </c>
      <c r="J10" s="1">
        <f t="shared" si="3"/>
        <v>3</v>
      </c>
      <c r="K10" s="1">
        <f t="shared" si="4"/>
        <v>8</v>
      </c>
      <c r="L10" s="1" t="str">
        <f t="shared" si="5"/>
        <v>A</v>
      </c>
      <c r="M10" s="105">
        <f t="shared" si="6"/>
        <v>0.006374379634</v>
      </c>
      <c r="O10" s="116" t="s">
        <v>84</v>
      </c>
      <c r="P10" s="117" t="s">
        <v>172</v>
      </c>
    </row>
    <row r="11">
      <c r="A11" s="37">
        <v>10.0</v>
      </c>
      <c r="B11" s="37" t="s">
        <v>88</v>
      </c>
      <c r="C11" s="107">
        <f>'Rule base-PR(WEALTH)'!$P$26</f>
        <v>0.8385093168</v>
      </c>
      <c r="D11" s="37" t="s">
        <v>84</v>
      </c>
      <c r="E11" s="38">
        <f>'Rule base-ST(WEALTH)'!$P$24</f>
        <v>0.2960511402</v>
      </c>
      <c r="F11" s="106" t="s">
        <v>84</v>
      </c>
      <c r="G11" s="107">
        <f>'Rule base-RE(WEALTH)'!$P$24</f>
        <v>0.2851887784</v>
      </c>
      <c r="H11" s="1">
        <f t="shared" si="1"/>
        <v>3</v>
      </c>
      <c r="I11" s="1">
        <f t="shared" si="2"/>
        <v>1</v>
      </c>
      <c r="J11" s="1">
        <f t="shared" si="3"/>
        <v>1</v>
      </c>
      <c r="K11" s="1">
        <f t="shared" si="4"/>
        <v>5</v>
      </c>
      <c r="L11" s="1" t="str">
        <f t="shared" si="5"/>
        <v>B</v>
      </c>
      <c r="M11" s="110">
        <f t="shared" si="6"/>
        <v>0.07079572987</v>
      </c>
      <c r="O11" s="116" t="s">
        <v>86</v>
      </c>
      <c r="P11" s="117" t="s">
        <v>173</v>
      </c>
    </row>
    <row r="12">
      <c r="A12" s="37">
        <v>11.0</v>
      </c>
      <c r="B12" s="37" t="s">
        <v>88</v>
      </c>
      <c r="C12" s="107">
        <f>'Rule base-PR(WEALTH)'!$P$26</f>
        <v>0.8385093168</v>
      </c>
      <c r="D12" s="37" t="s">
        <v>84</v>
      </c>
      <c r="E12" s="38">
        <f>'Rule base-ST(WEALTH)'!$P$24</f>
        <v>0.2960511402</v>
      </c>
      <c r="F12" s="106" t="s">
        <v>86</v>
      </c>
      <c r="G12" s="107">
        <f>'Rule base-RE(WEALTH)'!$P$25</f>
        <v>0.5106718409</v>
      </c>
      <c r="H12" s="1">
        <f t="shared" si="1"/>
        <v>3</v>
      </c>
      <c r="I12" s="1">
        <f t="shared" si="2"/>
        <v>1</v>
      </c>
      <c r="J12" s="1">
        <f t="shared" si="3"/>
        <v>2</v>
      </c>
      <c r="K12" s="1">
        <f t="shared" si="4"/>
        <v>6</v>
      </c>
      <c r="L12" s="1" t="str">
        <f t="shared" si="5"/>
        <v>A</v>
      </c>
      <c r="M12" s="107">
        <f t="shared" si="6"/>
        <v>0.1267700149</v>
      </c>
      <c r="O12" s="116" t="s">
        <v>88</v>
      </c>
      <c r="P12" s="117" t="s">
        <v>174</v>
      </c>
    </row>
    <row r="13">
      <c r="A13" s="37">
        <v>12.0</v>
      </c>
      <c r="B13" s="37" t="s">
        <v>88</v>
      </c>
      <c r="C13" s="107">
        <f>'Rule base-PR(WEALTH)'!$P$26</f>
        <v>0.8385093168</v>
      </c>
      <c r="D13" s="37" t="s">
        <v>84</v>
      </c>
      <c r="E13" s="38">
        <f>'Rule base-ST(WEALTH)'!$P$24</f>
        <v>0.2960511402</v>
      </c>
      <c r="F13" s="106" t="s">
        <v>88</v>
      </c>
      <c r="G13" s="107">
        <f>'Rule base-RE(WEALTH)'!$P$26</f>
        <v>0.2041393807</v>
      </c>
      <c r="H13" s="1">
        <f t="shared" si="1"/>
        <v>3</v>
      </c>
      <c r="I13" s="1">
        <f t="shared" si="2"/>
        <v>1</v>
      </c>
      <c r="J13" s="1">
        <f t="shared" si="3"/>
        <v>3</v>
      </c>
      <c r="K13" s="1">
        <f t="shared" si="4"/>
        <v>7</v>
      </c>
      <c r="L13" s="1" t="str">
        <f t="shared" si="5"/>
        <v>A</v>
      </c>
      <c r="M13" s="110">
        <f t="shared" si="6"/>
        <v>0.05067589452</v>
      </c>
      <c r="O13" s="116" t="s">
        <v>90</v>
      </c>
      <c r="P13" s="117" t="s">
        <v>175</v>
      </c>
    </row>
    <row r="14">
      <c r="A14" s="37">
        <v>13.0</v>
      </c>
      <c r="B14" s="37" t="s">
        <v>88</v>
      </c>
      <c r="C14" s="107">
        <f>'Rule base-PR(WEALTH)'!$P$26</f>
        <v>0.8385093168</v>
      </c>
      <c r="D14" s="106" t="s">
        <v>86</v>
      </c>
      <c r="E14" s="38">
        <f>'Rule base-ST(WEALTH)'!$P$25</f>
        <v>0.5105901854</v>
      </c>
      <c r="F14" s="106" t="s">
        <v>84</v>
      </c>
      <c r="G14" s="107">
        <f>'Rule base-RE(WEALTH)'!$P$24</f>
        <v>0.2851887784</v>
      </c>
      <c r="H14" s="1">
        <f t="shared" si="1"/>
        <v>3</v>
      </c>
      <c r="I14" s="1">
        <f t="shared" si="2"/>
        <v>2</v>
      </c>
      <c r="J14" s="1">
        <f t="shared" si="3"/>
        <v>1</v>
      </c>
      <c r="K14" s="1">
        <f t="shared" si="4"/>
        <v>6</v>
      </c>
      <c r="L14" s="1" t="str">
        <f t="shared" si="5"/>
        <v>A</v>
      </c>
      <c r="M14" s="107">
        <f t="shared" si="6"/>
        <v>0.1220991914</v>
      </c>
    </row>
    <row r="15">
      <c r="A15" s="37">
        <v>14.0</v>
      </c>
      <c r="B15" s="37" t="s">
        <v>88</v>
      </c>
      <c r="C15" s="107">
        <f>'Rule base-PR(WEALTH)'!$P$26</f>
        <v>0.8385093168</v>
      </c>
      <c r="D15" s="106" t="s">
        <v>86</v>
      </c>
      <c r="E15" s="38">
        <f>'Rule base-ST(WEALTH)'!$P$25</f>
        <v>0.5105901854</v>
      </c>
      <c r="F15" s="106" t="s">
        <v>86</v>
      </c>
      <c r="G15" s="107">
        <f>'Rule base-RE(WEALTH)'!$P$25</f>
        <v>0.5106718409</v>
      </c>
      <c r="H15" s="1">
        <f t="shared" si="1"/>
        <v>3</v>
      </c>
      <c r="I15" s="1">
        <f t="shared" si="2"/>
        <v>2</v>
      </c>
      <c r="J15" s="1">
        <f t="shared" si="3"/>
        <v>2</v>
      </c>
      <c r="K15" s="1">
        <f t="shared" si="4"/>
        <v>7</v>
      </c>
      <c r="L15" s="1" t="str">
        <f t="shared" si="5"/>
        <v>A</v>
      </c>
      <c r="M15" s="107">
        <f t="shared" si="6"/>
        <v>0.2186362984</v>
      </c>
    </row>
    <row r="16">
      <c r="A16" s="37">
        <v>15.0</v>
      </c>
      <c r="B16" s="37" t="s">
        <v>88</v>
      </c>
      <c r="C16" s="107">
        <f>'Rule base-PR(WEALTH)'!$P$26</f>
        <v>0.8385093168</v>
      </c>
      <c r="D16" s="106" t="s">
        <v>86</v>
      </c>
      <c r="E16" s="38">
        <f>'Rule base-ST(WEALTH)'!$P$25</f>
        <v>0.5105901854</v>
      </c>
      <c r="F16" s="106" t="s">
        <v>88</v>
      </c>
      <c r="G16" s="107">
        <f>'Rule base-RE(WEALTH)'!$P$26</f>
        <v>0.2041393807</v>
      </c>
      <c r="H16" s="1">
        <f t="shared" si="1"/>
        <v>3</v>
      </c>
      <c r="I16" s="1">
        <f t="shared" si="2"/>
        <v>2</v>
      </c>
      <c r="J16" s="1">
        <f t="shared" si="3"/>
        <v>3</v>
      </c>
      <c r="K16" s="1">
        <f t="shared" si="4"/>
        <v>8</v>
      </c>
      <c r="L16" s="1" t="str">
        <f t="shared" si="5"/>
        <v>A</v>
      </c>
      <c r="M16" s="110">
        <f t="shared" si="6"/>
        <v>0.08739913772</v>
      </c>
    </row>
    <row r="17">
      <c r="A17" s="37">
        <v>16.0</v>
      </c>
      <c r="B17" s="37" t="s">
        <v>88</v>
      </c>
      <c r="C17" s="107">
        <f>'Rule base-PR(WEALTH)'!$P$26</f>
        <v>0.8385093168</v>
      </c>
      <c r="D17" s="106" t="s">
        <v>88</v>
      </c>
      <c r="E17" s="38">
        <f>'Rule base-ST(WEALTH)'!$P$26</f>
        <v>0.1933586744</v>
      </c>
      <c r="F17" s="106" t="s">
        <v>84</v>
      </c>
      <c r="G17" s="107">
        <f>'Rule base-RE(WEALTH)'!$P$24</f>
        <v>0.2851887784</v>
      </c>
      <c r="H17" s="1">
        <f t="shared" si="1"/>
        <v>3</v>
      </c>
      <c r="I17" s="1">
        <f t="shared" si="2"/>
        <v>3</v>
      </c>
      <c r="J17" s="1">
        <f t="shared" si="3"/>
        <v>1</v>
      </c>
      <c r="K17" s="1">
        <f t="shared" si="4"/>
        <v>7</v>
      </c>
      <c r="L17" s="1" t="str">
        <f t="shared" si="5"/>
        <v>A</v>
      </c>
      <c r="M17" s="110">
        <f t="shared" si="6"/>
        <v>0.04623852645</v>
      </c>
    </row>
    <row r="18">
      <c r="A18" s="37">
        <v>17.0</v>
      </c>
      <c r="B18" s="37" t="s">
        <v>88</v>
      </c>
      <c r="C18" s="107">
        <f>'Rule base-PR(WEALTH)'!$P$26</f>
        <v>0.8385093168</v>
      </c>
      <c r="D18" s="106" t="s">
        <v>88</v>
      </c>
      <c r="E18" s="38">
        <f>'Rule base-ST(WEALTH)'!$P$26</f>
        <v>0.1933586744</v>
      </c>
      <c r="F18" s="106" t="s">
        <v>86</v>
      </c>
      <c r="G18" s="107">
        <f>'Rule base-RE(WEALTH)'!$P$25</f>
        <v>0.5106718409</v>
      </c>
      <c r="H18" s="1">
        <f t="shared" si="1"/>
        <v>3</v>
      </c>
      <c r="I18" s="1">
        <f t="shared" si="2"/>
        <v>3</v>
      </c>
      <c r="J18" s="1">
        <f t="shared" si="3"/>
        <v>2</v>
      </c>
      <c r="K18" s="1">
        <f t="shared" si="4"/>
        <v>8</v>
      </c>
      <c r="L18" s="1" t="str">
        <f t="shared" si="5"/>
        <v>A</v>
      </c>
      <c r="M18" s="110">
        <f t="shared" si="6"/>
        <v>0.08279678308</v>
      </c>
    </row>
    <row r="19">
      <c r="A19" s="37">
        <v>18.0</v>
      </c>
      <c r="B19" s="37" t="s">
        <v>88</v>
      </c>
      <c r="C19" s="107">
        <f>'Rule base-PR(WEALTH)'!$P$26</f>
        <v>0.8385093168</v>
      </c>
      <c r="D19" s="106" t="s">
        <v>88</v>
      </c>
      <c r="E19" s="38">
        <f>'Rule base-ST(WEALTH)'!$P$26</f>
        <v>0.1933586744</v>
      </c>
      <c r="F19" s="106" t="s">
        <v>88</v>
      </c>
      <c r="G19" s="107">
        <f>'Rule base-RE(WEALTH)'!$P$26</f>
        <v>0.2041393807</v>
      </c>
      <c r="H19" s="1">
        <f t="shared" si="1"/>
        <v>3</v>
      </c>
      <c r="I19" s="1">
        <f t="shared" si="2"/>
        <v>3</v>
      </c>
      <c r="J19" s="1">
        <f t="shared" si="3"/>
        <v>3</v>
      </c>
      <c r="K19" s="1">
        <f t="shared" si="4"/>
        <v>9</v>
      </c>
      <c r="L19" s="1" t="str">
        <f t="shared" si="5"/>
        <v>G</v>
      </c>
      <c r="M19" s="110">
        <f t="shared" si="6"/>
        <v>0.03309774041</v>
      </c>
      <c r="P19" s="48">
        <f>SUM(P20:P24)</f>
        <v>1</v>
      </c>
    </row>
    <row r="20">
      <c r="A20" s="36"/>
      <c r="B20" s="36"/>
      <c r="C20" s="122"/>
      <c r="D20" s="36"/>
      <c r="F20" s="123"/>
      <c r="G20" s="122"/>
      <c r="H20" s="122"/>
      <c r="I20" s="122"/>
      <c r="J20" s="122"/>
      <c r="K20" s="122"/>
      <c r="L20" s="122"/>
      <c r="M20" s="124"/>
      <c r="O20" s="37" t="s">
        <v>82</v>
      </c>
      <c r="P20" s="38">
        <f>0</f>
        <v>0</v>
      </c>
    </row>
    <row r="21">
      <c r="A21" s="36"/>
      <c r="B21" s="36"/>
      <c r="C21" s="122"/>
      <c r="D21" s="36"/>
      <c r="F21" s="123"/>
      <c r="G21" s="122"/>
      <c r="H21" s="122"/>
      <c r="I21" s="122"/>
      <c r="J21" s="122"/>
      <c r="K21" s="122"/>
      <c r="L21" s="122"/>
      <c r="M21" s="124"/>
      <c r="O21" s="37" t="s">
        <v>84</v>
      </c>
      <c r="P21" s="38">
        <f>M2+M3+M5+M11</f>
        <v>0.1323608287</v>
      </c>
      <c r="T21" s="113"/>
    </row>
    <row r="22">
      <c r="A22" s="36"/>
      <c r="B22" s="36"/>
      <c r="C22" s="122"/>
      <c r="D22" s="36"/>
      <c r="F22" s="123"/>
      <c r="G22" s="122"/>
      <c r="H22" s="122"/>
      <c r="I22" s="122"/>
      <c r="J22" s="122"/>
      <c r="K22" s="122"/>
      <c r="L22" s="122"/>
      <c r="M22" s="124"/>
      <c r="O22" s="37" t="s">
        <v>86</v>
      </c>
      <c r="P22" s="38">
        <f>M4+M6+M7+M8+M9+M10+M12+M13+M14+M15+M16+M17+M18</f>
        <v>0.8345414309</v>
      </c>
      <c r="T22" s="113"/>
    </row>
    <row r="23">
      <c r="A23" s="36"/>
      <c r="B23" s="36"/>
      <c r="C23" s="122"/>
      <c r="D23" s="123"/>
      <c r="F23" s="123"/>
      <c r="G23" s="122"/>
      <c r="H23" s="122"/>
      <c r="I23" s="122"/>
      <c r="J23" s="122"/>
      <c r="K23" s="122"/>
      <c r="L23" s="122"/>
      <c r="M23" s="124"/>
      <c r="O23" s="37" t="s">
        <v>88</v>
      </c>
      <c r="P23" s="121">
        <f>M19</f>
        <v>0.03309774041</v>
      </c>
      <c r="T23" s="113"/>
    </row>
    <row r="24">
      <c r="A24" s="36"/>
      <c r="B24" s="36"/>
      <c r="C24" s="122"/>
      <c r="D24" s="123"/>
      <c r="F24" s="123"/>
      <c r="G24" s="122"/>
      <c r="H24" s="122"/>
      <c r="I24" s="122"/>
      <c r="J24" s="122"/>
      <c r="K24" s="122"/>
      <c r="L24" s="122"/>
      <c r="M24" s="124"/>
      <c r="O24" s="37" t="s">
        <v>90</v>
      </c>
      <c r="P24" s="49">
        <v>0.0</v>
      </c>
      <c r="T24" s="113"/>
    </row>
    <row r="25">
      <c r="A25" s="36"/>
      <c r="B25" s="36"/>
      <c r="C25" s="122"/>
      <c r="D25" s="123"/>
      <c r="F25" s="123"/>
      <c r="G25" s="125"/>
      <c r="H25" s="122"/>
      <c r="I25" s="122"/>
      <c r="J25" s="122"/>
      <c r="K25" s="122"/>
      <c r="L25" s="122"/>
      <c r="M25" s="124"/>
      <c r="O25" s="37" t="s">
        <v>147</v>
      </c>
      <c r="P25" s="38">
        <f>(0*P20+ 0.25*P21+0.5*P22+0.75*P23+1*P24)/(P20+P21+P22+P23+P24)</f>
        <v>0.4751842279</v>
      </c>
      <c r="T25" s="113"/>
    </row>
    <row r="26">
      <c r="A26" s="36"/>
      <c r="B26" s="36"/>
      <c r="C26" s="122"/>
      <c r="D26" s="123"/>
      <c r="F26" s="123"/>
      <c r="G26" s="122"/>
      <c r="H26" s="122"/>
      <c r="I26" s="122"/>
      <c r="J26" s="122"/>
      <c r="K26" s="122"/>
      <c r="L26" s="122"/>
      <c r="M26" s="124"/>
      <c r="T26" s="48"/>
    </row>
    <row r="27">
      <c r="A27" s="36"/>
      <c r="B27" s="36"/>
      <c r="C27" s="122"/>
      <c r="D27" s="123"/>
      <c r="F27" s="123"/>
      <c r="G27" s="122"/>
      <c r="H27" s="122"/>
      <c r="I27" s="122"/>
      <c r="J27" s="122"/>
      <c r="K27" s="122"/>
      <c r="L27" s="122"/>
      <c r="M27" s="124"/>
    </row>
    <row r="28">
      <c r="A28" s="36"/>
      <c r="B28" s="36"/>
      <c r="C28" s="122"/>
      <c r="D28" s="123"/>
      <c r="F28" s="123"/>
      <c r="G28" s="122"/>
      <c r="H28" s="122"/>
      <c r="I28" s="122"/>
      <c r="J28" s="122"/>
      <c r="K28" s="122"/>
      <c r="L28" s="122"/>
      <c r="M28" s="124"/>
    </row>
  </sheetData>
  <mergeCells count="4">
    <mergeCell ref="B1:C1"/>
    <mergeCell ref="D1:E1"/>
    <mergeCell ref="F1:G1"/>
    <mergeCell ref="L1:M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7.5"/>
    <col customWidth="1" min="3" max="3" width="6.88"/>
    <col customWidth="1" min="4" max="4" width="8.13"/>
    <col customWidth="1" min="5" max="5" width="8.5"/>
    <col customWidth="1" min="6" max="6" width="8.13"/>
    <col customWidth="1" min="7" max="7" width="9.25"/>
    <col customWidth="1" min="8" max="8" width="9.38"/>
    <col customWidth="1" min="9" max="9" width="10.5"/>
    <col customWidth="1" min="10" max="10" width="10.63"/>
    <col customWidth="1" min="11" max="11" width="7.0"/>
    <col customWidth="1" min="12" max="12" width="6.25"/>
    <col customWidth="1" min="13" max="13" width="11.88"/>
    <col customWidth="1" min="14" max="14" width="7.5"/>
    <col customWidth="1" min="15" max="15" width="11.0"/>
    <col customWidth="1" min="16" max="16" width="24.88"/>
  </cols>
  <sheetData>
    <row r="1">
      <c r="A1" s="37" t="s">
        <v>71</v>
      </c>
      <c r="B1" s="55" t="s">
        <v>176</v>
      </c>
      <c r="C1" s="4"/>
      <c r="D1" s="55" t="s">
        <v>177</v>
      </c>
      <c r="E1" s="4"/>
      <c r="F1" s="55" t="s">
        <v>178</v>
      </c>
      <c r="G1" s="4"/>
      <c r="H1" s="37" t="s">
        <v>179</v>
      </c>
      <c r="I1" s="37" t="s">
        <v>180</v>
      </c>
      <c r="J1" s="37" t="s">
        <v>181</v>
      </c>
      <c r="K1" s="37" t="s">
        <v>133</v>
      </c>
      <c r="L1" s="55" t="s">
        <v>182</v>
      </c>
      <c r="M1" s="4"/>
      <c r="O1" s="103" t="s">
        <v>183</v>
      </c>
      <c r="P1" s="103" t="s">
        <v>136</v>
      </c>
      <c r="Q1" s="103" t="s">
        <v>137</v>
      </c>
    </row>
    <row r="2">
      <c r="A2" s="37">
        <v>1.0</v>
      </c>
      <c r="B2" s="37" t="s">
        <v>84</v>
      </c>
      <c r="C2" s="40">
        <f>ECOS!$P$21</f>
        <v>0.03117734328</v>
      </c>
      <c r="D2" s="37" t="s">
        <v>84</v>
      </c>
      <c r="E2" s="38">
        <f>HUMS!$P$21</f>
        <v>0.4381433797</v>
      </c>
      <c r="F2" s="37" t="s">
        <v>84</v>
      </c>
      <c r="G2" s="38">
        <f>WEALTH!$P$21</f>
        <v>0.1323608287</v>
      </c>
      <c r="H2" s="1">
        <f t="shared" ref="H2:H28" si="1">IF(B2="VB",0,IF(B2="B",1,IF(B2="A",2,IF(B2="G",3,IF(B2="VG",4)))))</f>
        <v>1</v>
      </c>
      <c r="I2" s="1">
        <f t="shared" ref="I2:I28" si="2">IF(D2="VB",0,IF(D2="B",1,IF(D2="A",2,IF(D2="G",3,IF(D2="VG",4)))))</f>
        <v>1</v>
      </c>
      <c r="J2" s="1">
        <f t="shared" ref="J2:J28" si="3">IF(F2="VB",0,IF(F2="B",1,IF(F2="A",2,IF(F2="G",3,IF(F2="VG",4)))))</f>
        <v>1</v>
      </c>
      <c r="K2" s="126">
        <f t="shared" ref="K2:K28" si="4">H2+I2+J2</f>
        <v>3</v>
      </c>
      <c r="L2" s="126" t="str">
        <f t="shared" ref="L2:L28" si="5">IF(AND(0&lt;=K2,K2&lt;=1),"EL",IF(AND(2&lt;=K2,K2&lt;=3),"VL",IF(K2=4,"L",IF(K2=5,"FL",IF(K2=6,"I",IF(K2=7,"FH",IF(K2=8,"H",IF(AND(9&lt;=K2,K2&lt;=10),"VH",IF(AND(11&lt;=K2,K2&lt;=12),"EH")))))))))</f>
        <v>VL</v>
      </c>
      <c r="M2" s="50">
        <f t="shared" ref="M2:M28" si="6">C2*E2*G2</f>
        <v>0.001808068318</v>
      </c>
      <c r="O2" s="103" t="s">
        <v>184</v>
      </c>
      <c r="P2" s="103" t="s">
        <v>185</v>
      </c>
      <c r="Q2" s="109">
        <f>ECOS!P25</f>
        <v>0.5368429728</v>
      </c>
    </row>
    <row r="3">
      <c r="A3" s="37">
        <v>2.0</v>
      </c>
      <c r="B3" s="37" t="s">
        <v>84</v>
      </c>
      <c r="C3" s="40">
        <f>ECOS!$P$21</f>
        <v>0.03117734328</v>
      </c>
      <c r="D3" s="37" t="s">
        <v>84</v>
      </c>
      <c r="E3" s="38">
        <f>HUMS!$P$21</f>
        <v>0.4381433797</v>
      </c>
      <c r="F3" s="37" t="s">
        <v>86</v>
      </c>
      <c r="G3" s="38">
        <f>WEALTH!$P$22</f>
        <v>0.8345414309</v>
      </c>
      <c r="H3" s="1">
        <f t="shared" si="1"/>
        <v>1</v>
      </c>
      <c r="I3" s="1">
        <f t="shared" si="2"/>
        <v>1</v>
      </c>
      <c r="J3" s="1">
        <f t="shared" si="3"/>
        <v>2</v>
      </c>
      <c r="K3" s="126">
        <f t="shared" si="4"/>
        <v>4</v>
      </c>
      <c r="L3" s="126" t="str">
        <f t="shared" si="5"/>
        <v>L</v>
      </c>
      <c r="M3" s="40">
        <f t="shared" si="6"/>
        <v>0.01139995825</v>
      </c>
      <c r="O3" s="103" t="s">
        <v>186</v>
      </c>
      <c r="P3" s="103" t="s">
        <v>187</v>
      </c>
      <c r="Q3" s="109">
        <f>HUMS!P25</f>
        <v>0.3905711321</v>
      </c>
      <c r="T3" s="48"/>
    </row>
    <row r="4">
      <c r="A4" s="37">
        <v>3.0</v>
      </c>
      <c r="B4" s="37" t="s">
        <v>84</v>
      </c>
      <c r="C4" s="40">
        <f>ECOS!$P$21</f>
        <v>0.03117734328</v>
      </c>
      <c r="D4" s="37" t="s">
        <v>84</v>
      </c>
      <c r="E4" s="38">
        <f>HUMS!$P$21</f>
        <v>0.4381433797</v>
      </c>
      <c r="F4" s="36" t="s">
        <v>88</v>
      </c>
      <c r="G4" s="40">
        <f>WEALTH!$P$23</f>
        <v>0.03309774041</v>
      </c>
      <c r="H4" s="1">
        <f t="shared" si="1"/>
        <v>1</v>
      </c>
      <c r="I4" s="1">
        <f t="shared" si="2"/>
        <v>1</v>
      </c>
      <c r="J4" s="1">
        <f t="shared" si="3"/>
        <v>3</v>
      </c>
      <c r="K4" s="126">
        <f t="shared" si="4"/>
        <v>5</v>
      </c>
      <c r="L4" s="126" t="str">
        <f t="shared" si="5"/>
        <v>FL</v>
      </c>
      <c r="M4" s="127">
        <f t="shared" si="6"/>
        <v>0.0004521199847</v>
      </c>
      <c r="O4" s="103" t="s">
        <v>188</v>
      </c>
      <c r="P4" s="103" t="s">
        <v>189</v>
      </c>
      <c r="Q4" s="109">
        <f>WEALTH!P25</f>
        <v>0.4751842279</v>
      </c>
      <c r="S4" s="48"/>
      <c r="T4" s="48"/>
    </row>
    <row r="5">
      <c r="A5" s="37">
        <v>4.0</v>
      </c>
      <c r="B5" s="37" t="s">
        <v>84</v>
      </c>
      <c r="C5" s="40">
        <f>ECOS!$P$21</f>
        <v>0.03117734328</v>
      </c>
      <c r="D5" s="37" t="s">
        <v>86</v>
      </c>
      <c r="E5" s="38">
        <f>HUMS!$P$22</f>
        <v>0.5614287124</v>
      </c>
      <c r="F5" s="37" t="s">
        <v>84</v>
      </c>
      <c r="G5" s="38">
        <f>WEALTH!$P$21</f>
        <v>0.1323608287</v>
      </c>
      <c r="H5" s="1">
        <f t="shared" si="1"/>
        <v>1</v>
      </c>
      <c r="I5" s="1">
        <f t="shared" si="2"/>
        <v>2</v>
      </c>
      <c r="J5" s="1">
        <f t="shared" si="3"/>
        <v>1</v>
      </c>
      <c r="K5" s="126">
        <f t="shared" si="4"/>
        <v>4</v>
      </c>
      <c r="L5" s="126" t="str">
        <f t="shared" si="5"/>
        <v>L</v>
      </c>
      <c r="M5" s="50">
        <f t="shared" si="6"/>
        <v>0.002316824845</v>
      </c>
      <c r="S5" s="48"/>
      <c r="T5" s="113"/>
    </row>
    <row r="6">
      <c r="A6" s="37">
        <v>5.0</v>
      </c>
      <c r="B6" s="37" t="s">
        <v>84</v>
      </c>
      <c r="C6" s="40">
        <f>ECOS!$P$21</f>
        <v>0.03117734328</v>
      </c>
      <c r="D6" s="37" t="s">
        <v>86</v>
      </c>
      <c r="E6" s="38">
        <f>HUMS!$P$22</f>
        <v>0.5614287124</v>
      </c>
      <c r="F6" s="37" t="s">
        <v>86</v>
      </c>
      <c r="G6" s="38">
        <f>WEALTH!$P$22</f>
        <v>0.8345414309</v>
      </c>
      <c r="H6" s="1">
        <f t="shared" si="1"/>
        <v>1</v>
      </c>
      <c r="I6" s="1">
        <f t="shared" si="2"/>
        <v>2</v>
      </c>
      <c r="J6" s="1">
        <f t="shared" si="3"/>
        <v>2</v>
      </c>
      <c r="K6" s="126">
        <f t="shared" si="4"/>
        <v>5</v>
      </c>
      <c r="L6" s="126" t="str">
        <f t="shared" si="5"/>
        <v>FL</v>
      </c>
      <c r="M6" s="40">
        <f t="shared" si="6"/>
        <v>0.01460769278</v>
      </c>
      <c r="S6" s="48"/>
    </row>
    <row r="7">
      <c r="A7" s="37">
        <v>6.0</v>
      </c>
      <c r="B7" s="37" t="s">
        <v>84</v>
      </c>
      <c r="C7" s="40">
        <f>ECOS!$P$21</f>
        <v>0.03117734328</v>
      </c>
      <c r="D7" s="37" t="s">
        <v>86</v>
      </c>
      <c r="E7" s="38">
        <f>HUMS!$P$22</f>
        <v>0.5614287124</v>
      </c>
      <c r="F7" s="36" t="s">
        <v>88</v>
      </c>
      <c r="G7" s="40">
        <f>WEALTH!$P$23</f>
        <v>0.03309774041</v>
      </c>
      <c r="H7" s="1">
        <f t="shared" si="1"/>
        <v>1</v>
      </c>
      <c r="I7" s="1">
        <f t="shared" si="2"/>
        <v>2</v>
      </c>
      <c r="J7" s="1">
        <f t="shared" si="3"/>
        <v>3</v>
      </c>
      <c r="K7" s="126">
        <f t="shared" si="4"/>
        <v>6</v>
      </c>
      <c r="L7" s="126" t="str">
        <f t="shared" si="5"/>
        <v>I</v>
      </c>
      <c r="M7" s="127">
        <f t="shared" si="6"/>
        <v>0.0005793380719</v>
      </c>
      <c r="Q7" s="48"/>
      <c r="S7" s="113"/>
      <c r="T7" s="48"/>
    </row>
    <row r="8">
      <c r="A8" s="37">
        <v>7.0</v>
      </c>
      <c r="B8" s="37" t="s">
        <v>84</v>
      </c>
      <c r="C8" s="40">
        <f>ECOS!$P$21</f>
        <v>0.03117734328</v>
      </c>
      <c r="D8" s="37" t="s">
        <v>88</v>
      </c>
      <c r="E8" s="127">
        <f>HUMS!$P$23</f>
        <v>0.0004279079297</v>
      </c>
      <c r="F8" s="37" t="s">
        <v>84</v>
      </c>
      <c r="G8" s="38">
        <f>WEALTH!$P$21</f>
        <v>0.1323608287</v>
      </c>
      <c r="H8" s="1">
        <f t="shared" si="1"/>
        <v>1</v>
      </c>
      <c r="I8" s="1">
        <f t="shared" si="2"/>
        <v>3</v>
      </c>
      <c r="J8" s="1">
        <f t="shared" si="3"/>
        <v>1</v>
      </c>
      <c r="K8" s="126">
        <f t="shared" si="4"/>
        <v>5</v>
      </c>
      <c r="L8" s="126" t="str">
        <f t="shared" si="5"/>
        <v>FL</v>
      </c>
      <c r="M8" s="128">
        <f t="shared" si="6"/>
        <v>0.000001765830107</v>
      </c>
      <c r="Q8" s="48"/>
      <c r="S8" s="113"/>
      <c r="T8" s="48"/>
    </row>
    <row r="9">
      <c r="A9" s="37">
        <v>8.0</v>
      </c>
      <c r="B9" s="37" t="s">
        <v>84</v>
      </c>
      <c r="C9" s="40">
        <f>ECOS!$P$21</f>
        <v>0.03117734328</v>
      </c>
      <c r="D9" s="37" t="s">
        <v>88</v>
      </c>
      <c r="E9" s="127">
        <f>HUMS!$P$23</f>
        <v>0.0004279079297</v>
      </c>
      <c r="F9" s="37" t="s">
        <v>86</v>
      </c>
      <c r="G9" s="38">
        <f>WEALTH!$P$22</f>
        <v>0.8345414309</v>
      </c>
      <c r="H9" s="1">
        <f t="shared" si="1"/>
        <v>1</v>
      </c>
      <c r="I9" s="1">
        <f t="shared" si="2"/>
        <v>3</v>
      </c>
      <c r="J9" s="1">
        <f t="shared" si="3"/>
        <v>2</v>
      </c>
      <c r="K9" s="126">
        <f t="shared" si="4"/>
        <v>6</v>
      </c>
      <c r="L9" s="126" t="str">
        <f t="shared" si="5"/>
        <v>I</v>
      </c>
      <c r="M9" s="129">
        <f t="shared" si="6"/>
        <v>0.00001113364428</v>
      </c>
      <c r="Q9" s="48"/>
      <c r="S9" s="48"/>
    </row>
    <row r="10">
      <c r="A10" s="37">
        <v>9.0</v>
      </c>
      <c r="B10" s="37" t="s">
        <v>84</v>
      </c>
      <c r="C10" s="40">
        <f>ECOS!$P$21</f>
        <v>0.03117734328</v>
      </c>
      <c r="D10" s="37" t="s">
        <v>88</v>
      </c>
      <c r="E10" s="127">
        <f>HUMS!$P$23</f>
        <v>0.0004279079297</v>
      </c>
      <c r="F10" s="36" t="s">
        <v>88</v>
      </c>
      <c r="G10" s="40">
        <f>WEALTH!$P$23</f>
        <v>0.03309774041</v>
      </c>
      <c r="H10" s="1">
        <f t="shared" si="1"/>
        <v>1</v>
      </c>
      <c r="I10" s="1">
        <f t="shared" si="2"/>
        <v>3</v>
      </c>
      <c r="J10" s="1">
        <f t="shared" si="3"/>
        <v>3</v>
      </c>
      <c r="K10" s="126">
        <f t="shared" si="4"/>
        <v>7</v>
      </c>
      <c r="L10" s="126" t="str">
        <f t="shared" si="5"/>
        <v>FH</v>
      </c>
      <c r="M10" s="130">
        <f t="shared" si="6"/>
        <v>0.0000004415580278</v>
      </c>
      <c r="Q10" s="48"/>
    </row>
    <row r="11">
      <c r="A11" s="37">
        <v>10.0</v>
      </c>
      <c r="B11" s="37" t="s">
        <v>86</v>
      </c>
      <c r="C11" s="38">
        <f>ECOS!$P$22</f>
        <v>0.7902624583</v>
      </c>
      <c r="D11" s="37" t="s">
        <v>84</v>
      </c>
      <c r="E11" s="38">
        <f>HUMS!$P$21</f>
        <v>0.4381433797</v>
      </c>
      <c r="F11" s="37" t="s">
        <v>84</v>
      </c>
      <c r="G11" s="38">
        <f>WEALTH!$P$21</f>
        <v>0.1323608287</v>
      </c>
      <c r="H11" s="1">
        <f t="shared" si="1"/>
        <v>2</v>
      </c>
      <c r="I11" s="1">
        <f t="shared" si="2"/>
        <v>1</v>
      </c>
      <c r="J11" s="1">
        <f t="shared" si="3"/>
        <v>1</v>
      </c>
      <c r="K11" s="126">
        <f t="shared" si="4"/>
        <v>4</v>
      </c>
      <c r="L11" s="126" t="str">
        <f t="shared" si="5"/>
        <v>L</v>
      </c>
      <c r="M11" s="40">
        <f t="shared" si="6"/>
        <v>0.0458297072</v>
      </c>
      <c r="Q11" s="48"/>
    </row>
    <row r="12">
      <c r="A12" s="37">
        <v>11.0</v>
      </c>
      <c r="B12" s="37" t="s">
        <v>86</v>
      </c>
      <c r="C12" s="38">
        <f>ECOS!$P$22</f>
        <v>0.7902624583</v>
      </c>
      <c r="D12" s="37" t="s">
        <v>84</v>
      </c>
      <c r="E12" s="38">
        <f>HUMS!$P$21</f>
        <v>0.4381433797</v>
      </c>
      <c r="F12" s="37" t="s">
        <v>86</v>
      </c>
      <c r="G12" s="38">
        <f>WEALTH!$P$22</f>
        <v>0.8345414309</v>
      </c>
      <c r="H12" s="1">
        <f t="shared" si="1"/>
        <v>2</v>
      </c>
      <c r="I12" s="1">
        <f t="shared" si="2"/>
        <v>1</v>
      </c>
      <c r="J12" s="1">
        <f t="shared" si="3"/>
        <v>2</v>
      </c>
      <c r="K12" s="126">
        <f t="shared" si="4"/>
        <v>5</v>
      </c>
      <c r="L12" s="126" t="str">
        <f t="shared" si="5"/>
        <v>FL</v>
      </c>
      <c r="M12" s="38">
        <f t="shared" si="6"/>
        <v>0.288958522</v>
      </c>
      <c r="Q12" s="48"/>
    </row>
    <row r="13">
      <c r="A13" s="37">
        <v>12.0</v>
      </c>
      <c r="B13" s="37" t="s">
        <v>86</v>
      </c>
      <c r="C13" s="38">
        <f>ECOS!$P$22</f>
        <v>0.7902624583</v>
      </c>
      <c r="D13" s="37" t="s">
        <v>84</v>
      </c>
      <c r="E13" s="38">
        <f>HUMS!$P$21</f>
        <v>0.4381433797</v>
      </c>
      <c r="F13" s="36" t="s">
        <v>88</v>
      </c>
      <c r="G13" s="40">
        <f>WEALTH!$P$23</f>
        <v>0.03309774041</v>
      </c>
      <c r="H13" s="1">
        <f t="shared" si="1"/>
        <v>2</v>
      </c>
      <c r="I13" s="1">
        <f t="shared" si="2"/>
        <v>1</v>
      </c>
      <c r="J13" s="1">
        <f t="shared" si="3"/>
        <v>3</v>
      </c>
      <c r="K13" s="126">
        <f t="shared" si="4"/>
        <v>6</v>
      </c>
      <c r="L13" s="126" t="str">
        <f t="shared" si="5"/>
        <v>I</v>
      </c>
      <c r="M13" s="40">
        <f t="shared" si="6"/>
        <v>0.01146003517</v>
      </c>
    </row>
    <row r="14">
      <c r="A14" s="37">
        <v>13.0</v>
      </c>
      <c r="B14" s="37" t="s">
        <v>86</v>
      </c>
      <c r="C14" s="38">
        <f>ECOS!$P$22</f>
        <v>0.7902624583</v>
      </c>
      <c r="D14" s="37" t="s">
        <v>86</v>
      </c>
      <c r="E14" s="38">
        <f>HUMS!$P$22</f>
        <v>0.5614287124</v>
      </c>
      <c r="F14" s="37" t="s">
        <v>84</v>
      </c>
      <c r="G14" s="38">
        <f>WEALTH!$P$21</f>
        <v>0.1323608287</v>
      </c>
      <c r="H14" s="1">
        <f t="shared" si="1"/>
        <v>2</v>
      </c>
      <c r="I14" s="1">
        <f t="shared" si="2"/>
        <v>2</v>
      </c>
      <c r="J14" s="1">
        <f t="shared" si="3"/>
        <v>1</v>
      </c>
      <c r="K14" s="126">
        <f t="shared" si="4"/>
        <v>5</v>
      </c>
      <c r="L14" s="126" t="str">
        <f t="shared" si="5"/>
        <v>FL</v>
      </c>
      <c r="M14" s="40">
        <f t="shared" si="6"/>
        <v>0.05872532758</v>
      </c>
    </row>
    <row r="15">
      <c r="A15" s="37">
        <v>14.0</v>
      </c>
      <c r="B15" s="37" t="s">
        <v>86</v>
      </c>
      <c r="C15" s="38">
        <f>ECOS!$P$22</f>
        <v>0.7902624583</v>
      </c>
      <c r="D15" s="37" t="s">
        <v>86</v>
      </c>
      <c r="E15" s="38">
        <f>HUMS!$P$22</f>
        <v>0.5614287124</v>
      </c>
      <c r="F15" s="37" t="s">
        <v>86</v>
      </c>
      <c r="G15" s="38">
        <f>WEALTH!$P$22</f>
        <v>0.8345414309</v>
      </c>
      <c r="H15" s="1">
        <f t="shared" si="1"/>
        <v>2</v>
      </c>
      <c r="I15" s="1">
        <f t="shared" si="2"/>
        <v>2</v>
      </c>
      <c r="J15" s="1">
        <f t="shared" si="3"/>
        <v>2</v>
      </c>
      <c r="K15" s="126">
        <f t="shared" si="4"/>
        <v>6</v>
      </c>
      <c r="L15" s="126" t="str">
        <f t="shared" si="5"/>
        <v>I</v>
      </c>
      <c r="M15" s="38">
        <f t="shared" si="6"/>
        <v>0.3702660326</v>
      </c>
    </row>
    <row r="16">
      <c r="A16" s="37">
        <v>15.0</v>
      </c>
      <c r="B16" s="37" t="s">
        <v>86</v>
      </c>
      <c r="C16" s="38">
        <f>ECOS!$P$22</f>
        <v>0.7902624583</v>
      </c>
      <c r="D16" s="37" t="s">
        <v>86</v>
      </c>
      <c r="E16" s="38">
        <f>HUMS!$P$22</f>
        <v>0.5614287124</v>
      </c>
      <c r="F16" s="36" t="s">
        <v>88</v>
      </c>
      <c r="G16" s="40">
        <f>WEALTH!$P$23</f>
        <v>0.03309774041</v>
      </c>
      <c r="H16" s="1">
        <f t="shared" si="1"/>
        <v>2</v>
      </c>
      <c r="I16" s="1">
        <f t="shared" si="2"/>
        <v>2</v>
      </c>
      <c r="J16" s="1">
        <f t="shared" si="3"/>
        <v>3</v>
      </c>
      <c r="K16" s="126">
        <f t="shared" si="4"/>
        <v>7</v>
      </c>
      <c r="L16" s="126" t="str">
        <f t="shared" si="5"/>
        <v>FH</v>
      </c>
      <c r="M16" s="40">
        <f t="shared" si="6"/>
        <v>0.01468467421</v>
      </c>
    </row>
    <row r="17">
      <c r="A17" s="37">
        <v>16.0</v>
      </c>
      <c r="B17" s="37" t="s">
        <v>86</v>
      </c>
      <c r="C17" s="38">
        <f>ECOS!$P$22</f>
        <v>0.7902624583</v>
      </c>
      <c r="D17" s="37" t="s">
        <v>88</v>
      </c>
      <c r="E17" s="127">
        <f>HUMS!$P$23</f>
        <v>0.0004279079297</v>
      </c>
      <c r="F17" s="37" t="s">
        <v>84</v>
      </c>
      <c r="G17" s="38">
        <f>WEALTH!$P$21</f>
        <v>0.1323608287</v>
      </c>
      <c r="H17" s="1">
        <f t="shared" si="1"/>
        <v>2</v>
      </c>
      <c r="I17" s="1">
        <f t="shared" si="2"/>
        <v>3</v>
      </c>
      <c r="J17" s="1">
        <f t="shared" si="3"/>
        <v>1</v>
      </c>
      <c r="K17" s="126">
        <f t="shared" si="4"/>
        <v>6</v>
      </c>
      <c r="L17" s="126" t="str">
        <f t="shared" si="5"/>
        <v>I</v>
      </c>
      <c r="M17" s="129">
        <f t="shared" si="6"/>
        <v>0.00004475908124</v>
      </c>
    </row>
    <row r="18">
      <c r="A18" s="37">
        <v>17.0</v>
      </c>
      <c r="B18" s="37" t="s">
        <v>86</v>
      </c>
      <c r="C18" s="38">
        <f>ECOS!$P$22</f>
        <v>0.7902624583</v>
      </c>
      <c r="D18" s="37" t="s">
        <v>88</v>
      </c>
      <c r="E18" s="127">
        <f>HUMS!$P$23</f>
        <v>0.0004279079297</v>
      </c>
      <c r="F18" s="37" t="s">
        <v>86</v>
      </c>
      <c r="G18" s="38">
        <f>WEALTH!$P$22</f>
        <v>0.8345414309</v>
      </c>
      <c r="H18" s="1">
        <f t="shared" si="1"/>
        <v>2</v>
      </c>
      <c r="I18" s="1">
        <f t="shared" si="2"/>
        <v>3</v>
      </c>
      <c r="J18" s="1">
        <f t="shared" si="3"/>
        <v>2</v>
      </c>
      <c r="K18" s="126">
        <f t="shared" si="4"/>
        <v>7</v>
      </c>
      <c r="L18" s="126" t="str">
        <f t="shared" si="5"/>
        <v>FH</v>
      </c>
      <c r="M18" s="127">
        <f t="shared" si="6"/>
        <v>0.0002822081735</v>
      </c>
      <c r="O18" s="36" t="s">
        <v>92</v>
      </c>
      <c r="P18" s="119">
        <f>SUM(P19:P27)</f>
        <v>0.9999963453</v>
      </c>
    </row>
    <row r="19">
      <c r="A19" s="37">
        <v>18.0</v>
      </c>
      <c r="B19" s="37" t="s">
        <v>86</v>
      </c>
      <c r="C19" s="38">
        <f>ECOS!$P$22</f>
        <v>0.7902624583</v>
      </c>
      <c r="D19" s="37" t="s">
        <v>88</v>
      </c>
      <c r="E19" s="127">
        <f>HUMS!$P$23</f>
        <v>0.0004279079297</v>
      </c>
      <c r="F19" s="36" t="s">
        <v>88</v>
      </c>
      <c r="G19" s="40">
        <f>WEALTH!$P$23</f>
        <v>0.03309774041</v>
      </c>
      <c r="H19" s="1">
        <f t="shared" si="1"/>
        <v>2</v>
      </c>
      <c r="I19" s="1">
        <f t="shared" si="2"/>
        <v>3</v>
      </c>
      <c r="J19" s="1">
        <f t="shared" si="3"/>
        <v>3</v>
      </c>
      <c r="K19" s="126">
        <f t="shared" si="4"/>
        <v>8</v>
      </c>
      <c r="L19" s="126" t="str">
        <f t="shared" si="5"/>
        <v>H</v>
      </c>
      <c r="M19" s="129">
        <f t="shared" si="6"/>
        <v>0.00001119231775</v>
      </c>
      <c r="O19" s="37" t="s">
        <v>190</v>
      </c>
      <c r="P19" s="120">
        <f>0</f>
        <v>0</v>
      </c>
      <c r="Q19" s="36">
        <v>0.0</v>
      </c>
    </row>
    <row r="20">
      <c r="A20" s="37">
        <v>19.0</v>
      </c>
      <c r="B20" s="37" t="s">
        <v>88</v>
      </c>
      <c r="C20" s="38">
        <f>ECOS!$P$23</f>
        <v>0.1785565438</v>
      </c>
      <c r="D20" s="37" t="s">
        <v>84</v>
      </c>
      <c r="E20" s="38">
        <f>HUMS!$P$21</f>
        <v>0.4381433797</v>
      </c>
      <c r="F20" s="37" t="s">
        <v>84</v>
      </c>
      <c r="G20" s="38">
        <f>WEALTH!$P$21</f>
        <v>0.1323608287</v>
      </c>
      <c r="H20" s="1">
        <f t="shared" si="1"/>
        <v>3</v>
      </c>
      <c r="I20" s="1">
        <f t="shared" si="2"/>
        <v>1</v>
      </c>
      <c r="J20" s="1">
        <f t="shared" si="3"/>
        <v>1</v>
      </c>
      <c r="K20" s="126">
        <f t="shared" si="4"/>
        <v>5</v>
      </c>
      <c r="L20" s="126" t="str">
        <f t="shared" si="5"/>
        <v>FL</v>
      </c>
      <c r="M20" s="40">
        <f t="shared" si="6"/>
        <v>0.01035503336</v>
      </c>
      <c r="O20" s="37" t="s">
        <v>191</v>
      </c>
      <c r="P20" s="50">
        <f>M2</f>
        <v>0.001808068318</v>
      </c>
      <c r="Q20" s="36">
        <v>0.125</v>
      </c>
    </row>
    <row r="21">
      <c r="A21" s="37">
        <v>20.0</v>
      </c>
      <c r="B21" s="37" t="s">
        <v>88</v>
      </c>
      <c r="C21" s="38">
        <f>ECOS!$P$23</f>
        <v>0.1785565438</v>
      </c>
      <c r="D21" s="37" t="s">
        <v>84</v>
      </c>
      <c r="E21" s="38">
        <f>HUMS!$P$21</f>
        <v>0.4381433797</v>
      </c>
      <c r="F21" s="37" t="s">
        <v>86</v>
      </c>
      <c r="G21" s="38">
        <f>WEALTH!$P$22</f>
        <v>0.8345414309</v>
      </c>
      <c r="H21" s="1">
        <f t="shared" si="1"/>
        <v>3</v>
      </c>
      <c r="I21" s="1">
        <f t="shared" si="2"/>
        <v>1</v>
      </c>
      <c r="J21" s="1">
        <f t="shared" si="3"/>
        <v>2</v>
      </c>
      <c r="K21" s="126">
        <f t="shared" si="4"/>
        <v>6</v>
      </c>
      <c r="L21" s="126" t="str">
        <f t="shared" si="5"/>
        <v>I</v>
      </c>
      <c r="M21" s="40">
        <f t="shared" si="6"/>
        <v>0.0652889865</v>
      </c>
      <c r="O21" s="37" t="s">
        <v>192</v>
      </c>
      <c r="P21" s="40">
        <f>M3+M5+M11</f>
        <v>0.0595464903</v>
      </c>
      <c r="Q21" s="36">
        <v>0.25</v>
      </c>
    </row>
    <row r="22">
      <c r="A22" s="37">
        <v>21.0</v>
      </c>
      <c r="B22" s="37" t="s">
        <v>88</v>
      </c>
      <c r="C22" s="38">
        <f>ECOS!$P$23</f>
        <v>0.1785565438</v>
      </c>
      <c r="D22" s="37" t="s">
        <v>84</v>
      </c>
      <c r="E22" s="38">
        <f>HUMS!$P$21</f>
        <v>0.4381433797</v>
      </c>
      <c r="F22" s="36" t="s">
        <v>88</v>
      </c>
      <c r="G22" s="40">
        <f>WEALTH!$P$23</f>
        <v>0.03309774041</v>
      </c>
      <c r="H22" s="1">
        <f t="shared" si="1"/>
        <v>3</v>
      </c>
      <c r="I22" s="1">
        <f t="shared" si="2"/>
        <v>1</v>
      </c>
      <c r="J22" s="1">
        <f t="shared" si="3"/>
        <v>3</v>
      </c>
      <c r="K22" s="126">
        <f t="shared" si="4"/>
        <v>7</v>
      </c>
      <c r="L22" s="126" t="str">
        <f t="shared" si="5"/>
        <v>FH</v>
      </c>
      <c r="M22" s="50">
        <f t="shared" si="6"/>
        <v>0.00258934769</v>
      </c>
      <c r="O22" s="37" t="s">
        <v>193</v>
      </c>
      <c r="P22" s="38">
        <f>M4+M6+M8+M12+M14+M20</f>
        <v>0.3731004615</v>
      </c>
      <c r="Q22" s="36">
        <v>0.375</v>
      </c>
    </row>
    <row r="23">
      <c r="A23" s="37">
        <v>22.0</v>
      </c>
      <c r="B23" s="37" t="s">
        <v>88</v>
      </c>
      <c r="C23" s="38">
        <f>ECOS!$P$23</f>
        <v>0.1785565438</v>
      </c>
      <c r="D23" s="37" t="s">
        <v>86</v>
      </c>
      <c r="E23" s="38">
        <f>HUMS!$P$22</f>
        <v>0.5614287124</v>
      </c>
      <c r="F23" s="37" t="s">
        <v>84</v>
      </c>
      <c r="G23" s="38">
        <f>WEALTH!$P$21</f>
        <v>0.1323608287</v>
      </c>
      <c r="H23" s="1">
        <f t="shared" si="1"/>
        <v>3</v>
      </c>
      <c r="I23" s="1">
        <f t="shared" si="2"/>
        <v>2</v>
      </c>
      <c r="J23" s="1">
        <f t="shared" si="3"/>
        <v>1</v>
      </c>
      <c r="K23" s="126">
        <f t="shared" si="4"/>
        <v>6</v>
      </c>
      <c r="L23" s="126" t="str">
        <f t="shared" si="5"/>
        <v>I</v>
      </c>
      <c r="M23" s="40">
        <f t="shared" si="6"/>
        <v>0.01326874561</v>
      </c>
      <c r="O23" s="37" t="s">
        <v>194</v>
      </c>
      <c r="P23" s="38">
        <f>M7+M9+M13+M15+M17+M21+M23</f>
        <v>0.4609190307</v>
      </c>
      <c r="Q23" s="36">
        <v>0.5</v>
      </c>
    </row>
    <row r="24">
      <c r="A24" s="37">
        <v>23.0</v>
      </c>
      <c r="B24" s="37" t="s">
        <v>88</v>
      </c>
      <c r="C24" s="38">
        <f>ECOS!$P$23</f>
        <v>0.1785565438</v>
      </c>
      <c r="D24" s="37" t="s">
        <v>86</v>
      </c>
      <c r="E24" s="38">
        <f>HUMS!$P$22</f>
        <v>0.5614287124</v>
      </c>
      <c r="F24" s="37" t="s">
        <v>86</v>
      </c>
      <c r="G24" s="38">
        <f>WEALTH!$P$22</f>
        <v>0.8345414309</v>
      </c>
      <c r="H24" s="1">
        <f t="shared" si="1"/>
        <v>3</v>
      </c>
      <c r="I24" s="1">
        <f t="shared" si="2"/>
        <v>2</v>
      </c>
      <c r="J24" s="1">
        <f t="shared" si="3"/>
        <v>2</v>
      </c>
      <c r="K24" s="126">
        <f t="shared" si="4"/>
        <v>7</v>
      </c>
      <c r="L24" s="126" t="str">
        <f t="shared" si="5"/>
        <v>FH</v>
      </c>
      <c r="M24" s="40">
        <f t="shared" si="6"/>
        <v>0.08366008325</v>
      </c>
      <c r="O24" s="37" t="s">
        <v>195</v>
      </c>
      <c r="P24" s="38">
        <f>M26+M24+M22+M18+M16+M10</f>
        <v>0.101226868</v>
      </c>
      <c r="Q24" s="36">
        <v>0.625</v>
      </c>
    </row>
    <row r="25">
      <c r="A25" s="37">
        <v>24.0</v>
      </c>
      <c r="B25" s="37" t="s">
        <v>88</v>
      </c>
      <c r="C25" s="38">
        <f>ECOS!$P$23</f>
        <v>0.1785565438</v>
      </c>
      <c r="D25" s="37" t="s">
        <v>86</v>
      </c>
      <c r="E25" s="38">
        <f>HUMS!$P$22</f>
        <v>0.5614287124</v>
      </c>
      <c r="F25" s="36" t="s">
        <v>88</v>
      </c>
      <c r="G25" s="40">
        <f>WEALTH!$P$23</f>
        <v>0.03309774041</v>
      </c>
      <c r="H25" s="1">
        <f t="shared" si="1"/>
        <v>3</v>
      </c>
      <c r="I25" s="1">
        <f t="shared" si="2"/>
        <v>2</v>
      </c>
      <c r="J25" s="1">
        <f t="shared" si="3"/>
        <v>3</v>
      </c>
      <c r="K25" s="126">
        <f t="shared" si="4"/>
        <v>8</v>
      </c>
      <c r="L25" s="126" t="str">
        <f t="shared" si="5"/>
        <v>H</v>
      </c>
      <c r="M25" s="50">
        <f t="shared" si="6"/>
        <v>0.003317941585</v>
      </c>
      <c r="O25" s="37" t="s">
        <v>196</v>
      </c>
      <c r="P25" s="50">
        <f>M27+M25+M19</f>
        <v>0.003392897676</v>
      </c>
      <c r="Q25" s="36">
        <v>0.75</v>
      </c>
    </row>
    <row r="26">
      <c r="A26" s="37">
        <v>25.0</v>
      </c>
      <c r="B26" s="37" t="s">
        <v>88</v>
      </c>
      <c r="C26" s="38">
        <f>ECOS!$P$23</f>
        <v>0.1785565438</v>
      </c>
      <c r="D26" s="37" t="s">
        <v>88</v>
      </c>
      <c r="E26" s="127">
        <f>HUMS!$P$23</f>
        <v>0.0004279079297</v>
      </c>
      <c r="F26" s="37" t="s">
        <v>84</v>
      </c>
      <c r="G26" s="38">
        <f>WEALTH!$P$21</f>
        <v>0.1323608287</v>
      </c>
      <c r="H26" s="1">
        <f t="shared" si="1"/>
        <v>3</v>
      </c>
      <c r="I26" s="1">
        <f t="shared" si="2"/>
        <v>3</v>
      </c>
      <c r="J26" s="1">
        <f t="shared" si="3"/>
        <v>1</v>
      </c>
      <c r="K26" s="126">
        <f t="shared" si="4"/>
        <v>7</v>
      </c>
      <c r="L26" s="126" t="str">
        <f t="shared" si="5"/>
        <v>FH</v>
      </c>
      <c r="M26" s="129">
        <f t="shared" si="6"/>
        <v>0.00001011312984</v>
      </c>
      <c r="O26" s="37" t="s">
        <v>197</v>
      </c>
      <c r="P26" s="121">
        <f>M28</f>
        <v>0.000002528858043</v>
      </c>
      <c r="Q26" s="36">
        <v>0.875</v>
      </c>
    </row>
    <row r="27">
      <c r="A27" s="37">
        <v>26.0</v>
      </c>
      <c r="B27" s="37" t="s">
        <v>88</v>
      </c>
      <c r="C27" s="38">
        <f>ECOS!$P$23</f>
        <v>0.1785565438</v>
      </c>
      <c r="D27" s="37" t="s">
        <v>88</v>
      </c>
      <c r="E27" s="127">
        <f>HUMS!$P$23</f>
        <v>0.0004279079297</v>
      </c>
      <c r="F27" s="37" t="s">
        <v>86</v>
      </c>
      <c r="G27" s="38">
        <f>WEALTH!$P$22</f>
        <v>0.8345414309</v>
      </c>
      <c r="H27" s="1">
        <f t="shared" si="1"/>
        <v>3</v>
      </c>
      <c r="I27" s="1">
        <f t="shared" si="2"/>
        <v>3</v>
      </c>
      <c r="J27" s="1">
        <f t="shared" si="3"/>
        <v>2</v>
      </c>
      <c r="K27" s="126">
        <f t="shared" si="4"/>
        <v>8</v>
      </c>
      <c r="L27" s="126" t="str">
        <f t="shared" si="5"/>
        <v>H</v>
      </c>
      <c r="M27" s="129">
        <f t="shared" si="6"/>
        <v>0.0000637637731</v>
      </c>
      <c r="O27" s="37" t="s">
        <v>198</v>
      </c>
      <c r="P27" s="121">
        <v>0.0</v>
      </c>
      <c r="Q27" s="36">
        <v>1.0</v>
      </c>
    </row>
    <row r="28">
      <c r="A28" s="37">
        <v>27.0</v>
      </c>
      <c r="B28" s="37" t="s">
        <v>88</v>
      </c>
      <c r="C28" s="38">
        <f>ECOS!$P$23</f>
        <v>0.1785565438</v>
      </c>
      <c r="D28" s="37" t="s">
        <v>88</v>
      </c>
      <c r="E28" s="127">
        <f>HUMS!$P$23</f>
        <v>0.0004279079297</v>
      </c>
      <c r="F28" s="37" t="s">
        <v>88</v>
      </c>
      <c r="G28" s="40">
        <f>WEALTH!$P$23</f>
        <v>0.03309774041</v>
      </c>
      <c r="H28" s="1">
        <f t="shared" si="1"/>
        <v>3</v>
      </c>
      <c r="I28" s="1">
        <f t="shared" si="2"/>
        <v>3</v>
      </c>
      <c r="J28" s="1">
        <f t="shared" si="3"/>
        <v>3</v>
      </c>
      <c r="K28" s="126">
        <f t="shared" si="4"/>
        <v>9</v>
      </c>
      <c r="L28" s="126" t="str">
        <f t="shared" si="5"/>
        <v>VH</v>
      </c>
      <c r="M28" s="128">
        <f t="shared" si="6"/>
        <v>0.000002528858043</v>
      </c>
      <c r="O28" s="37" t="s">
        <v>137</v>
      </c>
      <c r="P28" s="38">
        <f>Q19*P19+Q20*P20+Q21*P21+Q22*P22+Q23*P23+Q24*P24+Q25*P25+Q26*P26+Q27*P27/SUM(P19:P27)</f>
        <v>0.451298498</v>
      </c>
    </row>
    <row r="29">
      <c r="H29" s="122"/>
      <c r="I29" s="122"/>
      <c r="J29" s="122"/>
      <c r="M29" s="131"/>
    </row>
    <row r="33">
      <c r="B33" s="36"/>
      <c r="D33" s="36"/>
      <c r="H33" s="122"/>
      <c r="I33" s="122"/>
      <c r="J33" s="122"/>
      <c r="M33" s="131"/>
    </row>
    <row r="37">
      <c r="B37" s="36"/>
      <c r="D37" s="36"/>
      <c r="F37" s="36"/>
      <c r="H37" s="122"/>
      <c r="I37" s="122"/>
      <c r="J37" s="122"/>
      <c r="M37" s="131"/>
    </row>
  </sheetData>
  <mergeCells count="4">
    <mergeCell ref="B1:C1"/>
    <mergeCell ref="D1:E1"/>
    <mergeCell ref="F1:G1"/>
    <mergeCell ref="L1:M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63"/>
  </cols>
  <sheetData>
    <row r="1">
      <c r="A1" s="36" t="s">
        <v>199</v>
      </c>
      <c r="B1" s="36" t="s">
        <v>7</v>
      </c>
      <c r="C1" s="36" t="s">
        <v>200</v>
      </c>
      <c r="D1" s="36" t="s">
        <v>201</v>
      </c>
      <c r="E1" s="36" t="s">
        <v>202</v>
      </c>
      <c r="F1" s="36" t="s">
        <v>203</v>
      </c>
      <c r="G1" s="36" t="s">
        <v>204</v>
      </c>
      <c r="I1" s="36" t="s">
        <v>199</v>
      </c>
      <c r="J1" s="36" t="s">
        <v>7</v>
      </c>
      <c r="K1" s="36" t="s">
        <v>200</v>
      </c>
      <c r="L1" s="36" t="s">
        <v>201</v>
      </c>
      <c r="M1" s="36" t="s">
        <v>202</v>
      </c>
      <c r="N1" s="36" t="s">
        <v>203</v>
      </c>
      <c r="O1" s="36" t="s">
        <v>204</v>
      </c>
    </row>
    <row r="2">
      <c r="A2" s="132">
        <v>0.0</v>
      </c>
      <c r="B2" s="132">
        <v>0.9458428680397</v>
      </c>
      <c r="C2" s="132">
        <v>1.0</v>
      </c>
      <c r="D2" s="132">
        <v>0.4592208245798388</v>
      </c>
      <c r="E2" s="132">
        <v>0.007921631709402854</v>
      </c>
      <c r="F2" s="132">
        <v>4.290128538270275E-4</v>
      </c>
      <c r="G2" s="132">
        <v>4.290128538270275E-4</v>
      </c>
      <c r="I2" s="132">
        <v>0.0</v>
      </c>
      <c r="J2" s="132">
        <v>0.9458428680397</v>
      </c>
      <c r="K2" s="132">
        <v>0.85125858123573</v>
      </c>
      <c r="L2" s="132">
        <v>0.43746423044837024</v>
      </c>
      <c r="M2" s="132">
        <v>-0.013834962422065722</v>
      </c>
      <c r="N2" s="132">
        <v>-7.492618855576054E-4</v>
      </c>
      <c r="O2" s="132">
        <v>7.492618855576054E-4</v>
      </c>
    </row>
    <row r="3">
      <c r="A3" s="132">
        <v>1.0</v>
      </c>
      <c r="B3" s="133">
        <v>0.9637578457178</v>
      </c>
      <c r="C3" s="133">
        <v>1.0</v>
      </c>
      <c r="D3" s="133">
        <v>0.45695458849010817</v>
      </c>
      <c r="E3" s="133">
        <v>0.00565539561967221</v>
      </c>
      <c r="F3" s="133">
        <v>2.0496372057503837E-4</v>
      </c>
      <c r="G3" s="133">
        <v>2.0496372057503837E-4</v>
      </c>
      <c r="H3" s="133"/>
      <c r="I3" s="133">
        <v>1.0</v>
      </c>
      <c r="J3" s="133">
        <v>0.9637578457178</v>
      </c>
      <c r="K3" s="132">
        <v>0.86738206114602</v>
      </c>
      <c r="L3" s="132">
        <v>0.4362602637365401</v>
      </c>
      <c r="M3" s="132">
        <v>-0.015038929133895873</v>
      </c>
      <c r="N3" s="132">
        <v>-5.450431899097269E-4</v>
      </c>
      <c r="O3" s="132">
        <v>5.450431899097269E-4</v>
      </c>
    </row>
    <row r="4">
      <c r="A4" s="132">
        <v>2.0</v>
      </c>
      <c r="B4" s="133">
        <v>0.9775641025641</v>
      </c>
      <c r="C4" s="133">
        <v>1.0</v>
      </c>
      <c r="D4" s="133">
        <v>0.454927152775148</v>
      </c>
      <c r="E4" s="133">
        <v>0.0036279599047120414</v>
      </c>
      <c r="F4" s="133">
        <v>8.139653632367698E-5</v>
      </c>
      <c r="G4" s="133">
        <v>8.139653632367698E-5</v>
      </c>
      <c r="H4" s="133"/>
      <c r="I4" s="133">
        <v>2.0</v>
      </c>
      <c r="J4" s="133">
        <v>0.9775641025641</v>
      </c>
      <c r="K4" s="132">
        <v>0.87980769230769</v>
      </c>
      <c r="L4" s="132">
        <v>0.43549165328562073</v>
      </c>
      <c r="M4" s="132">
        <v>-0.015807539584815233</v>
      </c>
      <c r="N4" s="132">
        <v>-3.5465633683884416E-4</v>
      </c>
      <c r="O4" s="132">
        <v>3.5465633683884416E-4</v>
      </c>
    </row>
    <row r="5">
      <c r="A5" s="132">
        <v>3.0</v>
      </c>
      <c r="B5" s="133">
        <v>0.9686028257457</v>
      </c>
      <c r="C5" s="133">
        <v>1.0</v>
      </c>
      <c r="D5" s="133">
        <v>0.4532744507035667</v>
      </c>
      <c r="E5" s="133">
        <v>0.001975257833130739</v>
      </c>
      <c r="F5" s="133">
        <v>6.201751438397685E-5</v>
      </c>
      <c r="G5" s="133">
        <v>6.201751438397685E-5</v>
      </c>
      <c r="H5" s="133"/>
      <c r="I5" s="133">
        <v>3.0</v>
      </c>
      <c r="J5" s="133">
        <v>0.9686028257457</v>
      </c>
      <c r="K5" s="132">
        <v>0.87174254317113</v>
      </c>
      <c r="L5" s="132">
        <v>0.44520552245522366</v>
      </c>
      <c r="M5" s="132">
        <v>-0.0060936704152123045</v>
      </c>
      <c r="N5" s="132">
        <v>-1.9132403187469335E-4</v>
      </c>
      <c r="O5" s="132">
        <v>1.9132403187469335E-4</v>
      </c>
    </row>
    <row r="6">
      <c r="A6" s="132">
        <v>4.0</v>
      </c>
      <c r="B6" s="133">
        <v>0.6352941176471</v>
      </c>
      <c r="C6" s="133">
        <v>0.69882352941181</v>
      </c>
      <c r="D6" s="133">
        <v>0.4530037534493118</v>
      </c>
      <c r="E6" s="133">
        <v>0.0017045605788758578</v>
      </c>
      <c r="F6" s="133">
        <v>6.216632699428897E-4</v>
      </c>
      <c r="G6" s="133">
        <v>6.216632699428897E-4</v>
      </c>
      <c r="H6" s="133"/>
      <c r="I6" s="133">
        <v>4.0</v>
      </c>
      <c r="J6" s="133">
        <v>0.6352941176471</v>
      </c>
      <c r="K6" s="132">
        <v>0.57176470588239</v>
      </c>
      <c r="L6" s="132">
        <v>0.44959463229156005</v>
      </c>
      <c r="M6" s="132">
        <v>-0.0017045605788759133</v>
      </c>
      <c r="N6" s="132">
        <v>-6.2166326994291E-4</v>
      </c>
      <c r="O6" s="132">
        <v>6.2166326994291E-4</v>
      </c>
    </row>
    <row r="7">
      <c r="A7" s="132">
        <v>5.0</v>
      </c>
      <c r="B7" s="133">
        <v>0.3746736292428</v>
      </c>
      <c r="C7" s="133">
        <v>0.41214099216708006</v>
      </c>
      <c r="D7" s="133">
        <v>0.4529027103159595</v>
      </c>
      <c r="E7" s="133">
        <v>0.0016035174455235612</v>
      </c>
      <c r="F7" s="133">
        <v>0.0010027217446551048</v>
      </c>
      <c r="G7" s="133">
        <v>0.0010027217446551048</v>
      </c>
      <c r="H7" s="133"/>
      <c r="I7" s="133">
        <v>5.0</v>
      </c>
      <c r="J7" s="133">
        <v>0.3746736292428</v>
      </c>
      <c r="K7" s="132">
        <v>0.33720626631852</v>
      </c>
      <c r="L7" s="132">
        <v>0.4496956754249121</v>
      </c>
      <c r="M7" s="132">
        <v>-0.0016035174455238388</v>
      </c>
      <c r="N7" s="132">
        <v>-0.0010027217446552782</v>
      </c>
      <c r="O7" s="132">
        <v>0.0010027217446552782</v>
      </c>
    </row>
    <row r="8">
      <c r="A8" s="132">
        <v>6.0</v>
      </c>
      <c r="B8" s="133">
        <v>0.7986622073579</v>
      </c>
      <c r="C8" s="133">
        <v>0.87852842809369</v>
      </c>
      <c r="D8" s="133">
        <v>0.4622657267701768</v>
      </c>
      <c r="E8" s="133">
        <v>0.010966533899740838</v>
      </c>
      <c r="F8" s="133">
        <v>0.0022079777283085817</v>
      </c>
      <c r="G8" s="133">
        <v>0.0022079777283085817</v>
      </c>
      <c r="H8" s="133"/>
      <c r="I8" s="133">
        <v>6.0</v>
      </c>
      <c r="J8" s="133">
        <v>0.7986622073579</v>
      </c>
      <c r="K8" s="132">
        <v>0.71879598662211</v>
      </c>
      <c r="L8" s="132">
        <v>0.44033265897069496</v>
      </c>
      <c r="M8" s="132">
        <v>-0.010966533899741004</v>
      </c>
      <c r="N8" s="132">
        <v>-0.002207977728308615</v>
      </c>
      <c r="O8" s="132">
        <v>0.002207977728308615</v>
      </c>
    </row>
    <row r="9">
      <c r="A9" s="132">
        <v>7.0</v>
      </c>
      <c r="B9" s="133">
        <v>0.0147727272727</v>
      </c>
      <c r="C9" s="133">
        <v>0.016249999999970004</v>
      </c>
      <c r="D9" s="133">
        <v>0.45138632054527195</v>
      </c>
      <c r="E9" s="133">
        <v>8.712767483598505E-5</v>
      </c>
      <c r="F9" s="133">
        <v>8.584056145772855E-5</v>
      </c>
      <c r="G9" s="133">
        <v>8.584056145772855E-5</v>
      </c>
      <c r="H9" s="133"/>
      <c r="I9" s="133">
        <v>7.0</v>
      </c>
      <c r="J9" s="133">
        <v>0.0147727272727</v>
      </c>
      <c r="K9" s="132">
        <v>0.013295454545430001</v>
      </c>
      <c r="L9" s="132">
        <v>0.4512120651955997</v>
      </c>
      <c r="M9" s="132">
        <v>-8.71276748362626E-5</v>
      </c>
      <c r="N9" s="132">
        <v>-8.584056145800202E-5</v>
      </c>
      <c r="O9" s="132">
        <v>8.584056145800202E-5</v>
      </c>
    </row>
    <row r="10">
      <c r="A10" s="132">
        <v>8.0</v>
      </c>
      <c r="B10" s="133">
        <v>0.7724137931034</v>
      </c>
      <c r="C10" s="133">
        <v>0.84965517241374</v>
      </c>
      <c r="D10" s="133">
        <v>0.462130453035374</v>
      </c>
      <c r="E10" s="133">
        <v>0.010831260164938017</v>
      </c>
      <c r="F10" s="133">
        <v>0.0024650454168484858</v>
      </c>
      <c r="G10" s="133">
        <v>0.0024650454168484858</v>
      </c>
      <c r="H10" s="133"/>
      <c r="I10" s="133">
        <v>8.0</v>
      </c>
      <c r="J10" s="133">
        <v>0.7724137931034</v>
      </c>
      <c r="K10" s="132">
        <v>0.6951724137930599</v>
      </c>
      <c r="L10" s="132">
        <v>0.4409598682132675</v>
      </c>
      <c r="M10" s="132">
        <v>-0.01033932465716847</v>
      </c>
      <c r="N10" s="132">
        <v>-0.0023530876805974614</v>
      </c>
      <c r="O10" s="132">
        <v>0.0023530876805974614</v>
      </c>
    </row>
    <row r="11">
      <c r="A11" s="132">
        <v>9.0</v>
      </c>
      <c r="B11" s="133">
        <v>0.3196721311475</v>
      </c>
      <c r="C11" s="133">
        <v>0.35163934426225</v>
      </c>
      <c r="D11" s="133">
        <v>0.4550462381648745</v>
      </c>
      <c r="E11" s="133">
        <v>0.0037470452944385335</v>
      </c>
      <c r="F11" s="133">
        <v>0.002549219339659156</v>
      </c>
      <c r="G11" s="133">
        <v>0.002549219339659156</v>
      </c>
      <c r="H11" s="133"/>
      <c r="I11" s="133">
        <v>9.0</v>
      </c>
      <c r="J11" s="133">
        <v>0.3196721311475</v>
      </c>
      <c r="K11" s="132">
        <v>0.28770491803275</v>
      </c>
      <c r="L11" s="132">
        <v>0.44755214757599715</v>
      </c>
      <c r="M11" s="132">
        <v>-0.003747045294438811</v>
      </c>
      <c r="N11" s="132">
        <v>-0.002549219339659345</v>
      </c>
      <c r="O11" s="132">
        <v>0.002549219339659345</v>
      </c>
    </row>
    <row r="12">
      <c r="A12" s="132">
        <v>10.0</v>
      </c>
      <c r="B12" s="133">
        <v>0.965</v>
      </c>
      <c r="C12" s="133">
        <v>1.0</v>
      </c>
      <c r="D12" s="133">
        <v>0.4583330597090137</v>
      </c>
      <c r="E12" s="133">
        <v>0.0070338668385777625</v>
      </c>
      <c r="F12" s="133">
        <v>2.461853393502219E-4</v>
      </c>
      <c r="G12" s="133">
        <v>2.461853393502219E-4</v>
      </c>
      <c r="H12" s="133"/>
      <c r="I12" s="133">
        <v>10.0</v>
      </c>
      <c r="J12" s="133">
        <v>0.965</v>
      </c>
      <c r="K12" s="132">
        <v>0.8684999999999999</v>
      </c>
      <c r="L12" s="132">
        <v>0.43190581715835713</v>
      </c>
      <c r="M12" s="132">
        <v>-0.01939337571207883</v>
      </c>
      <c r="N12" s="132">
        <v>-6.787681499227597E-4</v>
      </c>
      <c r="O12" s="132">
        <v>6.787681499227597E-4</v>
      </c>
    </row>
    <row r="13">
      <c r="A13" s="132">
        <v>11.0</v>
      </c>
      <c r="B13" s="133">
        <v>0.5869565217391</v>
      </c>
      <c r="C13" s="133">
        <v>0.64565217391301</v>
      </c>
      <c r="D13" s="133">
        <v>0.4548237747235023</v>
      </c>
      <c r="E13" s="133">
        <v>0.0035245818530663664</v>
      </c>
      <c r="F13" s="133">
        <v>0.0014558055480057804</v>
      </c>
      <c r="G13" s="133">
        <v>0.0014558055480057804</v>
      </c>
      <c r="H13" s="133"/>
      <c r="I13" s="133">
        <v>11.0</v>
      </c>
      <c r="J13" s="133">
        <v>0.5869565217391</v>
      </c>
      <c r="K13" s="132">
        <v>0.52826086956519</v>
      </c>
      <c r="L13" s="132">
        <v>0.4477746110173694</v>
      </c>
      <c r="M13" s="132">
        <v>-0.0035245818530665884</v>
      </c>
      <c r="N13" s="132">
        <v>-0.0014558055480058721</v>
      </c>
      <c r="O13" s="132">
        <v>0.0014558055480058721</v>
      </c>
    </row>
    <row r="14">
      <c r="A14" s="132">
        <v>12.0</v>
      </c>
      <c r="B14" s="133">
        <v>1.0</v>
      </c>
      <c r="C14" s="133">
        <v>1.0</v>
      </c>
      <c r="D14" s="133">
        <v>0.45129919287043596</v>
      </c>
      <c r="E14" s="133">
        <v>0.0</v>
      </c>
      <c r="F14" s="133">
        <v>0.0</v>
      </c>
      <c r="G14" s="133">
        <v>0.0</v>
      </c>
      <c r="H14" s="133"/>
      <c r="I14" s="133">
        <v>12.0</v>
      </c>
      <c r="J14" s="133">
        <v>1.0</v>
      </c>
      <c r="K14" s="132">
        <v>0.9</v>
      </c>
      <c r="L14" s="132">
        <v>0.43701839361774036</v>
      </c>
      <c r="M14" s="132">
        <v>-0.014280799252695597</v>
      </c>
      <c r="N14" s="132">
        <v>0.0</v>
      </c>
      <c r="O14" s="132">
        <v>0.0</v>
      </c>
    </row>
    <row r="15">
      <c r="A15" s="132">
        <v>13.0</v>
      </c>
      <c r="B15" s="133">
        <v>0.2517162471396</v>
      </c>
      <c r="C15" s="133">
        <v>0.27688787185356</v>
      </c>
      <c r="D15" s="133">
        <v>0.4524925014804651</v>
      </c>
      <c r="E15" s="133">
        <v>0.0011933086100291423</v>
      </c>
      <c r="F15" s="133">
        <v>8.929334450332343E-4</v>
      </c>
      <c r="G15" s="133">
        <v>8.929334450332343E-4</v>
      </c>
      <c r="H15" s="133"/>
      <c r="I15" s="133">
        <v>13.0</v>
      </c>
      <c r="J15" s="133">
        <v>0.2517162471396</v>
      </c>
      <c r="K15" s="132">
        <v>0.22654462242564</v>
      </c>
      <c r="L15" s="132">
        <v>0.45010588426040654</v>
      </c>
      <c r="M15" s="132">
        <v>-0.00119330861002942</v>
      </c>
      <c r="N15" s="132">
        <v>-8.929334450334419E-4</v>
      </c>
      <c r="O15" s="132">
        <v>8.929334450334419E-4</v>
      </c>
    </row>
    <row r="16">
      <c r="A16" s="132">
        <v>14.0</v>
      </c>
      <c r="B16" s="133">
        <v>0.8613138686131</v>
      </c>
      <c r="C16" s="133">
        <v>0.94744525547441</v>
      </c>
      <c r="D16" s="133">
        <v>0.46149390023873993</v>
      </c>
      <c r="E16" s="133">
        <v>0.010194707368303968</v>
      </c>
      <c r="F16" s="133">
        <v>0.0014138645255316017</v>
      </c>
      <c r="G16" s="133">
        <v>0.0014138645255316017</v>
      </c>
      <c r="H16" s="133"/>
      <c r="I16" s="133">
        <v>14.0</v>
      </c>
      <c r="J16" s="133">
        <v>0.8613138686131</v>
      </c>
      <c r="K16" s="132">
        <v>0.77518248175179</v>
      </c>
      <c r="L16" s="132">
        <v>0.4411044855021319</v>
      </c>
      <c r="M16" s="132">
        <v>-0.010194707368304079</v>
      </c>
      <c r="N16" s="132">
        <v>-0.001413864525531617</v>
      </c>
      <c r="O16" s="132">
        <v>0.001413864525531617</v>
      </c>
    </row>
    <row r="17">
      <c r="A17" s="132">
        <v>15.0</v>
      </c>
      <c r="B17" s="133">
        <v>0.8629032258065</v>
      </c>
      <c r="C17" s="133">
        <v>0.9491935483871501</v>
      </c>
      <c r="D17" s="133">
        <v>0.46155696770840193</v>
      </c>
      <c r="E17" s="133">
        <v>0.010257774837965972</v>
      </c>
      <c r="F17" s="133">
        <v>0.0014063078406883866</v>
      </c>
      <c r="G17" s="133">
        <v>0.0014063078406883866</v>
      </c>
      <c r="H17" s="133"/>
      <c r="I17" s="133">
        <v>15.0</v>
      </c>
      <c r="J17" s="133">
        <v>0.8629032258065</v>
      </c>
      <c r="K17" s="132">
        <v>0.7766129032258501</v>
      </c>
      <c r="L17" s="132">
        <v>0.4410414180324698</v>
      </c>
      <c r="M17" s="132">
        <v>-0.010257774837966138</v>
      </c>
      <c r="N17" s="132">
        <v>-0.0014063078406884094</v>
      </c>
      <c r="O17" s="132">
        <v>0.0014063078406884094</v>
      </c>
    </row>
    <row r="18">
      <c r="A18" s="132">
        <v>16.0</v>
      </c>
      <c r="B18" s="133">
        <v>0.2631578947368</v>
      </c>
      <c r="C18" s="133">
        <v>0.28947368421048003</v>
      </c>
      <c r="D18" s="133">
        <v>0.4525450849862013</v>
      </c>
      <c r="E18" s="133">
        <v>0.0012458921157653124</v>
      </c>
      <c r="F18" s="133">
        <v>9.180257695113352E-4</v>
      </c>
      <c r="G18" s="133">
        <v>9.180257695113352E-4</v>
      </c>
      <c r="H18" s="133"/>
      <c r="I18" s="133">
        <v>16.0</v>
      </c>
      <c r="J18" s="133">
        <v>0.2631578947368</v>
      </c>
      <c r="K18" s="132">
        <v>0.23684210526312002</v>
      </c>
      <c r="L18" s="132">
        <v>0.4500533007546705</v>
      </c>
      <c r="M18" s="132">
        <v>-0.001245892115765479</v>
      </c>
      <c r="N18" s="132">
        <v>-9.18025769511458E-4</v>
      </c>
      <c r="O18" s="132">
        <v>9.18025769511458E-4</v>
      </c>
    </row>
    <row r="19">
      <c r="A19" s="132">
        <v>17.0</v>
      </c>
      <c r="B19" s="133">
        <v>0.1153846153846</v>
      </c>
      <c r="C19" s="133">
        <v>0.12692307692306</v>
      </c>
      <c r="D19" s="133">
        <v>0.45173199007351866</v>
      </c>
      <c r="E19" s="133">
        <v>4.327972030827021E-4</v>
      </c>
      <c r="F19" s="133">
        <v>3.828590642654739E-4</v>
      </c>
      <c r="G19" s="133">
        <v>3.828590642654739E-4</v>
      </c>
      <c r="H19" s="133"/>
      <c r="I19" s="133">
        <v>17.0</v>
      </c>
      <c r="J19" s="133">
        <v>0.1153846153846</v>
      </c>
      <c r="K19" s="132">
        <v>0.10384615384614</v>
      </c>
      <c r="L19" s="132">
        <v>0.45086639566735304</v>
      </c>
      <c r="M19" s="132">
        <v>-4.3279720308292413E-4</v>
      </c>
      <c r="N19" s="132">
        <v>-3.828590642656703E-4</v>
      </c>
      <c r="O19" s="132">
        <v>3.828590642656703E-4</v>
      </c>
    </row>
    <row r="20">
      <c r="A20" s="132">
        <v>18.0</v>
      </c>
      <c r="B20" s="133">
        <v>0.9302325581395</v>
      </c>
      <c r="C20" s="133">
        <v>1.0</v>
      </c>
      <c r="D20" s="133">
        <v>0.45284902923015774</v>
      </c>
      <c r="E20" s="133">
        <v>0.001549836359721779</v>
      </c>
      <c r="F20" s="133">
        <v>1.0812811812017817E-4</v>
      </c>
      <c r="G20" s="133">
        <v>1.0812811812017817E-4</v>
      </c>
      <c r="H20" s="133"/>
      <c r="I20" s="133">
        <v>18.0</v>
      </c>
      <c r="J20" s="133">
        <v>0.9302325581395</v>
      </c>
      <c r="K20" s="132">
        <v>0.83720930232555</v>
      </c>
      <c r="L20" s="132">
        <v>0.44923274439080785</v>
      </c>
      <c r="M20" s="132">
        <v>-0.0020664484796281135</v>
      </c>
      <c r="N20" s="132">
        <v>-1.4417082416017302E-4</v>
      </c>
      <c r="O20" s="132">
        <v>1.4417082416017302E-4</v>
      </c>
    </row>
    <row r="21">
      <c r="A21" s="132">
        <v>19.0</v>
      </c>
      <c r="B21" s="133">
        <v>0.7115384615385</v>
      </c>
      <c r="C21" s="133">
        <v>0.78269230769235</v>
      </c>
      <c r="D21" s="133">
        <v>0.457693595699286</v>
      </c>
      <c r="E21" s="133">
        <v>0.006394402828850065</v>
      </c>
      <c r="F21" s="133">
        <v>0.0018445392775526576</v>
      </c>
      <c r="G21" s="133">
        <v>0.0018445392775526576</v>
      </c>
      <c r="H21" s="133"/>
      <c r="I21" s="133">
        <v>19.0</v>
      </c>
      <c r="J21" s="133">
        <v>0.7115384615385</v>
      </c>
      <c r="K21" s="132">
        <v>0.64038461538465</v>
      </c>
      <c r="L21" s="132">
        <v>0.4493931102941794</v>
      </c>
      <c r="M21" s="132">
        <v>-0.0019060825762565736</v>
      </c>
      <c r="N21" s="132">
        <v>-5.498315123816307E-4</v>
      </c>
      <c r="O21" s="132">
        <v>5.498315123816307E-4</v>
      </c>
    </row>
    <row r="22">
      <c r="A22" s="132">
        <v>20.0</v>
      </c>
      <c r="B22" s="133">
        <v>0.279792746114</v>
      </c>
      <c r="C22" s="133">
        <v>0.30777202072540005</v>
      </c>
      <c r="D22" s="133">
        <v>0.45271567432438903</v>
      </c>
      <c r="E22" s="133">
        <v>0.0014164814539530668</v>
      </c>
      <c r="F22" s="133">
        <v>0.0010201602181319869</v>
      </c>
      <c r="G22" s="133">
        <v>0.0010201602181319869</v>
      </c>
      <c r="H22" s="133"/>
      <c r="I22" s="133">
        <v>20.0</v>
      </c>
      <c r="J22" s="133">
        <v>0.279792746114</v>
      </c>
      <c r="K22" s="132">
        <v>0.25181347150260003</v>
      </c>
      <c r="L22" s="132">
        <v>0.44988271141648273</v>
      </c>
      <c r="M22" s="132">
        <v>-0.0014164814539532333</v>
      </c>
      <c r="N22" s="132">
        <v>-0.0010201602181321068</v>
      </c>
      <c r="O22" s="132">
        <v>0.0010201602181321068</v>
      </c>
    </row>
    <row r="23">
      <c r="A23" s="132">
        <v>21.0</v>
      </c>
      <c r="B23" s="133">
        <v>0.8636363636364</v>
      </c>
      <c r="C23" s="133">
        <v>0.95000000000004</v>
      </c>
      <c r="D23" s="133">
        <v>0.4595326622962231</v>
      </c>
      <c r="E23" s="133">
        <v>0.008233469425787121</v>
      </c>
      <c r="F23" s="133">
        <v>0.0011227458307888538</v>
      </c>
      <c r="G23" s="133">
        <v>0.0011227458307888538</v>
      </c>
      <c r="H23" s="133"/>
      <c r="I23" s="133">
        <v>21.0</v>
      </c>
      <c r="J23" s="133">
        <v>0.8636363636364</v>
      </c>
      <c r="K23" s="132">
        <v>0.77727272727276</v>
      </c>
      <c r="L23" s="132">
        <v>0.4430657234446487</v>
      </c>
      <c r="M23" s="132">
        <v>-0.008233469425787288</v>
      </c>
      <c r="N23" s="132">
        <v>-0.0011227458307888766</v>
      </c>
      <c r="O23" s="132">
        <v>0.0011227458307888766</v>
      </c>
    </row>
    <row r="24">
      <c r="B24" s="119"/>
      <c r="C24" s="119"/>
      <c r="D24" s="119"/>
      <c r="E24" s="119"/>
      <c r="F24" s="119"/>
      <c r="G24" s="119"/>
      <c r="H24" s="119"/>
      <c r="I24" s="119"/>
      <c r="J24" s="119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5.63"/>
  </cols>
  <sheetData>
    <row r="1">
      <c r="A1" s="33"/>
      <c r="B1" s="35"/>
      <c r="C1" s="134">
        <v>-0.1</v>
      </c>
      <c r="D1" s="135" t="s">
        <v>205</v>
      </c>
      <c r="E1" s="134">
        <v>-0.1</v>
      </c>
      <c r="F1" s="135" t="s">
        <v>205</v>
      </c>
      <c r="G1" s="134">
        <v>-0.1</v>
      </c>
      <c r="H1" s="135" t="s">
        <v>205</v>
      </c>
      <c r="I1" s="134">
        <v>-0.1</v>
      </c>
      <c r="J1" s="135" t="s">
        <v>205</v>
      </c>
    </row>
    <row r="2">
      <c r="A2" s="32" t="s">
        <v>199</v>
      </c>
      <c r="B2" s="136" t="s">
        <v>7</v>
      </c>
      <c r="C2" s="32" t="s">
        <v>200</v>
      </c>
      <c r="E2" s="32" t="s">
        <v>201</v>
      </c>
      <c r="G2" s="32" t="s">
        <v>202</v>
      </c>
      <c r="I2" s="32" t="s">
        <v>204</v>
      </c>
    </row>
    <row r="3">
      <c r="A3" s="32">
        <v>1.0</v>
      </c>
      <c r="B3" s="136">
        <v>0.9458428680397</v>
      </c>
      <c r="C3" s="136">
        <v>0.85125858123573</v>
      </c>
      <c r="D3" s="137">
        <v>1.0</v>
      </c>
      <c r="E3" s="136">
        <v>0.43746423044837024</v>
      </c>
      <c r="F3" s="136">
        <v>0.4592208245798388</v>
      </c>
      <c r="G3" s="138">
        <v>-0.013834962422065722</v>
      </c>
      <c r="H3" s="139">
        <v>0.007921631709402854</v>
      </c>
      <c r="I3" s="140">
        <v>7.492618855576054E-4</v>
      </c>
      <c r="J3" s="140">
        <v>4.290128538270275E-4</v>
      </c>
    </row>
    <row r="4">
      <c r="A4" s="32">
        <v>2.0</v>
      </c>
      <c r="B4" s="136">
        <v>0.9637578457178</v>
      </c>
      <c r="C4" s="136">
        <v>0.86738206114602</v>
      </c>
      <c r="D4" s="137">
        <v>1.0</v>
      </c>
      <c r="E4" s="136">
        <v>0.4362602637365401</v>
      </c>
      <c r="F4" s="136">
        <v>0.45695458849010817</v>
      </c>
      <c r="G4" s="138">
        <v>-0.015038929133895873</v>
      </c>
      <c r="H4" s="139">
        <v>0.00565539561967221</v>
      </c>
      <c r="I4" s="140">
        <v>5.450431899097269E-4</v>
      </c>
      <c r="J4" s="140">
        <v>2.0496372057503837E-4</v>
      </c>
    </row>
    <row r="5">
      <c r="A5" s="32">
        <v>3.0</v>
      </c>
      <c r="B5" s="136">
        <v>0.9775641025641</v>
      </c>
      <c r="C5" s="136">
        <v>0.87980769230769</v>
      </c>
      <c r="D5" s="137">
        <v>1.0</v>
      </c>
      <c r="E5" s="136">
        <v>0.43549165328562073</v>
      </c>
      <c r="F5" s="136">
        <v>0.454927152775148</v>
      </c>
      <c r="G5" s="138">
        <v>-0.015807539584815233</v>
      </c>
      <c r="H5" s="139">
        <v>0.0036279599047120414</v>
      </c>
      <c r="I5" s="140">
        <v>3.5465633683884416E-4</v>
      </c>
      <c r="J5" s="141">
        <v>8.139653632367698E-5</v>
      </c>
    </row>
    <row r="6">
      <c r="A6" s="32">
        <v>4.0</v>
      </c>
      <c r="B6" s="136">
        <v>0.9686028257457</v>
      </c>
      <c r="C6" s="136">
        <v>0.87174254317113</v>
      </c>
      <c r="D6" s="137">
        <v>1.0</v>
      </c>
      <c r="E6" s="136">
        <v>0.44520552245522366</v>
      </c>
      <c r="F6" s="136">
        <v>0.4532744507035667</v>
      </c>
      <c r="G6" s="139">
        <v>-0.0060936704152123045</v>
      </c>
      <c r="H6" s="139">
        <v>0.001975257833130739</v>
      </c>
      <c r="I6" s="140">
        <v>1.9132403187469335E-4</v>
      </c>
      <c r="J6" s="141">
        <v>6.201751438397685E-5</v>
      </c>
    </row>
    <row r="7">
      <c r="A7" s="32">
        <v>5.0</v>
      </c>
      <c r="B7" s="136">
        <v>0.6352941176471</v>
      </c>
      <c r="C7" s="136">
        <v>0.57176470588239</v>
      </c>
      <c r="D7" s="136">
        <v>0.69882352941181</v>
      </c>
      <c r="E7" s="136">
        <v>0.44959463229156005</v>
      </c>
      <c r="F7" s="136">
        <v>0.4530037534493118</v>
      </c>
      <c r="G7" s="139">
        <v>-0.0017045605788759133</v>
      </c>
      <c r="H7" s="139">
        <v>0.0017045605788758578</v>
      </c>
      <c r="I7" s="140">
        <v>6.2166326994291E-4</v>
      </c>
      <c r="J7" s="140">
        <v>6.216632699428897E-4</v>
      </c>
    </row>
    <row r="8">
      <c r="A8" s="32">
        <v>6.0</v>
      </c>
      <c r="B8" s="136">
        <v>0.3746736292428</v>
      </c>
      <c r="C8" s="136">
        <v>0.33720626631852</v>
      </c>
      <c r="D8" s="136">
        <v>0.41214099216708006</v>
      </c>
      <c r="E8" s="136">
        <v>0.4496956754249121</v>
      </c>
      <c r="F8" s="136">
        <v>0.4529027103159595</v>
      </c>
      <c r="G8" s="139">
        <v>-0.0016035174455238388</v>
      </c>
      <c r="H8" s="139">
        <v>0.0016035174455235612</v>
      </c>
      <c r="I8" s="139">
        <v>0.0010027217446552782</v>
      </c>
      <c r="J8" s="139">
        <v>0.0010027217446551048</v>
      </c>
    </row>
    <row r="9">
      <c r="A9" s="142">
        <v>7.0</v>
      </c>
      <c r="B9" s="136">
        <v>0.7986622073579</v>
      </c>
      <c r="C9" s="136">
        <v>0.71879598662211</v>
      </c>
      <c r="D9" s="136">
        <v>0.87852842809369</v>
      </c>
      <c r="E9" s="136">
        <v>0.44033265897069496</v>
      </c>
      <c r="F9" s="136">
        <v>0.4622657267701768</v>
      </c>
      <c r="G9" s="138">
        <v>-0.010966533899741004</v>
      </c>
      <c r="H9" s="138">
        <v>0.010966533899740838</v>
      </c>
      <c r="I9" s="143">
        <v>0.002207977728308615</v>
      </c>
      <c r="J9" s="143">
        <v>0.0022079777283085817</v>
      </c>
    </row>
    <row r="10">
      <c r="A10" s="32">
        <v>8.0</v>
      </c>
      <c r="B10" s="138">
        <v>0.0147727272727</v>
      </c>
      <c r="C10" s="138">
        <v>0.013295454545430001</v>
      </c>
      <c r="D10" s="138">
        <v>0.016249999999970004</v>
      </c>
      <c r="E10" s="136">
        <v>0.4512120651955997</v>
      </c>
      <c r="F10" s="136">
        <v>0.45138632054527195</v>
      </c>
      <c r="G10" s="141">
        <v>-8.71276748362626E-5</v>
      </c>
      <c r="H10" s="141">
        <v>8.712767483598505E-5</v>
      </c>
      <c r="I10" s="141">
        <v>8.584056145800202E-5</v>
      </c>
      <c r="J10" s="141">
        <v>8.584056145772855E-5</v>
      </c>
    </row>
    <row r="11">
      <c r="A11" s="142">
        <v>9.0</v>
      </c>
      <c r="B11" s="136">
        <v>0.7724137931034</v>
      </c>
      <c r="C11" s="136">
        <v>0.6951724137930599</v>
      </c>
      <c r="D11" s="136">
        <v>0.84965517241374</v>
      </c>
      <c r="E11" s="136">
        <v>0.4409598682132675</v>
      </c>
      <c r="F11" s="136">
        <v>0.462130453035374</v>
      </c>
      <c r="G11" s="138">
        <v>-0.01033932465716847</v>
      </c>
      <c r="H11" s="138">
        <v>0.010831260164938017</v>
      </c>
      <c r="I11" s="143">
        <v>0.0023530876805974614</v>
      </c>
      <c r="J11" s="143">
        <v>0.0024650454168484858</v>
      </c>
    </row>
    <row r="12">
      <c r="A12" s="142">
        <v>10.0</v>
      </c>
      <c r="B12" s="136">
        <v>0.3196721311475</v>
      </c>
      <c r="C12" s="136">
        <v>0.28770491803275</v>
      </c>
      <c r="D12" s="136">
        <v>0.35163934426225</v>
      </c>
      <c r="E12" s="136">
        <v>0.44755214757599715</v>
      </c>
      <c r="F12" s="136">
        <v>0.4550462381648745</v>
      </c>
      <c r="G12" s="139">
        <v>-0.003747045294438811</v>
      </c>
      <c r="H12" s="139">
        <v>0.0037470452944385335</v>
      </c>
      <c r="I12" s="143">
        <v>0.002549219339659345</v>
      </c>
      <c r="J12" s="143">
        <v>0.002549219339659156</v>
      </c>
    </row>
    <row r="13">
      <c r="A13" s="32">
        <v>11.0</v>
      </c>
      <c r="B13" s="136">
        <v>0.965</v>
      </c>
      <c r="C13" s="136">
        <v>0.8684999999999999</v>
      </c>
      <c r="D13" s="137">
        <v>1.0</v>
      </c>
      <c r="E13" s="136">
        <v>0.43190581715835713</v>
      </c>
      <c r="F13" s="136">
        <v>0.4583330597090137</v>
      </c>
      <c r="G13" s="138">
        <v>-0.01939337571207883</v>
      </c>
      <c r="H13" s="139">
        <v>0.0070338668385777625</v>
      </c>
      <c r="I13" s="140">
        <v>6.787681499227597E-4</v>
      </c>
      <c r="J13" s="140">
        <v>2.461853393502219E-4</v>
      </c>
    </row>
    <row r="14">
      <c r="A14" s="32">
        <v>12.0</v>
      </c>
      <c r="B14" s="136">
        <v>0.5869565217391</v>
      </c>
      <c r="C14" s="136">
        <v>0.52826086956519</v>
      </c>
      <c r="D14" s="136">
        <v>0.64565217391301</v>
      </c>
      <c r="E14" s="136">
        <v>0.4477746110173694</v>
      </c>
      <c r="F14" s="136">
        <v>0.4548237747235023</v>
      </c>
      <c r="G14" s="139">
        <v>-0.0035245818530665884</v>
      </c>
      <c r="H14" s="139">
        <v>0.0035245818530663664</v>
      </c>
      <c r="I14" s="143">
        <v>0.0014558055480058721</v>
      </c>
      <c r="J14" s="139">
        <v>0.0014558055480057804</v>
      </c>
    </row>
    <row r="15">
      <c r="A15" s="144">
        <v>13.0</v>
      </c>
      <c r="B15" s="137">
        <v>1.0</v>
      </c>
      <c r="C15" s="136">
        <v>0.9</v>
      </c>
      <c r="D15" s="137">
        <v>1.0</v>
      </c>
      <c r="E15" s="136">
        <v>0.43701839361774036</v>
      </c>
      <c r="F15" s="136">
        <v>0.45129919287043596</v>
      </c>
      <c r="G15" s="138">
        <v>-0.014280799252695597</v>
      </c>
      <c r="H15" s="145">
        <v>0.0</v>
      </c>
      <c r="I15" s="146">
        <v>0.0</v>
      </c>
      <c r="J15" s="146">
        <v>0.0</v>
      </c>
    </row>
    <row r="16">
      <c r="A16" s="32">
        <v>14.0</v>
      </c>
      <c r="B16" s="136">
        <v>0.2517162471396</v>
      </c>
      <c r="C16" s="136">
        <v>0.22654462242564</v>
      </c>
      <c r="D16" s="136">
        <v>0.27688787185356</v>
      </c>
      <c r="E16" s="136">
        <v>0.45010588426040654</v>
      </c>
      <c r="F16" s="136">
        <v>0.4524925014804651</v>
      </c>
      <c r="G16" s="139">
        <v>-0.00119330861002942</v>
      </c>
      <c r="H16" s="139">
        <v>0.0011933086100291423</v>
      </c>
      <c r="I16" s="140">
        <v>8.929334450334419E-4</v>
      </c>
      <c r="J16" s="140">
        <v>8.929334450332343E-4</v>
      </c>
    </row>
    <row r="17">
      <c r="A17" s="32">
        <v>15.0</v>
      </c>
      <c r="B17" s="136">
        <v>0.8613138686131</v>
      </c>
      <c r="C17" s="136">
        <v>0.77518248175179</v>
      </c>
      <c r="D17" s="136">
        <v>0.94744525547441</v>
      </c>
      <c r="E17" s="136">
        <v>0.4411044855021319</v>
      </c>
      <c r="F17" s="136">
        <v>0.46149390023873993</v>
      </c>
      <c r="G17" s="138">
        <v>-0.010194707368304079</v>
      </c>
      <c r="H17" s="138">
        <v>0.010194707368303968</v>
      </c>
      <c r="I17" s="139">
        <v>0.001413864525531617</v>
      </c>
      <c r="J17" s="139">
        <v>0.0014138645255316017</v>
      </c>
    </row>
    <row r="18">
      <c r="A18" s="32">
        <v>16.0</v>
      </c>
      <c r="B18" s="136">
        <v>0.8629032258065</v>
      </c>
      <c r="C18" s="136">
        <v>0.7766129032258501</v>
      </c>
      <c r="D18" s="136">
        <v>0.9491935483871501</v>
      </c>
      <c r="E18" s="136">
        <v>0.4410414180324698</v>
      </c>
      <c r="F18" s="136">
        <v>0.46155696770840193</v>
      </c>
      <c r="G18" s="138">
        <v>-0.010257774837966138</v>
      </c>
      <c r="H18" s="138">
        <v>0.010257774837965972</v>
      </c>
      <c r="I18" s="139">
        <v>0.0014063078406884094</v>
      </c>
      <c r="J18" s="139">
        <v>0.0014063078406883866</v>
      </c>
    </row>
    <row r="19">
      <c r="A19" s="32">
        <v>17.0</v>
      </c>
      <c r="B19" s="136">
        <v>0.2631578947368</v>
      </c>
      <c r="C19" s="136">
        <v>0.23684210526312002</v>
      </c>
      <c r="D19" s="136">
        <v>0.28947368421048003</v>
      </c>
      <c r="E19" s="136">
        <v>0.4500533007546705</v>
      </c>
      <c r="F19" s="136">
        <v>0.4525450849862013</v>
      </c>
      <c r="G19" s="139">
        <v>-0.001245892115765479</v>
      </c>
      <c r="H19" s="139">
        <v>0.0012458921157653124</v>
      </c>
      <c r="I19" s="140">
        <v>9.18025769511458E-4</v>
      </c>
      <c r="J19" s="140">
        <v>9.180257695113352E-4</v>
      </c>
    </row>
    <row r="20">
      <c r="A20" s="32">
        <v>18.0</v>
      </c>
      <c r="B20" s="136">
        <v>0.1153846153846</v>
      </c>
      <c r="C20" s="136">
        <v>0.10384615384614</v>
      </c>
      <c r="D20" s="136">
        <v>0.12692307692306</v>
      </c>
      <c r="E20" s="136">
        <v>0.45086639566735304</v>
      </c>
      <c r="F20" s="136">
        <v>0.45173199007351866</v>
      </c>
      <c r="G20" s="140">
        <v>-4.3279720308292413E-4</v>
      </c>
      <c r="H20" s="140">
        <v>4.327972030827021E-4</v>
      </c>
      <c r="I20" s="140">
        <v>3.828590642656703E-4</v>
      </c>
      <c r="J20" s="140">
        <v>3.828590642654739E-4</v>
      </c>
    </row>
    <row r="21">
      <c r="A21" s="32">
        <v>19.0</v>
      </c>
      <c r="B21" s="136">
        <v>0.9302325581395</v>
      </c>
      <c r="C21" s="136">
        <v>0.83720930232555</v>
      </c>
      <c r="D21" s="137">
        <v>1.0</v>
      </c>
      <c r="E21" s="136">
        <v>0.44923274439080785</v>
      </c>
      <c r="F21" s="136">
        <v>0.45284902923015774</v>
      </c>
      <c r="G21" s="139">
        <v>-0.0020664484796281135</v>
      </c>
      <c r="H21" s="139">
        <v>0.001549836359721779</v>
      </c>
      <c r="I21" s="140">
        <v>1.4417082416017302E-4</v>
      </c>
      <c r="J21" s="140">
        <v>1.0812811812017817E-4</v>
      </c>
    </row>
    <row r="22">
      <c r="A22" s="32">
        <v>20.0</v>
      </c>
      <c r="B22" s="136">
        <v>0.7115384615385</v>
      </c>
      <c r="C22" s="136">
        <v>0.64038461538465</v>
      </c>
      <c r="D22" s="136">
        <v>0.78269230769235</v>
      </c>
      <c r="E22" s="136">
        <v>0.4493931102941794</v>
      </c>
      <c r="F22" s="136">
        <v>0.457693595699286</v>
      </c>
      <c r="G22" s="139">
        <v>-0.0019060825762565736</v>
      </c>
      <c r="H22" s="139">
        <v>0.006394402828850065</v>
      </c>
      <c r="I22" s="140">
        <v>5.498315123816307E-4</v>
      </c>
      <c r="J22" s="143">
        <v>0.0018445392775526576</v>
      </c>
    </row>
    <row r="23">
      <c r="A23" s="32">
        <v>21.0</v>
      </c>
      <c r="B23" s="136">
        <v>0.279792746114</v>
      </c>
      <c r="C23" s="136">
        <v>0.25181347150260003</v>
      </c>
      <c r="D23" s="136">
        <v>0.30777202072540005</v>
      </c>
      <c r="E23" s="136">
        <v>0.44988271141648273</v>
      </c>
      <c r="F23" s="136">
        <v>0.45271567432438903</v>
      </c>
      <c r="G23" s="139">
        <v>-0.0014164814539532333</v>
      </c>
      <c r="H23" s="139">
        <v>0.0014164814539530668</v>
      </c>
      <c r="I23" s="139">
        <v>0.0010201602181321068</v>
      </c>
      <c r="J23" s="139">
        <v>0.0010201602181319869</v>
      </c>
    </row>
    <row r="24">
      <c r="A24" s="32">
        <v>22.0</v>
      </c>
      <c r="B24" s="136">
        <v>0.8636363636364</v>
      </c>
      <c r="C24" s="136">
        <v>0.77727272727276</v>
      </c>
      <c r="D24" s="136">
        <v>0.95000000000004</v>
      </c>
      <c r="E24" s="136">
        <v>0.4430657234446487</v>
      </c>
      <c r="F24" s="136">
        <v>0.4595326622962231</v>
      </c>
      <c r="G24" s="139">
        <v>-0.008233469425787288</v>
      </c>
      <c r="H24" s="139">
        <v>0.008233469425787121</v>
      </c>
      <c r="I24" s="139">
        <v>0.0011227458307888766</v>
      </c>
      <c r="J24" s="139">
        <v>0.0011227458307888538</v>
      </c>
    </row>
    <row r="25">
      <c r="B25" s="48"/>
    </row>
    <row r="26">
      <c r="B26" s="48"/>
    </row>
    <row r="27">
      <c r="B27" s="48"/>
    </row>
    <row r="28">
      <c r="B28" s="48"/>
    </row>
    <row r="29">
      <c r="B29" s="48"/>
    </row>
    <row r="30">
      <c r="B30" s="48"/>
    </row>
    <row r="31">
      <c r="B31" s="48"/>
    </row>
    <row r="32">
      <c r="B32" s="48"/>
    </row>
    <row r="33">
      <c r="B33" s="48"/>
    </row>
    <row r="34">
      <c r="B34" s="48"/>
    </row>
    <row r="35">
      <c r="B35" s="48"/>
    </row>
    <row r="36">
      <c r="B36" s="48"/>
    </row>
    <row r="37">
      <c r="B37" s="48"/>
    </row>
    <row r="38">
      <c r="B38" s="48"/>
    </row>
    <row r="39">
      <c r="B39" s="48"/>
    </row>
    <row r="40">
      <c r="B40" s="48"/>
    </row>
    <row r="41">
      <c r="B41" s="48"/>
    </row>
    <row r="42">
      <c r="B42" s="48"/>
    </row>
    <row r="43">
      <c r="B43" s="48"/>
    </row>
    <row r="44">
      <c r="B44" s="48"/>
    </row>
    <row r="45">
      <c r="B45" s="48"/>
    </row>
    <row r="46">
      <c r="B46" s="48"/>
    </row>
    <row r="47">
      <c r="B47" s="48"/>
    </row>
    <row r="48">
      <c r="B48" s="48"/>
    </row>
    <row r="49">
      <c r="B49" s="48"/>
    </row>
    <row r="50">
      <c r="B50" s="48"/>
    </row>
    <row r="51">
      <c r="B51" s="48"/>
    </row>
    <row r="52">
      <c r="B52" s="48"/>
    </row>
    <row r="53">
      <c r="B53" s="48"/>
    </row>
    <row r="54">
      <c r="B54" s="48"/>
    </row>
    <row r="55">
      <c r="B55" s="48"/>
    </row>
    <row r="56">
      <c r="B56" s="48"/>
    </row>
    <row r="57">
      <c r="B57" s="48"/>
    </row>
    <row r="58">
      <c r="B58" s="48"/>
    </row>
    <row r="59">
      <c r="B59" s="48"/>
    </row>
    <row r="60">
      <c r="B60" s="48"/>
    </row>
    <row r="61">
      <c r="B61" s="48"/>
    </row>
    <row r="62">
      <c r="B62" s="48"/>
    </row>
    <row r="63">
      <c r="B63" s="48"/>
    </row>
    <row r="64">
      <c r="B64" s="48"/>
    </row>
    <row r="65">
      <c r="B65" s="48"/>
    </row>
    <row r="66">
      <c r="B66" s="48"/>
    </row>
    <row r="67">
      <c r="B67" s="48"/>
    </row>
    <row r="68">
      <c r="B68" s="48"/>
    </row>
    <row r="69">
      <c r="B69" s="48"/>
    </row>
    <row r="70">
      <c r="B70" s="48"/>
    </row>
    <row r="71">
      <c r="B71" s="48"/>
    </row>
    <row r="72">
      <c r="B72" s="48"/>
    </row>
    <row r="73">
      <c r="B73" s="48"/>
    </row>
    <row r="74">
      <c r="B74" s="48"/>
    </row>
    <row r="75">
      <c r="B75" s="48"/>
    </row>
    <row r="76">
      <c r="B76" s="48"/>
    </row>
    <row r="77">
      <c r="B77" s="48"/>
    </row>
    <row r="78">
      <c r="B78" s="48"/>
    </row>
    <row r="79">
      <c r="B79" s="48"/>
    </row>
    <row r="80">
      <c r="B80" s="48"/>
    </row>
    <row r="81">
      <c r="B81" s="48"/>
    </row>
    <row r="82">
      <c r="B82" s="48"/>
    </row>
    <row r="83">
      <c r="B83" s="48"/>
    </row>
    <row r="84">
      <c r="B84" s="48"/>
    </row>
    <row r="85">
      <c r="B85" s="48"/>
    </row>
    <row r="86">
      <c r="B86" s="48"/>
    </row>
    <row r="87">
      <c r="B87" s="48"/>
    </row>
    <row r="88">
      <c r="B88" s="48"/>
    </row>
    <row r="89">
      <c r="B89" s="48"/>
    </row>
    <row r="90">
      <c r="B90" s="48"/>
    </row>
    <row r="91">
      <c r="B91" s="48"/>
    </row>
    <row r="92">
      <c r="B92" s="48"/>
    </row>
    <row r="93">
      <c r="B93" s="48"/>
    </row>
    <row r="94">
      <c r="B94" s="48"/>
    </row>
    <row r="95">
      <c r="B95" s="48"/>
    </row>
    <row r="96">
      <c r="B96" s="48"/>
    </row>
    <row r="97">
      <c r="B97" s="48"/>
    </row>
    <row r="98">
      <c r="B98" s="48"/>
    </row>
    <row r="99">
      <c r="B99" s="48"/>
    </row>
    <row r="100">
      <c r="B100" s="48"/>
    </row>
    <row r="101">
      <c r="B101" s="48"/>
    </row>
    <row r="102">
      <c r="B102" s="48"/>
    </row>
    <row r="103">
      <c r="B103" s="48"/>
    </row>
    <row r="104">
      <c r="B104" s="48"/>
    </row>
    <row r="105">
      <c r="B105" s="48"/>
    </row>
    <row r="106">
      <c r="B106" s="48"/>
    </row>
    <row r="107">
      <c r="B107" s="48"/>
    </row>
    <row r="108">
      <c r="B108" s="48"/>
    </row>
    <row r="109">
      <c r="B109" s="48"/>
    </row>
    <row r="110">
      <c r="B110" s="48"/>
    </row>
    <row r="111">
      <c r="B111" s="48"/>
    </row>
    <row r="112">
      <c r="B112" s="48"/>
    </row>
    <row r="113">
      <c r="B113" s="48"/>
    </row>
    <row r="114">
      <c r="B114" s="48"/>
    </row>
    <row r="115">
      <c r="B115" s="48"/>
    </row>
    <row r="116">
      <c r="B116" s="48"/>
    </row>
    <row r="117">
      <c r="B117" s="48"/>
    </row>
    <row r="118">
      <c r="B118" s="48"/>
    </row>
    <row r="119">
      <c r="B119" s="48"/>
    </row>
    <row r="120">
      <c r="B120" s="48"/>
    </row>
    <row r="121">
      <c r="B121" s="48"/>
    </row>
    <row r="122">
      <c r="B122" s="48"/>
    </row>
    <row r="123">
      <c r="B123" s="48"/>
    </row>
    <row r="124">
      <c r="B124" s="48"/>
    </row>
    <row r="125">
      <c r="B125" s="48"/>
    </row>
    <row r="126">
      <c r="B126" s="48"/>
    </row>
    <row r="127">
      <c r="B127" s="48"/>
    </row>
    <row r="128">
      <c r="B128" s="48"/>
    </row>
    <row r="129">
      <c r="B129" s="48"/>
    </row>
    <row r="130">
      <c r="B130" s="48"/>
    </row>
    <row r="131">
      <c r="B131" s="48"/>
    </row>
    <row r="132">
      <c r="B132" s="48"/>
    </row>
    <row r="133">
      <c r="B133" s="48"/>
    </row>
    <row r="134">
      <c r="B134" s="48"/>
    </row>
    <row r="135">
      <c r="B135" s="48"/>
    </row>
    <row r="136">
      <c r="B136" s="48"/>
    </row>
    <row r="137">
      <c r="B137" s="48"/>
    </row>
    <row r="138">
      <c r="B138" s="48"/>
    </row>
    <row r="139">
      <c r="B139" s="48"/>
    </row>
    <row r="140">
      <c r="B140" s="48"/>
    </row>
    <row r="141">
      <c r="B141" s="48"/>
    </row>
    <row r="142">
      <c r="B142" s="48"/>
    </row>
    <row r="143">
      <c r="B143" s="48"/>
    </row>
    <row r="144">
      <c r="B144" s="48"/>
    </row>
    <row r="145">
      <c r="B145" s="48"/>
    </row>
    <row r="146">
      <c r="B146" s="48"/>
    </row>
    <row r="147">
      <c r="B147" s="48"/>
    </row>
    <row r="148">
      <c r="B148" s="48"/>
    </row>
    <row r="149">
      <c r="B149" s="48"/>
    </row>
    <row r="150">
      <c r="B150" s="48"/>
    </row>
    <row r="151">
      <c r="B151" s="48"/>
    </row>
    <row r="152">
      <c r="B152" s="48"/>
    </row>
    <row r="153">
      <c r="B153" s="48"/>
    </row>
    <row r="154">
      <c r="B154" s="48"/>
    </row>
    <row r="155">
      <c r="B155" s="48"/>
    </row>
    <row r="156">
      <c r="B156" s="48"/>
    </row>
    <row r="157">
      <c r="B157" s="48"/>
    </row>
    <row r="158">
      <c r="B158" s="48"/>
    </row>
    <row r="159">
      <c r="B159" s="48"/>
    </row>
    <row r="160">
      <c r="B160" s="48"/>
    </row>
    <row r="161">
      <c r="B161" s="48"/>
    </row>
    <row r="162">
      <c r="B162" s="48"/>
    </row>
    <row r="163">
      <c r="B163" s="48"/>
    </row>
    <row r="164">
      <c r="B164" s="48"/>
    </row>
    <row r="165">
      <c r="B165" s="48"/>
    </row>
    <row r="166">
      <c r="B166" s="48"/>
    </row>
    <row r="167">
      <c r="B167" s="48"/>
    </row>
    <row r="168">
      <c r="B168" s="48"/>
    </row>
    <row r="169">
      <c r="B169" s="48"/>
    </row>
    <row r="170">
      <c r="B170" s="48"/>
    </row>
    <row r="171">
      <c r="B171" s="48"/>
    </row>
    <row r="172">
      <c r="B172" s="48"/>
    </row>
    <row r="173">
      <c r="B173" s="48"/>
    </row>
    <row r="174">
      <c r="B174" s="48"/>
    </row>
    <row r="175">
      <c r="B175" s="48"/>
    </row>
    <row r="176">
      <c r="B176" s="48"/>
    </row>
    <row r="177">
      <c r="B177" s="48"/>
    </row>
    <row r="178">
      <c r="B178" s="48"/>
    </row>
    <row r="179">
      <c r="B179" s="48"/>
    </row>
    <row r="180">
      <c r="B180" s="48"/>
    </row>
    <row r="181">
      <c r="B181" s="48"/>
    </row>
    <row r="182">
      <c r="B182" s="48"/>
    </row>
    <row r="183">
      <c r="B183" s="48"/>
    </row>
    <row r="184">
      <c r="B184" s="48"/>
    </row>
    <row r="185">
      <c r="B185" s="48"/>
    </row>
    <row r="186">
      <c r="B186" s="48"/>
    </row>
    <row r="187">
      <c r="B187" s="48"/>
    </row>
    <row r="188">
      <c r="B188" s="48"/>
    </row>
    <row r="189">
      <c r="B189" s="48"/>
    </row>
    <row r="190">
      <c r="B190" s="48"/>
    </row>
    <row r="191">
      <c r="B191" s="48"/>
    </row>
    <row r="192">
      <c r="B192" s="48"/>
    </row>
    <row r="193">
      <c r="B193" s="48"/>
    </row>
    <row r="194">
      <c r="B194" s="48"/>
    </row>
    <row r="195">
      <c r="B195" s="48"/>
    </row>
    <row r="196">
      <c r="B196" s="48"/>
    </row>
    <row r="197">
      <c r="B197" s="48"/>
    </row>
    <row r="198">
      <c r="B198" s="48"/>
    </row>
    <row r="199">
      <c r="B199" s="48"/>
    </row>
    <row r="200">
      <c r="B200" s="48"/>
    </row>
    <row r="201">
      <c r="B201" s="48"/>
    </row>
    <row r="202">
      <c r="B202" s="48"/>
    </row>
    <row r="203">
      <c r="B203" s="48"/>
    </row>
    <row r="204">
      <c r="B204" s="48"/>
    </row>
    <row r="205">
      <c r="B205" s="48"/>
    </row>
    <row r="206">
      <c r="B206" s="48"/>
    </row>
    <row r="207">
      <c r="B207" s="48"/>
    </row>
    <row r="208">
      <c r="B208" s="48"/>
    </row>
    <row r="209">
      <c r="B209" s="48"/>
    </row>
    <row r="210">
      <c r="B210" s="48"/>
    </row>
    <row r="211">
      <c r="B211" s="48"/>
    </row>
    <row r="212">
      <c r="B212" s="48"/>
    </row>
    <row r="213">
      <c r="B213" s="48"/>
    </row>
    <row r="214">
      <c r="B214" s="48"/>
    </row>
    <row r="215">
      <c r="B215" s="48"/>
    </row>
    <row r="216">
      <c r="B216" s="48"/>
    </row>
    <row r="217">
      <c r="B217" s="48"/>
    </row>
    <row r="218">
      <c r="B218" s="48"/>
    </row>
    <row r="219">
      <c r="B219" s="48"/>
    </row>
    <row r="220">
      <c r="B220" s="48"/>
    </row>
    <row r="221">
      <c r="B221" s="48"/>
    </row>
    <row r="222">
      <c r="B222" s="48"/>
    </row>
    <row r="223">
      <c r="B223" s="48"/>
    </row>
    <row r="224">
      <c r="B224" s="48"/>
    </row>
    <row r="225">
      <c r="B225" s="48"/>
    </row>
    <row r="226">
      <c r="B226" s="48"/>
    </row>
    <row r="227">
      <c r="B227" s="48"/>
    </row>
    <row r="228">
      <c r="B228" s="48"/>
    </row>
    <row r="229">
      <c r="B229" s="48"/>
    </row>
    <row r="230">
      <c r="B230" s="48"/>
    </row>
    <row r="231">
      <c r="B231" s="48"/>
    </row>
    <row r="232">
      <c r="B232" s="48"/>
    </row>
    <row r="233">
      <c r="B233" s="48"/>
    </row>
    <row r="234">
      <c r="B234" s="48"/>
    </row>
    <row r="235">
      <c r="B235" s="48"/>
    </row>
    <row r="236">
      <c r="B236" s="48"/>
    </row>
    <row r="237">
      <c r="B237" s="48"/>
    </row>
    <row r="238">
      <c r="B238" s="48"/>
    </row>
    <row r="239">
      <c r="B239" s="48"/>
    </row>
    <row r="240">
      <c r="B240" s="48"/>
    </row>
    <row r="241">
      <c r="B241" s="48"/>
    </row>
    <row r="242">
      <c r="B242" s="48"/>
    </row>
    <row r="243">
      <c r="B243" s="48"/>
    </row>
    <row r="244">
      <c r="B244" s="48"/>
    </row>
    <row r="245">
      <c r="B245" s="48"/>
    </row>
    <row r="246">
      <c r="B246" s="48"/>
    </row>
    <row r="247">
      <c r="B247" s="48"/>
    </row>
    <row r="248">
      <c r="B248" s="48"/>
    </row>
    <row r="249">
      <c r="B249" s="48"/>
    </row>
    <row r="250">
      <c r="B250" s="48"/>
    </row>
    <row r="251">
      <c r="B251" s="48"/>
    </row>
    <row r="252">
      <c r="B252" s="48"/>
    </row>
    <row r="253">
      <c r="B253" s="48"/>
    </row>
    <row r="254">
      <c r="B254" s="48"/>
    </row>
    <row r="255">
      <c r="B255" s="48"/>
    </row>
    <row r="256">
      <c r="B256" s="48"/>
    </row>
    <row r="257">
      <c r="B257" s="48"/>
    </row>
    <row r="258">
      <c r="B258" s="48"/>
    </row>
    <row r="259">
      <c r="B259" s="48"/>
    </row>
    <row r="260">
      <c r="B260" s="48"/>
    </row>
    <row r="261">
      <c r="B261" s="48"/>
    </row>
    <row r="262">
      <c r="B262" s="48"/>
    </row>
    <row r="263">
      <c r="B263" s="48"/>
    </row>
    <row r="264">
      <c r="B264" s="48"/>
    </row>
    <row r="265">
      <c r="B265" s="48"/>
    </row>
    <row r="266">
      <c r="B266" s="48"/>
    </row>
    <row r="267">
      <c r="B267" s="48"/>
    </row>
    <row r="268">
      <c r="B268" s="48"/>
    </row>
    <row r="269">
      <c r="B269" s="48"/>
    </row>
    <row r="270">
      <c r="B270" s="48"/>
    </row>
    <row r="271">
      <c r="B271" s="48"/>
    </row>
    <row r="272">
      <c r="B272" s="48"/>
    </row>
    <row r="273">
      <c r="B273" s="48"/>
    </row>
    <row r="274">
      <c r="B274" s="48"/>
    </row>
    <row r="275">
      <c r="B275" s="48"/>
    </row>
    <row r="276">
      <c r="B276" s="48"/>
    </row>
    <row r="277">
      <c r="B277" s="48"/>
    </row>
    <row r="278">
      <c r="B278" s="48"/>
    </row>
    <row r="279">
      <c r="B279" s="48"/>
    </row>
    <row r="280">
      <c r="B280" s="48"/>
    </row>
    <row r="281">
      <c r="B281" s="48"/>
    </row>
    <row r="282">
      <c r="B282" s="48"/>
    </row>
    <row r="283">
      <c r="B283" s="48"/>
    </row>
    <row r="284">
      <c r="B284" s="48"/>
    </row>
    <row r="285">
      <c r="B285" s="48"/>
    </row>
    <row r="286">
      <c r="B286" s="48"/>
    </row>
    <row r="287">
      <c r="B287" s="48"/>
    </row>
    <row r="288">
      <c r="B288" s="48"/>
    </row>
    <row r="289">
      <c r="B289" s="48"/>
    </row>
    <row r="290">
      <c r="B290" s="48"/>
    </row>
    <row r="291">
      <c r="B291" s="48"/>
    </row>
    <row r="292">
      <c r="B292" s="48"/>
    </row>
    <row r="293">
      <c r="B293" s="48"/>
    </row>
    <row r="294">
      <c r="B294" s="48"/>
    </row>
    <row r="295">
      <c r="B295" s="48"/>
    </row>
    <row r="296">
      <c r="B296" s="48"/>
    </row>
    <row r="297">
      <c r="B297" s="48"/>
    </row>
    <row r="298">
      <c r="B298" s="48"/>
    </row>
    <row r="299">
      <c r="B299" s="48"/>
    </row>
    <row r="300">
      <c r="B300" s="48"/>
    </row>
    <row r="301">
      <c r="B301" s="48"/>
    </row>
    <row r="302">
      <c r="B302" s="48"/>
    </row>
    <row r="303">
      <c r="B303" s="48"/>
    </row>
    <row r="304">
      <c r="B304" s="48"/>
    </row>
    <row r="305">
      <c r="B305" s="48"/>
    </row>
    <row r="306">
      <c r="B306" s="48"/>
    </row>
    <row r="307">
      <c r="B307" s="48"/>
    </row>
    <row r="308">
      <c r="B308" s="48"/>
    </row>
    <row r="309">
      <c r="B309" s="48"/>
    </row>
    <row r="310">
      <c r="B310" s="48"/>
    </row>
    <row r="311">
      <c r="B311" s="48"/>
    </row>
    <row r="312">
      <c r="B312" s="48"/>
    </row>
    <row r="313">
      <c r="B313" s="48"/>
    </row>
    <row r="314">
      <c r="B314" s="48"/>
    </row>
    <row r="315">
      <c r="B315" s="48"/>
    </row>
    <row r="316">
      <c r="B316" s="48"/>
    </row>
    <row r="317">
      <c r="B317" s="48"/>
    </row>
    <row r="318">
      <c r="B318" s="48"/>
    </row>
    <row r="319">
      <c r="B319" s="48"/>
    </row>
    <row r="320">
      <c r="B320" s="48"/>
    </row>
    <row r="321">
      <c r="B321" s="48"/>
    </row>
    <row r="322">
      <c r="B322" s="48"/>
    </row>
    <row r="323">
      <c r="B323" s="48"/>
    </row>
    <row r="324">
      <c r="B324" s="48"/>
    </row>
    <row r="325">
      <c r="B325" s="48"/>
    </row>
    <row r="326">
      <c r="B326" s="48"/>
    </row>
    <row r="327">
      <c r="B327" s="48"/>
    </row>
    <row r="328">
      <c r="B328" s="48"/>
    </row>
    <row r="329">
      <c r="B329" s="48"/>
    </row>
    <row r="330">
      <c r="B330" s="48"/>
    </row>
    <row r="331">
      <c r="B331" s="48"/>
    </row>
    <row r="332">
      <c r="B332" s="48"/>
    </row>
    <row r="333">
      <c r="B333" s="48"/>
    </row>
    <row r="334">
      <c r="B334" s="48"/>
    </row>
    <row r="335">
      <c r="B335" s="48"/>
    </row>
    <row r="336">
      <c r="B336" s="48"/>
    </row>
    <row r="337">
      <c r="B337" s="48"/>
    </row>
    <row r="338">
      <c r="B338" s="48"/>
    </row>
    <row r="339">
      <c r="B339" s="48"/>
    </row>
    <row r="340">
      <c r="B340" s="48"/>
    </row>
    <row r="341">
      <c r="B341" s="48"/>
    </row>
    <row r="342">
      <c r="B342" s="48"/>
    </row>
    <row r="343">
      <c r="B343" s="48"/>
    </row>
    <row r="344">
      <c r="B344" s="48"/>
    </row>
    <row r="345">
      <c r="B345" s="48"/>
    </row>
    <row r="346">
      <c r="B346" s="48"/>
    </row>
    <row r="347">
      <c r="B347" s="48"/>
    </row>
    <row r="348">
      <c r="B348" s="48"/>
    </row>
    <row r="349">
      <c r="B349" s="48"/>
    </row>
    <row r="350">
      <c r="B350" s="48"/>
    </row>
    <row r="351">
      <c r="B351" s="48"/>
    </row>
    <row r="352">
      <c r="B352" s="48"/>
    </row>
    <row r="353">
      <c r="B353" s="48"/>
    </row>
    <row r="354">
      <c r="B354" s="48"/>
    </row>
    <row r="355">
      <c r="B355" s="48"/>
    </row>
    <row r="356">
      <c r="B356" s="48"/>
    </row>
    <row r="357">
      <c r="B357" s="48"/>
    </row>
    <row r="358">
      <c r="B358" s="48"/>
    </row>
    <row r="359">
      <c r="B359" s="48"/>
    </row>
    <row r="360">
      <c r="B360" s="48"/>
    </row>
    <row r="361">
      <c r="B361" s="48"/>
    </row>
    <row r="362">
      <c r="B362" s="48"/>
    </row>
    <row r="363">
      <c r="B363" s="48"/>
    </row>
    <row r="364">
      <c r="B364" s="48"/>
    </row>
    <row r="365">
      <c r="B365" s="48"/>
    </row>
    <row r="366">
      <c r="B366" s="48"/>
    </row>
    <row r="367">
      <c r="B367" s="48"/>
    </row>
    <row r="368">
      <c r="B368" s="48"/>
    </row>
    <row r="369">
      <c r="B369" s="48"/>
    </row>
    <row r="370">
      <c r="B370" s="48"/>
    </row>
    <row r="371">
      <c r="B371" s="48"/>
    </row>
    <row r="372">
      <c r="B372" s="48"/>
    </row>
    <row r="373">
      <c r="B373" s="48"/>
    </row>
    <row r="374">
      <c r="B374" s="48"/>
    </row>
    <row r="375">
      <c r="B375" s="48"/>
    </row>
    <row r="376">
      <c r="B376" s="48"/>
    </row>
    <row r="377">
      <c r="B377" s="48"/>
    </row>
    <row r="378">
      <c r="B378" s="48"/>
    </row>
    <row r="379">
      <c r="B379" s="48"/>
    </row>
    <row r="380">
      <c r="B380" s="48"/>
    </row>
    <row r="381">
      <c r="B381" s="48"/>
    </row>
    <row r="382">
      <c r="B382" s="48"/>
    </row>
    <row r="383">
      <c r="B383" s="48"/>
    </row>
    <row r="384">
      <c r="B384" s="48"/>
    </row>
    <row r="385">
      <c r="B385" s="48"/>
    </row>
    <row r="386">
      <c r="B386" s="48"/>
    </row>
    <row r="387">
      <c r="B387" s="48"/>
    </row>
    <row r="388">
      <c r="B388" s="48"/>
    </row>
    <row r="389">
      <c r="B389" s="48"/>
    </row>
    <row r="390">
      <c r="B390" s="48"/>
    </row>
    <row r="391">
      <c r="B391" s="48"/>
    </row>
    <row r="392">
      <c r="B392" s="48"/>
    </row>
    <row r="393">
      <c r="B393" s="48"/>
    </row>
    <row r="394">
      <c r="B394" s="48"/>
    </row>
    <row r="395">
      <c r="B395" s="48"/>
    </row>
    <row r="396">
      <c r="B396" s="48"/>
    </row>
    <row r="397">
      <c r="B397" s="48"/>
    </row>
    <row r="398">
      <c r="B398" s="48"/>
    </row>
    <row r="399">
      <c r="B399" s="48"/>
    </row>
    <row r="400">
      <c r="B400" s="48"/>
    </row>
    <row r="401">
      <c r="B401" s="48"/>
    </row>
    <row r="402">
      <c r="B402" s="48"/>
    </row>
    <row r="403">
      <c r="B403" s="48"/>
    </row>
    <row r="404">
      <c r="B404" s="48"/>
    </row>
    <row r="405">
      <c r="B405" s="48"/>
    </row>
    <row r="406">
      <c r="B406" s="48"/>
    </row>
    <row r="407">
      <c r="B407" s="48"/>
    </row>
    <row r="408">
      <c r="B408" s="48"/>
    </row>
    <row r="409">
      <c r="B409" s="48"/>
    </row>
    <row r="410">
      <c r="B410" s="48"/>
    </row>
    <row r="411">
      <c r="B411" s="48"/>
    </row>
    <row r="412">
      <c r="B412" s="48"/>
    </row>
    <row r="413">
      <c r="B413" s="48"/>
    </row>
    <row r="414">
      <c r="B414" s="48"/>
    </row>
    <row r="415">
      <c r="B415" s="48"/>
    </row>
    <row r="416">
      <c r="B416" s="48"/>
    </row>
    <row r="417">
      <c r="B417" s="48"/>
    </row>
    <row r="418">
      <c r="B418" s="48"/>
    </row>
    <row r="419">
      <c r="B419" s="48"/>
    </row>
    <row r="420">
      <c r="B420" s="48"/>
    </row>
    <row r="421">
      <c r="B421" s="48"/>
    </row>
    <row r="422">
      <c r="B422" s="48"/>
    </row>
    <row r="423">
      <c r="B423" s="48"/>
    </row>
    <row r="424">
      <c r="B424" s="48"/>
    </row>
    <row r="425">
      <c r="B425" s="48"/>
    </row>
    <row r="426">
      <c r="B426" s="48"/>
    </row>
    <row r="427">
      <c r="B427" s="48"/>
    </row>
    <row r="428">
      <c r="B428" s="48"/>
    </row>
    <row r="429">
      <c r="B429" s="48"/>
    </row>
    <row r="430">
      <c r="B430" s="48"/>
    </row>
    <row r="431">
      <c r="B431" s="48"/>
    </row>
    <row r="432">
      <c r="B432" s="48"/>
    </row>
    <row r="433">
      <c r="B433" s="48"/>
    </row>
    <row r="434">
      <c r="B434" s="48"/>
    </row>
    <row r="435">
      <c r="B435" s="48"/>
    </row>
    <row r="436">
      <c r="B436" s="48"/>
    </row>
    <row r="437">
      <c r="B437" s="48"/>
    </row>
    <row r="438">
      <c r="B438" s="48"/>
    </row>
    <row r="439">
      <c r="B439" s="48"/>
    </row>
    <row r="440">
      <c r="B440" s="48"/>
    </row>
    <row r="441">
      <c r="B441" s="48"/>
    </row>
    <row r="442">
      <c r="B442" s="48"/>
    </row>
    <row r="443">
      <c r="B443" s="48"/>
    </row>
    <row r="444">
      <c r="B444" s="48"/>
    </row>
    <row r="445">
      <c r="B445" s="48"/>
    </row>
    <row r="446">
      <c r="B446" s="48"/>
    </row>
    <row r="447">
      <c r="B447" s="48"/>
    </row>
    <row r="448">
      <c r="B448" s="48"/>
    </row>
    <row r="449">
      <c r="B449" s="48"/>
    </row>
    <row r="450">
      <c r="B450" s="48"/>
    </row>
    <row r="451">
      <c r="B451" s="48"/>
    </row>
    <row r="452">
      <c r="B452" s="48"/>
    </row>
    <row r="453">
      <c r="B453" s="48"/>
    </row>
    <row r="454">
      <c r="B454" s="48"/>
    </row>
    <row r="455">
      <c r="B455" s="48"/>
    </row>
    <row r="456">
      <c r="B456" s="48"/>
    </row>
    <row r="457">
      <c r="B457" s="48"/>
    </row>
    <row r="458">
      <c r="B458" s="48"/>
    </row>
    <row r="459">
      <c r="B459" s="48"/>
    </row>
    <row r="460">
      <c r="B460" s="48"/>
    </row>
    <row r="461">
      <c r="B461" s="48"/>
    </row>
    <row r="462">
      <c r="B462" s="48"/>
    </row>
    <row r="463">
      <c r="B463" s="48"/>
    </row>
    <row r="464">
      <c r="B464" s="48"/>
    </row>
    <row r="465">
      <c r="B465" s="48"/>
    </row>
    <row r="466">
      <c r="B466" s="48"/>
    </row>
    <row r="467">
      <c r="B467" s="48"/>
    </row>
    <row r="468">
      <c r="B468" s="48"/>
    </row>
    <row r="469">
      <c r="B469" s="48"/>
    </row>
    <row r="470">
      <c r="B470" s="48"/>
    </row>
    <row r="471">
      <c r="B471" s="48"/>
    </row>
    <row r="472">
      <c r="B472" s="48"/>
    </row>
    <row r="473">
      <c r="B473" s="48"/>
    </row>
    <row r="474">
      <c r="B474" s="48"/>
    </row>
    <row r="475">
      <c r="B475" s="48"/>
    </row>
    <row r="476">
      <c r="B476" s="48"/>
    </row>
    <row r="477">
      <c r="B477" s="48"/>
    </row>
    <row r="478">
      <c r="B478" s="48"/>
    </row>
    <row r="479">
      <c r="B479" s="48"/>
    </row>
    <row r="480">
      <c r="B480" s="48"/>
    </row>
    <row r="481">
      <c r="B481" s="48"/>
    </row>
    <row r="482">
      <c r="B482" s="48"/>
    </row>
    <row r="483">
      <c r="B483" s="48"/>
    </row>
    <row r="484">
      <c r="B484" s="48"/>
    </row>
    <row r="485">
      <c r="B485" s="48"/>
    </row>
    <row r="486">
      <c r="B486" s="48"/>
    </row>
    <row r="487">
      <c r="B487" s="48"/>
    </row>
    <row r="488">
      <c r="B488" s="48"/>
    </row>
    <row r="489">
      <c r="B489" s="48"/>
    </row>
    <row r="490">
      <c r="B490" s="48"/>
    </row>
    <row r="491">
      <c r="B491" s="48"/>
    </row>
    <row r="492">
      <c r="B492" s="48"/>
    </row>
    <row r="493">
      <c r="B493" s="48"/>
    </row>
    <row r="494">
      <c r="B494" s="48"/>
    </row>
    <row r="495">
      <c r="B495" s="48"/>
    </row>
    <row r="496">
      <c r="B496" s="48"/>
    </row>
    <row r="497">
      <c r="B497" s="48"/>
    </row>
    <row r="498">
      <c r="B498" s="48"/>
    </row>
    <row r="499">
      <c r="B499" s="48"/>
    </row>
    <row r="500">
      <c r="B500" s="48"/>
    </row>
    <row r="501">
      <c r="B501" s="48"/>
    </row>
    <row r="502">
      <c r="B502" s="48"/>
    </row>
    <row r="503">
      <c r="B503" s="48"/>
    </row>
    <row r="504">
      <c r="B504" s="48"/>
    </row>
    <row r="505">
      <c r="B505" s="48"/>
    </row>
    <row r="506">
      <c r="B506" s="48"/>
    </row>
    <row r="507">
      <c r="B507" s="48"/>
    </row>
    <row r="508">
      <c r="B508" s="48"/>
    </row>
    <row r="509">
      <c r="B509" s="48"/>
    </row>
    <row r="510">
      <c r="B510" s="48"/>
    </row>
    <row r="511">
      <c r="B511" s="48"/>
    </row>
    <row r="512">
      <c r="B512" s="48"/>
    </row>
    <row r="513">
      <c r="B513" s="48"/>
    </row>
    <row r="514">
      <c r="B514" s="48"/>
    </row>
    <row r="515">
      <c r="B515" s="48"/>
    </row>
    <row r="516">
      <c r="B516" s="48"/>
    </row>
    <row r="517">
      <c r="B517" s="48"/>
    </row>
    <row r="518">
      <c r="B518" s="48"/>
    </row>
    <row r="519">
      <c r="B519" s="48"/>
    </row>
    <row r="520">
      <c r="B520" s="48"/>
    </row>
    <row r="521">
      <c r="B521" s="48"/>
    </row>
    <row r="522">
      <c r="B522" s="48"/>
    </row>
    <row r="523">
      <c r="B523" s="48"/>
    </row>
    <row r="524">
      <c r="B524" s="48"/>
    </row>
    <row r="525">
      <c r="B525" s="48"/>
    </row>
    <row r="526">
      <c r="B526" s="48"/>
    </row>
    <row r="527">
      <c r="B527" s="48"/>
    </row>
    <row r="528">
      <c r="B528" s="48"/>
    </row>
    <row r="529">
      <c r="B529" s="48"/>
    </row>
    <row r="530">
      <c r="B530" s="48"/>
    </row>
    <row r="531">
      <c r="B531" s="48"/>
    </row>
    <row r="532">
      <c r="B532" s="48"/>
    </row>
    <row r="533">
      <c r="B533" s="48"/>
    </row>
    <row r="534">
      <c r="B534" s="48"/>
    </row>
    <row r="535">
      <c r="B535" s="48"/>
    </row>
    <row r="536">
      <c r="B536" s="48"/>
    </row>
    <row r="537">
      <c r="B537" s="48"/>
    </row>
    <row r="538">
      <c r="B538" s="48"/>
    </row>
    <row r="539">
      <c r="B539" s="48"/>
    </row>
    <row r="540">
      <c r="B540" s="48"/>
    </row>
    <row r="541">
      <c r="B541" s="48"/>
    </row>
    <row r="542">
      <c r="B542" s="48"/>
    </row>
    <row r="543">
      <c r="B543" s="48"/>
    </row>
    <row r="544">
      <c r="B544" s="48"/>
    </row>
    <row r="545">
      <c r="B545" s="48"/>
    </row>
    <row r="546">
      <c r="B546" s="48"/>
    </row>
    <row r="547">
      <c r="B547" s="48"/>
    </row>
    <row r="548">
      <c r="B548" s="48"/>
    </row>
    <row r="549">
      <c r="B549" s="48"/>
    </row>
    <row r="550">
      <c r="B550" s="48"/>
    </row>
    <row r="551">
      <c r="B551" s="48"/>
    </row>
    <row r="552">
      <c r="B552" s="48"/>
    </row>
    <row r="553">
      <c r="B553" s="48"/>
    </row>
    <row r="554">
      <c r="B554" s="48"/>
    </row>
    <row r="555">
      <c r="B555" s="48"/>
    </row>
    <row r="556">
      <c r="B556" s="48"/>
    </row>
    <row r="557">
      <c r="B557" s="48"/>
    </row>
    <row r="558">
      <c r="B558" s="48"/>
    </row>
    <row r="559">
      <c r="B559" s="48"/>
    </row>
    <row r="560">
      <c r="B560" s="48"/>
    </row>
    <row r="561">
      <c r="B561" s="48"/>
    </row>
    <row r="562">
      <c r="B562" s="48"/>
    </row>
    <row r="563">
      <c r="B563" s="48"/>
    </row>
    <row r="564">
      <c r="B564" s="48"/>
    </row>
    <row r="565">
      <c r="B565" s="48"/>
    </row>
    <row r="566">
      <c r="B566" s="48"/>
    </row>
    <row r="567">
      <c r="B567" s="48"/>
    </row>
    <row r="568">
      <c r="B568" s="48"/>
    </row>
    <row r="569">
      <c r="B569" s="48"/>
    </row>
    <row r="570">
      <c r="B570" s="48"/>
    </row>
    <row r="571">
      <c r="B571" s="48"/>
    </row>
    <row r="572">
      <c r="B572" s="48"/>
    </row>
    <row r="573">
      <c r="B573" s="48"/>
    </row>
    <row r="574">
      <c r="B574" s="48"/>
    </row>
    <row r="575">
      <c r="B575" s="48"/>
    </row>
    <row r="576">
      <c r="B576" s="48"/>
    </row>
    <row r="577">
      <c r="B577" s="48"/>
    </row>
    <row r="578">
      <c r="B578" s="48"/>
    </row>
    <row r="579">
      <c r="B579" s="48"/>
    </row>
    <row r="580">
      <c r="B580" s="48"/>
    </row>
    <row r="581">
      <c r="B581" s="48"/>
    </row>
    <row r="582">
      <c r="B582" s="48"/>
    </row>
    <row r="583">
      <c r="B583" s="48"/>
    </row>
    <row r="584">
      <c r="B584" s="48"/>
    </row>
    <row r="585">
      <c r="B585" s="48"/>
    </row>
    <row r="586">
      <c r="B586" s="48"/>
    </row>
    <row r="587">
      <c r="B587" s="48"/>
    </row>
    <row r="588">
      <c r="B588" s="48"/>
    </row>
    <row r="589">
      <c r="B589" s="48"/>
    </row>
    <row r="590">
      <c r="B590" s="48"/>
    </row>
    <row r="591">
      <c r="B591" s="48"/>
    </row>
    <row r="592">
      <c r="B592" s="48"/>
    </row>
    <row r="593">
      <c r="B593" s="48"/>
    </row>
    <row r="594">
      <c r="B594" s="48"/>
    </row>
    <row r="595">
      <c r="B595" s="48"/>
    </row>
    <row r="596">
      <c r="B596" s="48"/>
    </row>
    <row r="597">
      <c r="B597" s="48"/>
    </row>
    <row r="598">
      <c r="B598" s="48"/>
    </row>
    <row r="599">
      <c r="B599" s="48"/>
    </row>
    <row r="600">
      <c r="B600" s="48"/>
    </row>
    <row r="601">
      <c r="B601" s="48"/>
    </row>
    <row r="602">
      <c r="B602" s="48"/>
    </row>
    <row r="603">
      <c r="B603" s="48"/>
    </row>
    <row r="604">
      <c r="B604" s="48"/>
    </row>
    <row r="605">
      <c r="B605" s="48"/>
    </row>
    <row r="606">
      <c r="B606" s="48"/>
    </row>
    <row r="607">
      <c r="B607" s="48"/>
    </row>
    <row r="608">
      <c r="B608" s="48"/>
    </row>
    <row r="609">
      <c r="B609" s="48"/>
    </row>
    <row r="610">
      <c r="B610" s="48"/>
    </row>
    <row r="611">
      <c r="B611" s="48"/>
    </row>
    <row r="612">
      <c r="B612" s="48"/>
    </row>
    <row r="613">
      <c r="B613" s="48"/>
    </row>
    <row r="614">
      <c r="B614" s="48"/>
    </row>
    <row r="615">
      <c r="B615" s="48"/>
    </row>
    <row r="616">
      <c r="B616" s="48"/>
    </row>
    <row r="617">
      <c r="B617" s="48"/>
    </row>
    <row r="618">
      <c r="B618" s="48"/>
    </row>
    <row r="619">
      <c r="B619" s="48"/>
    </row>
    <row r="620">
      <c r="B620" s="48"/>
    </row>
    <row r="621">
      <c r="B621" s="48"/>
    </row>
    <row r="622">
      <c r="B622" s="48"/>
    </row>
    <row r="623">
      <c r="B623" s="48"/>
    </row>
    <row r="624">
      <c r="B624" s="48"/>
    </row>
    <row r="625">
      <c r="B625" s="48"/>
    </row>
    <row r="626">
      <c r="B626" s="48"/>
    </row>
    <row r="627">
      <c r="B627" s="48"/>
    </row>
    <row r="628">
      <c r="B628" s="48"/>
    </row>
    <row r="629">
      <c r="B629" s="48"/>
    </row>
    <row r="630">
      <c r="B630" s="48"/>
    </row>
    <row r="631">
      <c r="B631" s="48"/>
    </row>
    <row r="632">
      <c r="B632" s="48"/>
    </row>
    <row r="633">
      <c r="B633" s="48"/>
    </row>
    <row r="634">
      <c r="B634" s="48"/>
    </row>
    <row r="635">
      <c r="B635" s="48"/>
    </row>
    <row r="636">
      <c r="B636" s="48"/>
    </row>
    <row r="637">
      <c r="B637" s="48"/>
    </row>
    <row r="638">
      <c r="B638" s="48"/>
    </row>
    <row r="639">
      <c r="B639" s="48"/>
    </row>
    <row r="640">
      <c r="B640" s="48"/>
    </row>
    <row r="641">
      <c r="B641" s="48"/>
    </row>
    <row r="642">
      <c r="B642" s="48"/>
    </row>
    <row r="643">
      <c r="B643" s="48"/>
    </row>
    <row r="644">
      <c r="B644" s="48"/>
    </row>
    <row r="645">
      <c r="B645" s="48"/>
    </row>
    <row r="646">
      <c r="B646" s="48"/>
    </row>
    <row r="647">
      <c r="B647" s="48"/>
    </row>
    <row r="648">
      <c r="B648" s="48"/>
    </row>
    <row r="649">
      <c r="B649" s="48"/>
    </row>
    <row r="650">
      <c r="B650" s="48"/>
    </row>
    <row r="651">
      <c r="B651" s="48"/>
    </row>
    <row r="652">
      <c r="B652" s="48"/>
    </row>
    <row r="653">
      <c r="B653" s="48"/>
    </row>
    <row r="654">
      <c r="B654" s="48"/>
    </row>
    <row r="655">
      <c r="B655" s="48"/>
    </row>
    <row r="656">
      <c r="B656" s="48"/>
    </row>
    <row r="657">
      <c r="B657" s="48"/>
    </row>
    <row r="658">
      <c r="B658" s="48"/>
    </row>
    <row r="659">
      <c r="B659" s="48"/>
    </row>
    <row r="660">
      <c r="B660" s="48"/>
    </row>
    <row r="661">
      <c r="B661" s="48"/>
    </row>
    <row r="662">
      <c r="B662" s="48"/>
    </row>
    <row r="663">
      <c r="B663" s="48"/>
    </row>
    <row r="664">
      <c r="B664" s="48"/>
    </row>
    <row r="665">
      <c r="B665" s="48"/>
    </row>
    <row r="666">
      <c r="B666" s="48"/>
    </row>
    <row r="667">
      <c r="B667" s="48"/>
    </row>
    <row r="668">
      <c r="B668" s="48"/>
    </row>
    <row r="669">
      <c r="B669" s="48"/>
    </row>
    <row r="670">
      <c r="B670" s="48"/>
    </row>
    <row r="671">
      <c r="B671" s="48"/>
    </row>
    <row r="672">
      <c r="B672" s="48"/>
    </row>
    <row r="673">
      <c r="B673" s="48"/>
    </row>
    <row r="674">
      <c r="B674" s="48"/>
    </row>
    <row r="675">
      <c r="B675" s="48"/>
    </row>
    <row r="676">
      <c r="B676" s="48"/>
    </row>
    <row r="677">
      <c r="B677" s="48"/>
    </row>
    <row r="678">
      <c r="B678" s="48"/>
    </row>
    <row r="679">
      <c r="B679" s="48"/>
    </row>
    <row r="680">
      <c r="B680" s="48"/>
    </row>
    <row r="681">
      <c r="B681" s="48"/>
    </row>
    <row r="682">
      <c r="B682" s="48"/>
    </row>
    <row r="683">
      <c r="B683" s="48"/>
    </row>
    <row r="684">
      <c r="B684" s="48"/>
    </row>
    <row r="685">
      <c r="B685" s="48"/>
    </row>
    <row r="686">
      <c r="B686" s="48"/>
    </row>
    <row r="687">
      <c r="B687" s="48"/>
    </row>
    <row r="688">
      <c r="B688" s="48"/>
    </row>
    <row r="689">
      <c r="B689" s="48"/>
    </row>
    <row r="690">
      <c r="B690" s="48"/>
    </row>
    <row r="691">
      <c r="B691" s="48"/>
    </row>
    <row r="692">
      <c r="B692" s="48"/>
    </row>
    <row r="693">
      <c r="B693" s="48"/>
    </row>
    <row r="694">
      <c r="B694" s="48"/>
    </row>
    <row r="695">
      <c r="B695" s="48"/>
    </row>
    <row r="696">
      <c r="B696" s="48"/>
    </row>
    <row r="697">
      <c r="B697" s="48"/>
    </row>
    <row r="698">
      <c r="B698" s="48"/>
    </row>
    <row r="699">
      <c r="B699" s="48"/>
    </row>
    <row r="700">
      <c r="B700" s="48"/>
    </row>
    <row r="701">
      <c r="B701" s="48"/>
    </row>
    <row r="702">
      <c r="B702" s="48"/>
    </row>
    <row r="703">
      <c r="B703" s="48"/>
    </row>
    <row r="704">
      <c r="B704" s="48"/>
    </row>
    <row r="705">
      <c r="B705" s="48"/>
    </row>
    <row r="706">
      <c r="B706" s="48"/>
    </row>
    <row r="707">
      <c r="B707" s="48"/>
    </row>
    <row r="708">
      <c r="B708" s="48"/>
    </row>
    <row r="709">
      <c r="B709" s="48"/>
    </row>
    <row r="710">
      <c r="B710" s="48"/>
    </row>
    <row r="711">
      <c r="B711" s="48"/>
    </row>
    <row r="712">
      <c r="B712" s="48"/>
    </row>
    <row r="713">
      <c r="B713" s="48"/>
    </row>
    <row r="714">
      <c r="B714" s="48"/>
    </row>
    <row r="715">
      <c r="B715" s="48"/>
    </row>
    <row r="716">
      <c r="B716" s="48"/>
    </row>
    <row r="717">
      <c r="B717" s="48"/>
    </row>
    <row r="718">
      <c r="B718" s="48"/>
    </row>
    <row r="719">
      <c r="B719" s="48"/>
    </row>
    <row r="720">
      <c r="B720" s="48"/>
    </row>
    <row r="721">
      <c r="B721" s="48"/>
    </row>
    <row r="722">
      <c r="B722" s="48"/>
    </row>
    <row r="723">
      <c r="B723" s="48"/>
    </row>
    <row r="724">
      <c r="B724" s="48"/>
    </row>
    <row r="725">
      <c r="B725" s="48"/>
    </row>
    <row r="726">
      <c r="B726" s="48"/>
    </row>
    <row r="727">
      <c r="B727" s="48"/>
    </row>
    <row r="728">
      <c r="B728" s="48"/>
    </row>
    <row r="729">
      <c r="B729" s="48"/>
    </row>
    <row r="730">
      <c r="B730" s="48"/>
    </row>
    <row r="731">
      <c r="B731" s="48"/>
    </row>
    <row r="732">
      <c r="B732" s="48"/>
    </row>
    <row r="733">
      <c r="B733" s="48"/>
    </row>
    <row r="734">
      <c r="B734" s="48"/>
    </row>
    <row r="735">
      <c r="B735" s="48"/>
    </row>
    <row r="736">
      <c r="B736" s="48"/>
    </row>
    <row r="737">
      <c r="B737" s="48"/>
    </row>
    <row r="738">
      <c r="B738" s="48"/>
    </row>
    <row r="739">
      <c r="B739" s="48"/>
    </row>
    <row r="740">
      <c r="B740" s="48"/>
    </row>
    <row r="741">
      <c r="B741" s="48"/>
    </row>
    <row r="742">
      <c r="B742" s="48"/>
    </row>
    <row r="743">
      <c r="B743" s="48"/>
    </row>
    <row r="744">
      <c r="B744" s="48"/>
    </row>
    <row r="745">
      <c r="B745" s="48"/>
    </row>
    <row r="746">
      <c r="B746" s="48"/>
    </row>
    <row r="747">
      <c r="B747" s="48"/>
    </row>
    <row r="748">
      <c r="B748" s="48"/>
    </row>
    <row r="749">
      <c r="B749" s="48"/>
    </row>
    <row r="750">
      <c r="B750" s="48"/>
    </row>
    <row r="751">
      <c r="B751" s="48"/>
    </row>
    <row r="752">
      <c r="B752" s="48"/>
    </row>
    <row r="753">
      <c r="B753" s="48"/>
    </row>
    <row r="754">
      <c r="B754" s="48"/>
    </row>
    <row r="755">
      <c r="B755" s="48"/>
    </row>
    <row r="756">
      <c r="B756" s="48"/>
    </row>
    <row r="757">
      <c r="B757" s="48"/>
    </row>
    <row r="758">
      <c r="B758" s="48"/>
    </row>
    <row r="759">
      <c r="B759" s="48"/>
    </row>
    <row r="760">
      <c r="B760" s="48"/>
    </row>
    <row r="761">
      <c r="B761" s="48"/>
    </row>
    <row r="762">
      <c r="B762" s="48"/>
    </row>
    <row r="763">
      <c r="B763" s="48"/>
    </row>
    <row r="764">
      <c r="B764" s="48"/>
    </row>
    <row r="765">
      <c r="B765" s="48"/>
    </row>
    <row r="766">
      <c r="B766" s="48"/>
    </row>
    <row r="767">
      <c r="B767" s="48"/>
    </row>
    <row r="768">
      <c r="B768" s="48"/>
    </row>
    <row r="769">
      <c r="B769" s="48"/>
    </row>
    <row r="770">
      <c r="B770" s="48"/>
    </row>
    <row r="771">
      <c r="B771" s="48"/>
    </row>
    <row r="772">
      <c r="B772" s="48"/>
    </row>
    <row r="773">
      <c r="B773" s="48"/>
    </row>
    <row r="774">
      <c r="B774" s="48"/>
    </row>
    <row r="775">
      <c r="B775" s="48"/>
    </row>
    <row r="776">
      <c r="B776" s="48"/>
    </row>
    <row r="777">
      <c r="B777" s="48"/>
    </row>
    <row r="778">
      <c r="B778" s="48"/>
    </row>
    <row r="779">
      <c r="B779" s="48"/>
    </row>
    <row r="780">
      <c r="B780" s="48"/>
    </row>
    <row r="781">
      <c r="B781" s="48"/>
    </row>
    <row r="782">
      <c r="B782" s="48"/>
    </row>
    <row r="783">
      <c r="B783" s="48"/>
    </row>
    <row r="784">
      <c r="B784" s="48"/>
    </row>
    <row r="785">
      <c r="B785" s="48"/>
    </row>
    <row r="786">
      <c r="B786" s="48"/>
    </row>
    <row r="787">
      <c r="B787" s="48"/>
    </row>
    <row r="788">
      <c r="B788" s="48"/>
    </row>
    <row r="789">
      <c r="B789" s="48"/>
    </row>
    <row r="790">
      <c r="B790" s="48"/>
    </row>
    <row r="791">
      <c r="B791" s="48"/>
    </row>
    <row r="792">
      <c r="B792" s="48"/>
    </row>
    <row r="793">
      <c r="B793" s="48"/>
    </row>
    <row r="794">
      <c r="B794" s="48"/>
    </row>
    <row r="795">
      <c r="B795" s="48"/>
    </row>
    <row r="796">
      <c r="B796" s="48"/>
    </row>
    <row r="797">
      <c r="B797" s="48"/>
    </row>
    <row r="798">
      <c r="B798" s="48"/>
    </row>
    <row r="799">
      <c r="B799" s="48"/>
    </row>
    <row r="800">
      <c r="B800" s="48"/>
    </row>
    <row r="801">
      <c r="B801" s="48"/>
    </row>
    <row r="802">
      <c r="B802" s="48"/>
    </row>
    <row r="803">
      <c r="B803" s="48"/>
    </row>
    <row r="804">
      <c r="B804" s="48"/>
    </row>
    <row r="805">
      <c r="B805" s="48"/>
    </row>
    <row r="806">
      <c r="B806" s="48"/>
    </row>
    <row r="807">
      <c r="B807" s="48"/>
    </row>
    <row r="808">
      <c r="B808" s="48"/>
    </row>
    <row r="809">
      <c r="B809" s="48"/>
    </row>
    <row r="810">
      <c r="B810" s="48"/>
    </row>
    <row r="811">
      <c r="B811" s="48"/>
    </row>
    <row r="812">
      <c r="B812" s="48"/>
    </row>
    <row r="813">
      <c r="B813" s="48"/>
    </row>
    <row r="814">
      <c r="B814" s="48"/>
    </row>
    <row r="815">
      <c r="B815" s="48"/>
    </row>
    <row r="816">
      <c r="B816" s="48"/>
    </row>
    <row r="817">
      <c r="B817" s="48"/>
    </row>
    <row r="818">
      <c r="B818" s="48"/>
    </row>
    <row r="819">
      <c r="B819" s="48"/>
    </row>
    <row r="820">
      <c r="B820" s="48"/>
    </row>
    <row r="821">
      <c r="B821" s="48"/>
    </row>
    <row r="822">
      <c r="B822" s="48"/>
    </row>
    <row r="823">
      <c r="B823" s="48"/>
    </row>
    <row r="824">
      <c r="B824" s="48"/>
    </row>
    <row r="825">
      <c r="B825" s="48"/>
    </row>
    <row r="826">
      <c r="B826" s="48"/>
    </row>
    <row r="827">
      <c r="B827" s="48"/>
    </row>
    <row r="828">
      <c r="B828" s="48"/>
    </row>
    <row r="829">
      <c r="B829" s="48"/>
    </row>
    <row r="830">
      <c r="B830" s="48"/>
    </row>
    <row r="831">
      <c r="B831" s="48"/>
    </row>
    <row r="832">
      <c r="B832" s="48"/>
    </row>
    <row r="833">
      <c r="B833" s="48"/>
    </row>
    <row r="834">
      <c r="B834" s="48"/>
    </row>
    <row r="835">
      <c r="B835" s="48"/>
    </row>
    <row r="836">
      <c r="B836" s="48"/>
    </row>
    <row r="837">
      <c r="B837" s="48"/>
    </row>
    <row r="838">
      <c r="B838" s="48"/>
    </row>
    <row r="839">
      <c r="B839" s="48"/>
    </row>
    <row r="840">
      <c r="B840" s="48"/>
    </row>
    <row r="841">
      <c r="B841" s="48"/>
    </row>
    <row r="842">
      <c r="B842" s="48"/>
    </row>
    <row r="843">
      <c r="B843" s="48"/>
    </row>
    <row r="844">
      <c r="B844" s="48"/>
    </row>
    <row r="845">
      <c r="B845" s="48"/>
    </row>
    <row r="846">
      <c r="B846" s="48"/>
    </row>
    <row r="847">
      <c r="B847" s="48"/>
    </row>
    <row r="848">
      <c r="B848" s="48"/>
    </row>
    <row r="849">
      <c r="B849" s="48"/>
    </row>
    <row r="850">
      <c r="B850" s="48"/>
    </row>
    <row r="851">
      <c r="B851" s="48"/>
    </row>
    <row r="852">
      <c r="B852" s="48"/>
    </row>
    <row r="853">
      <c r="B853" s="48"/>
    </row>
    <row r="854">
      <c r="B854" s="48"/>
    </row>
    <row r="855">
      <c r="B855" s="48"/>
    </row>
    <row r="856">
      <c r="B856" s="48"/>
    </row>
    <row r="857">
      <c r="B857" s="48"/>
    </row>
    <row r="858">
      <c r="B858" s="48"/>
    </row>
    <row r="859">
      <c r="B859" s="48"/>
    </row>
    <row r="860">
      <c r="B860" s="48"/>
    </row>
    <row r="861">
      <c r="B861" s="48"/>
    </row>
    <row r="862">
      <c r="B862" s="48"/>
    </row>
    <row r="863">
      <c r="B863" s="48"/>
    </row>
    <row r="864">
      <c r="B864" s="48"/>
    </row>
    <row r="865">
      <c r="B865" s="48"/>
    </row>
    <row r="866">
      <c r="B866" s="48"/>
    </row>
    <row r="867">
      <c r="B867" s="48"/>
    </row>
    <row r="868">
      <c r="B868" s="48"/>
    </row>
    <row r="869">
      <c r="B869" s="48"/>
    </row>
    <row r="870">
      <c r="B870" s="48"/>
    </row>
    <row r="871">
      <c r="B871" s="48"/>
    </row>
    <row r="872">
      <c r="B872" s="48"/>
    </row>
    <row r="873">
      <c r="B873" s="48"/>
    </row>
    <row r="874">
      <c r="B874" s="48"/>
    </row>
    <row r="875">
      <c r="B875" s="48"/>
    </row>
    <row r="876">
      <c r="B876" s="48"/>
    </row>
    <row r="877">
      <c r="B877" s="48"/>
    </row>
    <row r="878">
      <c r="B878" s="48"/>
    </row>
    <row r="879">
      <c r="B879" s="48"/>
    </row>
    <row r="880">
      <c r="B880" s="48"/>
    </row>
    <row r="881">
      <c r="B881" s="48"/>
    </row>
    <row r="882">
      <c r="B882" s="48"/>
    </row>
    <row r="883">
      <c r="B883" s="48"/>
    </row>
    <row r="884">
      <c r="B884" s="48"/>
    </row>
    <row r="885">
      <c r="B885" s="48"/>
    </row>
    <row r="886">
      <c r="B886" s="48"/>
    </row>
    <row r="887">
      <c r="B887" s="48"/>
    </row>
    <row r="888">
      <c r="B888" s="48"/>
    </row>
    <row r="889">
      <c r="B889" s="48"/>
    </row>
    <row r="890">
      <c r="B890" s="48"/>
    </row>
    <row r="891">
      <c r="B891" s="48"/>
    </row>
    <row r="892">
      <c r="B892" s="48"/>
    </row>
    <row r="893">
      <c r="B893" s="48"/>
    </row>
    <row r="894">
      <c r="B894" s="48"/>
    </row>
    <row r="895">
      <c r="B895" s="48"/>
    </row>
    <row r="896">
      <c r="B896" s="48"/>
    </row>
    <row r="897">
      <c r="B897" s="48"/>
    </row>
    <row r="898">
      <c r="B898" s="48"/>
    </row>
    <row r="899">
      <c r="B899" s="48"/>
    </row>
    <row r="900">
      <c r="B900" s="48"/>
    </row>
    <row r="901">
      <c r="B901" s="48"/>
    </row>
    <row r="902">
      <c r="B902" s="48"/>
    </row>
    <row r="903">
      <c r="B903" s="48"/>
    </row>
    <row r="904">
      <c r="B904" s="48"/>
    </row>
    <row r="905">
      <c r="B905" s="48"/>
    </row>
    <row r="906">
      <c r="B906" s="48"/>
    </row>
    <row r="907">
      <c r="B907" s="48"/>
    </row>
    <row r="908">
      <c r="B908" s="48"/>
    </row>
    <row r="909">
      <c r="B909" s="48"/>
    </row>
    <row r="910">
      <c r="B910" s="48"/>
    </row>
    <row r="911">
      <c r="B911" s="48"/>
    </row>
    <row r="912">
      <c r="B912" s="48"/>
    </row>
    <row r="913">
      <c r="B913" s="48"/>
    </row>
    <row r="914">
      <c r="B914" s="48"/>
    </row>
    <row r="915">
      <c r="B915" s="48"/>
    </row>
    <row r="916">
      <c r="B916" s="48"/>
    </row>
    <row r="917">
      <c r="B917" s="48"/>
    </row>
    <row r="918">
      <c r="B918" s="48"/>
    </row>
    <row r="919">
      <c r="B919" s="48"/>
    </row>
    <row r="920">
      <c r="B920" s="48"/>
    </row>
    <row r="921">
      <c r="B921" s="48"/>
    </row>
    <row r="922">
      <c r="B922" s="48"/>
    </row>
    <row r="923">
      <c r="B923" s="48"/>
    </row>
    <row r="924">
      <c r="B924" s="48"/>
    </row>
    <row r="925">
      <c r="B925" s="48"/>
    </row>
    <row r="926">
      <c r="B926" s="48"/>
    </row>
    <row r="927">
      <c r="B927" s="48"/>
    </row>
    <row r="928">
      <c r="B928" s="48"/>
    </row>
    <row r="929">
      <c r="B929" s="48"/>
    </row>
    <row r="930">
      <c r="B930" s="48"/>
    </row>
    <row r="931">
      <c r="B931" s="48"/>
    </row>
    <row r="932">
      <c r="B932" s="48"/>
    </row>
    <row r="933">
      <c r="B933" s="48"/>
    </row>
    <row r="934">
      <c r="B934" s="48"/>
    </row>
    <row r="935">
      <c r="B935" s="48"/>
    </row>
    <row r="936">
      <c r="B936" s="48"/>
    </row>
    <row r="937">
      <c r="B937" s="48"/>
    </row>
    <row r="938">
      <c r="B938" s="48"/>
    </row>
    <row r="939">
      <c r="B939" s="48"/>
    </row>
    <row r="940">
      <c r="B940" s="48"/>
    </row>
    <row r="941">
      <c r="B941" s="48"/>
    </row>
    <row r="942">
      <c r="B942" s="48"/>
    </row>
    <row r="943">
      <c r="B943" s="48"/>
    </row>
    <row r="944">
      <c r="B944" s="48"/>
    </row>
    <row r="945">
      <c r="B945" s="48"/>
    </row>
    <row r="946">
      <c r="B946" s="48"/>
    </row>
    <row r="947">
      <c r="B947" s="48"/>
    </row>
    <row r="948">
      <c r="B948" s="48"/>
    </row>
    <row r="949">
      <c r="B949" s="48"/>
    </row>
    <row r="950">
      <c r="B950" s="48"/>
    </row>
    <row r="951">
      <c r="B951" s="48"/>
    </row>
    <row r="952">
      <c r="B952" s="48"/>
    </row>
    <row r="953">
      <c r="B953" s="48"/>
    </row>
    <row r="954">
      <c r="B954" s="48"/>
    </row>
    <row r="955">
      <c r="B955" s="48"/>
    </row>
    <row r="956">
      <c r="B956" s="48"/>
    </row>
    <row r="957">
      <c r="B957" s="48"/>
    </row>
    <row r="958">
      <c r="B958" s="48"/>
    </row>
    <row r="959">
      <c r="B959" s="48"/>
    </row>
    <row r="960">
      <c r="B960" s="48"/>
    </row>
    <row r="961">
      <c r="B961" s="48"/>
    </row>
    <row r="962">
      <c r="B962" s="48"/>
    </row>
    <row r="963">
      <c r="B963" s="48"/>
    </row>
    <row r="964">
      <c r="B964" s="48"/>
    </row>
    <row r="965">
      <c r="B965" s="48"/>
    </row>
    <row r="966">
      <c r="B966" s="48"/>
    </row>
    <row r="967">
      <c r="B967" s="48"/>
    </row>
    <row r="968">
      <c r="B968" s="48"/>
    </row>
    <row r="969">
      <c r="B969" s="48"/>
    </row>
    <row r="970">
      <c r="B970" s="48"/>
    </row>
    <row r="971">
      <c r="B971" s="48"/>
    </row>
    <row r="972">
      <c r="B972" s="48"/>
    </row>
    <row r="973">
      <c r="B973" s="48"/>
    </row>
    <row r="974">
      <c r="B974" s="48"/>
    </row>
    <row r="975">
      <c r="B975" s="48"/>
    </row>
    <row r="976">
      <c r="B976" s="48"/>
    </row>
    <row r="977">
      <c r="B977" s="48"/>
    </row>
    <row r="978">
      <c r="B978" s="48"/>
    </row>
    <row r="979">
      <c r="B979" s="48"/>
    </row>
    <row r="980">
      <c r="B980" s="48"/>
    </row>
    <row r="981">
      <c r="B981" s="48"/>
    </row>
    <row r="982">
      <c r="B982" s="48"/>
    </row>
    <row r="983">
      <c r="B983" s="48"/>
    </row>
    <row r="984">
      <c r="B984" s="48"/>
    </row>
    <row r="985">
      <c r="B985" s="48"/>
    </row>
    <row r="986">
      <c r="B986" s="48"/>
    </row>
    <row r="987">
      <c r="B987" s="48"/>
    </row>
    <row r="988">
      <c r="B988" s="48"/>
    </row>
    <row r="989">
      <c r="B989" s="48"/>
    </row>
    <row r="990">
      <c r="B990" s="48"/>
    </row>
    <row r="991">
      <c r="B991" s="48"/>
    </row>
    <row r="992">
      <c r="B992" s="48"/>
    </row>
    <row r="993">
      <c r="B993" s="48"/>
    </row>
    <row r="994">
      <c r="B994" s="48"/>
    </row>
    <row r="995">
      <c r="B995" s="48"/>
    </row>
    <row r="996">
      <c r="B996" s="48"/>
    </row>
    <row r="997">
      <c r="B997" s="48"/>
    </row>
    <row r="998">
      <c r="B998" s="48"/>
    </row>
    <row r="999">
      <c r="B999" s="48"/>
    </row>
    <row r="1000">
      <c r="B1000" s="48"/>
    </row>
  </sheetData>
  <mergeCells count="4">
    <mergeCell ref="C2:D2"/>
    <mergeCell ref="E2:F2"/>
    <mergeCell ref="G2:H2"/>
    <mergeCell ref="I2:J2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38"/>
    <col customWidth="1" min="6" max="6" width="32.38"/>
    <col customWidth="1" min="7" max="7" width="15.88"/>
  </cols>
  <sheetData>
    <row r="1">
      <c r="B1" s="147"/>
      <c r="C1" s="148" t="s">
        <v>206</v>
      </c>
      <c r="D1" s="149" t="s">
        <v>207</v>
      </c>
      <c r="E1" s="4"/>
      <c r="F1" s="149" t="s">
        <v>208</v>
      </c>
      <c r="G1" s="4"/>
    </row>
    <row r="2">
      <c r="B2" s="150" t="s">
        <v>209</v>
      </c>
      <c r="C2" s="151" t="s">
        <v>184</v>
      </c>
      <c r="D2" s="152" t="s">
        <v>11</v>
      </c>
      <c r="E2" s="153">
        <f>'Rule base-AIR'!P28</f>
        <v>0.9059706803</v>
      </c>
      <c r="F2" s="154" t="s">
        <v>12</v>
      </c>
      <c r="G2" s="155">
        <f>Normalization!J2</f>
        <v>0.945842868</v>
      </c>
    </row>
    <row r="3">
      <c r="B3" s="156"/>
      <c r="C3" s="12"/>
      <c r="D3" s="157"/>
      <c r="E3" s="12"/>
      <c r="F3" s="158" t="s">
        <v>18</v>
      </c>
      <c r="G3" s="159">
        <f>Normalization!J4</f>
        <v>0.9637578457</v>
      </c>
    </row>
    <row r="4">
      <c r="B4" s="156"/>
      <c r="C4" s="12"/>
      <c r="D4" s="24"/>
      <c r="E4" s="13"/>
      <c r="F4" s="158" t="s">
        <v>21</v>
      </c>
      <c r="G4" s="159">
        <f>Normalization!J6</f>
        <v>0.9775641026</v>
      </c>
    </row>
    <row r="5">
      <c r="B5" s="156"/>
      <c r="C5" s="12"/>
      <c r="D5" s="160" t="s">
        <v>23</v>
      </c>
      <c r="E5" s="161">
        <f>'Rule base-LAND'!P28</f>
        <v>0.3576089346</v>
      </c>
      <c r="F5" s="158" t="s">
        <v>210</v>
      </c>
      <c r="G5" s="159">
        <f>Normalization!J8</f>
        <v>0.9686028257</v>
      </c>
    </row>
    <row r="6">
      <c r="B6" s="156"/>
      <c r="C6" s="12"/>
      <c r="D6" s="157"/>
      <c r="E6" s="12"/>
      <c r="F6" s="154" t="s">
        <v>26</v>
      </c>
      <c r="G6" s="155">
        <f>Normalization!J10</f>
        <v>0.6352941176</v>
      </c>
    </row>
    <row r="7">
      <c r="B7" s="156"/>
      <c r="C7" s="162">
        <f>ECOS!P25</f>
        <v>0.5368429728</v>
      </c>
      <c r="D7" s="24"/>
      <c r="E7" s="13"/>
      <c r="F7" s="154" t="s">
        <v>31</v>
      </c>
      <c r="G7" s="155">
        <f>Normalization!J12</f>
        <v>0.3746736292</v>
      </c>
    </row>
    <row r="8">
      <c r="B8" s="156"/>
      <c r="C8" s="12"/>
      <c r="D8" s="163" t="s">
        <v>33</v>
      </c>
      <c r="E8" s="161">
        <f>'Rule base-WATER'!P28</f>
        <v>0.3978393077</v>
      </c>
      <c r="F8" s="154" t="s">
        <v>34</v>
      </c>
      <c r="G8" s="155">
        <f>Normalization!J14</f>
        <v>0.7986622074</v>
      </c>
    </row>
    <row r="9">
      <c r="B9" s="156"/>
      <c r="C9" s="12"/>
      <c r="D9" s="12"/>
      <c r="E9" s="12"/>
      <c r="F9" s="164" t="s">
        <v>36</v>
      </c>
      <c r="G9" s="165">
        <f>Normalization!J16</f>
        <v>0.01477272727</v>
      </c>
    </row>
    <row r="10">
      <c r="B10" s="156"/>
      <c r="C10" s="13"/>
      <c r="D10" s="13"/>
      <c r="E10" s="13"/>
      <c r="F10" s="166" t="s">
        <v>38</v>
      </c>
      <c r="G10" s="155">
        <f>Normalization!J18</f>
        <v>0.7724137931</v>
      </c>
    </row>
    <row r="11">
      <c r="B11" s="156"/>
      <c r="C11" s="167" t="s">
        <v>186</v>
      </c>
      <c r="D11" s="160" t="s">
        <v>41</v>
      </c>
      <c r="E11" s="161">
        <f>'Rule base-POLIC'!P28</f>
        <v>0.5850019516</v>
      </c>
      <c r="F11" s="166" t="s">
        <v>42</v>
      </c>
      <c r="G11" s="155">
        <f>Normalization!J20</f>
        <v>0.3196721311</v>
      </c>
    </row>
    <row r="12">
      <c r="B12" s="156"/>
      <c r="C12" s="12"/>
      <c r="D12" s="24"/>
      <c r="E12" s="13"/>
      <c r="F12" s="158" t="s">
        <v>44</v>
      </c>
      <c r="G12" s="159">
        <f>Normalization!J22</f>
        <v>0.965</v>
      </c>
    </row>
    <row r="13">
      <c r="B13" s="156"/>
      <c r="C13" s="12"/>
      <c r="D13" s="168" t="s">
        <v>59</v>
      </c>
      <c r="E13" s="169">
        <f>'Rule base-HEALTH'!P28</f>
        <v>0.2893731939</v>
      </c>
      <c r="F13" s="164" t="s">
        <v>60</v>
      </c>
      <c r="G13" s="165">
        <f>Normalization!J42</f>
        <v>0.1153846154</v>
      </c>
    </row>
    <row r="14">
      <c r="B14" s="156"/>
      <c r="C14" s="12"/>
      <c r="D14" s="157"/>
      <c r="E14" s="12"/>
      <c r="F14" s="154" t="s">
        <v>62</v>
      </c>
      <c r="G14" s="155">
        <f>Normalization!J44</f>
        <v>0.9302325581</v>
      </c>
    </row>
    <row r="15">
      <c r="B15" s="162">
        <f>OSUS!P28</f>
        <v>0.451298498</v>
      </c>
      <c r="C15" s="162">
        <f>HUMS!P25</f>
        <v>0.3905711321</v>
      </c>
      <c r="D15" s="24"/>
      <c r="E15" s="13"/>
      <c r="F15" s="154" t="s">
        <v>65</v>
      </c>
      <c r="G15" s="155">
        <f>Normalization!J48</f>
        <v>0.7115384615</v>
      </c>
    </row>
    <row r="16">
      <c r="B16" s="12"/>
      <c r="C16" s="12"/>
      <c r="D16" s="163" t="s">
        <v>67</v>
      </c>
      <c r="E16" s="161">
        <f>'Rule base-KNOW'!P28</f>
        <v>0.4862896171</v>
      </c>
      <c r="F16" s="154" t="s">
        <v>68</v>
      </c>
      <c r="G16" s="155">
        <f>Normalization!J50</f>
        <v>0.2797927461</v>
      </c>
    </row>
    <row r="17">
      <c r="B17" s="12"/>
      <c r="C17" s="13"/>
      <c r="D17" s="13"/>
      <c r="E17" s="13"/>
      <c r="F17" s="154" t="s">
        <v>69</v>
      </c>
      <c r="G17" s="155">
        <f>Normalization!J52</f>
        <v>0.8636363636</v>
      </c>
    </row>
    <row r="18">
      <c r="B18" s="12"/>
      <c r="C18" s="170" t="s">
        <v>188</v>
      </c>
      <c r="D18" s="160" t="s">
        <v>47</v>
      </c>
      <c r="E18" s="161">
        <f>'Rule base-PR(WEALTH)'!P28</f>
        <v>0.7096273292</v>
      </c>
      <c r="F18" s="154" t="s">
        <v>48</v>
      </c>
      <c r="G18" s="155">
        <f>Normalization!J26</f>
        <v>0.5869565217</v>
      </c>
    </row>
    <row r="19">
      <c r="B19" s="12"/>
      <c r="C19" s="157"/>
      <c r="D19" s="24"/>
      <c r="E19" s="13"/>
      <c r="F19" s="158" t="s">
        <v>50</v>
      </c>
      <c r="G19" s="159">
        <f>Normalization!J28</f>
        <v>1</v>
      </c>
    </row>
    <row r="20">
      <c r="B20" s="12"/>
      <c r="C20" s="157"/>
      <c r="D20" s="160" t="s">
        <v>52</v>
      </c>
      <c r="E20" s="161">
        <f>'Rule base-ST(WEALTH)'!P28</f>
        <v>0.4743268835</v>
      </c>
      <c r="F20" s="154" t="s">
        <v>53</v>
      </c>
      <c r="G20" s="155">
        <f>Normalization!J32</f>
        <v>0.2517162471</v>
      </c>
    </row>
    <row r="21">
      <c r="B21" s="12"/>
      <c r="C21" s="162">
        <f>WEALTH!P25</f>
        <v>0.4751842279</v>
      </c>
      <c r="D21" s="24"/>
      <c r="E21" s="13"/>
      <c r="F21" s="154" t="s">
        <v>55</v>
      </c>
      <c r="G21" s="155">
        <f>Normalization!J34</f>
        <v>0.8613138686</v>
      </c>
    </row>
    <row r="22">
      <c r="B22" s="12"/>
      <c r="C22" s="12"/>
      <c r="D22" s="163" t="s">
        <v>56</v>
      </c>
      <c r="E22" s="161">
        <f>'Rule base-RE(WEALTH)'!P28</f>
        <v>0.4797376506</v>
      </c>
      <c r="F22" s="154" t="s">
        <v>57</v>
      </c>
      <c r="G22" s="155">
        <f>Normalization!J36</f>
        <v>0.8629032258</v>
      </c>
    </row>
    <row r="23">
      <c r="B23" s="13"/>
      <c r="C23" s="13"/>
      <c r="D23" s="13"/>
      <c r="E23" s="13"/>
      <c r="F23" s="154" t="s">
        <v>58</v>
      </c>
      <c r="G23" s="155">
        <f>Normalization!J38</f>
        <v>0.2631578947</v>
      </c>
    </row>
    <row r="35">
      <c r="F35" s="171"/>
    </row>
    <row r="37">
      <c r="F37" s="172"/>
    </row>
    <row r="39">
      <c r="F39" s="171"/>
    </row>
    <row r="40">
      <c r="F40" s="171"/>
    </row>
    <row r="41">
      <c r="F41" s="171"/>
    </row>
    <row r="43">
      <c r="F43" s="171"/>
    </row>
    <row r="45">
      <c r="F45" s="171"/>
    </row>
    <row r="46">
      <c r="F46" s="171"/>
    </row>
    <row r="47">
      <c r="F47" s="171"/>
    </row>
    <row r="53">
      <c r="F53" s="171"/>
    </row>
  </sheetData>
  <mergeCells count="28">
    <mergeCell ref="C2:C6"/>
    <mergeCell ref="C7:C10"/>
    <mergeCell ref="B15:B23"/>
    <mergeCell ref="C15:C17"/>
    <mergeCell ref="C18:C20"/>
    <mergeCell ref="C21:C23"/>
    <mergeCell ref="D8:D10"/>
    <mergeCell ref="E8:E10"/>
    <mergeCell ref="D1:E1"/>
    <mergeCell ref="F1:G1"/>
    <mergeCell ref="B2:B14"/>
    <mergeCell ref="D2:D4"/>
    <mergeCell ref="E2:E4"/>
    <mergeCell ref="D5:D7"/>
    <mergeCell ref="E5:E7"/>
    <mergeCell ref="E11:E12"/>
    <mergeCell ref="D18:D19"/>
    <mergeCell ref="D20:D21"/>
    <mergeCell ref="E20:E21"/>
    <mergeCell ref="D22:D23"/>
    <mergeCell ref="E22:E23"/>
    <mergeCell ref="C11:C14"/>
    <mergeCell ref="D11:D12"/>
    <mergeCell ref="D13:D15"/>
    <mergeCell ref="E13:E15"/>
    <mergeCell ref="D16:D17"/>
    <mergeCell ref="E16:E17"/>
    <mergeCell ref="E18:E19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4.0"/>
    <col customWidth="1" min="4" max="4" width="6.38"/>
    <col customWidth="1" min="5" max="5" width="3.5"/>
    <col customWidth="1" min="6" max="6" width="13.13"/>
    <col customWidth="1" min="7" max="7" width="6.75"/>
    <col customWidth="1" min="8" max="8" width="3.63"/>
    <col customWidth="1" min="9" max="9" width="12.5"/>
    <col customWidth="1" min="10" max="10" width="7.0"/>
    <col customWidth="1" min="11" max="12" width="4.5"/>
    <col customWidth="1" min="13" max="13" width="11.5"/>
    <col customWidth="1" min="14" max="14" width="8.38"/>
    <col customWidth="1" min="15" max="15" width="9.75"/>
    <col customWidth="1" min="16" max="16" width="8.88"/>
    <col customWidth="1" min="17" max="17" width="9.38"/>
    <col customWidth="1" min="18" max="18" width="9.25"/>
    <col customWidth="1" min="19" max="19" width="6.38"/>
    <col customWidth="1" min="20" max="20" width="9.5"/>
  </cols>
  <sheetData>
    <row r="1">
      <c r="A1" s="29" t="s">
        <v>71</v>
      </c>
      <c r="B1" s="30" t="s">
        <v>72</v>
      </c>
      <c r="C1" s="29" t="s">
        <v>73</v>
      </c>
      <c r="D1" s="30" t="s">
        <v>74</v>
      </c>
      <c r="F1" s="29" t="s">
        <v>75</v>
      </c>
      <c r="G1" s="30" t="s">
        <v>76</v>
      </c>
      <c r="I1" s="29" t="s">
        <v>77</v>
      </c>
      <c r="J1" s="30" t="s">
        <v>78</v>
      </c>
      <c r="L1" s="30" t="s">
        <v>11</v>
      </c>
      <c r="M1" s="31"/>
    </row>
    <row r="2">
      <c r="A2" s="32">
        <v>1.0</v>
      </c>
      <c r="B2" s="33"/>
      <c r="C2" s="32" t="s">
        <v>8</v>
      </c>
      <c r="D2" s="33"/>
      <c r="E2" s="34">
        <f t="shared" ref="E2:E28" si="1">IF(C2="W",0,IF(C2="M",1,IF(C2="S",2)))</f>
        <v>0</v>
      </c>
      <c r="F2" s="32" t="s">
        <v>8</v>
      </c>
      <c r="G2" s="33"/>
      <c r="H2" s="34">
        <f t="shared" ref="H2:H28" si="2">IF(F2="W",0,IF(F2="M",1,IF(F2="S",2)))</f>
        <v>0</v>
      </c>
      <c r="I2" s="32" t="s">
        <v>8</v>
      </c>
      <c r="J2" s="33"/>
      <c r="K2" s="34">
        <f t="shared" ref="K2:K28" si="3">IF(I2="W",0,IF(I2="M",1,IF(I2="S",2)))</f>
        <v>0</v>
      </c>
      <c r="L2" s="32" t="str">
        <f t="shared" ref="L2:L28" si="4">IF(AND(0&lt;=SUM(E2,H2,K2),SUM(E2,H2,K2)&lt;=1),"VB",IF(AND(2&lt;=SUM(E2,H2,K2),SUM(E2,H2,K2)&lt;=3),"B",IF(SUM(E2,H2,K2)=4,"A",IF(SUM(E2,H2,K2)=5,"G",IF(SUM(E2,H2,K2)=6,"VG")))))</f>
        <v>VB</v>
      </c>
      <c r="M2" s="35"/>
      <c r="O2" s="36" t="s">
        <v>79</v>
      </c>
    </row>
    <row r="3">
      <c r="A3" s="32">
        <v>2.0</v>
      </c>
      <c r="B3" s="33"/>
      <c r="C3" s="32" t="s">
        <v>8</v>
      </c>
      <c r="D3" s="33"/>
      <c r="E3" s="34">
        <f t="shared" si="1"/>
        <v>0</v>
      </c>
      <c r="F3" s="32" t="s">
        <v>8</v>
      </c>
      <c r="G3" s="33"/>
      <c r="H3" s="34">
        <f t="shared" si="2"/>
        <v>0</v>
      </c>
      <c r="I3" s="32" t="s">
        <v>9</v>
      </c>
      <c r="J3" s="33"/>
      <c r="K3" s="34">
        <f t="shared" si="3"/>
        <v>1</v>
      </c>
      <c r="L3" s="32" t="str">
        <f t="shared" si="4"/>
        <v>VB</v>
      </c>
      <c r="M3" s="35"/>
      <c r="O3" s="37" t="s">
        <v>0</v>
      </c>
      <c r="P3" s="37" t="s">
        <v>8</v>
      </c>
      <c r="Q3" s="37" t="s">
        <v>9</v>
      </c>
      <c r="R3" s="37" t="s">
        <v>10</v>
      </c>
    </row>
    <row r="4">
      <c r="A4" s="32">
        <v>3.0</v>
      </c>
      <c r="B4" s="33"/>
      <c r="C4" s="32" t="s">
        <v>8</v>
      </c>
      <c r="D4" s="33"/>
      <c r="E4" s="34">
        <f t="shared" si="1"/>
        <v>0</v>
      </c>
      <c r="F4" s="32" t="s">
        <v>8</v>
      </c>
      <c r="G4" s="33"/>
      <c r="H4" s="34">
        <f t="shared" si="2"/>
        <v>0</v>
      </c>
      <c r="I4" s="32" t="s">
        <v>10</v>
      </c>
      <c r="J4" s="33"/>
      <c r="K4" s="34">
        <f t="shared" si="3"/>
        <v>2</v>
      </c>
      <c r="L4" s="32" t="str">
        <f t="shared" si="4"/>
        <v>B</v>
      </c>
      <c r="M4" s="35"/>
      <c r="O4" s="37">
        <v>1.0</v>
      </c>
      <c r="P4" s="38">
        <f>Normalization!K2</f>
        <v>0</v>
      </c>
      <c r="Q4" s="38">
        <f>Normalization!L2</f>
        <v>0.1805237732</v>
      </c>
      <c r="R4" s="38">
        <f>Normalization!M2</f>
        <v>0.8194762268</v>
      </c>
    </row>
    <row r="5">
      <c r="A5" s="32">
        <v>4.0</v>
      </c>
      <c r="B5" s="33"/>
      <c r="C5" s="32" t="s">
        <v>8</v>
      </c>
      <c r="D5" s="33"/>
      <c r="E5" s="34">
        <f t="shared" si="1"/>
        <v>0</v>
      </c>
      <c r="F5" s="32" t="s">
        <v>9</v>
      </c>
      <c r="G5" s="33"/>
      <c r="H5" s="34">
        <f t="shared" si="2"/>
        <v>1</v>
      </c>
      <c r="I5" s="39" t="s">
        <v>8</v>
      </c>
      <c r="J5" s="33"/>
      <c r="K5" s="34">
        <f t="shared" si="3"/>
        <v>0</v>
      </c>
      <c r="L5" s="32" t="str">
        <f t="shared" si="4"/>
        <v>VB</v>
      </c>
      <c r="M5" s="35"/>
      <c r="O5" s="37">
        <v>2.0</v>
      </c>
      <c r="P5" s="38">
        <f>Normalization!K4</f>
        <v>0</v>
      </c>
      <c r="Q5" s="38">
        <f>Normalization!L4</f>
        <v>0.1208071809</v>
      </c>
      <c r="R5" s="38">
        <f>Normalization!M4</f>
        <v>0.8791928191</v>
      </c>
    </row>
    <row r="6">
      <c r="A6" s="32">
        <v>5.0</v>
      </c>
      <c r="B6" s="33"/>
      <c r="C6" s="32" t="s">
        <v>8</v>
      </c>
      <c r="D6" s="33"/>
      <c r="E6" s="34">
        <f t="shared" si="1"/>
        <v>0</v>
      </c>
      <c r="F6" s="32" t="s">
        <v>9</v>
      </c>
      <c r="G6" s="33"/>
      <c r="H6" s="34">
        <f t="shared" si="2"/>
        <v>1</v>
      </c>
      <c r="I6" s="39" t="s">
        <v>9</v>
      </c>
      <c r="J6" s="33"/>
      <c r="K6" s="34">
        <f t="shared" si="3"/>
        <v>1</v>
      </c>
      <c r="L6" s="32" t="str">
        <f t="shared" si="4"/>
        <v>B</v>
      </c>
      <c r="M6" s="35"/>
      <c r="O6" s="37">
        <v>3.0</v>
      </c>
      <c r="P6" s="38">
        <f>Normalization!K6</f>
        <v>0</v>
      </c>
      <c r="Q6" s="40">
        <f>Normalization!L6</f>
        <v>0.07478632479</v>
      </c>
      <c r="R6" s="38">
        <f>Normalization!M6</f>
        <v>0.9252136752</v>
      </c>
    </row>
    <row r="7">
      <c r="A7" s="32">
        <v>6.0</v>
      </c>
      <c r="B7" s="33"/>
      <c r="C7" s="32" t="s">
        <v>8</v>
      </c>
      <c r="D7" s="33"/>
      <c r="E7" s="34">
        <f t="shared" si="1"/>
        <v>0</v>
      </c>
      <c r="F7" s="32" t="s">
        <v>9</v>
      </c>
      <c r="G7" s="33"/>
      <c r="H7" s="34">
        <f t="shared" si="2"/>
        <v>1</v>
      </c>
      <c r="I7" s="39" t="s">
        <v>10</v>
      </c>
      <c r="J7" s="33"/>
      <c r="K7" s="34">
        <f t="shared" si="3"/>
        <v>2</v>
      </c>
      <c r="L7" s="32" t="str">
        <f t="shared" si="4"/>
        <v>B</v>
      </c>
      <c r="M7" s="35"/>
    </row>
    <row r="8">
      <c r="A8" s="32">
        <v>7.0</v>
      </c>
      <c r="B8" s="33"/>
      <c r="C8" s="32" t="s">
        <v>8</v>
      </c>
      <c r="D8" s="33"/>
      <c r="E8" s="34">
        <f t="shared" si="1"/>
        <v>0</v>
      </c>
      <c r="F8" s="32" t="s">
        <v>10</v>
      </c>
      <c r="G8" s="33"/>
      <c r="H8" s="34">
        <f t="shared" si="2"/>
        <v>2</v>
      </c>
      <c r="I8" s="39" t="s">
        <v>8</v>
      </c>
      <c r="J8" s="33"/>
      <c r="K8" s="34">
        <f t="shared" si="3"/>
        <v>0</v>
      </c>
      <c r="L8" s="32" t="str">
        <f t="shared" si="4"/>
        <v>B</v>
      </c>
      <c r="M8" s="35"/>
      <c r="O8" s="36" t="s">
        <v>80</v>
      </c>
    </row>
    <row r="9">
      <c r="A9" s="32">
        <v>8.0</v>
      </c>
      <c r="B9" s="33"/>
      <c r="C9" s="32" t="s">
        <v>8</v>
      </c>
      <c r="D9" s="33"/>
      <c r="E9" s="34">
        <f t="shared" si="1"/>
        <v>0</v>
      </c>
      <c r="F9" s="32" t="s">
        <v>10</v>
      </c>
      <c r="G9" s="33"/>
      <c r="H9" s="34">
        <f t="shared" si="2"/>
        <v>2</v>
      </c>
      <c r="I9" s="39" t="s">
        <v>9</v>
      </c>
      <c r="J9" s="33"/>
      <c r="K9" s="34">
        <f t="shared" si="3"/>
        <v>1</v>
      </c>
      <c r="L9" s="32" t="str">
        <f t="shared" si="4"/>
        <v>B</v>
      </c>
      <c r="M9" s="35"/>
      <c r="O9" s="36" t="s">
        <v>81</v>
      </c>
    </row>
    <row r="10">
      <c r="A10" s="32">
        <v>9.0</v>
      </c>
      <c r="B10" s="33"/>
      <c r="C10" s="32" t="s">
        <v>8</v>
      </c>
      <c r="D10" s="33"/>
      <c r="E10" s="34">
        <f t="shared" si="1"/>
        <v>0</v>
      </c>
      <c r="F10" s="32" t="s">
        <v>10</v>
      </c>
      <c r="G10" s="33"/>
      <c r="H10" s="34">
        <f t="shared" si="2"/>
        <v>2</v>
      </c>
      <c r="I10" s="39" t="s">
        <v>10</v>
      </c>
      <c r="J10" s="33"/>
      <c r="K10" s="34">
        <f t="shared" si="3"/>
        <v>2</v>
      </c>
      <c r="L10" s="32" t="str">
        <f t="shared" si="4"/>
        <v>A</v>
      </c>
      <c r="M10" s="35"/>
      <c r="O10" s="36" t="s">
        <v>82</v>
      </c>
      <c r="P10" s="36" t="s">
        <v>83</v>
      </c>
    </row>
    <row r="11">
      <c r="A11" s="32">
        <v>10.0</v>
      </c>
      <c r="B11" s="33"/>
      <c r="C11" s="32" t="s">
        <v>9</v>
      </c>
      <c r="D11" s="33"/>
      <c r="E11" s="34">
        <f t="shared" si="1"/>
        <v>1</v>
      </c>
      <c r="F11" s="32" t="s">
        <v>8</v>
      </c>
      <c r="G11" s="33"/>
      <c r="H11" s="34">
        <f t="shared" si="2"/>
        <v>0</v>
      </c>
      <c r="I11" s="39" t="s">
        <v>8</v>
      </c>
      <c r="J11" s="33"/>
      <c r="K11" s="34">
        <f t="shared" si="3"/>
        <v>0</v>
      </c>
      <c r="L11" s="32" t="str">
        <f t="shared" si="4"/>
        <v>VB</v>
      </c>
      <c r="M11" s="35"/>
      <c r="O11" s="36" t="s">
        <v>84</v>
      </c>
      <c r="P11" s="36" t="s">
        <v>85</v>
      </c>
    </row>
    <row r="12">
      <c r="A12" s="32">
        <v>11.0</v>
      </c>
      <c r="B12" s="33"/>
      <c r="C12" s="32" t="s">
        <v>9</v>
      </c>
      <c r="D12" s="33"/>
      <c r="E12" s="34">
        <f t="shared" si="1"/>
        <v>1</v>
      </c>
      <c r="F12" s="32" t="s">
        <v>8</v>
      </c>
      <c r="G12" s="33"/>
      <c r="H12" s="34">
        <f t="shared" si="2"/>
        <v>0</v>
      </c>
      <c r="I12" s="39" t="s">
        <v>9</v>
      </c>
      <c r="J12" s="33"/>
      <c r="K12" s="34">
        <f t="shared" si="3"/>
        <v>1</v>
      </c>
      <c r="L12" s="32" t="str">
        <f t="shared" si="4"/>
        <v>B</v>
      </c>
      <c r="M12" s="35"/>
      <c r="O12" s="36" t="s">
        <v>86</v>
      </c>
      <c r="P12" s="36" t="s">
        <v>87</v>
      </c>
    </row>
    <row r="13">
      <c r="A13" s="32">
        <v>12.0</v>
      </c>
      <c r="B13" s="33"/>
      <c r="C13" s="32" t="s">
        <v>9</v>
      </c>
      <c r="D13" s="33"/>
      <c r="E13" s="34">
        <f t="shared" si="1"/>
        <v>1</v>
      </c>
      <c r="F13" s="32" t="s">
        <v>8</v>
      </c>
      <c r="G13" s="33"/>
      <c r="H13" s="34">
        <f t="shared" si="2"/>
        <v>0</v>
      </c>
      <c r="I13" s="39" t="s">
        <v>10</v>
      </c>
      <c r="J13" s="33"/>
      <c r="K13" s="34">
        <f t="shared" si="3"/>
        <v>2</v>
      </c>
      <c r="L13" s="32" t="str">
        <f t="shared" si="4"/>
        <v>B</v>
      </c>
      <c r="M13" s="35"/>
      <c r="O13" s="36" t="s">
        <v>88</v>
      </c>
      <c r="P13" s="36" t="s">
        <v>89</v>
      </c>
    </row>
    <row r="14">
      <c r="A14" s="32">
        <v>13.0</v>
      </c>
      <c r="B14" s="33"/>
      <c r="C14" s="32" t="s">
        <v>9</v>
      </c>
      <c r="D14" s="33"/>
      <c r="E14" s="34">
        <f t="shared" si="1"/>
        <v>1</v>
      </c>
      <c r="F14" s="32" t="s">
        <v>9</v>
      </c>
      <c r="G14" s="33"/>
      <c r="H14" s="34">
        <f t="shared" si="2"/>
        <v>1</v>
      </c>
      <c r="I14" s="39" t="s">
        <v>8</v>
      </c>
      <c r="J14" s="33"/>
      <c r="K14" s="34">
        <f t="shared" si="3"/>
        <v>0</v>
      </c>
      <c r="L14" s="32" t="str">
        <f t="shared" si="4"/>
        <v>B</v>
      </c>
      <c r="M14" s="35"/>
      <c r="O14" s="36" t="s">
        <v>90</v>
      </c>
      <c r="P14" s="36" t="s">
        <v>91</v>
      </c>
    </row>
    <row r="15">
      <c r="A15" s="41">
        <v>14.0</v>
      </c>
      <c r="B15" s="42"/>
      <c r="C15" s="41" t="s">
        <v>9</v>
      </c>
      <c r="D15" s="43">
        <f>Q4</f>
        <v>0.1805237732</v>
      </c>
      <c r="E15" s="44">
        <f t="shared" si="1"/>
        <v>1</v>
      </c>
      <c r="F15" s="41" t="s">
        <v>9</v>
      </c>
      <c r="G15" s="43">
        <f>Q5</f>
        <v>0.1208071809</v>
      </c>
      <c r="H15" s="44">
        <f t="shared" si="2"/>
        <v>1</v>
      </c>
      <c r="I15" s="45" t="s">
        <v>9</v>
      </c>
      <c r="J15" s="46">
        <f>Q6</f>
        <v>0.07478632479</v>
      </c>
      <c r="K15" s="44">
        <f t="shared" si="3"/>
        <v>1</v>
      </c>
      <c r="L15" s="41" t="str">
        <f t="shared" si="4"/>
        <v>B</v>
      </c>
      <c r="M15" s="47">
        <f t="shared" ref="M15:M16" si="5">D15*G15*J15</f>
        <v>0.00163098266</v>
      </c>
    </row>
    <row r="16">
      <c r="A16" s="41">
        <v>15.0</v>
      </c>
      <c r="B16" s="42"/>
      <c r="C16" s="41" t="s">
        <v>9</v>
      </c>
      <c r="D16" s="43">
        <f>Q4</f>
        <v>0.1805237732</v>
      </c>
      <c r="E16" s="44">
        <f t="shared" si="1"/>
        <v>1</v>
      </c>
      <c r="F16" s="41" t="s">
        <v>9</v>
      </c>
      <c r="G16" s="43">
        <f>Q5</f>
        <v>0.1208071809</v>
      </c>
      <c r="H16" s="44">
        <f t="shared" si="2"/>
        <v>1</v>
      </c>
      <c r="I16" s="45" t="s">
        <v>10</v>
      </c>
      <c r="J16" s="43">
        <f>R6</f>
        <v>0.9252136752</v>
      </c>
      <c r="K16" s="44">
        <f t="shared" si="3"/>
        <v>2</v>
      </c>
      <c r="L16" s="41" t="str">
        <f t="shared" si="4"/>
        <v>A</v>
      </c>
      <c r="M16" s="46">
        <f t="shared" si="5"/>
        <v>0.02017758547</v>
      </c>
    </row>
    <row r="17">
      <c r="A17" s="32">
        <v>16.0</v>
      </c>
      <c r="B17" s="33"/>
      <c r="C17" s="32" t="s">
        <v>9</v>
      </c>
      <c r="D17" s="33"/>
      <c r="E17" s="34">
        <f t="shared" si="1"/>
        <v>1</v>
      </c>
      <c r="F17" s="32" t="s">
        <v>10</v>
      </c>
      <c r="G17" s="33"/>
      <c r="H17" s="34">
        <f t="shared" si="2"/>
        <v>2</v>
      </c>
      <c r="I17" s="39" t="s">
        <v>8</v>
      </c>
      <c r="J17" s="33"/>
      <c r="K17" s="34">
        <f t="shared" si="3"/>
        <v>0</v>
      </c>
      <c r="L17" s="32" t="str">
        <f t="shared" si="4"/>
        <v>B</v>
      </c>
      <c r="M17" s="35"/>
    </row>
    <row r="18">
      <c r="A18" s="41">
        <v>17.0</v>
      </c>
      <c r="B18" s="42"/>
      <c r="C18" s="41" t="s">
        <v>9</v>
      </c>
      <c r="D18" s="43">
        <f>Q4</f>
        <v>0.1805237732</v>
      </c>
      <c r="E18" s="44">
        <f t="shared" si="1"/>
        <v>1</v>
      </c>
      <c r="F18" s="41" t="s">
        <v>10</v>
      </c>
      <c r="G18" s="43">
        <f>R5</f>
        <v>0.8791928191</v>
      </c>
      <c r="H18" s="44">
        <f t="shared" si="2"/>
        <v>2</v>
      </c>
      <c r="I18" s="45" t="s">
        <v>9</v>
      </c>
      <c r="J18" s="46">
        <f>Q6</f>
        <v>0.07478632479</v>
      </c>
      <c r="K18" s="44">
        <f t="shared" si="3"/>
        <v>1</v>
      </c>
      <c r="L18" s="41" t="str">
        <f t="shared" si="4"/>
        <v>A</v>
      </c>
      <c r="M18" s="46">
        <f t="shared" ref="M18:M19" si="6">D18*G18*J18</f>
        <v>0.01186972687</v>
      </c>
    </row>
    <row r="19">
      <c r="A19" s="41">
        <v>18.0</v>
      </c>
      <c r="B19" s="42"/>
      <c r="C19" s="41" t="s">
        <v>9</v>
      </c>
      <c r="D19" s="43">
        <f>Q4</f>
        <v>0.1805237732</v>
      </c>
      <c r="E19" s="44">
        <f t="shared" si="1"/>
        <v>1</v>
      </c>
      <c r="F19" s="41" t="s">
        <v>10</v>
      </c>
      <c r="G19" s="43">
        <f>R5</f>
        <v>0.8791928191</v>
      </c>
      <c r="H19" s="44">
        <f t="shared" si="2"/>
        <v>2</v>
      </c>
      <c r="I19" s="45" t="s">
        <v>10</v>
      </c>
      <c r="J19" s="43">
        <f>R6</f>
        <v>0.9252136752</v>
      </c>
      <c r="K19" s="44">
        <f t="shared" si="3"/>
        <v>2</v>
      </c>
      <c r="L19" s="41" t="str">
        <f t="shared" si="4"/>
        <v>G</v>
      </c>
      <c r="M19" s="43">
        <f t="shared" si="6"/>
        <v>0.1468454782</v>
      </c>
    </row>
    <row r="20">
      <c r="A20" s="32">
        <v>19.0</v>
      </c>
      <c r="B20" s="33"/>
      <c r="C20" s="32" t="s">
        <v>10</v>
      </c>
      <c r="D20" s="33"/>
      <c r="E20" s="34">
        <f t="shared" si="1"/>
        <v>2</v>
      </c>
      <c r="F20" s="32" t="s">
        <v>8</v>
      </c>
      <c r="G20" s="33"/>
      <c r="H20" s="34">
        <f t="shared" si="2"/>
        <v>0</v>
      </c>
      <c r="I20" s="39" t="s">
        <v>8</v>
      </c>
      <c r="J20" s="33"/>
      <c r="K20" s="34">
        <f t="shared" si="3"/>
        <v>0</v>
      </c>
      <c r="L20" s="32" t="str">
        <f t="shared" si="4"/>
        <v>B</v>
      </c>
      <c r="M20" s="35"/>
    </row>
    <row r="21">
      <c r="A21" s="32">
        <v>20.0</v>
      </c>
      <c r="B21" s="33"/>
      <c r="C21" s="32" t="s">
        <v>10</v>
      </c>
      <c r="D21" s="33"/>
      <c r="E21" s="34">
        <f t="shared" si="1"/>
        <v>2</v>
      </c>
      <c r="F21" s="32" t="s">
        <v>8</v>
      </c>
      <c r="G21" s="33"/>
      <c r="H21" s="34">
        <f t="shared" si="2"/>
        <v>0</v>
      </c>
      <c r="I21" s="39" t="s">
        <v>9</v>
      </c>
      <c r="J21" s="33"/>
      <c r="K21" s="34">
        <f t="shared" si="3"/>
        <v>1</v>
      </c>
      <c r="L21" s="32" t="str">
        <f t="shared" si="4"/>
        <v>B</v>
      </c>
      <c r="M21" s="35"/>
    </row>
    <row r="22">
      <c r="A22" s="32">
        <v>21.0</v>
      </c>
      <c r="B22" s="33"/>
      <c r="C22" s="32" t="s">
        <v>10</v>
      </c>
      <c r="D22" s="33"/>
      <c r="E22" s="34">
        <f t="shared" si="1"/>
        <v>2</v>
      </c>
      <c r="F22" s="32" t="s">
        <v>8</v>
      </c>
      <c r="G22" s="33"/>
      <c r="H22" s="34">
        <f t="shared" si="2"/>
        <v>0</v>
      </c>
      <c r="I22" s="39" t="s">
        <v>10</v>
      </c>
      <c r="J22" s="33"/>
      <c r="K22" s="34">
        <f t="shared" si="3"/>
        <v>2</v>
      </c>
      <c r="L22" s="32" t="str">
        <f t="shared" si="4"/>
        <v>A</v>
      </c>
      <c r="M22" s="35"/>
      <c r="O22" s="36" t="s">
        <v>92</v>
      </c>
      <c r="P22" s="48">
        <f>SUM(P23:P27)</f>
        <v>1</v>
      </c>
    </row>
    <row r="23">
      <c r="A23" s="32">
        <v>22.0</v>
      </c>
      <c r="B23" s="33"/>
      <c r="C23" s="32" t="s">
        <v>10</v>
      </c>
      <c r="D23" s="33"/>
      <c r="E23" s="34">
        <f t="shared" si="1"/>
        <v>2</v>
      </c>
      <c r="F23" s="32" t="s">
        <v>9</v>
      </c>
      <c r="G23" s="33"/>
      <c r="H23" s="34">
        <f t="shared" si="2"/>
        <v>1</v>
      </c>
      <c r="I23" s="39" t="s">
        <v>8</v>
      </c>
      <c r="J23" s="33"/>
      <c r="K23" s="34">
        <f t="shared" si="3"/>
        <v>0</v>
      </c>
      <c r="L23" s="32" t="str">
        <f t="shared" si="4"/>
        <v>B</v>
      </c>
      <c r="M23" s="35"/>
      <c r="O23" s="49" t="s">
        <v>82</v>
      </c>
      <c r="P23" s="49">
        <v>0.0</v>
      </c>
    </row>
    <row r="24">
      <c r="A24" s="41">
        <v>23.0</v>
      </c>
      <c r="B24" s="42"/>
      <c r="C24" s="41" t="s">
        <v>10</v>
      </c>
      <c r="D24" s="43">
        <f>R4</f>
        <v>0.8194762268</v>
      </c>
      <c r="E24" s="44">
        <f t="shared" si="1"/>
        <v>2</v>
      </c>
      <c r="F24" s="41" t="s">
        <v>9</v>
      </c>
      <c r="G24" s="43">
        <f>Q5</f>
        <v>0.1208071809</v>
      </c>
      <c r="H24" s="44">
        <f t="shared" si="2"/>
        <v>1</v>
      </c>
      <c r="I24" s="45" t="s">
        <v>9</v>
      </c>
      <c r="J24" s="46">
        <f>Q6</f>
        <v>0.07478632479</v>
      </c>
      <c r="K24" s="44">
        <f t="shared" si="3"/>
        <v>1</v>
      </c>
      <c r="L24" s="41" t="str">
        <f t="shared" si="4"/>
        <v>A</v>
      </c>
      <c r="M24" s="47">
        <f t="shared" ref="M24:M25" si="7">D24*G24*J24</f>
        <v>0.007403742411</v>
      </c>
      <c r="O24" s="49" t="s">
        <v>84</v>
      </c>
      <c r="P24" s="50">
        <f>M15</f>
        <v>0.00163098266</v>
      </c>
    </row>
    <row r="25">
      <c r="A25" s="41">
        <v>24.0</v>
      </c>
      <c r="B25" s="42"/>
      <c r="C25" s="41" t="s">
        <v>10</v>
      </c>
      <c r="D25" s="43">
        <f>R4</f>
        <v>0.8194762268</v>
      </c>
      <c r="E25" s="44">
        <f t="shared" si="1"/>
        <v>2</v>
      </c>
      <c r="F25" s="41" t="s">
        <v>9</v>
      </c>
      <c r="G25" s="43">
        <f>Q5</f>
        <v>0.1208071809</v>
      </c>
      <c r="H25" s="44">
        <f t="shared" si="2"/>
        <v>1</v>
      </c>
      <c r="I25" s="45" t="s">
        <v>10</v>
      </c>
      <c r="J25" s="43">
        <f>R6</f>
        <v>0.9252136752</v>
      </c>
      <c r="K25" s="44">
        <f t="shared" si="3"/>
        <v>2</v>
      </c>
      <c r="L25" s="41" t="str">
        <f t="shared" si="4"/>
        <v>G</v>
      </c>
      <c r="M25" s="46">
        <f t="shared" si="7"/>
        <v>0.0915948704</v>
      </c>
      <c r="O25" s="49" t="s">
        <v>86</v>
      </c>
      <c r="P25" s="40">
        <f>M16+M18+M24</f>
        <v>0.03945105476</v>
      </c>
    </row>
    <row r="26">
      <c r="A26" s="32">
        <v>25.0</v>
      </c>
      <c r="B26" s="33"/>
      <c r="C26" s="32" t="s">
        <v>10</v>
      </c>
      <c r="D26" s="33"/>
      <c r="E26" s="34">
        <f t="shared" si="1"/>
        <v>2</v>
      </c>
      <c r="F26" s="32" t="s">
        <v>10</v>
      </c>
      <c r="G26" s="33"/>
      <c r="H26" s="34">
        <f t="shared" si="2"/>
        <v>2</v>
      </c>
      <c r="I26" s="39" t="s">
        <v>8</v>
      </c>
      <c r="J26" s="33"/>
      <c r="K26" s="34">
        <f t="shared" si="3"/>
        <v>0</v>
      </c>
      <c r="L26" s="32" t="str">
        <f t="shared" si="4"/>
        <v>A</v>
      </c>
      <c r="M26" s="35"/>
      <c r="O26" s="49" t="s">
        <v>88</v>
      </c>
      <c r="P26" s="38">
        <f>M19+M25+M27</f>
        <v>0.2923222214</v>
      </c>
    </row>
    <row r="27">
      <c r="A27" s="41">
        <v>26.0</v>
      </c>
      <c r="B27" s="42"/>
      <c r="C27" s="41" t="s">
        <v>10</v>
      </c>
      <c r="D27" s="43">
        <f>R4</f>
        <v>0.8194762268</v>
      </c>
      <c r="E27" s="44">
        <f t="shared" si="1"/>
        <v>2</v>
      </c>
      <c r="F27" s="41" t="s">
        <v>10</v>
      </c>
      <c r="G27" s="43">
        <f>R5</f>
        <v>0.8791928191</v>
      </c>
      <c r="H27" s="44">
        <f t="shared" si="2"/>
        <v>2</v>
      </c>
      <c r="I27" s="45" t="s">
        <v>9</v>
      </c>
      <c r="J27" s="46">
        <f>Q6</f>
        <v>0.07478632479</v>
      </c>
      <c r="K27" s="44">
        <f t="shared" si="3"/>
        <v>1</v>
      </c>
      <c r="L27" s="41" t="str">
        <f t="shared" si="4"/>
        <v>G</v>
      </c>
      <c r="M27" s="46">
        <f t="shared" ref="M27:M28" si="8">D27*G27*J27</f>
        <v>0.05388187284</v>
      </c>
      <c r="O27" s="49" t="s">
        <v>90</v>
      </c>
      <c r="P27" s="38">
        <f>M28</f>
        <v>0.6665957412</v>
      </c>
    </row>
    <row r="28">
      <c r="A28" s="41">
        <v>27.0</v>
      </c>
      <c r="B28" s="42"/>
      <c r="C28" s="41" t="s">
        <v>10</v>
      </c>
      <c r="D28" s="43">
        <f>R4</f>
        <v>0.8194762268</v>
      </c>
      <c r="E28" s="44">
        <f t="shared" si="1"/>
        <v>2</v>
      </c>
      <c r="F28" s="41" t="s">
        <v>10</v>
      </c>
      <c r="G28" s="43">
        <f>R5</f>
        <v>0.8791928191</v>
      </c>
      <c r="H28" s="44">
        <f t="shared" si="2"/>
        <v>2</v>
      </c>
      <c r="I28" s="45" t="s">
        <v>10</v>
      </c>
      <c r="J28" s="43">
        <f>R6</f>
        <v>0.9252136752</v>
      </c>
      <c r="K28" s="44">
        <f t="shared" si="3"/>
        <v>2</v>
      </c>
      <c r="L28" s="41" t="str">
        <f t="shared" si="4"/>
        <v>VG</v>
      </c>
      <c r="M28" s="43">
        <f t="shared" si="8"/>
        <v>0.6665957412</v>
      </c>
      <c r="O28" s="51" t="s">
        <v>93</v>
      </c>
      <c r="P28" s="52">
        <f>(0*P23+ 0.25*P24+0.5*P25+0.75*P26+1*P27)/(P23+P24+P25+P26+P27)</f>
        <v>0.9059706803</v>
      </c>
    </row>
  </sheetData>
  <mergeCells count="3">
    <mergeCell ref="D1:E1"/>
    <mergeCell ref="G1:H1"/>
    <mergeCell ref="J1:K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2.88"/>
    <col customWidth="1" min="3" max="3" width="13.13"/>
    <col customWidth="1" min="4" max="4" width="5.5"/>
    <col customWidth="1" min="5" max="5" width="2.88"/>
    <col customWidth="1" min="6" max="6" width="14.25"/>
    <col customWidth="1" min="7" max="7" width="7.25"/>
    <col customWidth="1" min="8" max="8" width="2.25"/>
    <col customWidth="1" min="9" max="9" width="14.0"/>
    <col customWidth="1" min="10" max="10" width="7.25"/>
    <col customWidth="1" min="11" max="11" width="4.88"/>
  </cols>
  <sheetData>
    <row r="1">
      <c r="A1" s="29" t="s">
        <v>71</v>
      </c>
      <c r="B1" s="30" t="s">
        <v>72</v>
      </c>
      <c r="C1" s="29" t="s">
        <v>94</v>
      </c>
      <c r="D1" s="30" t="s">
        <v>74</v>
      </c>
      <c r="F1" s="29" t="s">
        <v>95</v>
      </c>
      <c r="G1" s="30" t="s">
        <v>76</v>
      </c>
      <c r="I1" s="29" t="s">
        <v>96</v>
      </c>
      <c r="J1" s="30" t="s">
        <v>78</v>
      </c>
      <c r="L1" s="30" t="s">
        <v>23</v>
      </c>
      <c r="M1" s="31"/>
    </row>
    <row r="2">
      <c r="A2" s="32">
        <v>1.0</v>
      </c>
      <c r="B2" s="33"/>
      <c r="C2" s="32" t="s">
        <v>8</v>
      </c>
      <c r="D2" s="33"/>
      <c r="E2" s="34">
        <f t="shared" ref="E2:E28" si="1">IF(C2="W",0,IF(C2="M",1,IF(C2="S",2)))</f>
        <v>0</v>
      </c>
      <c r="F2" s="32" t="s">
        <v>8</v>
      </c>
      <c r="G2" s="33"/>
      <c r="H2" s="34">
        <f t="shared" ref="H2:H28" si="2">IF(F2="W",0,IF(F2="M",1,IF(F2="S",2)))</f>
        <v>0</v>
      </c>
      <c r="I2" s="32" t="s">
        <v>8</v>
      </c>
      <c r="J2" s="33"/>
      <c r="K2" s="34">
        <f t="shared" ref="K2:K28" si="3">IF(I2="W",0,IF(I2="M",1,IF(I2="S",2)))</f>
        <v>0</v>
      </c>
      <c r="L2" s="32" t="str">
        <f t="shared" ref="L2:L28" si="4">IF(AND(0&lt;=SUM(E2,H2,K2),SUM(E2,H2,K2)&lt;=1),"VB",IF(AND(2&lt;=SUM(E2,H2,K2),SUM(E2,H2,K2)&lt;=3),"B",IF(SUM(E2,H2,K2)=4,"A",IF(SUM(E2,H2,K2)=5,"G",IF(SUM(E2,H2,K2)=6,"VG")))))</f>
        <v>VB</v>
      </c>
      <c r="M2" s="35"/>
      <c r="O2" s="36" t="s">
        <v>97</v>
      </c>
    </row>
    <row r="3">
      <c r="A3" s="32">
        <v>2.0</v>
      </c>
      <c r="B3" s="33"/>
      <c r="C3" s="32" t="s">
        <v>8</v>
      </c>
      <c r="D3" s="33"/>
      <c r="E3" s="34">
        <f t="shared" si="1"/>
        <v>0</v>
      </c>
      <c r="F3" s="32" t="s">
        <v>8</v>
      </c>
      <c r="G3" s="33"/>
      <c r="H3" s="34">
        <f t="shared" si="2"/>
        <v>0</v>
      </c>
      <c r="I3" s="32" t="s">
        <v>9</v>
      </c>
      <c r="J3" s="33"/>
      <c r="K3" s="34">
        <f t="shared" si="3"/>
        <v>1</v>
      </c>
      <c r="L3" s="32" t="str">
        <f t="shared" si="4"/>
        <v>VB</v>
      </c>
      <c r="M3" s="35"/>
      <c r="O3" s="37" t="s">
        <v>0</v>
      </c>
      <c r="P3" s="37" t="s">
        <v>8</v>
      </c>
      <c r="Q3" s="37" t="s">
        <v>9</v>
      </c>
      <c r="R3" s="37" t="s">
        <v>10</v>
      </c>
    </row>
    <row r="4">
      <c r="A4" s="32">
        <v>3.0</v>
      </c>
      <c r="B4" s="33"/>
      <c r="C4" s="32" t="s">
        <v>8</v>
      </c>
      <c r="D4" s="33"/>
      <c r="E4" s="34">
        <f t="shared" si="1"/>
        <v>0</v>
      </c>
      <c r="F4" s="32" t="s">
        <v>8</v>
      </c>
      <c r="G4" s="33"/>
      <c r="H4" s="34">
        <f t="shared" si="2"/>
        <v>0</v>
      </c>
      <c r="I4" s="32" t="s">
        <v>10</v>
      </c>
      <c r="J4" s="33"/>
      <c r="K4" s="34">
        <f t="shared" si="3"/>
        <v>2</v>
      </c>
      <c r="L4" s="32" t="str">
        <f t="shared" si="4"/>
        <v>B</v>
      </c>
      <c r="M4" s="35"/>
      <c r="O4" s="37">
        <v>4.0</v>
      </c>
      <c r="P4" s="38">
        <f>Normalization!K8</f>
        <v>0</v>
      </c>
      <c r="Q4" s="38">
        <f>Normalization!L8</f>
        <v>0.1046572475</v>
      </c>
      <c r="R4" s="38">
        <f>Normalization!M8</f>
        <v>0.8953427525</v>
      </c>
    </row>
    <row r="5">
      <c r="A5" s="32">
        <v>4.0</v>
      </c>
      <c r="B5" s="33"/>
      <c r="C5" s="32" t="s">
        <v>8</v>
      </c>
      <c r="D5" s="33"/>
      <c r="E5" s="34">
        <f t="shared" si="1"/>
        <v>0</v>
      </c>
      <c r="F5" s="32" t="s">
        <v>9</v>
      </c>
      <c r="G5" s="33"/>
      <c r="H5" s="34">
        <f t="shared" si="2"/>
        <v>1</v>
      </c>
      <c r="I5" s="39" t="s">
        <v>8</v>
      </c>
      <c r="J5" s="33"/>
      <c r="K5" s="34">
        <f t="shared" si="3"/>
        <v>0</v>
      </c>
      <c r="L5" s="32" t="str">
        <f t="shared" si="4"/>
        <v>VB</v>
      </c>
      <c r="M5" s="35"/>
      <c r="O5" s="37">
        <v>5.0</v>
      </c>
      <c r="P5" s="40">
        <f>Normalization!K10</f>
        <v>0.09243697479</v>
      </c>
      <c r="Q5" s="38">
        <f>Normalization!L10</f>
        <v>0.9075630252</v>
      </c>
      <c r="R5" s="38">
        <f>Normalization!M10</f>
        <v>0</v>
      </c>
    </row>
    <row r="6">
      <c r="A6" s="32">
        <v>5.0</v>
      </c>
      <c r="B6" s="33"/>
      <c r="C6" s="32" t="s">
        <v>8</v>
      </c>
      <c r="D6" s="33"/>
      <c r="E6" s="34">
        <f t="shared" si="1"/>
        <v>0</v>
      </c>
      <c r="F6" s="32" t="s">
        <v>9</v>
      </c>
      <c r="G6" s="33"/>
      <c r="H6" s="34">
        <f t="shared" si="2"/>
        <v>1</v>
      </c>
      <c r="I6" s="39" t="s">
        <v>9</v>
      </c>
      <c r="J6" s="33"/>
      <c r="K6" s="34">
        <f t="shared" si="3"/>
        <v>1</v>
      </c>
      <c r="L6" s="32" t="str">
        <f t="shared" si="4"/>
        <v>B</v>
      </c>
      <c r="M6" s="35"/>
      <c r="O6" s="37">
        <v>6.0</v>
      </c>
      <c r="P6" s="38">
        <f>Normalization!K12</f>
        <v>0.4647519582</v>
      </c>
      <c r="Q6" s="38">
        <f>Normalization!L12</f>
        <v>0.5352480418</v>
      </c>
      <c r="R6" s="38">
        <f>Normalization!M12</f>
        <v>0</v>
      </c>
    </row>
    <row r="7">
      <c r="A7" s="32">
        <v>6.0</v>
      </c>
      <c r="B7" s="33"/>
      <c r="C7" s="32" t="s">
        <v>8</v>
      </c>
      <c r="D7" s="33"/>
      <c r="E7" s="34">
        <f t="shared" si="1"/>
        <v>0</v>
      </c>
      <c r="F7" s="32" t="s">
        <v>9</v>
      </c>
      <c r="G7" s="33"/>
      <c r="H7" s="34">
        <f t="shared" si="2"/>
        <v>1</v>
      </c>
      <c r="I7" s="39" t="s">
        <v>10</v>
      </c>
      <c r="J7" s="33"/>
      <c r="K7" s="34">
        <f t="shared" si="3"/>
        <v>2</v>
      </c>
      <c r="L7" s="32" t="str">
        <f t="shared" si="4"/>
        <v>B</v>
      </c>
      <c r="M7" s="35"/>
    </row>
    <row r="8">
      <c r="A8" s="32">
        <v>7.0</v>
      </c>
      <c r="B8" s="33"/>
      <c r="C8" s="32" t="s">
        <v>8</v>
      </c>
      <c r="D8" s="33"/>
      <c r="E8" s="34">
        <f t="shared" si="1"/>
        <v>0</v>
      </c>
      <c r="F8" s="32" t="s">
        <v>10</v>
      </c>
      <c r="G8" s="33"/>
      <c r="H8" s="34">
        <f t="shared" si="2"/>
        <v>2</v>
      </c>
      <c r="I8" s="39" t="s">
        <v>8</v>
      </c>
      <c r="J8" s="33"/>
      <c r="K8" s="34">
        <f t="shared" si="3"/>
        <v>0</v>
      </c>
      <c r="L8" s="32" t="str">
        <f t="shared" si="4"/>
        <v>B</v>
      </c>
      <c r="M8" s="35"/>
      <c r="O8" s="36" t="s">
        <v>80</v>
      </c>
    </row>
    <row r="9">
      <c r="A9" s="32">
        <v>8.0</v>
      </c>
      <c r="B9" s="33"/>
      <c r="C9" s="32" t="s">
        <v>8</v>
      </c>
      <c r="D9" s="33"/>
      <c r="E9" s="34">
        <f t="shared" si="1"/>
        <v>0</v>
      </c>
      <c r="F9" s="32" t="s">
        <v>10</v>
      </c>
      <c r="G9" s="33"/>
      <c r="H9" s="34">
        <f t="shared" si="2"/>
        <v>2</v>
      </c>
      <c r="I9" s="39" t="s">
        <v>9</v>
      </c>
      <c r="J9" s="33"/>
      <c r="K9" s="34">
        <f t="shared" si="3"/>
        <v>1</v>
      </c>
      <c r="L9" s="32" t="str">
        <f t="shared" si="4"/>
        <v>B</v>
      </c>
      <c r="M9" s="35"/>
      <c r="O9" s="36" t="s">
        <v>92</v>
      </c>
    </row>
    <row r="10">
      <c r="A10" s="32">
        <v>9.0</v>
      </c>
      <c r="B10" s="33"/>
      <c r="C10" s="32" t="s">
        <v>8</v>
      </c>
      <c r="D10" s="33"/>
      <c r="E10" s="34">
        <f t="shared" si="1"/>
        <v>0</v>
      </c>
      <c r="F10" s="32" t="s">
        <v>10</v>
      </c>
      <c r="G10" s="33"/>
      <c r="H10" s="34">
        <f t="shared" si="2"/>
        <v>2</v>
      </c>
      <c r="I10" s="39" t="s">
        <v>10</v>
      </c>
      <c r="J10" s="33"/>
      <c r="K10" s="34">
        <f t="shared" si="3"/>
        <v>2</v>
      </c>
      <c r="L10" s="32" t="str">
        <f t="shared" si="4"/>
        <v>A</v>
      </c>
      <c r="M10" s="35"/>
      <c r="O10" s="36" t="s">
        <v>82</v>
      </c>
      <c r="P10" s="36" t="s">
        <v>83</v>
      </c>
    </row>
    <row r="11">
      <c r="A11" s="41">
        <v>10.0</v>
      </c>
      <c r="B11" s="42"/>
      <c r="C11" s="41" t="s">
        <v>9</v>
      </c>
      <c r="D11" s="43">
        <f>Q4</f>
        <v>0.1046572475</v>
      </c>
      <c r="E11" s="44">
        <f t="shared" si="1"/>
        <v>1</v>
      </c>
      <c r="F11" s="41" t="s">
        <v>8</v>
      </c>
      <c r="G11" s="46">
        <f>P5</f>
        <v>0.09243697479</v>
      </c>
      <c r="H11" s="44">
        <f t="shared" si="2"/>
        <v>0</v>
      </c>
      <c r="I11" s="45" t="s">
        <v>8</v>
      </c>
      <c r="J11" s="43">
        <f>P6</f>
        <v>0.4647519582</v>
      </c>
      <c r="K11" s="44">
        <f t="shared" si="3"/>
        <v>0</v>
      </c>
      <c r="L11" s="41" t="str">
        <f t="shared" si="4"/>
        <v>VB</v>
      </c>
      <c r="M11" s="47">
        <f t="shared" ref="M11:M12" si="5">D11*G11*J11</f>
        <v>0.004496103092</v>
      </c>
      <c r="O11" s="36" t="s">
        <v>84</v>
      </c>
      <c r="P11" s="36" t="s">
        <v>85</v>
      </c>
    </row>
    <row r="12">
      <c r="A12" s="41">
        <v>11.0</v>
      </c>
      <c r="B12" s="42"/>
      <c r="C12" s="41" t="s">
        <v>9</v>
      </c>
      <c r="D12" s="43">
        <f>Q4</f>
        <v>0.1046572475</v>
      </c>
      <c r="E12" s="44">
        <f t="shared" si="1"/>
        <v>1</v>
      </c>
      <c r="F12" s="41" t="s">
        <v>8</v>
      </c>
      <c r="G12" s="46">
        <f>P5</f>
        <v>0.09243697479</v>
      </c>
      <c r="H12" s="44">
        <f t="shared" si="2"/>
        <v>0</v>
      </c>
      <c r="I12" s="45" t="s">
        <v>9</v>
      </c>
      <c r="J12" s="43">
        <f>Q6</f>
        <v>0.5352480418</v>
      </c>
      <c r="K12" s="44">
        <f t="shared" si="3"/>
        <v>1</v>
      </c>
      <c r="L12" s="41" t="str">
        <f t="shared" si="4"/>
        <v>B</v>
      </c>
      <c r="M12" s="47">
        <f t="shared" si="5"/>
        <v>0.005178096258</v>
      </c>
      <c r="O12" s="36" t="s">
        <v>86</v>
      </c>
      <c r="P12" s="36" t="s">
        <v>87</v>
      </c>
    </row>
    <row r="13">
      <c r="A13" s="32">
        <v>12.0</v>
      </c>
      <c r="B13" s="33"/>
      <c r="C13" s="32" t="s">
        <v>9</v>
      </c>
      <c r="D13" s="33"/>
      <c r="E13" s="34">
        <f t="shared" si="1"/>
        <v>1</v>
      </c>
      <c r="F13" s="32" t="s">
        <v>8</v>
      </c>
      <c r="G13" s="33"/>
      <c r="H13" s="34">
        <f t="shared" si="2"/>
        <v>0</v>
      </c>
      <c r="I13" s="39" t="s">
        <v>10</v>
      </c>
      <c r="J13" s="33"/>
      <c r="K13" s="34">
        <f t="shared" si="3"/>
        <v>2</v>
      </c>
      <c r="L13" s="32" t="str">
        <f t="shared" si="4"/>
        <v>B</v>
      </c>
      <c r="M13" s="35"/>
      <c r="O13" s="36" t="s">
        <v>88</v>
      </c>
      <c r="P13" s="36" t="s">
        <v>89</v>
      </c>
    </row>
    <row r="14">
      <c r="A14" s="41">
        <v>13.0</v>
      </c>
      <c r="B14" s="42"/>
      <c r="C14" s="41" t="s">
        <v>9</v>
      </c>
      <c r="D14" s="43">
        <f>Q4</f>
        <v>0.1046572475</v>
      </c>
      <c r="E14" s="44">
        <f t="shared" si="1"/>
        <v>1</v>
      </c>
      <c r="F14" s="41" t="s">
        <v>9</v>
      </c>
      <c r="G14" s="43">
        <f>Q5</f>
        <v>0.9075630252</v>
      </c>
      <c r="H14" s="44">
        <f t="shared" si="2"/>
        <v>1</v>
      </c>
      <c r="I14" s="45" t="s">
        <v>8</v>
      </c>
      <c r="J14" s="43">
        <f>P6</f>
        <v>0.4647519582</v>
      </c>
      <c r="K14" s="44">
        <f t="shared" si="3"/>
        <v>0</v>
      </c>
      <c r="L14" s="41" t="str">
        <f t="shared" si="4"/>
        <v>B</v>
      </c>
      <c r="M14" s="46">
        <f t="shared" ref="M14:M15" si="6">D14*G14*J14</f>
        <v>0.04414355763</v>
      </c>
      <c r="O14" s="36" t="s">
        <v>90</v>
      </c>
      <c r="P14" s="36" t="s">
        <v>91</v>
      </c>
    </row>
    <row r="15">
      <c r="A15" s="41">
        <v>14.0</v>
      </c>
      <c r="B15" s="42"/>
      <c r="C15" s="41" t="s">
        <v>9</v>
      </c>
      <c r="D15" s="43">
        <f>Q4</f>
        <v>0.1046572475</v>
      </c>
      <c r="E15" s="44">
        <f t="shared" si="1"/>
        <v>1</v>
      </c>
      <c r="F15" s="41" t="s">
        <v>9</v>
      </c>
      <c r="G15" s="43">
        <f>Q5</f>
        <v>0.9075630252</v>
      </c>
      <c r="H15" s="44">
        <f t="shared" si="2"/>
        <v>1</v>
      </c>
      <c r="I15" s="45" t="s">
        <v>9</v>
      </c>
      <c r="J15" s="43">
        <f>Q6</f>
        <v>0.5352480418</v>
      </c>
      <c r="K15" s="44">
        <f t="shared" si="3"/>
        <v>1</v>
      </c>
      <c r="L15" s="41" t="str">
        <f t="shared" si="4"/>
        <v>B</v>
      </c>
      <c r="M15" s="46">
        <f t="shared" si="6"/>
        <v>0.05083949053</v>
      </c>
    </row>
    <row r="16">
      <c r="A16" s="32">
        <v>15.0</v>
      </c>
      <c r="B16" s="33"/>
      <c r="C16" s="32" t="s">
        <v>9</v>
      </c>
      <c r="D16" s="33"/>
      <c r="E16" s="34">
        <f t="shared" si="1"/>
        <v>1</v>
      </c>
      <c r="F16" s="32" t="s">
        <v>9</v>
      </c>
      <c r="G16" s="33"/>
      <c r="H16" s="34">
        <f t="shared" si="2"/>
        <v>1</v>
      </c>
      <c r="I16" s="39" t="s">
        <v>10</v>
      </c>
      <c r="J16" s="33"/>
      <c r="K16" s="34">
        <f t="shared" si="3"/>
        <v>2</v>
      </c>
      <c r="L16" s="32" t="str">
        <f t="shared" si="4"/>
        <v>A</v>
      </c>
      <c r="M16" s="35"/>
    </row>
    <row r="17">
      <c r="A17" s="32">
        <v>16.0</v>
      </c>
      <c r="B17" s="33"/>
      <c r="C17" s="32" t="s">
        <v>9</v>
      </c>
      <c r="D17" s="33"/>
      <c r="E17" s="34">
        <f t="shared" si="1"/>
        <v>1</v>
      </c>
      <c r="F17" s="32" t="s">
        <v>10</v>
      </c>
      <c r="G17" s="33"/>
      <c r="H17" s="34">
        <f t="shared" si="2"/>
        <v>2</v>
      </c>
      <c r="I17" s="39" t="s">
        <v>8</v>
      </c>
      <c r="J17" s="33"/>
      <c r="K17" s="34">
        <f t="shared" si="3"/>
        <v>0</v>
      </c>
      <c r="L17" s="32" t="str">
        <f t="shared" si="4"/>
        <v>B</v>
      </c>
      <c r="M17" s="35"/>
    </row>
    <row r="18">
      <c r="A18" s="32">
        <v>17.0</v>
      </c>
      <c r="B18" s="33"/>
      <c r="C18" s="32" t="s">
        <v>9</v>
      </c>
      <c r="D18" s="33"/>
      <c r="E18" s="34">
        <f t="shared" si="1"/>
        <v>1</v>
      </c>
      <c r="F18" s="32" t="s">
        <v>10</v>
      </c>
      <c r="G18" s="33"/>
      <c r="H18" s="34">
        <f t="shared" si="2"/>
        <v>2</v>
      </c>
      <c r="I18" s="39" t="s">
        <v>9</v>
      </c>
      <c r="J18" s="33"/>
      <c r="K18" s="34">
        <f t="shared" si="3"/>
        <v>1</v>
      </c>
      <c r="L18" s="32" t="str">
        <f t="shared" si="4"/>
        <v>A</v>
      </c>
      <c r="M18" s="35"/>
    </row>
    <row r="19">
      <c r="A19" s="32">
        <v>18.0</v>
      </c>
      <c r="B19" s="33"/>
      <c r="C19" s="32" t="s">
        <v>9</v>
      </c>
      <c r="D19" s="33"/>
      <c r="E19" s="34">
        <f t="shared" si="1"/>
        <v>1</v>
      </c>
      <c r="F19" s="32" t="s">
        <v>10</v>
      </c>
      <c r="G19" s="33"/>
      <c r="H19" s="34">
        <f t="shared" si="2"/>
        <v>2</v>
      </c>
      <c r="I19" s="39" t="s">
        <v>10</v>
      </c>
      <c r="J19" s="33"/>
      <c r="K19" s="34">
        <f t="shared" si="3"/>
        <v>2</v>
      </c>
      <c r="L19" s="32" t="str">
        <f t="shared" si="4"/>
        <v>G</v>
      </c>
      <c r="M19" s="35"/>
    </row>
    <row r="20">
      <c r="A20" s="41">
        <v>19.0</v>
      </c>
      <c r="B20" s="42"/>
      <c r="C20" s="41" t="s">
        <v>10</v>
      </c>
      <c r="D20" s="43">
        <f>R4</f>
        <v>0.8953427525</v>
      </c>
      <c r="E20" s="44">
        <f t="shared" si="1"/>
        <v>2</v>
      </c>
      <c r="F20" s="41" t="s">
        <v>8</v>
      </c>
      <c r="G20" s="46">
        <f>P5</f>
        <v>0.09243697479</v>
      </c>
      <c r="H20" s="44">
        <f t="shared" si="2"/>
        <v>0</v>
      </c>
      <c r="I20" s="45" t="s">
        <v>8</v>
      </c>
      <c r="J20" s="43">
        <f>P6</f>
        <v>0.4647519582</v>
      </c>
      <c r="K20" s="44">
        <f t="shared" si="3"/>
        <v>0</v>
      </c>
      <c r="L20" s="41" t="str">
        <f t="shared" si="4"/>
        <v>B</v>
      </c>
      <c r="M20" s="46">
        <f t="shared" ref="M20:M21" si="7">D20*G20*J20</f>
        <v>0.03846416195</v>
      </c>
    </row>
    <row r="21">
      <c r="A21" s="41">
        <v>20.0</v>
      </c>
      <c r="B21" s="42"/>
      <c r="C21" s="41" t="s">
        <v>10</v>
      </c>
      <c r="D21" s="43">
        <f>R4</f>
        <v>0.8953427525</v>
      </c>
      <c r="E21" s="44">
        <f t="shared" si="1"/>
        <v>2</v>
      </c>
      <c r="F21" s="41" t="s">
        <v>8</v>
      </c>
      <c r="G21" s="46">
        <f>P5</f>
        <v>0.09243697479</v>
      </c>
      <c r="H21" s="44">
        <f t="shared" si="2"/>
        <v>0</v>
      </c>
      <c r="I21" s="45" t="s">
        <v>9</v>
      </c>
      <c r="J21" s="43">
        <f>Q6</f>
        <v>0.5352480418</v>
      </c>
      <c r="K21" s="44">
        <f t="shared" si="3"/>
        <v>1</v>
      </c>
      <c r="L21" s="41" t="str">
        <f t="shared" si="4"/>
        <v>B</v>
      </c>
      <c r="M21" s="46">
        <f t="shared" si="7"/>
        <v>0.04429861349</v>
      </c>
    </row>
    <row r="22">
      <c r="A22" s="32">
        <v>21.0</v>
      </c>
      <c r="B22" s="33"/>
      <c r="C22" s="32" t="s">
        <v>10</v>
      </c>
      <c r="D22" s="33"/>
      <c r="E22" s="34">
        <f t="shared" si="1"/>
        <v>2</v>
      </c>
      <c r="F22" s="32" t="s">
        <v>8</v>
      </c>
      <c r="G22" s="33"/>
      <c r="H22" s="34">
        <f t="shared" si="2"/>
        <v>0</v>
      </c>
      <c r="I22" s="39" t="s">
        <v>10</v>
      </c>
      <c r="J22" s="33"/>
      <c r="K22" s="34">
        <f t="shared" si="3"/>
        <v>2</v>
      </c>
      <c r="L22" s="32" t="str">
        <f t="shared" si="4"/>
        <v>A</v>
      </c>
      <c r="M22" s="35"/>
      <c r="O22" s="36" t="s">
        <v>92</v>
      </c>
      <c r="P22" s="53">
        <f>SUM(P23:P27)</f>
        <v>1</v>
      </c>
    </row>
    <row r="23">
      <c r="A23" s="41">
        <v>22.0</v>
      </c>
      <c r="B23" s="42"/>
      <c r="C23" s="41" t="s">
        <v>10</v>
      </c>
      <c r="D23" s="43">
        <f>R4</f>
        <v>0.8953427525</v>
      </c>
      <c r="E23" s="44">
        <f t="shared" si="1"/>
        <v>2</v>
      </c>
      <c r="F23" s="41" t="s">
        <v>9</v>
      </c>
      <c r="G23" s="43">
        <f>Q5</f>
        <v>0.9075630252</v>
      </c>
      <c r="H23" s="44">
        <f t="shared" si="2"/>
        <v>1</v>
      </c>
      <c r="I23" s="45" t="s">
        <v>8</v>
      </c>
      <c r="J23" s="43">
        <f>P6</f>
        <v>0.4647519582</v>
      </c>
      <c r="K23" s="44">
        <f t="shared" si="3"/>
        <v>0</v>
      </c>
      <c r="L23" s="41" t="str">
        <f t="shared" si="4"/>
        <v>B</v>
      </c>
      <c r="M23" s="43">
        <f t="shared" ref="M23:M24" si="8">D23*G23*J23</f>
        <v>0.3776481355</v>
      </c>
      <c r="O23" s="37" t="s">
        <v>82</v>
      </c>
      <c r="P23" s="54">
        <f>M11</f>
        <v>0.004496103092</v>
      </c>
    </row>
    <row r="24">
      <c r="A24" s="41">
        <v>23.0</v>
      </c>
      <c r="B24" s="42"/>
      <c r="C24" s="41" t="s">
        <v>10</v>
      </c>
      <c r="D24" s="43">
        <f>R4</f>
        <v>0.8953427525</v>
      </c>
      <c r="E24" s="44">
        <f t="shared" si="1"/>
        <v>2</v>
      </c>
      <c r="F24" s="41" t="s">
        <v>9</v>
      </c>
      <c r="G24" s="43">
        <f>Q5</f>
        <v>0.9075630252</v>
      </c>
      <c r="H24" s="44">
        <f t="shared" si="2"/>
        <v>1</v>
      </c>
      <c r="I24" s="45" t="s">
        <v>9</v>
      </c>
      <c r="J24" s="43">
        <f>Q6</f>
        <v>0.5352480418</v>
      </c>
      <c r="K24" s="44">
        <f t="shared" si="3"/>
        <v>1</v>
      </c>
      <c r="L24" s="41" t="str">
        <f t="shared" si="4"/>
        <v>A</v>
      </c>
      <c r="M24" s="43">
        <f t="shared" si="8"/>
        <v>0.4349318415</v>
      </c>
      <c r="O24" s="37" t="s">
        <v>84</v>
      </c>
      <c r="P24" s="38">
        <f>M12+M14+M15+M20+M21+M23</f>
        <v>0.5605720554</v>
      </c>
    </row>
    <row r="25">
      <c r="A25" s="32">
        <v>24.0</v>
      </c>
      <c r="B25" s="33"/>
      <c r="C25" s="32" t="s">
        <v>10</v>
      </c>
      <c r="D25" s="33"/>
      <c r="E25" s="34">
        <f t="shared" si="1"/>
        <v>2</v>
      </c>
      <c r="F25" s="32" t="s">
        <v>9</v>
      </c>
      <c r="G25" s="33"/>
      <c r="H25" s="34">
        <f t="shared" si="2"/>
        <v>1</v>
      </c>
      <c r="I25" s="39" t="s">
        <v>10</v>
      </c>
      <c r="J25" s="33"/>
      <c r="K25" s="34">
        <f t="shared" si="3"/>
        <v>2</v>
      </c>
      <c r="L25" s="32" t="str">
        <f t="shared" si="4"/>
        <v>G</v>
      </c>
      <c r="M25" s="35"/>
      <c r="O25" s="37" t="s">
        <v>86</v>
      </c>
      <c r="P25" s="38">
        <f>M24</f>
        <v>0.4349318415</v>
      </c>
    </row>
    <row r="26">
      <c r="A26" s="32">
        <v>25.0</v>
      </c>
      <c r="B26" s="33"/>
      <c r="C26" s="32" t="s">
        <v>10</v>
      </c>
      <c r="D26" s="33"/>
      <c r="E26" s="34">
        <f t="shared" si="1"/>
        <v>2</v>
      </c>
      <c r="F26" s="32" t="s">
        <v>10</v>
      </c>
      <c r="G26" s="33"/>
      <c r="H26" s="34">
        <f t="shared" si="2"/>
        <v>2</v>
      </c>
      <c r="I26" s="39" t="s">
        <v>8</v>
      </c>
      <c r="J26" s="33"/>
      <c r="K26" s="34">
        <f t="shared" si="3"/>
        <v>0</v>
      </c>
      <c r="L26" s="32" t="str">
        <f t="shared" si="4"/>
        <v>A</v>
      </c>
      <c r="M26" s="35"/>
      <c r="O26" s="37" t="s">
        <v>88</v>
      </c>
      <c r="P26" s="37">
        <v>0.0</v>
      </c>
    </row>
    <row r="27">
      <c r="A27" s="32">
        <v>26.0</v>
      </c>
      <c r="B27" s="33"/>
      <c r="C27" s="32" t="s">
        <v>10</v>
      </c>
      <c r="D27" s="33"/>
      <c r="E27" s="34">
        <f t="shared" si="1"/>
        <v>2</v>
      </c>
      <c r="F27" s="32" t="s">
        <v>10</v>
      </c>
      <c r="G27" s="33"/>
      <c r="H27" s="34">
        <f t="shared" si="2"/>
        <v>2</v>
      </c>
      <c r="I27" s="39" t="s">
        <v>9</v>
      </c>
      <c r="J27" s="33"/>
      <c r="K27" s="34">
        <f t="shared" si="3"/>
        <v>1</v>
      </c>
      <c r="L27" s="32" t="str">
        <f t="shared" si="4"/>
        <v>G</v>
      </c>
      <c r="M27" s="35"/>
      <c r="O27" s="37" t="s">
        <v>90</v>
      </c>
      <c r="P27" s="37">
        <v>0.0</v>
      </c>
    </row>
    <row r="28">
      <c r="A28" s="32">
        <v>27.0</v>
      </c>
      <c r="B28" s="33"/>
      <c r="C28" s="32" t="s">
        <v>10</v>
      </c>
      <c r="D28" s="33"/>
      <c r="E28" s="34">
        <f t="shared" si="1"/>
        <v>2</v>
      </c>
      <c r="F28" s="32" t="s">
        <v>10</v>
      </c>
      <c r="G28" s="33"/>
      <c r="H28" s="34">
        <f t="shared" si="2"/>
        <v>2</v>
      </c>
      <c r="I28" s="39" t="s">
        <v>10</v>
      </c>
      <c r="J28" s="33"/>
      <c r="K28" s="34">
        <f t="shared" si="3"/>
        <v>2</v>
      </c>
      <c r="L28" s="32" t="str">
        <f t="shared" si="4"/>
        <v>VG</v>
      </c>
      <c r="M28" s="35"/>
      <c r="O28" s="55" t="s">
        <v>98</v>
      </c>
      <c r="P28" s="52">
        <f>(0*P23+ 0.25*P24+0.5*P25+0.75*P26+1*P27)/(P23+P24+P25+P26+P27)</f>
        <v>0.3576089346</v>
      </c>
    </row>
  </sheetData>
  <mergeCells count="3">
    <mergeCell ref="D1:E1"/>
    <mergeCell ref="G1:H1"/>
    <mergeCell ref="J1:K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75"/>
    <col customWidth="1" min="2" max="2" width="3.63"/>
    <col customWidth="1" min="3" max="3" width="12.5"/>
    <col customWidth="1" min="4" max="4" width="6.0"/>
    <col customWidth="1" min="5" max="5" width="4.0"/>
    <col customWidth="1" min="6" max="6" width="10.88"/>
    <col customWidth="1" min="7" max="7" width="7.5"/>
    <col customWidth="1" min="8" max="8" width="4.0"/>
    <col customWidth="1" min="9" max="9" width="10.0"/>
    <col customWidth="1" min="10" max="10" width="8.38"/>
    <col customWidth="1" min="11" max="11" width="5.5"/>
    <col customWidth="1" min="12" max="12" width="10.38"/>
  </cols>
  <sheetData>
    <row r="1">
      <c r="A1" s="29" t="s">
        <v>71</v>
      </c>
      <c r="B1" s="30" t="s">
        <v>72</v>
      </c>
      <c r="C1" s="29" t="s">
        <v>99</v>
      </c>
      <c r="D1" s="30" t="s">
        <v>74</v>
      </c>
      <c r="F1" s="29" t="s">
        <v>100</v>
      </c>
      <c r="G1" s="30" t="s">
        <v>76</v>
      </c>
      <c r="I1" s="29" t="s">
        <v>101</v>
      </c>
      <c r="J1" s="30" t="s">
        <v>78</v>
      </c>
      <c r="L1" s="30" t="s">
        <v>33</v>
      </c>
      <c r="M1" s="31"/>
    </row>
    <row r="2">
      <c r="A2" s="32">
        <v>1.0</v>
      </c>
      <c r="B2" s="33"/>
      <c r="C2" s="32" t="s">
        <v>8</v>
      </c>
      <c r="D2" s="33"/>
      <c r="E2" s="34">
        <f t="shared" ref="E2:E28" si="1">IF(C2="W",0,IF(C2="M",1,IF(C2="S",2)))</f>
        <v>0</v>
      </c>
      <c r="F2" s="32" t="s">
        <v>8</v>
      </c>
      <c r="G2" s="33"/>
      <c r="H2" s="34">
        <f t="shared" ref="H2:H28" si="2">IF(F2="W",0,IF(F2="M",1,IF(F2="S",2)))</f>
        <v>0</v>
      </c>
      <c r="I2" s="32" t="s">
        <v>8</v>
      </c>
      <c r="J2" s="33"/>
      <c r="K2" s="34">
        <f t="shared" ref="K2:K28" si="3">IF(I2="W",0,IF(I2="M",1,IF(I2="S",2)))</f>
        <v>0</v>
      </c>
      <c r="L2" s="32" t="str">
        <f t="shared" ref="L2:L28" si="4">IF(AND(0&lt;=SUM(E2,H2,K2),SUM(E2,H2,K2)&lt;=1),"VB",IF(SUM(E2,H2,K2)=2,"B",IF(SUM(E2,H2,K2)=3,"A",IF(SUM(E2,H2,K2)=4,"G",IF(AND(5&lt;=SUM(E2,H2,K2),SUM(E2,H2,K2)&lt;=6),"VG")))))</f>
        <v>VB</v>
      </c>
      <c r="M2" s="35"/>
      <c r="O2" s="36" t="s">
        <v>79</v>
      </c>
    </row>
    <row r="3">
      <c r="A3" s="32">
        <v>2.0</v>
      </c>
      <c r="B3" s="33"/>
      <c r="C3" s="32" t="s">
        <v>8</v>
      </c>
      <c r="D3" s="33"/>
      <c r="E3" s="34">
        <f t="shared" si="1"/>
        <v>0</v>
      </c>
      <c r="F3" s="32" t="s">
        <v>8</v>
      </c>
      <c r="G3" s="33"/>
      <c r="H3" s="34">
        <f t="shared" si="2"/>
        <v>0</v>
      </c>
      <c r="I3" s="32" t="s">
        <v>9</v>
      </c>
      <c r="J3" s="33"/>
      <c r="K3" s="34">
        <f t="shared" si="3"/>
        <v>1</v>
      </c>
      <c r="L3" s="32" t="str">
        <f t="shared" si="4"/>
        <v>VB</v>
      </c>
      <c r="M3" s="35"/>
      <c r="O3" s="37" t="s">
        <v>0</v>
      </c>
      <c r="P3" s="37" t="s">
        <v>8</v>
      </c>
      <c r="Q3" s="37" t="s">
        <v>9</v>
      </c>
      <c r="R3" s="37" t="s">
        <v>10</v>
      </c>
    </row>
    <row r="4">
      <c r="A4" s="32">
        <v>3.0</v>
      </c>
      <c r="B4" s="33"/>
      <c r="C4" s="32" t="s">
        <v>8</v>
      </c>
      <c r="D4" s="33"/>
      <c r="E4" s="34">
        <f t="shared" si="1"/>
        <v>0</v>
      </c>
      <c r="F4" s="32" t="s">
        <v>8</v>
      </c>
      <c r="G4" s="33"/>
      <c r="H4" s="34">
        <f t="shared" si="2"/>
        <v>0</v>
      </c>
      <c r="I4" s="32" t="s">
        <v>10</v>
      </c>
      <c r="J4" s="33"/>
      <c r="K4" s="34">
        <f t="shared" si="3"/>
        <v>2</v>
      </c>
      <c r="L4" s="32" t="str">
        <f t="shared" si="4"/>
        <v>B</v>
      </c>
      <c r="M4" s="35"/>
      <c r="O4" s="37">
        <v>7.0</v>
      </c>
      <c r="P4" s="38">
        <f>Normalization!K14</f>
        <v>0</v>
      </c>
      <c r="Q4" s="38">
        <f>Normalization!L14</f>
        <v>0.6711259755</v>
      </c>
      <c r="R4" s="38">
        <f>Normalization!M14</f>
        <v>0.3288740245</v>
      </c>
    </row>
    <row r="5">
      <c r="A5" s="32">
        <v>4.0</v>
      </c>
      <c r="B5" s="33"/>
      <c r="C5" s="32" t="s">
        <v>8</v>
      </c>
      <c r="D5" s="33"/>
      <c r="E5" s="34">
        <f t="shared" si="1"/>
        <v>0</v>
      </c>
      <c r="F5" s="32" t="s">
        <v>9</v>
      </c>
      <c r="G5" s="33"/>
      <c r="H5" s="34">
        <f t="shared" si="2"/>
        <v>1</v>
      </c>
      <c r="I5" s="39" t="s">
        <v>8</v>
      </c>
      <c r="J5" s="33"/>
      <c r="K5" s="34">
        <f t="shared" si="3"/>
        <v>0</v>
      </c>
      <c r="L5" s="32" t="str">
        <f t="shared" si="4"/>
        <v>VB</v>
      </c>
      <c r="M5" s="35"/>
      <c r="O5" s="37">
        <v>8.0</v>
      </c>
      <c r="P5" s="38">
        <f>Normalization!K16</f>
        <v>0.9788961039</v>
      </c>
      <c r="Q5" s="40">
        <f>Normalization!L16</f>
        <v>0.0211038961</v>
      </c>
      <c r="R5" s="38">
        <f>Normalization!M16</f>
        <v>0</v>
      </c>
    </row>
    <row r="6">
      <c r="A6" s="32">
        <v>5.0</v>
      </c>
      <c r="B6" s="33"/>
      <c r="C6" s="32" t="s">
        <v>8</v>
      </c>
      <c r="D6" s="33"/>
      <c r="E6" s="34">
        <f t="shared" si="1"/>
        <v>0</v>
      </c>
      <c r="F6" s="32" t="s">
        <v>9</v>
      </c>
      <c r="G6" s="33"/>
      <c r="H6" s="34">
        <f t="shared" si="2"/>
        <v>1</v>
      </c>
      <c r="I6" s="39" t="s">
        <v>9</v>
      </c>
      <c r="J6" s="33"/>
      <c r="K6" s="34">
        <f t="shared" si="3"/>
        <v>1</v>
      </c>
      <c r="L6" s="32" t="str">
        <f t="shared" si="4"/>
        <v>B</v>
      </c>
      <c r="M6" s="35"/>
      <c r="O6" s="37">
        <v>9.0</v>
      </c>
      <c r="P6" s="38">
        <f>Normalization!K18</f>
        <v>0</v>
      </c>
      <c r="Q6" s="38">
        <f>Normalization!L18</f>
        <v>0.7586206897</v>
      </c>
      <c r="R6" s="38">
        <f>Normalization!M18</f>
        <v>0.2413793103</v>
      </c>
    </row>
    <row r="7">
      <c r="A7" s="32">
        <v>6.0</v>
      </c>
      <c r="B7" s="33"/>
      <c r="C7" s="32" t="s">
        <v>8</v>
      </c>
      <c r="D7" s="33"/>
      <c r="E7" s="34">
        <f t="shared" si="1"/>
        <v>0</v>
      </c>
      <c r="F7" s="32" t="s">
        <v>9</v>
      </c>
      <c r="G7" s="33"/>
      <c r="H7" s="34">
        <f t="shared" si="2"/>
        <v>1</v>
      </c>
      <c r="I7" s="39" t="s">
        <v>10</v>
      </c>
      <c r="J7" s="33"/>
      <c r="K7" s="34">
        <f t="shared" si="3"/>
        <v>2</v>
      </c>
      <c r="L7" s="32" t="str">
        <f t="shared" si="4"/>
        <v>A</v>
      </c>
      <c r="M7" s="35"/>
    </row>
    <row r="8">
      <c r="A8" s="32">
        <v>7.0</v>
      </c>
      <c r="B8" s="33"/>
      <c r="C8" s="32" t="s">
        <v>8</v>
      </c>
      <c r="D8" s="33"/>
      <c r="E8" s="34">
        <f t="shared" si="1"/>
        <v>0</v>
      </c>
      <c r="F8" s="32" t="s">
        <v>10</v>
      </c>
      <c r="G8" s="33"/>
      <c r="H8" s="34">
        <f t="shared" si="2"/>
        <v>2</v>
      </c>
      <c r="I8" s="39" t="s">
        <v>8</v>
      </c>
      <c r="J8" s="33"/>
      <c r="K8" s="34">
        <f t="shared" si="3"/>
        <v>0</v>
      </c>
      <c r="L8" s="32" t="str">
        <f t="shared" si="4"/>
        <v>B</v>
      </c>
      <c r="M8" s="35"/>
      <c r="O8" s="36" t="s">
        <v>80</v>
      </c>
    </row>
    <row r="9">
      <c r="A9" s="32">
        <v>8.0</v>
      </c>
      <c r="B9" s="33"/>
      <c r="C9" s="32" t="s">
        <v>8</v>
      </c>
      <c r="D9" s="33"/>
      <c r="E9" s="34">
        <f t="shared" si="1"/>
        <v>0</v>
      </c>
      <c r="F9" s="32" t="s">
        <v>10</v>
      </c>
      <c r="G9" s="33"/>
      <c r="H9" s="34">
        <f t="shared" si="2"/>
        <v>2</v>
      </c>
      <c r="I9" s="39" t="s">
        <v>9</v>
      </c>
      <c r="J9" s="33"/>
      <c r="K9" s="34">
        <f t="shared" si="3"/>
        <v>1</v>
      </c>
      <c r="L9" s="32" t="str">
        <f t="shared" si="4"/>
        <v>A</v>
      </c>
      <c r="M9" s="35"/>
      <c r="O9" s="36" t="s">
        <v>92</v>
      </c>
    </row>
    <row r="10">
      <c r="A10" s="32">
        <v>9.0</v>
      </c>
      <c r="B10" s="33"/>
      <c r="C10" s="32" t="s">
        <v>8</v>
      </c>
      <c r="D10" s="33"/>
      <c r="E10" s="34">
        <f t="shared" si="1"/>
        <v>0</v>
      </c>
      <c r="F10" s="32" t="s">
        <v>10</v>
      </c>
      <c r="G10" s="33"/>
      <c r="H10" s="34">
        <f t="shared" si="2"/>
        <v>2</v>
      </c>
      <c r="I10" s="39" t="s">
        <v>10</v>
      </c>
      <c r="J10" s="33"/>
      <c r="K10" s="34">
        <f t="shared" si="3"/>
        <v>2</v>
      </c>
      <c r="L10" s="32" t="str">
        <f t="shared" si="4"/>
        <v>G</v>
      </c>
      <c r="M10" s="35"/>
      <c r="O10" s="36" t="s">
        <v>82</v>
      </c>
      <c r="P10" s="36" t="s">
        <v>83</v>
      </c>
    </row>
    <row r="11">
      <c r="A11" s="32">
        <v>10.0</v>
      </c>
      <c r="B11" s="33"/>
      <c r="C11" s="32" t="s">
        <v>9</v>
      </c>
      <c r="D11" s="33"/>
      <c r="E11" s="34">
        <f t="shared" si="1"/>
        <v>1</v>
      </c>
      <c r="F11" s="32" t="s">
        <v>8</v>
      </c>
      <c r="G11" s="33"/>
      <c r="H11" s="34">
        <f t="shared" si="2"/>
        <v>0</v>
      </c>
      <c r="I11" s="39" t="s">
        <v>8</v>
      </c>
      <c r="J11" s="33"/>
      <c r="K11" s="34">
        <f t="shared" si="3"/>
        <v>0</v>
      </c>
      <c r="L11" s="32" t="str">
        <f t="shared" si="4"/>
        <v>VB</v>
      </c>
      <c r="M11" s="35"/>
      <c r="O11" s="36" t="s">
        <v>84</v>
      </c>
      <c r="P11" s="36" t="s">
        <v>102</v>
      </c>
    </row>
    <row r="12">
      <c r="A12" s="41">
        <v>11.0</v>
      </c>
      <c r="B12" s="42"/>
      <c r="C12" s="41" t="s">
        <v>9</v>
      </c>
      <c r="D12" s="43">
        <f>Q4</f>
        <v>0.6711259755</v>
      </c>
      <c r="E12" s="44">
        <f t="shared" si="1"/>
        <v>1</v>
      </c>
      <c r="F12" s="41" t="s">
        <v>8</v>
      </c>
      <c r="G12" s="43">
        <f>P5</f>
        <v>0.9788961039</v>
      </c>
      <c r="H12" s="44">
        <f t="shared" si="2"/>
        <v>0</v>
      </c>
      <c r="I12" s="45" t="s">
        <v>9</v>
      </c>
      <c r="J12" s="43">
        <f>Q6</f>
        <v>0.7586206897</v>
      </c>
      <c r="K12" s="44">
        <f t="shared" si="3"/>
        <v>1</v>
      </c>
      <c r="L12" s="41" t="str">
        <f t="shared" si="4"/>
        <v>B</v>
      </c>
      <c r="M12" s="43">
        <f t="shared" ref="M12:M13" si="5">D12*G12*J12</f>
        <v>0.4983854227</v>
      </c>
      <c r="O12" s="36" t="s">
        <v>86</v>
      </c>
      <c r="P12" s="36" t="s">
        <v>103</v>
      </c>
    </row>
    <row r="13">
      <c r="A13" s="41">
        <v>12.0</v>
      </c>
      <c r="B13" s="42"/>
      <c r="C13" s="41" t="s">
        <v>9</v>
      </c>
      <c r="D13" s="43">
        <f>Q4</f>
        <v>0.6711259755</v>
      </c>
      <c r="E13" s="44">
        <f t="shared" si="1"/>
        <v>1</v>
      </c>
      <c r="F13" s="41" t="s">
        <v>8</v>
      </c>
      <c r="G13" s="43">
        <f>P5</f>
        <v>0.9788961039</v>
      </c>
      <c r="H13" s="44">
        <f t="shared" si="2"/>
        <v>0</v>
      </c>
      <c r="I13" s="45" t="s">
        <v>10</v>
      </c>
      <c r="J13" s="43">
        <f>R6</f>
        <v>0.2413793103</v>
      </c>
      <c r="K13" s="44">
        <f t="shared" si="3"/>
        <v>2</v>
      </c>
      <c r="L13" s="41" t="str">
        <f t="shared" si="4"/>
        <v>A</v>
      </c>
      <c r="M13" s="43">
        <f t="shared" si="5"/>
        <v>0.1585771799</v>
      </c>
      <c r="O13" s="36" t="s">
        <v>88</v>
      </c>
      <c r="P13" s="36" t="s">
        <v>87</v>
      </c>
    </row>
    <row r="14">
      <c r="A14" s="32">
        <v>13.0</v>
      </c>
      <c r="B14" s="33"/>
      <c r="C14" s="32" t="s">
        <v>9</v>
      </c>
      <c r="D14" s="33"/>
      <c r="E14" s="34">
        <f t="shared" si="1"/>
        <v>1</v>
      </c>
      <c r="F14" s="32" t="s">
        <v>9</v>
      </c>
      <c r="G14" s="33"/>
      <c r="H14" s="34">
        <f t="shared" si="2"/>
        <v>1</v>
      </c>
      <c r="I14" s="39" t="s">
        <v>8</v>
      </c>
      <c r="J14" s="33"/>
      <c r="K14" s="34">
        <f t="shared" si="3"/>
        <v>0</v>
      </c>
      <c r="L14" s="32" t="str">
        <f t="shared" si="4"/>
        <v>B</v>
      </c>
      <c r="M14" s="35"/>
      <c r="O14" s="36" t="s">
        <v>90</v>
      </c>
      <c r="P14" s="36" t="s">
        <v>104</v>
      </c>
    </row>
    <row r="15">
      <c r="A15" s="41">
        <v>14.0</v>
      </c>
      <c r="B15" s="42"/>
      <c r="C15" s="41" t="s">
        <v>9</v>
      </c>
      <c r="D15" s="43">
        <f>Q4</f>
        <v>0.6711259755</v>
      </c>
      <c r="E15" s="44">
        <f t="shared" si="1"/>
        <v>1</v>
      </c>
      <c r="F15" s="41" t="s">
        <v>9</v>
      </c>
      <c r="G15" s="46">
        <f>Q5</f>
        <v>0.0211038961</v>
      </c>
      <c r="H15" s="44">
        <f t="shared" si="2"/>
        <v>1</v>
      </c>
      <c r="I15" s="45" t="s">
        <v>9</v>
      </c>
      <c r="J15" s="43">
        <f>Q6</f>
        <v>0.7586206897</v>
      </c>
      <c r="K15" s="44">
        <f t="shared" si="3"/>
        <v>1</v>
      </c>
      <c r="L15" s="41" t="str">
        <f t="shared" si="4"/>
        <v>A</v>
      </c>
      <c r="M15" s="46">
        <f t="shared" ref="M15:M16" si="6">D15*G15*J15</f>
        <v>0.01074462769</v>
      </c>
    </row>
    <row r="16">
      <c r="A16" s="41">
        <v>15.0</v>
      </c>
      <c r="B16" s="42"/>
      <c r="C16" s="41" t="s">
        <v>9</v>
      </c>
      <c r="D16" s="43">
        <f>Q4</f>
        <v>0.6711259755</v>
      </c>
      <c r="E16" s="44">
        <f t="shared" si="1"/>
        <v>1</v>
      </c>
      <c r="F16" s="41" t="s">
        <v>9</v>
      </c>
      <c r="G16" s="46">
        <f>Q5</f>
        <v>0.0211038961</v>
      </c>
      <c r="H16" s="44">
        <f t="shared" si="2"/>
        <v>1</v>
      </c>
      <c r="I16" s="45" t="s">
        <v>10</v>
      </c>
      <c r="J16" s="43">
        <f>R6</f>
        <v>0.2413793103</v>
      </c>
      <c r="K16" s="44">
        <f t="shared" si="3"/>
        <v>2</v>
      </c>
      <c r="L16" s="41" t="str">
        <f t="shared" si="4"/>
        <v>G</v>
      </c>
      <c r="M16" s="47">
        <f t="shared" si="6"/>
        <v>0.003418745173</v>
      </c>
    </row>
    <row r="17">
      <c r="A17" s="32">
        <v>16.0</v>
      </c>
      <c r="B17" s="33"/>
      <c r="C17" s="32" t="s">
        <v>9</v>
      </c>
      <c r="D17" s="33"/>
      <c r="E17" s="34">
        <f t="shared" si="1"/>
        <v>1</v>
      </c>
      <c r="F17" s="32" t="s">
        <v>10</v>
      </c>
      <c r="G17" s="33"/>
      <c r="H17" s="34">
        <f t="shared" si="2"/>
        <v>2</v>
      </c>
      <c r="I17" s="39" t="s">
        <v>8</v>
      </c>
      <c r="J17" s="33"/>
      <c r="K17" s="34">
        <f t="shared" si="3"/>
        <v>0</v>
      </c>
      <c r="L17" s="32" t="str">
        <f t="shared" si="4"/>
        <v>A</v>
      </c>
      <c r="M17" s="35"/>
    </row>
    <row r="18">
      <c r="A18" s="56">
        <v>17.0</v>
      </c>
      <c r="B18" s="57"/>
      <c r="C18" s="56" t="s">
        <v>9</v>
      </c>
      <c r="D18" s="57"/>
      <c r="E18" s="58">
        <f t="shared" si="1"/>
        <v>1</v>
      </c>
      <c r="F18" s="56" t="s">
        <v>10</v>
      </c>
      <c r="G18" s="57"/>
      <c r="H18" s="58">
        <f t="shared" si="2"/>
        <v>2</v>
      </c>
      <c r="I18" s="59" t="s">
        <v>9</v>
      </c>
      <c r="J18" s="57"/>
      <c r="K18" s="58">
        <f t="shared" si="3"/>
        <v>1</v>
      </c>
      <c r="L18" s="56" t="str">
        <f t="shared" si="4"/>
        <v>G</v>
      </c>
      <c r="M18" s="60"/>
    </row>
    <row r="19">
      <c r="A19" s="56">
        <v>18.0</v>
      </c>
      <c r="B19" s="57"/>
      <c r="C19" s="56" t="s">
        <v>9</v>
      </c>
      <c r="D19" s="57"/>
      <c r="E19" s="58">
        <f t="shared" si="1"/>
        <v>1</v>
      </c>
      <c r="F19" s="56" t="s">
        <v>10</v>
      </c>
      <c r="G19" s="57"/>
      <c r="H19" s="58">
        <f t="shared" si="2"/>
        <v>2</v>
      </c>
      <c r="I19" s="59" t="s">
        <v>10</v>
      </c>
      <c r="J19" s="57"/>
      <c r="K19" s="58">
        <f t="shared" si="3"/>
        <v>2</v>
      </c>
      <c r="L19" s="56" t="str">
        <f t="shared" si="4"/>
        <v>VG</v>
      </c>
      <c r="M19" s="60"/>
    </row>
    <row r="20">
      <c r="A20" s="32">
        <v>19.0</v>
      </c>
      <c r="B20" s="33"/>
      <c r="C20" s="32" t="s">
        <v>10</v>
      </c>
      <c r="D20" s="33"/>
      <c r="E20" s="34">
        <f t="shared" si="1"/>
        <v>2</v>
      </c>
      <c r="F20" s="32" t="s">
        <v>8</v>
      </c>
      <c r="G20" s="33"/>
      <c r="H20" s="34">
        <f t="shared" si="2"/>
        <v>0</v>
      </c>
      <c r="I20" s="39" t="s">
        <v>8</v>
      </c>
      <c r="J20" s="33"/>
      <c r="K20" s="34">
        <f t="shared" si="3"/>
        <v>0</v>
      </c>
      <c r="L20" s="32" t="str">
        <f t="shared" si="4"/>
        <v>B</v>
      </c>
      <c r="M20" s="35"/>
    </row>
    <row r="21">
      <c r="A21" s="41">
        <v>20.0</v>
      </c>
      <c r="B21" s="42"/>
      <c r="C21" s="41" t="s">
        <v>10</v>
      </c>
      <c r="D21" s="43">
        <f>R4</f>
        <v>0.3288740245</v>
      </c>
      <c r="E21" s="44">
        <f t="shared" si="1"/>
        <v>2</v>
      </c>
      <c r="F21" s="41" t="s">
        <v>8</v>
      </c>
      <c r="G21" s="43">
        <f>P5</f>
        <v>0.9788961039</v>
      </c>
      <c r="H21" s="44">
        <f t="shared" si="2"/>
        <v>0</v>
      </c>
      <c r="I21" s="45" t="s">
        <v>9</v>
      </c>
      <c r="J21" s="43">
        <f>Q6</f>
        <v>0.7586206897</v>
      </c>
      <c r="K21" s="44">
        <f t="shared" si="3"/>
        <v>1</v>
      </c>
      <c r="L21" s="41" t="str">
        <f t="shared" si="4"/>
        <v>A</v>
      </c>
      <c r="M21" s="43">
        <f t="shared" ref="M21:M22" si="7">D21*G21*J21</f>
        <v>0.2442254148</v>
      </c>
    </row>
    <row r="22">
      <c r="A22" s="41">
        <v>21.0</v>
      </c>
      <c r="B22" s="42"/>
      <c r="C22" s="41" t="s">
        <v>10</v>
      </c>
      <c r="D22" s="43">
        <f>R4</f>
        <v>0.3288740245</v>
      </c>
      <c r="E22" s="44">
        <f t="shared" si="1"/>
        <v>2</v>
      </c>
      <c r="F22" s="41" t="s">
        <v>8</v>
      </c>
      <c r="G22" s="43">
        <f>P5</f>
        <v>0.9788961039</v>
      </c>
      <c r="H22" s="44">
        <f t="shared" si="2"/>
        <v>0</v>
      </c>
      <c r="I22" s="45" t="s">
        <v>10</v>
      </c>
      <c r="J22" s="43">
        <f>R6</f>
        <v>0.2413793103</v>
      </c>
      <c r="K22" s="44">
        <f t="shared" si="3"/>
        <v>2</v>
      </c>
      <c r="L22" s="41" t="str">
        <f t="shared" si="4"/>
        <v>G</v>
      </c>
      <c r="M22" s="46">
        <f t="shared" si="7"/>
        <v>0.07770808652</v>
      </c>
      <c r="O22" s="36" t="s">
        <v>92</v>
      </c>
      <c r="P22" s="61">
        <f>SUM(P23:P27)</f>
        <v>1</v>
      </c>
    </row>
    <row r="23">
      <c r="A23" s="32">
        <v>22.0</v>
      </c>
      <c r="B23" s="33"/>
      <c r="C23" s="32" t="s">
        <v>10</v>
      </c>
      <c r="D23" s="33"/>
      <c r="E23" s="34">
        <f t="shared" si="1"/>
        <v>2</v>
      </c>
      <c r="F23" s="32" t="s">
        <v>9</v>
      </c>
      <c r="G23" s="33"/>
      <c r="H23" s="34">
        <f t="shared" si="2"/>
        <v>1</v>
      </c>
      <c r="I23" s="39" t="s">
        <v>8</v>
      </c>
      <c r="J23" s="33"/>
      <c r="K23" s="34">
        <f t="shared" si="3"/>
        <v>0</v>
      </c>
      <c r="L23" s="32" t="str">
        <f t="shared" si="4"/>
        <v>A</v>
      </c>
      <c r="M23" s="35"/>
      <c r="O23" s="37" t="s">
        <v>82</v>
      </c>
      <c r="P23" s="37">
        <v>0.0</v>
      </c>
    </row>
    <row r="24">
      <c r="A24" s="41">
        <v>23.0</v>
      </c>
      <c r="B24" s="42"/>
      <c r="C24" s="41" t="s">
        <v>10</v>
      </c>
      <c r="D24" s="43">
        <f>R4</f>
        <v>0.3288740245</v>
      </c>
      <c r="E24" s="44">
        <f t="shared" si="1"/>
        <v>2</v>
      </c>
      <c r="F24" s="41" t="s">
        <v>9</v>
      </c>
      <c r="G24" s="46">
        <f>Q5</f>
        <v>0.0211038961</v>
      </c>
      <c r="H24" s="44">
        <f t="shared" si="2"/>
        <v>1</v>
      </c>
      <c r="I24" s="45" t="s">
        <v>9</v>
      </c>
      <c r="J24" s="43">
        <f>Q6</f>
        <v>0.7586206897</v>
      </c>
      <c r="K24" s="44">
        <f t="shared" si="3"/>
        <v>1</v>
      </c>
      <c r="L24" s="41" t="str">
        <f t="shared" si="4"/>
        <v>G</v>
      </c>
      <c r="M24" s="47">
        <f t="shared" ref="M24:M25" si="8">D24*G24*J24</f>
        <v>0.005265224531</v>
      </c>
      <c r="O24" s="37" t="s">
        <v>84</v>
      </c>
      <c r="P24" s="49">
        <f>M12</f>
        <v>0.4983854227</v>
      </c>
    </row>
    <row r="25">
      <c r="A25" s="41">
        <v>24.0</v>
      </c>
      <c r="B25" s="42"/>
      <c r="C25" s="41" t="s">
        <v>10</v>
      </c>
      <c r="D25" s="43">
        <f>R4</f>
        <v>0.3288740245</v>
      </c>
      <c r="E25" s="44">
        <f t="shared" si="1"/>
        <v>2</v>
      </c>
      <c r="F25" s="41" t="s">
        <v>9</v>
      </c>
      <c r="G25" s="46">
        <f>Q5</f>
        <v>0.0211038961</v>
      </c>
      <c r="H25" s="44">
        <f t="shared" si="2"/>
        <v>1</v>
      </c>
      <c r="I25" s="45" t="s">
        <v>10</v>
      </c>
      <c r="J25" s="43">
        <f>R6</f>
        <v>0.2413793103</v>
      </c>
      <c r="K25" s="44">
        <f t="shared" si="3"/>
        <v>2</v>
      </c>
      <c r="L25" s="41" t="str">
        <f t="shared" si="4"/>
        <v>VG</v>
      </c>
      <c r="M25" s="47">
        <f t="shared" si="8"/>
        <v>0.001675298714</v>
      </c>
      <c r="O25" s="37" t="s">
        <v>86</v>
      </c>
      <c r="P25" s="38">
        <f>M13+M15+M21</f>
        <v>0.4135472224</v>
      </c>
    </row>
    <row r="26">
      <c r="A26" s="32">
        <v>25.0</v>
      </c>
      <c r="B26" s="33"/>
      <c r="C26" s="32" t="s">
        <v>10</v>
      </c>
      <c r="D26" s="33"/>
      <c r="E26" s="34">
        <f t="shared" si="1"/>
        <v>2</v>
      </c>
      <c r="F26" s="32" t="s">
        <v>10</v>
      </c>
      <c r="G26" s="33"/>
      <c r="H26" s="34">
        <f t="shared" si="2"/>
        <v>2</v>
      </c>
      <c r="I26" s="39" t="s">
        <v>8</v>
      </c>
      <c r="J26" s="33"/>
      <c r="K26" s="34">
        <f t="shared" si="3"/>
        <v>0</v>
      </c>
      <c r="L26" s="32" t="str">
        <f t="shared" si="4"/>
        <v>G</v>
      </c>
      <c r="M26" s="35"/>
      <c r="O26" s="37" t="s">
        <v>88</v>
      </c>
      <c r="P26" s="40">
        <f>M16+M22+M24</f>
        <v>0.08639205622</v>
      </c>
    </row>
    <row r="27">
      <c r="A27" s="32">
        <v>26.0</v>
      </c>
      <c r="B27" s="33"/>
      <c r="C27" s="32" t="s">
        <v>10</v>
      </c>
      <c r="D27" s="33"/>
      <c r="E27" s="34">
        <f t="shared" si="1"/>
        <v>2</v>
      </c>
      <c r="F27" s="32" t="s">
        <v>10</v>
      </c>
      <c r="G27" s="33"/>
      <c r="H27" s="34">
        <f t="shared" si="2"/>
        <v>2</v>
      </c>
      <c r="I27" s="39" t="s">
        <v>9</v>
      </c>
      <c r="J27" s="33"/>
      <c r="K27" s="34">
        <f t="shared" si="3"/>
        <v>1</v>
      </c>
      <c r="L27" s="32" t="str">
        <f t="shared" si="4"/>
        <v>VG</v>
      </c>
      <c r="M27" s="35"/>
      <c r="O27" s="37" t="s">
        <v>90</v>
      </c>
      <c r="P27" s="50">
        <f>M19+M25+M27+M28</f>
        <v>0.001675298714</v>
      </c>
    </row>
    <row r="28">
      <c r="A28" s="32">
        <v>27.0</v>
      </c>
      <c r="B28" s="33"/>
      <c r="C28" s="32" t="s">
        <v>10</v>
      </c>
      <c r="D28" s="33"/>
      <c r="E28" s="34">
        <f t="shared" si="1"/>
        <v>2</v>
      </c>
      <c r="F28" s="32" t="s">
        <v>10</v>
      </c>
      <c r="G28" s="33"/>
      <c r="H28" s="34">
        <f t="shared" si="2"/>
        <v>2</v>
      </c>
      <c r="I28" s="39" t="s">
        <v>10</v>
      </c>
      <c r="J28" s="33"/>
      <c r="K28" s="34">
        <f t="shared" si="3"/>
        <v>2</v>
      </c>
      <c r="L28" s="32" t="str">
        <f t="shared" si="4"/>
        <v>VG</v>
      </c>
      <c r="M28" s="35"/>
      <c r="O28" s="55" t="s">
        <v>93</v>
      </c>
      <c r="P28" s="52">
        <f>(0*P23+ 0.25*P24+0.5*P25+0.75*P26+1*P27)/(P23+P24+P25+P26+P27)</f>
        <v>0.3978393077</v>
      </c>
    </row>
  </sheetData>
  <mergeCells count="3">
    <mergeCell ref="D1:E1"/>
    <mergeCell ref="G1:H1"/>
    <mergeCell ref="J1:K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3.5"/>
    <col customWidth="1" min="4" max="4" width="5.75"/>
    <col customWidth="1" min="5" max="5" width="5.13"/>
    <col customWidth="1" min="6" max="6" width="18.5"/>
    <col customWidth="1" min="7" max="7" width="5.5"/>
    <col customWidth="1" min="8" max="8" width="3.0"/>
    <col customWidth="1" min="9" max="9" width="3.5"/>
    <col customWidth="1" min="10" max="10" width="4.25"/>
    <col customWidth="1" min="11" max="11" width="3.88"/>
    <col customWidth="1" min="14" max="14" width="8.13"/>
    <col customWidth="1" min="15" max="15" width="7.25"/>
  </cols>
  <sheetData>
    <row r="1">
      <c r="A1" s="62" t="s">
        <v>71</v>
      </c>
      <c r="B1" s="63" t="s">
        <v>72</v>
      </c>
      <c r="C1" s="64" t="s">
        <v>105</v>
      </c>
      <c r="D1" s="63" t="s">
        <v>74</v>
      </c>
      <c r="F1" s="64" t="s">
        <v>106</v>
      </c>
      <c r="G1" s="65" t="s">
        <v>78</v>
      </c>
      <c r="I1" s="66"/>
      <c r="J1" s="67"/>
      <c r="L1" s="65" t="s">
        <v>41</v>
      </c>
      <c r="M1" s="67"/>
      <c r="N1" s="68"/>
      <c r="O1" s="68"/>
      <c r="P1" s="68"/>
      <c r="Q1" s="68"/>
      <c r="R1" s="68"/>
    </row>
    <row r="2">
      <c r="A2" s="69">
        <v>1.0</v>
      </c>
      <c r="B2" s="68"/>
      <c r="C2" s="32" t="s">
        <v>8</v>
      </c>
      <c r="D2" s="68"/>
      <c r="E2" s="70">
        <f t="shared" ref="E2:E10" si="1">IF(C2="W",0,IF(C2="M",1,IF(C2="S",2)))</f>
        <v>0</v>
      </c>
      <c r="F2" s="32" t="s">
        <v>8</v>
      </c>
      <c r="G2" s="71"/>
      <c r="H2" s="72">
        <f t="shared" ref="H2:H10" si="2">IF(F2="W",0,IF(F2="M",1,IF(F2="S",2)))</f>
        <v>0</v>
      </c>
      <c r="I2" s="39"/>
      <c r="J2" s="68"/>
      <c r="K2" s="72"/>
      <c r="L2" s="39" t="str">
        <f t="shared" ref="L2:L10" si="3">IF(SUM(E2,H2,K2)=0,"VB",IF(SUM(E2,H2,K2)=1,"B",IF(SUM(E2,H2,K2)=2,"A",IF(SUM(E2,H2,K2)=3,"G",IF(SUM(E2,H2,K2)=4,"VG")))))</f>
        <v>VB</v>
      </c>
      <c r="M2" s="73"/>
      <c r="N2" s="68"/>
      <c r="O2" s="74" t="s">
        <v>107</v>
      </c>
      <c r="P2" s="75"/>
      <c r="Q2" s="75"/>
      <c r="R2" s="75"/>
    </row>
    <row r="3">
      <c r="A3" s="76">
        <v>2.0</v>
      </c>
      <c r="B3" s="77"/>
      <c r="C3" s="41" t="s">
        <v>8</v>
      </c>
      <c r="D3" s="78">
        <f>P4</f>
        <v>0.5433255269</v>
      </c>
      <c r="E3" s="79">
        <f t="shared" si="1"/>
        <v>0</v>
      </c>
      <c r="F3" s="41" t="s">
        <v>9</v>
      </c>
      <c r="G3" s="78">
        <f>Q5</f>
        <v>0.1166666667</v>
      </c>
      <c r="H3" s="80">
        <f t="shared" si="2"/>
        <v>1</v>
      </c>
      <c r="I3" s="45"/>
      <c r="J3" s="77"/>
      <c r="K3" s="81"/>
      <c r="L3" s="45" t="str">
        <f t="shared" si="3"/>
        <v>B</v>
      </c>
      <c r="M3" s="82">
        <f t="shared" ref="M3:M4" si="4">D3*G3</f>
        <v>0.06338797814</v>
      </c>
      <c r="N3" s="83"/>
      <c r="O3" s="84" t="s">
        <v>0</v>
      </c>
      <c r="P3" s="84" t="s">
        <v>8</v>
      </c>
      <c r="Q3" s="84" t="s">
        <v>9</v>
      </c>
      <c r="R3" s="84" t="s">
        <v>10</v>
      </c>
    </row>
    <row r="4">
      <c r="A4" s="76">
        <v>3.0</v>
      </c>
      <c r="B4" s="77"/>
      <c r="C4" s="41" t="s">
        <v>8</v>
      </c>
      <c r="D4" s="78">
        <f>P4</f>
        <v>0.5433255269</v>
      </c>
      <c r="E4" s="79">
        <f t="shared" si="1"/>
        <v>0</v>
      </c>
      <c r="F4" s="41" t="s">
        <v>10</v>
      </c>
      <c r="G4" s="78">
        <f>R5</f>
        <v>0.8833333333</v>
      </c>
      <c r="H4" s="80">
        <f t="shared" si="2"/>
        <v>2</v>
      </c>
      <c r="I4" s="45"/>
      <c r="J4" s="77"/>
      <c r="K4" s="81"/>
      <c r="L4" s="45" t="str">
        <f t="shared" si="3"/>
        <v>A</v>
      </c>
      <c r="M4" s="85">
        <f t="shared" si="4"/>
        <v>0.4799375488</v>
      </c>
      <c r="N4" s="83"/>
      <c r="O4" s="86">
        <v>10.0</v>
      </c>
      <c r="P4" s="87">
        <f>Normalization!K20</f>
        <v>0.5433255269</v>
      </c>
      <c r="Q4" s="87">
        <f>Normalization!L20</f>
        <v>0.4566744731</v>
      </c>
      <c r="R4" s="87">
        <f>Normalization!M20</f>
        <v>0</v>
      </c>
    </row>
    <row r="5">
      <c r="A5" s="69">
        <v>4.0</v>
      </c>
      <c r="B5" s="68"/>
      <c r="C5" s="32" t="s">
        <v>9</v>
      </c>
      <c r="D5" s="68"/>
      <c r="E5" s="70">
        <f t="shared" si="1"/>
        <v>1</v>
      </c>
      <c r="F5" s="32" t="s">
        <v>8</v>
      </c>
      <c r="G5" s="71"/>
      <c r="H5" s="72">
        <f t="shared" si="2"/>
        <v>0</v>
      </c>
      <c r="I5" s="39"/>
      <c r="J5" s="68"/>
      <c r="K5" s="72"/>
      <c r="L5" s="39" t="str">
        <f t="shared" si="3"/>
        <v>B</v>
      </c>
      <c r="M5" s="73"/>
      <c r="N5" s="83"/>
      <c r="O5" s="86">
        <v>11.0</v>
      </c>
      <c r="P5" s="87">
        <f>Normalization!K22</f>
        <v>0</v>
      </c>
      <c r="Q5" s="87">
        <f>Normalization!L22</f>
        <v>0.1166666667</v>
      </c>
      <c r="R5" s="87">
        <f>Normalization!M22</f>
        <v>0.8833333333</v>
      </c>
    </row>
    <row r="6">
      <c r="A6" s="76">
        <v>5.0</v>
      </c>
      <c r="B6" s="77"/>
      <c r="C6" s="41" t="s">
        <v>9</v>
      </c>
      <c r="D6" s="78">
        <f>Q4</f>
        <v>0.4566744731</v>
      </c>
      <c r="E6" s="79">
        <f t="shared" si="1"/>
        <v>1</v>
      </c>
      <c r="F6" s="41" t="s">
        <v>9</v>
      </c>
      <c r="G6" s="78">
        <f>Q5</f>
        <v>0.1166666667</v>
      </c>
      <c r="H6" s="80">
        <f t="shared" si="2"/>
        <v>1</v>
      </c>
      <c r="I6" s="45"/>
      <c r="J6" s="77"/>
      <c r="K6" s="81"/>
      <c r="L6" s="45" t="str">
        <f t="shared" si="3"/>
        <v>A</v>
      </c>
      <c r="M6" s="82">
        <f t="shared" ref="M6:M7" si="5">D6*G6</f>
        <v>0.05327868852</v>
      </c>
      <c r="N6" s="68"/>
      <c r="O6" s="88"/>
      <c r="P6" s="89"/>
      <c r="Q6" s="89"/>
      <c r="R6" s="89"/>
    </row>
    <row r="7">
      <c r="A7" s="76">
        <v>6.0</v>
      </c>
      <c r="B7" s="77"/>
      <c r="C7" s="41" t="s">
        <v>9</v>
      </c>
      <c r="D7" s="78">
        <f>Q4</f>
        <v>0.4566744731</v>
      </c>
      <c r="E7" s="79">
        <f t="shared" si="1"/>
        <v>1</v>
      </c>
      <c r="F7" s="41" t="s">
        <v>10</v>
      </c>
      <c r="G7" s="78">
        <f>R5</f>
        <v>0.8833333333</v>
      </c>
      <c r="H7" s="80">
        <f t="shared" si="2"/>
        <v>2</v>
      </c>
      <c r="I7" s="45"/>
      <c r="J7" s="77"/>
      <c r="K7" s="81"/>
      <c r="L7" s="45" t="str">
        <f t="shared" si="3"/>
        <v>G</v>
      </c>
      <c r="M7" s="85">
        <f t="shared" si="5"/>
        <v>0.4033957845</v>
      </c>
      <c r="N7" s="68"/>
      <c r="O7" s="68"/>
      <c r="P7" s="68"/>
      <c r="Q7" s="68"/>
      <c r="R7" s="68"/>
    </row>
    <row r="8">
      <c r="A8" s="69">
        <v>7.0</v>
      </c>
      <c r="B8" s="68"/>
      <c r="C8" s="32" t="s">
        <v>10</v>
      </c>
      <c r="D8" s="68"/>
      <c r="E8" s="70">
        <f t="shared" si="1"/>
        <v>2</v>
      </c>
      <c r="F8" s="32" t="s">
        <v>8</v>
      </c>
      <c r="G8" s="71"/>
      <c r="H8" s="72">
        <f t="shared" si="2"/>
        <v>0</v>
      </c>
      <c r="I8" s="39"/>
      <c r="J8" s="68"/>
      <c r="K8" s="72"/>
      <c r="L8" s="39" t="str">
        <f t="shared" si="3"/>
        <v>A</v>
      </c>
      <c r="M8" s="73"/>
      <c r="N8" s="68"/>
      <c r="O8" s="90" t="s">
        <v>80</v>
      </c>
      <c r="P8" s="68"/>
      <c r="Q8" s="68"/>
      <c r="R8" s="68"/>
    </row>
    <row r="9">
      <c r="A9" s="69">
        <v>8.0</v>
      </c>
      <c r="B9" s="68"/>
      <c r="C9" s="32" t="s">
        <v>10</v>
      </c>
      <c r="D9" s="68"/>
      <c r="E9" s="70">
        <f t="shared" si="1"/>
        <v>2</v>
      </c>
      <c r="F9" s="32" t="s">
        <v>9</v>
      </c>
      <c r="G9" s="71"/>
      <c r="H9" s="72">
        <f t="shared" si="2"/>
        <v>1</v>
      </c>
      <c r="I9" s="39"/>
      <c r="J9" s="68"/>
      <c r="K9" s="72"/>
      <c r="L9" s="39" t="str">
        <f t="shared" si="3"/>
        <v>G</v>
      </c>
      <c r="M9" s="73"/>
      <c r="N9" s="68"/>
      <c r="O9" s="91" t="s">
        <v>92</v>
      </c>
      <c r="P9" s="68"/>
      <c r="Q9" s="68"/>
      <c r="R9" s="68"/>
    </row>
    <row r="10">
      <c r="A10" s="69">
        <v>9.0</v>
      </c>
      <c r="B10" s="68"/>
      <c r="C10" s="32" t="s">
        <v>10</v>
      </c>
      <c r="D10" s="68"/>
      <c r="E10" s="70">
        <f t="shared" si="1"/>
        <v>2</v>
      </c>
      <c r="F10" s="32" t="s">
        <v>10</v>
      </c>
      <c r="G10" s="71"/>
      <c r="H10" s="72">
        <f t="shared" si="2"/>
        <v>2</v>
      </c>
      <c r="I10" s="39"/>
      <c r="J10" s="68"/>
      <c r="K10" s="72"/>
      <c r="L10" s="39" t="str">
        <f t="shared" si="3"/>
        <v>VG</v>
      </c>
      <c r="M10" s="73"/>
      <c r="N10" s="68"/>
      <c r="O10" s="68" t="s">
        <v>82</v>
      </c>
      <c r="P10" s="92" t="s">
        <v>108</v>
      </c>
      <c r="Q10" s="68"/>
      <c r="R10" s="68"/>
    </row>
    <row r="11">
      <c r="N11" s="68"/>
      <c r="O11" s="68" t="s">
        <v>84</v>
      </c>
      <c r="P11" s="92" t="s">
        <v>109</v>
      </c>
      <c r="Q11" s="68"/>
      <c r="R11" s="68"/>
    </row>
    <row r="12">
      <c r="N12" s="68"/>
      <c r="O12" s="68" t="s">
        <v>86</v>
      </c>
      <c r="P12" s="92" t="s">
        <v>102</v>
      </c>
      <c r="Q12" s="68"/>
      <c r="R12" s="68"/>
    </row>
    <row r="13">
      <c r="N13" s="68"/>
      <c r="O13" s="68" t="s">
        <v>88</v>
      </c>
      <c r="P13" s="92" t="s">
        <v>103</v>
      </c>
      <c r="Q13" s="68"/>
      <c r="R13" s="68"/>
    </row>
    <row r="14">
      <c r="N14" s="68"/>
      <c r="O14" s="68" t="s">
        <v>90</v>
      </c>
      <c r="P14" s="92" t="s">
        <v>87</v>
      </c>
      <c r="Q14" s="68"/>
      <c r="R14" s="68"/>
    </row>
    <row r="15">
      <c r="N15" s="68"/>
      <c r="O15" s="68"/>
      <c r="P15" s="68"/>
      <c r="Q15" s="68"/>
      <c r="R15" s="68"/>
    </row>
    <row r="16">
      <c r="N16" s="68"/>
      <c r="O16" s="68"/>
      <c r="P16" s="68"/>
      <c r="Q16" s="68"/>
      <c r="R16" s="68"/>
    </row>
    <row r="17">
      <c r="N17" s="68"/>
      <c r="O17" s="68"/>
      <c r="P17" s="68"/>
      <c r="Q17" s="68"/>
      <c r="R17" s="68"/>
    </row>
    <row r="18">
      <c r="N18" s="68"/>
      <c r="O18" s="68"/>
      <c r="P18" s="68"/>
      <c r="Q18" s="68"/>
      <c r="R18" s="68"/>
    </row>
    <row r="19">
      <c r="N19" s="68"/>
      <c r="O19" s="68"/>
      <c r="P19" s="68"/>
      <c r="Q19" s="68"/>
      <c r="R19" s="68"/>
    </row>
    <row r="20">
      <c r="N20" s="68"/>
      <c r="O20" s="68"/>
      <c r="P20" s="68"/>
      <c r="Q20" s="68"/>
      <c r="R20" s="68"/>
    </row>
    <row r="21">
      <c r="N21" s="68"/>
      <c r="O21" s="68"/>
      <c r="P21" s="68"/>
      <c r="Q21" s="68"/>
      <c r="R21" s="68"/>
    </row>
    <row r="22">
      <c r="N22" s="68"/>
      <c r="O22" s="36" t="s">
        <v>92</v>
      </c>
      <c r="P22" s="75">
        <f>SUM(P23:P27)</f>
        <v>1</v>
      </c>
      <c r="Q22" s="68"/>
      <c r="R22" s="68"/>
    </row>
    <row r="23">
      <c r="N23" s="83"/>
      <c r="O23" s="84" t="s">
        <v>82</v>
      </c>
      <c r="P23" s="93">
        <v>0.0</v>
      </c>
      <c r="Q23" s="68"/>
      <c r="R23" s="68"/>
    </row>
    <row r="24">
      <c r="N24" s="83"/>
      <c r="O24" s="84" t="s">
        <v>84</v>
      </c>
      <c r="P24" s="94">
        <f>M3</f>
        <v>0.06338797814</v>
      </c>
      <c r="Q24" s="68"/>
      <c r="R24" s="68"/>
    </row>
    <row r="25">
      <c r="N25" s="83"/>
      <c r="O25" s="84" t="s">
        <v>86</v>
      </c>
      <c r="P25" s="95">
        <f>M4+M6</f>
        <v>0.5332162373</v>
      </c>
      <c r="Q25" s="68"/>
      <c r="R25" s="68"/>
    </row>
    <row r="26">
      <c r="N26" s="83"/>
      <c r="O26" s="84" t="s">
        <v>88</v>
      </c>
      <c r="P26" s="87">
        <f>M7</f>
        <v>0.4033957845</v>
      </c>
      <c r="Q26" s="68"/>
      <c r="R26" s="68"/>
    </row>
    <row r="27">
      <c r="N27" s="83"/>
      <c r="O27" s="84" t="s">
        <v>90</v>
      </c>
      <c r="P27" s="95">
        <v>0.0</v>
      </c>
      <c r="Q27" s="68"/>
      <c r="R27" s="68"/>
    </row>
    <row r="28">
      <c r="N28" s="83"/>
      <c r="O28" s="84" t="s">
        <v>110</v>
      </c>
      <c r="P28" s="38">
        <f>(0*P23+ 0.25*P24+0.5*P25+0.75*P26+1*P27)/(P23+P24+P25+P26+P27)</f>
        <v>0.5850019516</v>
      </c>
      <c r="Q28" s="68"/>
      <c r="R28" s="68"/>
    </row>
  </sheetData>
  <mergeCells count="3">
    <mergeCell ref="D1:E1"/>
    <mergeCell ref="G1:H1"/>
    <mergeCell ref="J1:K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4.38"/>
    <col customWidth="1" min="3" max="3" width="11.75"/>
    <col customWidth="1" min="4" max="4" width="5.13"/>
    <col customWidth="1" min="5" max="5" width="3.5"/>
    <col customWidth="1" min="6" max="6" width="11.5"/>
    <col customWidth="1" min="7" max="7" width="6.38"/>
    <col customWidth="1" min="8" max="8" width="2.5"/>
    <col customWidth="1" min="9" max="9" width="3.25"/>
    <col customWidth="1" min="10" max="11" width="2.75"/>
    <col customWidth="1" min="12" max="12" width="11.88"/>
    <col customWidth="1" min="13" max="13" width="10.5"/>
    <col customWidth="1" min="14" max="14" width="4.0"/>
  </cols>
  <sheetData>
    <row r="1">
      <c r="A1" s="62" t="s">
        <v>71</v>
      </c>
      <c r="B1" s="63" t="s">
        <v>72</v>
      </c>
      <c r="C1" s="64" t="s">
        <v>111</v>
      </c>
      <c r="D1" s="63" t="s">
        <v>74</v>
      </c>
      <c r="F1" s="64" t="s">
        <v>112</v>
      </c>
      <c r="G1" s="65" t="s">
        <v>78</v>
      </c>
      <c r="I1" s="66"/>
      <c r="J1" s="67"/>
      <c r="L1" s="65" t="s">
        <v>113</v>
      </c>
      <c r="M1" s="67"/>
      <c r="N1" s="68"/>
      <c r="O1" s="68"/>
      <c r="P1" s="68"/>
      <c r="Q1" s="68"/>
      <c r="R1" s="68"/>
    </row>
    <row r="2">
      <c r="A2" s="96">
        <v>1.0</v>
      </c>
      <c r="B2" s="59"/>
      <c r="C2" s="56" t="s">
        <v>8</v>
      </c>
      <c r="D2" s="59"/>
      <c r="E2" s="97">
        <f t="shared" ref="E2:E9" si="1">IF(C2="W",0,IF(C2="M",1,IF(C2="S",2)))</f>
        <v>0</v>
      </c>
      <c r="F2" s="56" t="s">
        <v>8</v>
      </c>
      <c r="G2" s="96"/>
      <c r="H2" s="98">
        <f t="shared" ref="H2:H9" si="2">IF(F2="W",0,IF(F2="M",1,IF(F2="S",2)))</f>
        <v>0</v>
      </c>
      <c r="I2" s="59"/>
      <c r="J2" s="59"/>
      <c r="K2" s="98"/>
      <c r="L2" s="59" t="str">
        <f t="shared" ref="L2:L10" si="3">IF(SUM(E2,H2,K2)=0,"VB",IF(SUM(E2,H2,K2)=1,"B",IF(SUM(E2,H2,K2)=2,"A",IF(SUM(E2,H2,K2)=3,"G",IF(SUM(E2,H2,K2)=4,"VG")))))</f>
        <v>VB</v>
      </c>
      <c r="M2" s="99"/>
      <c r="N2" s="68"/>
      <c r="O2" s="74" t="s">
        <v>114</v>
      </c>
      <c r="P2" s="75"/>
      <c r="Q2" s="75"/>
      <c r="R2" s="75"/>
    </row>
    <row r="3">
      <c r="A3" s="96">
        <v>2.0</v>
      </c>
      <c r="B3" s="59"/>
      <c r="C3" s="56" t="s">
        <v>8</v>
      </c>
      <c r="D3" s="59"/>
      <c r="E3" s="97">
        <f t="shared" si="1"/>
        <v>0</v>
      </c>
      <c r="F3" s="56" t="s">
        <v>9</v>
      </c>
      <c r="G3" s="96"/>
      <c r="H3" s="98">
        <f t="shared" si="2"/>
        <v>1</v>
      </c>
      <c r="I3" s="59"/>
      <c r="J3" s="59"/>
      <c r="K3" s="98"/>
      <c r="L3" s="59" t="str">
        <f t="shared" si="3"/>
        <v>B</v>
      </c>
      <c r="M3" s="99"/>
      <c r="N3" s="83"/>
      <c r="O3" s="84" t="s">
        <v>0</v>
      </c>
      <c r="P3" s="84" t="s">
        <v>8</v>
      </c>
      <c r="Q3" s="84" t="s">
        <v>9</v>
      </c>
      <c r="R3" s="84" t="s">
        <v>10</v>
      </c>
    </row>
    <row r="4">
      <c r="A4" s="76">
        <v>3.0</v>
      </c>
      <c r="B4" s="45"/>
      <c r="C4" s="41" t="s">
        <v>8</v>
      </c>
      <c r="D4" s="85">
        <f>P4</f>
        <v>0.1614906832</v>
      </c>
      <c r="E4" s="79">
        <f t="shared" si="1"/>
        <v>0</v>
      </c>
      <c r="F4" s="41" t="s">
        <v>10</v>
      </c>
      <c r="G4" s="85">
        <f>R5</f>
        <v>1</v>
      </c>
      <c r="H4" s="80">
        <f t="shared" si="2"/>
        <v>2</v>
      </c>
      <c r="I4" s="45"/>
      <c r="J4" s="45"/>
      <c r="K4" s="81"/>
      <c r="L4" s="45" t="str">
        <f t="shared" si="3"/>
        <v>A</v>
      </c>
      <c r="M4" s="85">
        <f>D4*G4</f>
        <v>0.1614906832</v>
      </c>
      <c r="N4" s="83"/>
      <c r="O4" s="86">
        <v>12.0</v>
      </c>
      <c r="P4" s="87">
        <f>Normalization!K26</f>
        <v>0.1614906832</v>
      </c>
      <c r="Q4" s="87">
        <f>Normalization!L26</f>
        <v>0.8385093168</v>
      </c>
      <c r="R4" s="87">
        <f>Normalization!M26</f>
        <v>0</v>
      </c>
      <c r="S4" s="48"/>
      <c r="T4" s="48"/>
      <c r="U4" s="48"/>
    </row>
    <row r="5">
      <c r="A5" s="96">
        <v>4.0</v>
      </c>
      <c r="B5" s="59"/>
      <c r="C5" s="56" t="s">
        <v>9</v>
      </c>
      <c r="D5" s="59"/>
      <c r="E5" s="97">
        <f t="shared" si="1"/>
        <v>1</v>
      </c>
      <c r="F5" s="56" t="s">
        <v>8</v>
      </c>
      <c r="G5" s="96"/>
      <c r="H5" s="98">
        <f t="shared" si="2"/>
        <v>0</v>
      </c>
      <c r="I5" s="59"/>
      <c r="J5" s="59"/>
      <c r="K5" s="98"/>
      <c r="L5" s="59" t="str">
        <f t="shared" si="3"/>
        <v>B</v>
      </c>
      <c r="M5" s="99"/>
      <c r="N5" s="83"/>
      <c r="O5" s="86">
        <v>13.0</v>
      </c>
      <c r="P5" s="87">
        <f>Normalization!K28</f>
        <v>0</v>
      </c>
      <c r="Q5" s="87">
        <f>Normalization!L28</f>
        <v>0</v>
      </c>
      <c r="R5" s="87">
        <f>Normalization!M28</f>
        <v>1</v>
      </c>
      <c r="S5" s="48"/>
      <c r="T5" s="48"/>
      <c r="U5" s="48"/>
    </row>
    <row r="6">
      <c r="A6" s="96">
        <v>5.0</v>
      </c>
      <c r="B6" s="59"/>
      <c r="C6" s="56" t="s">
        <v>9</v>
      </c>
      <c r="D6" s="59"/>
      <c r="E6" s="97">
        <f t="shared" si="1"/>
        <v>1</v>
      </c>
      <c r="F6" s="56" t="s">
        <v>9</v>
      </c>
      <c r="G6" s="96"/>
      <c r="H6" s="98">
        <f t="shared" si="2"/>
        <v>1</v>
      </c>
      <c r="I6" s="59"/>
      <c r="J6" s="59"/>
      <c r="K6" s="98"/>
      <c r="L6" s="59" t="str">
        <f t="shared" si="3"/>
        <v>A</v>
      </c>
      <c r="M6" s="99"/>
      <c r="N6" s="68"/>
      <c r="O6" s="88"/>
      <c r="P6" s="89"/>
      <c r="Q6" s="89"/>
      <c r="R6" s="89"/>
      <c r="S6" s="48"/>
      <c r="T6" s="48"/>
      <c r="U6" s="48"/>
    </row>
    <row r="7">
      <c r="A7" s="76">
        <v>6.0</v>
      </c>
      <c r="B7" s="45"/>
      <c r="C7" s="41" t="s">
        <v>9</v>
      </c>
      <c r="D7" s="85">
        <f>Q4</f>
        <v>0.8385093168</v>
      </c>
      <c r="E7" s="79">
        <f t="shared" si="1"/>
        <v>1</v>
      </c>
      <c r="F7" s="41" t="s">
        <v>10</v>
      </c>
      <c r="G7" s="85">
        <f>R5</f>
        <v>1</v>
      </c>
      <c r="H7" s="80">
        <f t="shared" si="2"/>
        <v>2</v>
      </c>
      <c r="I7" s="45"/>
      <c r="J7" s="45"/>
      <c r="K7" s="81"/>
      <c r="L7" s="45" t="str">
        <f t="shared" si="3"/>
        <v>G</v>
      </c>
      <c r="M7" s="85">
        <f>D7*G7</f>
        <v>0.8385093168</v>
      </c>
      <c r="N7" s="68"/>
      <c r="O7" s="68"/>
      <c r="P7" s="68"/>
      <c r="Q7" s="68"/>
      <c r="R7" s="68"/>
    </row>
    <row r="8">
      <c r="A8" s="69">
        <v>7.0</v>
      </c>
      <c r="B8" s="39"/>
      <c r="C8" s="32" t="s">
        <v>10</v>
      </c>
      <c r="D8" s="39"/>
      <c r="E8" s="70">
        <f t="shared" si="1"/>
        <v>2</v>
      </c>
      <c r="F8" s="32" t="s">
        <v>8</v>
      </c>
      <c r="G8" s="69"/>
      <c r="H8" s="72">
        <f t="shared" si="2"/>
        <v>0</v>
      </c>
      <c r="I8" s="39"/>
      <c r="J8" s="39"/>
      <c r="K8" s="72"/>
      <c r="L8" s="39" t="str">
        <f t="shared" si="3"/>
        <v>A</v>
      </c>
      <c r="M8" s="73"/>
      <c r="N8" s="68"/>
      <c r="O8" s="90" t="s">
        <v>80</v>
      </c>
      <c r="P8" s="68"/>
      <c r="Q8" s="68"/>
      <c r="R8" s="68"/>
    </row>
    <row r="9">
      <c r="A9" s="69">
        <v>8.0</v>
      </c>
      <c r="B9" s="39"/>
      <c r="C9" s="32" t="s">
        <v>10</v>
      </c>
      <c r="D9" s="39"/>
      <c r="E9" s="70">
        <f t="shared" si="1"/>
        <v>2</v>
      </c>
      <c r="F9" s="32" t="s">
        <v>9</v>
      </c>
      <c r="G9" s="69"/>
      <c r="H9" s="72">
        <f t="shared" si="2"/>
        <v>1</v>
      </c>
      <c r="I9" s="39"/>
      <c r="J9" s="39"/>
      <c r="K9" s="72"/>
      <c r="L9" s="39" t="str">
        <f t="shared" si="3"/>
        <v>G</v>
      </c>
      <c r="M9" s="73"/>
      <c r="N9" s="68"/>
      <c r="O9" s="91" t="s">
        <v>92</v>
      </c>
      <c r="P9" s="68"/>
      <c r="Q9" s="68"/>
      <c r="R9" s="68"/>
    </row>
    <row r="10">
      <c r="A10" s="32">
        <v>9.0</v>
      </c>
      <c r="B10" s="33"/>
      <c r="C10" s="32" t="s">
        <v>10</v>
      </c>
      <c r="D10" s="33"/>
      <c r="E10" s="33"/>
      <c r="F10" s="32" t="s">
        <v>10</v>
      </c>
      <c r="G10" s="33"/>
      <c r="H10" s="33"/>
      <c r="I10" s="33"/>
      <c r="J10" s="33"/>
      <c r="K10" s="33"/>
      <c r="L10" s="39" t="str">
        <f t="shared" si="3"/>
        <v>VB</v>
      </c>
      <c r="M10" s="33"/>
      <c r="N10" s="68"/>
      <c r="O10" s="68" t="s">
        <v>82</v>
      </c>
      <c r="P10" s="92" t="s">
        <v>108</v>
      </c>
      <c r="Q10" s="68"/>
      <c r="R10" s="68"/>
      <c r="S10" s="100"/>
    </row>
    <row r="11">
      <c r="N11" s="68"/>
      <c r="O11" s="68" t="s">
        <v>84</v>
      </c>
      <c r="P11" s="92" t="s">
        <v>109</v>
      </c>
      <c r="Q11" s="68"/>
      <c r="R11" s="68"/>
      <c r="S11" s="100"/>
    </row>
    <row r="12">
      <c r="N12" s="68"/>
      <c r="O12" s="68" t="s">
        <v>86</v>
      </c>
      <c r="P12" s="92" t="s">
        <v>102</v>
      </c>
      <c r="Q12" s="68"/>
      <c r="R12" s="68"/>
      <c r="S12" s="100"/>
    </row>
    <row r="13">
      <c r="N13" s="68"/>
      <c r="O13" s="68" t="s">
        <v>88</v>
      </c>
      <c r="P13" s="92" t="s">
        <v>103</v>
      </c>
      <c r="Q13" s="68"/>
      <c r="R13" s="68"/>
      <c r="S13" s="100"/>
    </row>
    <row r="14">
      <c r="N14" s="68"/>
      <c r="O14" s="68" t="s">
        <v>90</v>
      </c>
      <c r="P14" s="92" t="s">
        <v>87</v>
      </c>
      <c r="Q14" s="68"/>
      <c r="R14" s="68"/>
    </row>
    <row r="15">
      <c r="N15" s="68"/>
      <c r="O15" s="68"/>
      <c r="P15" s="68"/>
      <c r="Q15" s="68"/>
      <c r="R15" s="68"/>
    </row>
    <row r="16">
      <c r="N16" s="68"/>
      <c r="O16" s="68"/>
      <c r="P16" s="68"/>
      <c r="Q16" s="68"/>
      <c r="R16" s="68"/>
    </row>
    <row r="17">
      <c r="N17" s="68"/>
      <c r="O17" s="68"/>
      <c r="P17" s="68"/>
      <c r="Q17" s="68"/>
      <c r="R17" s="68"/>
    </row>
    <row r="18">
      <c r="N18" s="68"/>
      <c r="O18" s="68"/>
      <c r="P18" s="68"/>
      <c r="Q18" s="68"/>
      <c r="R18" s="68"/>
    </row>
    <row r="19">
      <c r="N19" s="68"/>
      <c r="O19" s="68"/>
      <c r="P19" s="68"/>
      <c r="Q19" s="68"/>
      <c r="R19" s="68"/>
    </row>
    <row r="20">
      <c r="N20" s="68"/>
      <c r="O20" s="68"/>
      <c r="P20" s="68"/>
      <c r="Q20" s="68"/>
      <c r="R20" s="68"/>
    </row>
    <row r="21">
      <c r="N21" s="68"/>
      <c r="O21" s="68"/>
      <c r="P21" s="68"/>
      <c r="Q21" s="68"/>
      <c r="R21" s="68"/>
    </row>
    <row r="22">
      <c r="N22" s="68"/>
      <c r="O22" s="36" t="s">
        <v>92</v>
      </c>
      <c r="P22" s="48">
        <f>SUM(P23:P27)</f>
        <v>1</v>
      </c>
      <c r="Q22" s="68"/>
      <c r="R22" s="68"/>
    </row>
    <row r="23">
      <c r="N23" s="68"/>
      <c r="O23" s="84" t="s">
        <v>82</v>
      </c>
      <c r="P23" s="87">
        <f>0</f>
        <v>0</v>
      </c>
      <c r="Q23" s="68"/>
      <c r="R23" s="68"/>
    </row>
    <row r="24">
      <c r="N24" s="68"/>
      <c r="O24" s="84" t="s">
        <v>84</v>
      </c>
      <c r="P24" s="95">
        <v>0.0</v>
      </c>
      <c r="Q24" s="68"/>
      <c r="R24" s="68"/>
    </row>
    <row r="25">
      <c r="N25" s="68"/>
      <c r="O25" s="84" t="s">
        <v>86</v>
      </c>
      <c r="P25" s="95">
        <f>M4</f>
        <v>0.1614906832</v>
      </c>
      <c r="Q25" s="68"/>
      <c r="R25" s="68"/>
    </row>
    <row r="26">
      <c r="N26" s="68"/>
      <c r="O26" s="84" t="s">
        <v>88</v>
      </c>
      <c r="P26" s="95">
        <f>M7</f>
        <v>0.8385093168</v>
      </c>
      <c r="Q26" s="68"/>
      <c r="R26" s="68"/>
    </row>
    <row r="27">
      <c r="N27" s="68"/>
      <c r="O27" s="84" t="s">
        <v>90</v>
      </c>
      <c r="P27" s="95">
        <v>0.0</v>
      </c>
      <c r="Q27" s="68"/>
      <c r="R27" s="68"/>
    </row>
    <row r="28">
      <c r="O28" s="84" t="s">
        <v>110</v>
      </c>
      <c r="P28" s="38">
        <f>(0*P23+ 0.25*P24+0.5*P25+0.75*P26+1*P27)/(P23+P24+P25+P26+P27)</f>
        <v>0.7096273292</v>
      </c>
    </row>
  </sheetData>
  <mergeCells count="3">
    <mergeCell ref="D1:E1"/>
    <mergeCell ref="G1:H1"/>
    <mergeCell ref="J1:K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4.38"/>
    <col customWidth="1" min="3" max="3" width="10.75"/>
    <col customWidth="1" min="4" max="4" width="5.13"/>
    <col customWidth="1" min="5" max="5" width="3.5"/>
    <col customWidth="1" min="6" max="6" width="11.5"/>
    <col customWidth="1" min="7" max="7" width="6.38"/>
    <col customWidth="1" min="8" max="8" width="2.5"/>
    <col customWidth="1" min="9" max="9" width="4.0"/>
    <col customWidth="1" min="10" max="10" width="3.38"/>
    <col customWidth="1" min="11" max="11" width="2.75"/>
    <col customWidth="1" min="12" max="12" width="10.5"/>
    <col customWidth="1" min="14" max="14" width="8.13"/>
  </cols>
  <sheetData>
    <row r="1">
      <c r="A1" s="62" t="s">
        <v>71</v>
      </c>
      <c r="B1" s="63" t="s">
        <v>72</v>
      </c>
      <c r="C1" s="64" t="s">
        <v>115</v>
      </c>
      <c r="D1" s="63" t="s">
        <v>74</v>
      </c>
      <c r="F1" s="64" t="s">
        <v>116</v>
      </c>
      <c r="G1" s="65" t="s">
        <v>78</v>
      </c>
      <c r="I1" s="66"/>
      <c r="J1" s="67"/>
      <c r="L1" s="65" t="s">
        <v>117</v>
      </c>
      <c r="M1" s="67"/>
      <c r="N1" s="68"/>
      <c r="O1" s="68"/>
      <c r="P1" s="68"/>
      <c r="Q1" s="68"/>
      <c r="R1" s="68"/>
    </row>
    <row r="2">
      <c r="A2" s="96">
        <v>1.0</v>
      </c>
      <c r="B2" s="59"/>
      <c r="C2" s="56" t="s">
        <v>8</v>
      </c>
      <c r="D2" s="59"/>
      <c r="E2" s="97">
        <f t="shared" ref="E2:E10" si="1">IF(C2="W",0,IF(C2="M",1,IF(C2="S",2)))</f>
        <v>0</v>
      </c>
      <c r="F2" s="56" t="s">
        <v>8</v>
      </c>
      <c r="G2" s="96"/>
      <c r="H2" s="98">
        <f t="shared" ref="H2:H10" si="2">IF(F2="W",0,IF(F2="M",1,IF(F2="S",2)))</f>
        <v>0</v>
      </c>
      <c r="I2" s="59"/>
      <c r="J2" s="59"/>
      <c r="K2" s="98"/>
      <c r="L2" s="59" t="str">
        <f t="shared" ref="L2:L10" si="3">IF(SUM(E2,H2,K2)=0,"VB",IF(SUM(E2,H2,K2)=1,"B",IF(SUM(E2,H2,K2)=2,"A",IF(SUM(E2,H2,K2)=3,"G",IF(SUM(E2,H2,K2)=4,"VG")))))</f>
        <v>VB</v>
      </c>
      <c r="M2" s="99"/>
      <c r="N2" s="68"/>
      <c r="O2" s="74" t="s">
        <v>118</v>
      </c>
      <c r="P2" s="75"/>
      <c r="Q2" s="75"/>
      <c r="R2" s="75"/>
    </row>
    <row r="3">
      <c r="A3" s="76">
        <v>2.0</v>
      </c>
      <c r="B3" s="45"/>
      <c r="C3" s="41" t="s">
        <v>8</v>
      </c>
      <c r="D3" s="85">
        <f>P4</f>
        <v>0.6404053612</v>
      </c>
      <c r="E3" s="79">
        <f t="shared" si="1"/>
        <v>0</v>
      </c>
      <c r="F3" s="41" t="s">
        <v>9</v>
      </c>
      <c r="G3" s="85">
        <f>Q5</f>
        <v>0.4622871046</v>
      </c>
      <c r="H3" s="80">
        <f t="shared" si="2"/>
        <v>1</v>
      </c>
      <c r="I3" s="45"/>
      <c r="J3" s="45"/>
      <c r="K3" s="81"/>
      <c r="L3" s="45" t="str">
        <f t="shared" si="3"/>
        <v>B</v>
      </c>
      <c r="M3" s="85">
        <f t="shared" ref="M3:M4" si="4">D3*G3</f>
        <v>0.2960511402</v>
      </c>
      <c r="N3" s="83"/>
      <c r="O3" s="84" t="s">
        <v>0</v>
      </c>
      <c r="P3" s="84" t="s">
        <v>8</v>
      </c>
      <c r="Q3" s="84" t="s">
        <v>9</v>
      </c>
      <c r="R3" s="84" t="s">
        <v>10</v>
      </c>
    </row>
    <row r="4">
      <c r="A4" s="76">
        <v>3.0</v>
      </c>
      <c r="B4" s="45"/>
      <c r="C4" s="41" t="s">
        <v>8</v>
      </c>
      <c r="D4" s="85">
        <f>P4</f>
        <v>0.6404053612</v>
      </c>
      <c r="E4" s="79">
        <f t="shared" si="1"/>
        <v>0</v>
      </c>
      <c r="F4" s="41" t="s">
        <v>10</v>
      </c>
      <c r="G4" s="85">
        <f>R5</f>
        <v>0.5377128954</v>
      </c>
      <c r="H4" s="80">
        <f t="shared" si="2"/>
        <v>2</v>
      </c>
      <c r="I4" s="45"/>
      <c r="J4" s="45"/>
      <c r="K4" s="81"/>
      <c r="L4" s="45" t="str">
        <f t="shared" si="3"/>
        <v>A</v>
      </c>
      <c r="M4" s="85">
        <f t="shared" si="4"/>
        <v>0.344354221</v>
      </c>
      <c r="N4" s="83"/>
      <c r="O4" s="86">
        <v>14.0</v>
      </c>
      <c r="P4" s="87">
        <f>Normalization!K32</f>
        <v>0.6404053612</v>
      </c>
      <c r="Q4" s="87">
        <f>Normalization!L32</f>
        <v>0.3595946388</v>
      </c>
      <c r="R4" s="87">
        <f>Normalization!M32</f>
        <v>0</v>
      </c>
    </row>
    <row r="5">
      <c r="A5" s="96">
        <v>4.0</v>
      </c>
      <c r="B5" s="59"/>
      <c r="C5" s="56" t="s">
        <v>9</v>
      </c>
      <c r="D5" s="59"/>
      <c r="E5" s="97">
        <f t="shared" si="1"/>
        <v>1</v>
      </c>
      <c r="F5" s="56" t="s">
        <v>8</v>
      </c>
      <c r="G5" s="96"/>
      <c r="H5" s="98">
        <f t="shared" si="2"/>
        <v>0</v>
      </c>
      <c r="I5" s="59"/>
      <c r="J5" s="59"/>
      <c r="K5" s="98"/>
      <c r="L5" s="59" t="str">
        <f t="shared" si="3"/>
        <v>B</v>
      </c>
      <c r="M5" s="99"/>
      <c r="N5" s="83"/>
      <c r="O5" s="86">
        <v>15.0</v>
      </c>
      <c r="P5" s="87">
        <f>Normalization!K34</f>
        <v>0</v>
      </c>
      <c r="Q5" s="87">
        <f>Normalization!L34</f>
        <v>0.4622871046</v>
      </c>
      <c r="R5" s="87">
        <f>Normalization!M34</f>
        <v>0.5377128954</v>
      </c>
    </row>
    <row r="6">
      <c r="A6" s="76">
        <v>5.0</v>
      </c>
      <c r="B6" s="45"/>
      <c r="C6" s="41" t="s">
        <v>9</v>
      </c>
      <c r="D6" s="85">
        <f>Q4</f>
        <v>0.3595946388</v>
      </c>
      <c r="E6" s="79">
        <f t="shared" si="1"/>
        <v>1</v>
      </c>
      <c r="F6" s="41" t="s">
        <v>9</v>
      </c>
      <c r="G6" s="85">
        <f>Q5</f>
        <v>0.4622871046</v>
      </c>
      <c r="H6" s="80">
        <f t="shared" si="2"/>
        <v>1</v>
      </c>
      <c r="I6" s="45"/>
      <c r="J6" s="45"/>
      <c r="K6" s="81"/>
      <c r="L6" s="45" t="str">
        <f t="shared" si="3"/>
        <v>A</v>
      </c>
      <c r="M6" s="85">
        <f t="shared" ref="M6:M7" si="5">D6*G6</f>
        <v>0.1662359644</v>
      </c>
      <c r="N6" s="68"/>
      <c r="O6" s="88"/>
      <c r="P6" s="89"/>
      <c r="Q6" s="89"/>
      <c r="R6" s="89"/>
    </row>
    <row r="7">
      <c r="A7" s="76">
        <v>6.0</v>
      </c>
      <c r="B7" s="45"/>
      <c r="C7" s="41" t="s">
        <v>9</v>
      </c>
      <c r="D7" s="85">
        <f>Q4</f>
        <v>0.3595946388</v>
      </c>
      <c r="E7" s="79">
        <f t="shared" si="1"/>
        <v>1</v>
      </c>
      <c r="F7" s="41" t="s">
        <v>10</v>
      </c>
      <c r="G7" s="85">
        <f>R5</f>
        <v>0.5377128954</v>
      </c>
      <c r="H7" s="80">
        <f t="shared" si="2"/>
        <v>2</v>
      </c>
      <c r="I7" s="45"/>
      <c r="J7" s="45"/>
      <c r="K7" s="81"/>
      <c r="L7" s="45" t="str">
        <f t="shared" si="3"/>
        <v>G</v>
      </c>
      <c r="M7" s="85">
        <f t="shared" si="5"/>
        <v>0.1933586744</v>
      </c>
      <c r="N7" s="68"/>
      <c r="O7" s="68"/>
      <c r="P7" s="68"/>
      <c r="Q7" s="68"/>
      <c r="R7" s="68"/>
    </row>
    <row r="8">
      <c r="A8" s="69">
        <v>7.0</v>
      </c>
      <c r="B8" s="39"/>
      <c r="C8" s="32" t="s">
        <v>10</v>
      </c>
      <c r="D8" s="39"/>
      <c r="E8" s="70">
        <f t="shared" si="1"/>
        <v>2</v>
      </c>
      <c r="F8" s="32" t="s">
        <v>8</v>
      </c>
      <c r="G8" s="69"/>
      <c r="H8" s="72">
        <f t="shared" si="2"/>
        <v>0</v>
      </c>
      <c r="I8" s="39"/>
      <c r="J8" s="39"/>
      <c r="K8" s="72"/>
      <c r="L8" s="39" t="str">
        <f t="shared" si="3"/>
        <v>A</v>
      </c>
      <c r="M8" s="73"/>
      <c r="N8" s="68"/>
      <c r="O8" s="90" t="s">
        <v>80</v>
      </c>
      <c r="P8" s="68"/>
      <c r="Q8" s="68"/>
      <c r="R8" s="68"/>
    </row>
    <row r="9">
      <c r="A9" s="69">
        <v>8.0</v>
      </c>
      <c r="B9" s="39"/>
      <c r="C9" s="32" t="s">
        <v>10</v>
      </c>
      <c r="D9" s="39"/>
      <c r="E9" s="70">
        <f t="shared" si="1"/>
        <v>2</v>
      </c>
      <c r="F9" s="32" t="s">
        <v>9</v>
      </c>
      <c r="G9" s="69"/>
      <c r="H9" s="72">
        <f t="shared" si="2"/>
        <v>1</v>
      </c>
      <c r="I9" s="39"/>
      <c r="J9" s="39"/>
      <c r="K9" s="72"/>
      <c r="L9" s="39" t="str">
        <f t="shared" si="3"/>
        <v>G</v>
      </c>
      <c r="M9" s="73"/>
      <c r="N9" s="68"/>
      <c r="O9" s="91" t="s">
        <v>92</v>
      </c>
      <c r="P9" s="68"/>
      <c r="Q9" s="68"/>
      <c r="R9" s="68"/>
    </row>
    <row r="10">
      <c r="A10" s="69">
        <v>9.0</v>
      </c>
      <c r="B10" s="39"/>
      <c r="C10" s="32" t="s">
        <v>10</v>
      </c>
      <c r="D10" s="39"/>
      <c r="E10" s="70">
        <f t="shared" si="1"/>
        <v>2</v>
      </c>
      <c r="F10" s="32" t="s">
        <v>10</v>
      </c>
      <c r="G10" s="69"/>
      <c r="H10" s="72">
        <f t="shared" si="2"/>
        <v>2</v>
      </c>
      <c r="I10" s="39"/>
      <c r="J10" s="39"/>
      <c r="K10" s="72"/>
      <c r="L10" s="39" t="str">
        <f t="shared" si="3"/>
        <v>VG</v>
      </c>
      <c r="M10" s="73"/>
      <c r="N10" s="68"/>
      <c r="O10" s="68" t="s">
        <v>82</v>
      </c>
      <c r="P10" s="92" t="s">
        <v>108</v>
      </c>
      <c r="Q10" s="68"/>
      <c r="R10" s="68"/>
    </row>
    <row r="11">
      <c r="N11" s="68"/>
      <c r="O11" s="68" t="s">
        <v>84</v>
      </c>
      <c r="P11" s="92" t="s">
        <v>109</v>
      </c>
      <c r="Q11" s="68"/>
      <c r="R11" s="68"/>
    </row>
    <row r="12">
      <c r="N12" s="68"/>
      <c r="O12" s="68" t="s">
        <v>86</v>
      </c>
      <c r="P12" s="92" t="s">
        <v>102</v>
      </c>
      <c r="Q12" s="68"/>
      <c r="R12" s="68"/>
    </row>
    <row r="13">
      <c r="N13" s="68"/>
      <c r="O13" s="68" t="s">
        <v>88</v>
      </c>
      <c r="P13" s="92" t="s">
        <v>103</v>
      </c>
      <c r="Q13" s="68"/>
      <c r="R13" s="68"/>
    </row>
    <row r="14">
      <c r="N14" s="68"/>
      <c r="O14" s="68" t="s">
        <v>90</v>
      </c>
      <c r="P14" s="92" t="s">
        <v>87</v>
      </c>
      <c r="Q14" s="68"/>
      <c r="R14" s="68"/>
    </row>
    <row r="15">
      <c r="M15" s="48"/>
    </row>
    <row r="16">
      <c r="M16" s="48"/>
    </row>
    <row r="17">
      <c r="M17" s="48"/>
    </row>
    <row r="18">
      <c r="M18" s="48"/>
    </row>
    <row r="19">
      <c r="M19" s="48"/>
    </row>
    <row r="20">
      <c r="M20" s="48"/>
    </row>
    <row r="21">
      <c r="M21" s="48"/>
    </row>
    <row r="22">
      <c r="M22" s="48"/>
      <c r="O22" s="36" t="s">
        <v>92</v>
      </c>
      <c r="P22" s="61">
        <f>SUM(P23:P27)</f>
        <v>1</v>
      </c>
    </row>
    <row r="23">
      <c r="M23" s="48"/>
      <c r="O23" s="84" t="s">
        <v>82</v>
      </c>
      <c r="P23" s="86">
        <v>0.0</v>
      </c>
    </row>
    <row r="24">
      <c r="M24" s="48"/>
      <c r="O24" s="84" t="s">
        <v>84</v>
      </c>
      <c r="P24" s="95">
        <f>M3</f>
        <v>0.2960511402</v>
      </c>
    </row>
    <row r="25">
      <c r="M25" s="48"/>
      <c r="O25" s="84" t="s">
        <v>86</v>
      </c>
      <c r="P25" s="95">
        <f>M4+M6</f>
        <v>0.5105901854</v>
      </c>
    </row>
    <row r="26">
      <c r="M26" s="48"/>
      <c r="O26" s="84" t="s">
        <v>88</v>
      </c>
      <c r="P26" s="95">
        <f>M7</f>
        <v>0.1933586744</v>
      </c>
    </row>
    <row r="27">
      <c r="M27" s="48"/>
      <c r="O27" s="84" t="s">
        <v>90</v>
      </c>
      <c r="P27" s="95">
        <v>0.0</v>
      </c>
    </row>
    <row r="28">
      <c r="M28" s="48"/>
      <c r="O28" s="84" t="s">
        <v>110</v>
      </c>
      <c r="P28" s="38">
        <f>(0*P23+ 0.25*P24+0.5*P25+0.75*P26+1*P27)/(P23+P24+P25+P26+P27)</f>
        <v>0.4743268835</v>
      </c>
    </row>
  </sheetData>
  <mergeCells count="3">
    <mergeCell ref="D1:E1"/>
    <mergeCell ref="G1:H1"/>
    <mergeCell ref="J1:K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88"/>
    <col customWidth="1" min="2" max="2" width="4.38"/>
    <col customWidth="1" min="3" max="3" width="10.75"/>
    <col customWidth="1" min="4" max="4" width="5.13"/>
    <col customWidth="1" min="5" max="5" width="3.5"/>
    <col customWidth="1" min="6" max="6" width="11.5"/>
    <col customWidth="1" min="7" max="7" width="6.38"/>
    <col customWidth="1" min="8" max="8" width="2.5"/>
    <col customWidth="1" min="9" max="9" width="3.0"/>
    <col customWidth="1" min="10" max="10" width="3.63"/>
    <col customWidth="1" min="11" max="11" width="3.0"/>
    <col customWidth="1" min="12" max="12" width="11.5"/>
    <col customWidth="1" min="14" max="14" width="8.13"/>
  </cols>
  <sheetData>
    <row r="1">
      <c r="A1" s="62" t="s">
        <v>71</v>
      </c>
      <c r="B1" s="63" t="s">
        <v>72</v>
      </c>
      <c r="C1" s="64" t="s">
        <v>119</v>
      </c>
      <c r="D1" s="63" t="s">
        <v>74</v>
      </c>
      <c r="F1" s="64" t="s">
        <v>120</v>
      </c>
      <c r="G1" s="65" t="s">
        <v>78</v>
      </c>
      <c r="I1" s="66"/>
      <c r="J1" s="67"/>
      <c r="L1" s="65" t="s">
        <v>117</v>
      </c>
      <c r="M1" s="67"/>
      <c r="N1" s="68"/>
      <c r="O1" s="68"/>
      <c r="P1" s="68"/>
      <c r="Q1" s="68"/>
      <c r="R1" s="68"/>
    </row>
    <row r="2">
      <c r="A2" s="69">
        <v>1.0</v>
      </c>
      <c r="B2" s="39"/>
      <c r="C2" s="32" t="s">
        <v>8</v>
      </c>
      <c r="D2" s="39"/>
      <c r="E2" s="70">
        <f t="shared" ref="E2:E10" si="1">IF(C2="W",0,IF(C2="M",1,IF(C2="S",2)))</f>
        <v>0</v>
      </c>
      <c r="F2" s="32" t="s">
        <v>8</v>
      </c>
      <c r="G2" s="69"/>
      <c r="H2" s="72">
        <f t="shared" ref="H2:H10" si="2">IF(F2="W",0,IF(F2="M",1,IF(F2="S",2)))</f>
        <v>0</v>
      </c>
      <c r="I2" s="39"/>
      <c r="J2" s="39"/>
      <c r="K2" s="72"/>
      <c r="L2" s="39" t="str">
        <f t="shared" ref="L2:L10" si="3">IF(SUM(E2,H2,K2)=0,"VB",IF(SUM(E2,H2,K2)=1,"B",IF(SUM(E2,H2,K2)=2,"A",IF(SUM(E2,H2,K2)=3,"G",IF(SUM(E2,H2,K2)=4,"VG")))))</f>
        <v>VB</v>
      </c>
      <c r="M2" s="73"/>
      <c r="N2" s="68"/>
      <c r="O2" s="74" t="s">
        <v>118</v>
      </c>
      <c r="P2" s="75"/>
      <c r="Q2" s="75"/>
      <c r="R2" s="75"/>
    </row>
    <row r="3">
      <c r="A3" s="69">
        <v>2.0</v>
      </c>
      <c r="B3" s="39"/>
      <c r="C3" s="32" t="s">
        <v>8</v>
      </c>
      <c r="D3" s="39"/>
      <c r="E3" s="70">
        <f t="shared" si="1"/>
        <v>0</v>
      </c>
      <c r="F3" s="32" t="s">
        <v>9</v>
      </c>
      <c r="G3" s="69"/>
      <c r="H3" s="72">
        <f t="shared" si="2"/>
        <v>1</v>
      </c>
      <c r="I3" s="39"/>
      <c r="J3" s="39"/>
      <c r="K3" s="72"/>
      <c r="L3" s="39" t="str">
        <f t="shared" si="3"/>
        <v>B</v>
      </c>
      <c r="M3" s="73"/>
      <c r="N3" s="83"/>
      <c r="O3" s="84" t="s">
        <v>0</v>
      </c>
      <c r="P3" s="84" t="s">
        <v>8</v>
      </c>
      <c r="Q3" s="84" t="s">
        <v>9</v>
      </c>
      <c r="R3" s="84" t="s">
        <v>10</v>
      </c>
    </row>
    <row r="4">
      <c r="A4" s="69">
        <v>3.0</v>
      </c>
      <c r="B4" s="39"/>
      <c r="C4" s="32" t="s">
        <v>8</v>
      </c>
      <c r="D4" s="39"/>
      <c r="E4" s="70">
        <f t="shared" si="1"/>
        <v>0</v>
      </c>
      <c r="F4" s="32" t="s">
        <v>10</v>
      </c>
      <c r="G4" s="69"/>
      <c r="H4" s="72">
        <f t="shared" si="2"/>
        <v>2</v>
      </c>
      <c r="I4" s="39"/>
      <c r="J4" s="39"/>
      <c r="K4" s="72"/>
      <c r="L4" s="39" t="str">
        <f t="shared" si="3"/>
        <v>A</v>
      </c>
      <c r="M4" s="73"/>
      <c r="N4" s="83"/>
      <c r="O4" s="86">
        <v>16.0</v>
      </c>
      <c r="P4" s="87">
        <f>Normalization!K36</f>
        <v>0</v>
      </c>
      <c r="Q4" s="87">
        <f>Normalization!L36</f>
        <v>0.4569892473</v>
      </c>
      <c r="R4" s="87">
        <f>Normalization!M36</f>
        <v>0.5430107527</v>
      </c>
    </row>
    <row r="5">
      <c r="A5" s="76">
        <v>4.0</v>
      </c>
      <c r="B5" s="45"/>
      <c r="C5" s="41" t="s">
        <v>9</v>
      </c>
      <c r="D5" s="85">
        <f>Q4</f>
        <v>0.4569892473</v>
      </c>
      <c r="E5" s="79">
        <f t="shared" si="1"/>
        <v>1</v>
      </c>
      <c r="F5" s="41" t="s">
        <v>8</v>
      </c>
      <c r="G5" s="85">
        <f>P5</f>
        <v>0.6240601504</v>
      </c>
      <c r="H5" s="80">
        <f t="shared" si="2"/>
        <v>0</v>
      </c>
      <c r="I5" s="45"/>
      <c r="J5" s="45"/>
      <c r="K5" s="81"/>
      <c r="L5" s="45" t="str">
        <f t="shared" si="3"/>
        <v>B</v>
      </c>
      <c r="M5" s="85">
        <f t="shared" ref="M5:M6" si="4">D5*G5</f>
        <v>0.2851887784</v>
      </c>
      <c r="N5" s="83"/>
      <c r="O5" s="86">
        <v>17.0</v>
      </c>
      <c r="P5" s="87">
        <f>Normalization!K38</f>
        <v>0.6240601504</v>
      </c>
      <c r="Q5" s="87">
        <f>Normalization!L38</f>
        <v>0.3759398496</v>
      </c>
      <c r="R5" s="87">
        <f>Normalization!M38</f>
        <v>0</v>
      </c>
    </row>
    <row r="6">
      <c r="A6" s="76">
        <v>5.0</v>
      </c>
      <c r="B6" s="45"/>
      <c r="C6" s="41" t="s">
        <v>9</v>
      </c>
      <c r="D6" s="85">
        <f>Q4</f>
        <v>0.4569892473</v>
      </c>
      <c r="E6" s="79">
        <f t="shared" si="1"/>
        <v>1</v>
      </c>
      <c r="F6" s="41" t="s">
        <v>9</v>
      </c>
      <c r="G6" s="85">
        <f>Q5</f>
        <v>0.3759398496</v>
      </c>
      <c r="H6" s="80">
        <f t="shared" si="2"/>
        <v>1</v>
      </c>
      <c r="I6" s="45"/>
      <c r="J6" s="45"/>
      <c r="K6" s="81"/>
      <c r="L6" s="45" t="str">
        <f t="shared" si="3"/>
        <v>A</v>
      </c>
      <c r="M6" s="85">
        <f t="shared" si="4"/>
        <v>0.1718004689</v>
      </c>
      <c r="N6" s="68"/>
      <c r="O6" s="88"/>
      <c r="P6" s="89"/>
      <c r="Q6" s="89"/>
      <c r="R6" s="89"/>
    </row>
    <row r="7">
      <c r="A7" s="69">
        <v>6.0</v>
      </c>
      <c r="B7" s="39"/>
      <c r="C7" s="32" t="s">
        <v>9</v>
      </c>
      <c r="D7" s="39"/>
      <c r="E7" s="70">
        <f t="shared" si="1"/>
        <v>1</v>
      </c>
      <c r="F7" s="32" t="s">
        <v>10</v>
      </c>
      <c r="G7" s="69"/>
      <c r="H7" s="72">
        <f t="shared" si="2"/>
        <v>2</v>
      </c>
      <c r="I7" s="39"/>
      <c r="J7" s="39"/>
      <c r="K7" s="72"/>
      <c r="L7" s="39" t="str">
        <f t="shared" si="3"/>
        <v>G</v>
      </c>
      <c r="M7" s="73"/>
      <c r="N7" s="68"/>
      <c r="O7" s="68"/>
      <c r="P7" s="68"/>
      <c r="Q7" s="68"/>
      <c r="R7" s="68"/>
    </row>
    <row r="8">
      <c r="A8" s="76">
        <v>7.0</v>
      </c>
      <c r="B8" s="45"/>
      <c r="C8" s="41" t="s">
        <v>10</v>
      </c>
      <c r="D8" s="85">
        <f>R4</f>
        <v>0.5430107527</v>
      </c>
      <c r="E8" s="79">
        <f t="shared" si="1"/>
        <v>2</v>
      </c>
      <c r="F8" s="41" t="s">
        <v>8</v>
      </c>
      <c r="G8" s="85">
        <f>P5</f>
        <v>0.6240601504</v>
      </c>
      <c r="H8" s="80">
        <f t="shared" si="2"/>
        <v>0</v>
      </c>
      <c r="I8" s="45"/>
      <c r="J8" s="45"/>
      <c r="K8" s="81"/>
      <c r="L8" s="45" t="str">
        <f t="shared" si="3"/>
        <v>A</v>
      </c>
      <c r="M8" s="85">
        <f t="shared" ref="M8:M9" si="5">D8*G8</f>
        <v>0.338871372</v>
      </c>
      <c r="N8" s="68"/>
      <c r="O8" s="90" t="s">
        <v>80</v>
      </c>
      <c r="P8" s="68"/>
      <c r="Q8" s="68"/>
      <c r="R8" s="68"/>
    </row>
    <row r="9">
      <c r="A9" s="76">
        <v>8.0</v>
      </c>
      <c r="B9" s="45"/>
      <c r="C9" s="41" t="s">
        <v>10</v>
      </c>
      <c r="D9" s="85">
        <f>R4</f>
        <v>0.5430107527</v>
      </c>
      <c r="E9" s="79">
        <f t="shared" si="1"/>
        <v>2</v>
      </c>
      <c r="F9" s="41" t="s">
        <v>9</v>
      </c>
      <c r="G9" s="85">
        <f>Q5</f>
        <v>0.3759398496</v>
      </c>
      <c r="H9" s="80">
        <f t="shared" si="2"/>
        <v>1</v>
      </c>
      <c r="I9" s="45"/>
      <c r="J9" s="45"/>
      <c r="K9" s="81"/>
      <c r="L9" s="45" t="str">
        <f t="shared" si="3"/>
        <v>G</v>
      </c>
      <c r="M9" s="85">
        <f t="shared" si="5"/>
        <v>0.2041393807</v>
      </c>
      <c r="N9" s="68"/>
      <c r="O9" s="91" t="s">
        <v>92</v>
      </c>
      <c r="P9" s="68"/>
      <c r="Q9" s="68"/>
      <c r="R9" s="68"/>
    </row>
    <row r="10">
      <c r="A10" s="69">
        <v>9.0</v>
      </c>
      <c r="B10" s="39"/>
      <c r="C10" s="32" t="s">
        <v>10</v>
      </c>
      <c r="D10" s="39"/>
      <c r="E10" s="70">
        <f t="shared" si="1"/>
        <v>2</v>
      </c>
      <c r="F10" s="32" t="s">
        <v>10</v>
      </c>
      <c r="G10" s="69"/>
      <c r="H10" s="72">
        <f t="shared" si="2"/>
        <v>2</v>
      </c>
      <c r="I10" s="39"/>
      <c r="J10" s="39"/>
      <c r="K10" s="72"/>
      <c r="L10" s="39" t="str">
        <f t="shared" si="3"/>
        <v>VG</v>
      </c>
      <c r="M10" s="73"/>
      <c r="N10" s="68"/>
      <c r="O10" s="68" t="s">
        <v>82</v>
      </c>
      <c r="P10" s="92" t="s">
        <v>108</v>
      </c>
      <c r="Q10" s="68"/>
      <c r="R10" s="68"/>
    </row>
    <row r="11">
      <c r="N11" s="68"/>
      <c r="O11" s="68" t="s">
        <v>84</v>
      </c>
      <c r="P11" s="92" t="s">
        <v>109</v>
      </c>
      <c r="Q11" s="68"/>
      <c r="R11" s="68"/>
    </row>
    <row r="12">
      <c r="N12" s="68"/>
      <c r="O12" s="68" t="s">
        <v>86</v>
      </c>
      <c r="P12" s="92" t="s">
        <v>102</v>
      </c>
      <c r="Q12" s="68"/>
      <c r="R12" s="68"/>
    </row>
    <row r="13">
      <c r="N13" s="68"/>
      <c r="O13" s="68" t="s">
        <v>88</v>
      </c>
      <c r="P13" s="92" t="s">
        <v>103</v>
      </c>
      <c r="Q13" s="68"/>
      <c r="R13" s="68"/>
    </row>
    <row r="14">
      <c r="N14" s="68"/>
      <c r="O14" s="68" t="s">
        <v>90</v>
      </c>
      <c r="P14" s="92" t="s">
        <v>87</v>
      </c>
      <c r="Q14" s="68"/>
      <c r="R14" s="68"/>
    </row>
    <row r="15">
      <c r="M15" s="48"/>
    </row>
    <row r="16">
      <c r="M16" s="48"/>
    </row>
    <row r="17">
      <c r="M17" s="48"/>
    </row>
    <row r="18">
      <c r="M18" s="48"/>
    </row>
    <row r="19">
      <c r="M19" s="48"/>
    </row>
    <row r="20">
      <c r="M20" s="48"/>
    </row>
    <row r="21">
      <c r="M21" s="48"/>
    </row>
    <row r="22">
      <c r="M22" s="48"/>
      <c r="O22" s="36" t="s">
        <v>92</v>
      </c>
      <c r="P22" s="48">
        <f>SUM(P23:P27)</f>
        <v>1</v>
      </c>
    </row>
    <row r="23">
      <c r="M23" s="48"/>
      <c r="O23" s="84" t="s">
        <v>82</v>
      </c>
      <c r="P23" s="95">
        <v>0.0</v>
      </c>
    </row>
    <row r="24">
      <c r="M24" s="48"/>
      <c r="O24" s="84" t="s">
        <v>84</v>
      </c>
      <c r="P24" s="95">
        <f>M5</f>
        <v>0.2851887784</v>
      </c>
    </row>
    <row r="25">
      <c r="M25" s="48"/>
      <c r="O25" s="84" t="s">
        <v>86</v>
      </c>
      <c r="P25" s="95">
        <f>M6+M8</f>
        <v>0.5106718409</v>
      </c>
    </row>
    <row r="26">
      <c r="M26" s="48"/>
      <c r="O26" s="84" t="s">
        <v>88</v>
      </c>
      <c r="P26" s="95">
        <f>M9</f>
        <v>0.2041393807</v>
      </c>
    </row>
    <row r="27">
      <c r="M27" s="48"/>
      <c r="O27" s="84" t="s">
        <v>90</v>
      </c>
      <c r="P27" s="95">
        <v>0.0</v>
      </c>
    </row>
    <row r="28">
      <c r="M28" s="48"/>
      <c r="O28" s="84" t="s">
        <v>110</v>
      </c>
      <c r="P28" s="38">
        <f>(0*P23+ 0.25*P24+0.5*P25+0.75*P26+1*P27)/(P23+P24+P25+P26+P27)</f>
        <v>0.4797376506</v>
      </c>
    </row>
  </sheetData>
  <mergeCells count="3">
    <mergeCell ref="D1:E1"/>
    <mergeCell ref="G1:H1"/>
    <mergeCell ref="J1:K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38"/>
    <col customWidth="1" min="2" max="2" width="4.0"/>
    <col customWidth="1" min="4" max="4" width="7.13"/>
    <col customWidth="1" min="5" max="5" width="3.5"/>
    <col customWidth="1" min="6" max="6" width="10.5"/>
    <col customWidth="1" min="7" max="7" width="8.5"/>
    <col customWidth="1" min="8" max="8" width="3.88"/>
    <col customWidth="1" min="10" max="10" width="5.88"/>
    <col customWidth="1" min="11" max="11" width="4.5"/>
    <col customWidth="1" min="13" max="13" width="9.75"/>
    <col customWidth="1" min="14" max="14" width="7.88"/>
    <col customWidth="1" min="15" max="15" width="8.13"/>
  </cols>
  <sheetData>
    <row r="1">
      <c r="A1" s="29" t="s">
        <v>71</v>
      </c>
      <c r="B1" s="30" t="s">
        <v>72</v>
      </c>
      <c r="C1" s="29" t="s">
        <v>60</v>
      </c>
      <c r="D1" s="30" t="s">
        <v>74</v>
      </c>
      <c r="F1" s="29" t="s">
        <v>121</v>
      </c>
      <c r="G1" s="30" t="s">
        <v>76</v>
      </c>
      <c r="I1" s="29" t="s">
        <v>122</v>
      </c>
      <c r="J1" s="30" t="s">
        <v>78</v>
      </c>
      <c r="L1" s="30" t="s">
        <v>59</v>
      </c>
      <c r="M1" s="31"/>
    </row>
    <row r="2">
      <c r="A2" s="32">
        <v>1.0</v>
      </c>
      <c r="B2" s="33"/>
      <c r="C2" s="32" t="s">
        <v>8</v>
      </c>
      <c r="D2" s="33"/>
      <c r="E2" s="34">
        <f t="shared" ref="E2:E28" si="1">IF(C2="W",0,IF(C2="M",1,IF(C2="S",2)))</f>
        <v>0</v>
      </c>
      <c r="F2" s="32" t="s">
        <v>8</v>
      </c>
      <c r="G2" s="33"/>
      <c r="H2" s="34">
        <f t="shared" ref="H2:H28" si="2">IF(F2="W",0,IF(F2="M",1,IF(F2="S",2)))</f>
        <v>0</v>
      </c>
      <c r="I2" s="32" t="s">
        <v>8</v>
      </c>
      <c r="J2" s="33"/>
      <c r="K2" s="34">
        <f t="shared" ref="K2:K28" si="3">IF(I2="W",0,IF(I2="M",1,IF(I2="S",2)))</f>
        <v>0</v>
      </c>
      <c r="L2" s="32" t="str">
        <f t="shared" ref="L2:L28" si="4">IF(AND(0&lt;=SUM(E2,H2,K2),SUM(E2,H2,K2)&lt;=1),"VB",IF(AND(2&lt;=SUM(E2,H2,K2),SUM(E2,H2,K2)&lt;=3),"B",IF(SUM(E2,H2,K2)=4,"A",IF(SUM(E2,H2,K2)=5,"G",IF(SUM(E2,H2,K2)=6,"VG")))))</f>
        <v>VB</v>
      </c>
      <c r="M2" s="35"/>
      <c r="O2" s="36" t="s">
        <v>123</v>
      </c>
    </row>
    <row r="3">
      <c r="A3" s="32">
        <v>2.0</v>
      </c>
      <c r="B3" s="33"/>
      <c r="C3" s="32" t="s">
        <v>8</v>
      </c>
      <c r="D3" s="33"/>
      <c r="E3" s="34">
        <f t="shared" si="1"/>
        <v>0</v>
      </c>
      <c r="F3" s="32" t="s">
        <v>8</v>
      </c>
      <c r="G3" s="33"/>
      <c r="H3" s="34">
        <f t="shared" si="2"/>
        <v>0</v>
      </c>
      <c r="I3" s="32" t="s">
        <v>9</v>
      </c>
      <c r="J3" s="33"/>
      <c r="K3" s="34">
        <f t="shared" si="3"/>
        <v>1</v>
      </c>
      <c r="L3" s="32" t="str">
        <f t="shared" si="4"/>
        <v>VB</v>
      </c>
      <c r="M3" s="35"/>
      <c r="O3" s="37" t="s">
        <v>0</v>
      </c>
      <c r="P3" s="37" t="s">
        <v>8</v>
      </c>
      <c r="Q3" s="37" t="s">
        <v>9</v>
      </c>
      <c r="R3" s="37" t="s">
        <v>10</v>
      </c>
    </row>
    <row r="4">
      <c r="A4" s="32">
        <v>3.0</v>
      </c>
      <c r="B4" s="33"/>
      <c r="C4" s="32" t="s">
        <v>8</v>
      </c>
      <c r="D4" s="33"/>
      <c r="E4" s="34">
        <f t="shared" si="1"/>
        <v>0</v>
      </c>
      <c r="F4" s="32" t="s">
        <v>8</v>
      </c>
      <c r="G4" s="33"/>
      <c r="H4" s="34">
        <f t="shared" si="2"/>
        <v>0</v>
      </c>
      <c r="I4" s="32" t="s">
        <v>10</v>
      </c>
      <c r="J4" s="33"/>
      <c r="K4" s="34">
        <f t="shared" si="3"/>
        <v>2</v>
      </c>
      <c r="L4" s="32" t="str">
        <f t="shared" si="4"/>
        <v>B</v>
      </c>
      <c r="M4" s="35"/>
      <c r="O4" s="37">
        <v>18.0</v>
      </c>
      <c r="P4" s="38">
        <f>Normalization!K42</f>
        <v>0.8351648352</v>
      </c>
      <c r="Q4" s="38">
        <f>Normalization!L42</f>
        <v>0.1648351648</v>
      </c>
      <c r="R4" s="38">
        <f>Normalization!M42</f>
        <v>0</v>
      </c>
    </row>
    <row r="5">
      <c r="A5" s="56">
        <v>4.0</v>
      </c>
      <c r="B5" s="57"/>
      <c r="C5" s="56" t="s">
        <v>8</v>
      </c>
      <c r="D5" s="57"/>
      <c r="E5" s="58">
        <f t="shared" si="1"/>
        <v>0</v>
      </c>
      <c r="F5" s="56" t="s">
        <v>9</v>
      </c>
      <c r="G5" s="57"/>
      <c r="H5" s="58">
        <f t="shared" si="2"/>
        <v>1</v>
      </c>
      <c r="I5" s="59" t="s">
        <v>8</v>
      </c>
      <c r="J5" s="57"/>
      <c r="K5" s="58">
        <f t="shared" si="3"/>
        <v>0</v>
      </c>
      <c r="L5" s="56" t="str">
        <f t="shared" si="4"/>
        <v>VB</v>
      </c>
      <c r="M5" s="35"/>
      <c r="O5" s="37">
        <v>19.0</v>
      </c>
      <c r="P5" s="38">
        <f>Normalization!K44</f>
        <v>0</v>
      </c>
      <c r="Q5" s="38">
        <f>Normalization!L44</f>
        <v>0.2325581395</v>
      </c>
      <c r="R5" s="38">
        <f>Normalization!M44</f>
        <v>0.7674418605</v>
      </c>
    </row>
    <row r="6">
      <c r="A6" s="41">
        <v>5.0</v>
      </c>
      <c r="B6" s="42"/>
      <c r="C6" s="41" t="s">
        <v>8</v>
      </c>
      <c r="D6" s="43">
        <f>P4</f>
        <v>0.8351648352</v>
      </c>
      <c r="E6" s="44">
        <f t="shared" si="1"/>
        <v>0</v>
      </c>
      <c r="F6" s="41" t="s">
        <v>9</v>
      </c>
      <c r="G6" s="43">
        <f>Q5</f>
        <v>0.2325581395</v>
      </c>
      <c r="H6" s="44">
        <f t="shared" si="2"/>
        <v>1</v>
      </c>
      <c r="I6" s="45" t="s">
        <v>9</v>
      </c>
      <c r="J6" s="43">
        <f>Q6</f>
        <v>0.9615384615</v>
      </c>
      <c r="K6" s="44">
        <f t="shared" si="3"/>
        <v>1</v>
      </c>
      <c r="L6" s="41" t="str">
        <f t="shared" si="4"/>
        <v>B</v>
      </c>
      <c r="M6" s="43">
        <f t="shared" ref="M6:M7" si="5">D6*G6*J6</f>
        <v>0.1867542118</v>
      </c>
      <c r="O6" s="37">
        <v>20.0</v>
      </c>
      <c r="P6" s="38">
        <f>Normalization!K48</f>
        <v>0</v>
      </c>
      <c r="Q6" s="38">
        <f>Normalization!L48</f>
        <v>0.9615384615</v>
      </c>
      <c r="R6" s="40">
        <f>Normalization!M48</f>
        <v>0.03846153846</v>
      </c>
    </row>
    <row r="7">
      <c r="A7" s="41">
        <v>6.0</v>
      </c>
      <c r="B7" s="42"/>
      <c r="C7" s="41" t="s">
        <v>8</v>
      </c>
      <c r="D7" s="43">
        <f>P4</f>
        <v>0.8351648352</v>
      </c>
      <c r="E7" s="44">
        <f t="shared" si="1"/>
        <v>0</v>
      </c>
      <c r="F7" s="41" t="s">
        <v>9</v>
      </c>
      <c r="G7" s="43">
        <f>Q5</f>
        <v>0.2325581395</v>
      </c>
      <c r="H7" s="44">
        <f t="shared" si="2"/>
        <v>1</v>
      </c>
      <c r="I7" s="45" t="s">
        <v>10</v>
      </c>
      <c r="J7" s="46">
        <f>R6</f>
        <v>0.03846153846</v>
      </c>
      <c r="K7" s="44">
        <f t="shared" si="3"/>
        <v>2</v>
      </c>
      <c r="L7" s="41" t="str">
        <f t="shared" si="4"/>
        <v>B</v>
      </c>
      <c r="M7" s="47">
        <f t="shared" si="5"/>
        <v>0.007470168472</v>
      </c>
    </row>
    <row r="8">
      <c r="A8" s="32">
        <v>7.0</v>
      </c>
      <c r="B8" s="33"/>
      <c r="C8" s="32" t="s">
        <v>8</v>
      </c>
      <c r="D8" s="33"/>
      <c r="E8" s="34">
        <f t="shared" si="1"/>
        <v>0</v>
      </c>
      <c r="F8" s="32" t="s">
        <v>10</v>
      </c>
      <c r="G8" s="33"/>
      <c r="H8" s="34">
        <f t="shared" si="2"/>
        <v>2</v>
      </c>
      <c r="I8" s="39" t="s">
        <v>8</v>
      </c>
      <c r="J8" s="33"/>
      <c r="K8" s="34">
        <f t="shared" si="3"/>
        <v>0</v>
      </c>
      <c r="L8" s="32" t="str">
        <f t="shared" si="4"/>
        <v>B</v>
      </c>
      <c r="M8" s="35"/>
      <c r="O8" s="36" t="s">
        <v>80</v>
      </c>
    </row>
    <row r="9">
      <c r="A9" s="41">
        <v>8.0</v>
      </c>
      <c r="B9" s="42"/>
      <c r="C9" s="41" t="s">
        <v>8</v>
      </c>
      <c r="D9" s="43">
        <f>P4</f>
        <v>0.8351648352</v>
      </c>
      <c r="E9" s="44">
        <f t="shared" si="1"/>
        <v>0</v>
      </c>
      <c r="F9" s="41" t="s">
        <v>10</v>
      </c>
      <c r="G9" s="43">
        <f>R5</f>
        <v>0.7674418605</v>
      </c>
      <c r="H9" s="44">
        <f t="shared" si="2"/>
        <v>2</v>
      </c>
      <c r="I9" s="45" t="s">
        <v>9</v>
      </c>
      <c r="J9" s="43">
        <f>Q6</f>
        <v>0.9615384615</v>
      </c>
      <c r="K9" s="44">
        <f t="shared" si="3"/>
        <v>1</v>
      </c>
      <c r="L9" s="41" t="str">
        <f t="shared" si="4"/>
        <v>B</v>
      </c>
      <c r="M9" s="43">
        <f t="shared" ref="M9:M10" si="6">D9*G9*J9</f>
        <v>0.6162888989</v>
      </c>
      <c r="O9" s="36" t="s">
        <v>81</v>
      </c>
    </row>
    <row r="10">
      <c r="A10" s="41">
        <v>9.0</v>
      </c>
      <c r="B10" s="42"/>
      <c r="C10" s="41" t="s">
        <v>8</v>
      </c>
      <c r="D10" s="43">
        <f>P4</f>
        <v>0.8351648352</v>
      </c>
      <c r="E10" s="44">
        <f t="shared" si="1"/>
        <v>0</v>
      </c>
      <c r="F10" s="41" t="s">
        <v>10</v>
      </c>
      <c r="G10" s="43">
        <f>R5</f>
        <v>0.7674418605</v>
      </c>
      <c r="H10" s="44">
        <f t="shared" si="2"/>
        <v>2</v>
      </c>
      <c r="I10" s="45" t="s">
        <v>10</v>
      </c>
      <c r="J10" s="46">
        <f>R6</f>
        <v>0.03846153846</v>
      </c>
      <c r="K10" s="44">
        <f t="shared" si="3"/>
        <v>2</v>
      </c>
      <c r="L10" s="41" t="str">
        <f t="shared" si="4"/>
        <v>A</v>
      </c>
      <c r="M10" s="46">
        <f t="shared" si="6"/>
        <v>0.02465155596</v>
      </c>
      <c r="O10" s="36" t="s">
        <v>82</v>
      </c>
      <c r="P10" s="36" t="s">
        <v>83</v>
      </c>
    </row>
    <row r="11">
      <c r="A11" s="32">
        <v>10.0</v>
      </c>
      <c r="B11" s="33"/>
      <c r="C11" s="32" t="s">
        <v>9</v>
      </c>
      <c r="D11" s="33"/>
      <c r="E11" s="34">
        <f t="shared" si="1"/>
        <v>1</v>
      </c>
      <c r="F11" s="32" t="s">
        <v>8</v>
      </c>
      <c r="G11" s="33"/>
      <c r="H11" s="34">
        <f t="shared" si="2"/>
        <v>0</v>
      </c>
      <c r="I11" s="39" t="s">
        <v>8</v>
      </c>
      <c r="J11" s="33"/>
      <c r="K11" s="34">
        <f t="shared" si="3"/>
        <v>0</v>
      </c>
      <c r="L11" s="32" t="str">
        <f t="shared" si="4"/>
        <v>VB</v>
      </c>
      <c r="M11" s="35"/>
      <c r="O11" s="36" t="s">
        <v>84</v>
      </c>
      <c r="P11" s="36" t="s">
        <v>85</v>
      </c>
    </row>
    <row r="12">
      <c r="A12" s="32">
        <v>11.0</v>
      </c>
      <c r="B12" s="33"/>
      <c r="C12" s="32" t="s">
        <v>9</v>
      </c>
      <c r="D12" s="33"/>
      <c r="E12" s="34">
        <f t="shared" si="1"/>
        <v>1</v>
      </c>
      <c r="F12" s="32" t="s">
        <v>8</v>
      </c>
      <c r="G12" s="33"/>
      <c r="H12" s="34">
        <f t="shared" si="2"/>
        <v>0</v>
      </c>
      <c r="I12" s="39" t="s">
        <v>9</v>
      </c>
      <c r="J12" s="33"/>
      <c r="K12" s="34">
        <f t="shared" si="3"/>
        <v>1</v>
      </c>
      <c r="L12" s="32" t="str">
        <f t="shared" si="4"/>
        <v>B</v>
      </c>
      <c r="M12" s="35"/>
      <c r="O12" s="36" t="s">
        <v>86</v>
      </c>
      <c r="P12" s="36" t="s">
        <v>87</v>
      </c>
    </row>
    <row r="13">
      <c r="A13" s="32">
        <v>12.0</v>
      </c>
      <c r="B13" s="33"/>
      <c r="C13" s="32" t="s">
        <v>9</v>
      </c>
      <c r="D13" s="33"/>
      <c r="E13" s="34">
        <f t="shared" si="1"/>
        <v>1</v>
      </c>
      <c r="F13" s="32" t="s">
        <v>8</v>
      </c>
      <c r="G13" s="33"/>
      <c r="H13" s="34">
        <f t="shared" si="2"/>
        <v>0</v>
      </c>
      <c r="I13" s="39" t="s">
        <v>10</v>
      </c>
      <c r="J13" s="33"/>
      <c r="K13" s="34">
        <f t="shared" si="3"/>
        <v>2</v>
      </c>
      <c r="L13" s="32" t="str">
        <f t="shared" si="4"/>
        <v>B</v>
      </c>
      <c r="M13" s="35"/>
      <c r="O13" s="36" t="s">
        <v>88</v>
      </c>
      <c r="P13" s="36" t="s">
        <v>89</v>
      </c>
    </row>
    <row r="14">
      <c r="A14" s="56">
        <v>13.0</v>
      </c>
      <c r="B14" s="57"/>
      <c r="C14" s="56" t="s">
        <v>9</v>
      </c>
      <c r="D14" s="57"/>
      <c r="E14" s="58">
        <f t="shared" si="1"/>
        <v>1</v>
      </c>
      <c r="F14" s="56" t="s">
        <v>9</v>
      </c>
      <c r="G14" s="57"/>
      <c r="H14" s="58">
        <f t="shared" si="2"/>
        <v>1</v>
      </c>
      <c r="I14" s="59" t="s">
        <v>8</v>
      </c>
      <c r="J14" s="57"/>
      <c r="K14" s="58">
        <f t="shared" si="3"/>
        <v>0</v>
      </c>
      <c r="L14" s="56" t="str">
        <f t="shared" si="4"/>
        <v>B</v>
      </c>
      <c r="M14" s="35"/>
      <c r="O14" s="36" t="s">
        <v>90</v>
      </c>
      <c r="P14" s="36" t="s">
        <v>91</v>
      </c>
    </row>
    <row r="15">
      <c r="A15" s="41">
        <v>14.0</v>
      </c>
      <c r="B15" s="42"/>
      <c r="C15" s="41" t="s">
        <v>9</v>
      </c>
      <c r="D15" s="43">
        <f>Q4</f>
        <v>0.1648351648</v>
      </c>
      <c r="E15" s="44">
        <f t="shared" si="1"/>
        <v>1</v>
      </c>
      <c r="F15" s="41" t="s">
        <v>9</v>
      </c>
      <c r="G15" s="43">
        <f>Q5</f>
        <v>0.2325581395</v>
      </c>
      <c r="H15" s="44">
        <f t="shared" si="2"/>
        <v>1</v>
      </c>
      <c r="I15" s="45" t="s">
        <v>9</v>
      </c>
      <c r="J15" s="43">
        <f>Q6</f>
        <v>0.9615384615</v>
      </c>
      <c r="K15" s="44">
        <f t="shared" si="3"/>
        <v>1</v>
      </c>
      <c r="L15" s="41" t="str">
        <f t="shared" si="4"/>
        <v>B</v>
      </c>
      <c r="M15" s="46">
        <f t="shared" ref="M15:M16" si="7">D15*G15*J15</f>
        <v>0.03685938391</v>
      </c>
    </row>
    <row r="16">
      <c r="A16" s="41">
        <v>15.0</v>
      </c>
      <c r="B16" s="42"/>
      <c r="C16" s="41" t="s">
        <v>9</v>
      </c>
      <c r="D16" s="43">
        <f>Q4</f>
        <v>0.1648351648</v>
      </c>
      <c r="E16" s="44">
        <f t="shared" si="1"/>
        <v>1</v>
      </c>
      <c r="F16" s="41" t="s">
        <v>9</v>
      </c>
      <c r="G16" s="43">
        <f>Q5</f>
        <v>0.2325581395</v>
      </c>
      <c r="H16" s="44">
        <f t="shared" si="2"/>
        <v>1</v>
      </c>
      <c r="I16" s="45" t="s">
        <v>10</v>
      </c>
      <c r="J16" s="46">
        <f>R6</f>
        <v>0.03846153846</v>
      </c>
      <c r="K16" s="44">
        <f t="shared" si="3"/>
        <v>2</v>
      </c>
      <c r="L16" s="41" t="str">
        <f t="shared" si="4"/>
        <v>A</v>
      </c>
      <c r="M16" s="47">
        <f t="shared" si="7"/>
        <v>0.001474375356</v>
      </c>
    </row>
    <row r="17">
      <c r="A17" s="56">
        <v>16.0</v>
      </c>
      <c r="B17" s="57"/>
      <c r="C17" s="56" t="s">
        <v>9</v>
      </c>
      <c r="D17" s="57"/>
      <c r="E17" s="58">
        <f t="shared" si="1"/>
        <v>1</v>
      </c>
      <c r="F17" s="56" t="s">
        <v>10</v>
      </c>
      <c r="G17" s="57"/>
      <c r="H17" s="58">
        <f t="shared" si="2"/>
        <v>2</v>
      </c>
      <c r="I17" s="59" t="s">
        <v>8</v>
      </c>
      <c r="J17" s="57"/>
      <c r="K17" s="58">
        <f t="shared" si="3"/>
        <v>0</v>
      </c>
      <c r="L17" s="56" t="str">
        <f t="shared" si="4"/>
        <v>B</v>
      </c>
      <c r="M17" s="35"/>
    </row>
    <row r="18">
      <c r="A18" s="41">
        <v>17.0</v>
      </c>
      <c r="B18" s="42"/>
      <c r="C18" s="41" t="s">
        <v>9</v>
      </c>
      <c r="D18" s="43">
        <f>Q4</f>
        <v>0.1648351648</v>
      </c>
      <c r="E18" s="44">
        <f t="shared" si="1"/>
        <v>1</v>
      </c>
      <c r="F18" s="41" t="s">
        <v>10</v>
      </c>
      <c r="G18" s="43">
        <f>R5</f>
        <v>0.7674418605</v>
      </c>
      <c r="H18" s="44">
        <f t="shared" si="2"/>
        <v>2</v>
      </c>
      <c r="I18" s="45" t="s">
        <v>9</v>
      </c>
      <c r="J18" s="43">
        <f>Q6</f>
        <v>0.9615384615</v>
      </c>
      <c r="K18" s="44">
        <f t="shared" si="3"/>
        <v>1</v>
      </c>
      <c r="L18" s="41" t="str">
        <f t="shared" si="4"/>
        <v>A</v>
      </c>
      <c r="M18" s="43">
        <f t="shared" ref="M18:M19" si="8">D18*G18*J18</f>
        <v>0.1216359669</v>
      </c>
    </row>
    <row r="19">
      <c r="A19" s="41">
        <v>18.0</v>
      </c>
      <c r="B19" s="42"/>
      <c r="C19" s="41" t="s">
        <v>9</v>
      </c>
      <c r="D19" s="43">
        <f>Q4</f>
        <v>0.1648351648</v>
      </c>
      <c r="E19" s="44">
        <f t="shared" si="1"/>
        <v>1</v>
      </c>
      <c r="F19" s="41" t="s">
        <v>10</v>
      </c>
      <c r="G19" s="43">
        <f>R5</f>
        <v>0.7674418605</v>
      </c>
      <c r="H19" s="44">
        <f t="shared" si="2"/>
        <v>2</v>
      </c>
      <c r="I19" s="45" t="s">
        <v>10</v>
      </c>
      <c r="J19" s="46">
        <f>R6</f>
        <v>0.03846153846</v>
      </c>
      <c r="K19" s="44">
        <f t="shared" si="3"/>
        <v>2</v>
      </c>
      <c r="L19" s="41" t="str">
        <f t="shared" si="4"/>
        <v>G</v>
      </c>
      <c r="M19" s="47">
        <f t="shared" si="8"/>
        <v>0.004865438676</v>
      </c>
    </row>
    <row r="20">
      <c r="A20" s="32">
        <v>19.0</v>
      </c>
      <c r="B20" s="33"/>
      <c r="C20" s="32" t="s">
        <v>10</v>
      </c>
      <c r="D20" s="33"/>
      <c r="E20" s="34">
        <f t="shared" si="1"/>
        <v>2</v>
      </c>
      <c r="F20" s="32" t="s">
        <v>8</v>
      </c>
      <c r="G20" s="33"/>
      <c r="H20" s="34">
        <f t="shared" si="2"/>
        <v>0</v>
      </c>
      <c r="I20" s="39" t="s">
        <v>8</v>
      </c>
      <c r="J20" s="33"/>
      <c r="K20" s="34">
        <f t="shared" si="3"/>
        <v>0</v>
      </c>
      <c r="L20" s="32" t="str">
        <f t="shared" si="4"/>
        <v>B</v>
      </c>
      <c r="M20" s="35"/>
    </row>
    <row r="21">
      <c r="A21" s="32">
        <v>20.0</v>
      </c>
      <c r="B21" s="33"/>
      <c r="C21" s="32" t="s">
        <v>10</v>
      </c>
      <c r="D21" s="33"/>
      <c r="E21" s="34">
        <f t="shared" si="1"/>
        <v>2</v>
      </c>
      <c r="F21" s="32" t="s">
        <v>8</v>
      </c>
      <c r="G21" s="33"/>
      <c r="H21" s="34">
        <f t="shared" si="2"/>
        <v>0</v>
      </c>
      <c r="I21" s="39" t="s">
        <v>9</v>
      </c>
      <c r="J21" s="33"/>
      <c r="K21" s="34">
        <f t="shared" si="3"/>
        <v>1</v>
      </c>
      <c r="L21" s="32" t="str">
        <f t="shared" si="4"/>
        <v>B</v>
      </c>
      <c r="M21" s="35"/>
    </row>
    <row r="22">
      <c r="A22" s="32">
        <v>21.0</v>
      </c>
      <c r="B22" s="33"/>
      <c r="C22" s="32" t="s">
        <v>10</v>
      </c>
      <c r="D22" s="33"/>
      <c r="E22" s="34">
        <f t="shared" si="1"/>
        <v>2</v>
      </c>
      <c r="F22" s="32" t="s">
        <v>8</v>
      </c>
      <c r="G22" s="33"/>
      <c r="H22" s="34">
        <f t="shared" si="2"/>
        <v>0</v>
      </c>
      <c r="I22" s="39" t="s">
        <v>10</v>
      </c>
      <c r="J22" s="33"/>
      <c r="K22" s="34">
        <f t="shared" si="3"/>
        <v>2</v>
      </c>
      <c r="L22" s="32" t="str">
        <f t="shared" si="4"/>
        <v>A</v>
      </c>
      <c r="M22" s="35"/>
      <c r="O22" s="36" t="s">
        <v>92</v>
      </c>
      <c r="P22" s="61">
        <f>SUM(P23:P27)</f>
        <v>1</v>
      </c>
    </row>
    <row r="23">
      <c r="A23" s="32">
        <v>22.0</v>
      </c>
      <c r="B23" s="33"/>
      <c r="C23" s="32" t="s">
        <v>10</v>
      </c>
      <c r="D23" s="33"/>
      <c r="E23" s="34">
        <f t="shared" si="1"/>
        <v>2</v>
      </c>
      <c r="F23" s="32" t="s">
        <v>9</v>
      </c>
      <c r="G23" s="33"/>
      <c r="H23" s="34">
        <f t="shared" si="2"/>
        <v>1</v>
      </c>
      <c r="I23" s="39" t="s">
        <v>8</v>
      </c>
      <c r="J23" s="33"/>
      <c r="K23" s="34">
        <f t="shared" si="3"/>
        <v>0</v>
      </c>
      <c r="L23" s="32" t="str">
        <f t="shared" si="4"/>
        <v>B</v>
      </c>
      <c r="M23" s="35"/>
      <c r="O23" s="37" t="s">
        <v>82</v>
      </c>
      <c r="P23" s="37">
        <f>0</f>
        <v>0</v>
      </c>
    </row>
    <row r="24">
      <c r="A24" s="32">
        <v>23.0</v>
      </c>
      <c r="B24" s="33"/>
      <c r="C24" s="32" t="s">
        <v>10</v>
      </c>
      <c r="D24" s="33"/>
      <c r="E24" s="34">
        <f t="shared" si="1"/>
        <v>2</v>
      </c>
      <c r="F24" s="32" t="s">
        <v>9</v>
      </c>
      <c r="G24" s="33"/>
      <c r="H24" s="34">
        <f t="shared" si="2"/>
        <v>1</v>
      </c>
      <c r="I24" s="39" t="s">
        <v>9</v>
      </c>
      <c r="J24" s="33"/>
      <c r="K24" s="34">
        <f t="shared" si="3"/>
        <v>1</v>
      </c>
      <c r="L24" s="32" t="str">
        <f t="shared" si="4"/>
        <v>A</v>
      </c>
      <c r="M24" s="35"/>
      <c r="O24" s="37" t="s">
        <v>84</v>
      </c>
      <c r="P24" s="38">
        <f>M6+M7+M9+M15</f>
        <v>0.8473726631</v>
      </c>
    </row>
    <row r="25">
      <c r="A25" s="32">
        <v>24.0</v>
      </c>
      <c r="B25" s="33"/>
      <c r="C25" s="32" t="s">
        <v>10</v>
      </c>
      <c r="D25" s="33"/>
      <c r="E25" s="34">
        <f t="shared" si="1"/>
        <v>2</v>
      </c>
      <c r="F25" s="32" t="s">
        <v>9</v>
      </c>
      <c r="G25" s="33"/>
      <c r="H25" s="34">
        <f t="shared" si="2"/>
        <v>1</v>
      </c>
      <c r="I25" s="39" t="s">
        <v>10</v>
      </c>
      <c r="J25" s="33"/>
      <c r="K25" s="34">
        <f t="shared" si="3"/>
        <v>2</v>
      </c>
      <c r="L25" s="32" t="str">
        <f t="shared" si="4"/>
        <v>G</v>
      </c>
      <c r="M25" s="35"/>
      <c r="O25" s="37" t="s">
        <v>86</v>
      </c>
      <c r="P25" s="38">
        <f>M10+M16+M18</f>
        <v>0.1477618982</v>
      </c>
    </row>
    <row r="26">
      <c r="A26" s="32">
        <v>25.0</v>
      </c>
      <c r="B26" s="33"/>
      <c r="C26" s="32" t="s">
        <v>10</v>
      </c>
      <c r="D26" s="33"/>
      <c r="E26" s="34">
        <f t="shared" si="1"/>
        <v>2</v>
      </c>
      <c r="F26" s="32" t="s">
        <v>10</v>
      </c>
      <c r="G26" s="33"/>
      <c r="H26" s="34">
        <f t="shared" si="2"/>
        <v>2</v>
      </c>
      <c r="I26" s="39" t="s">
        <v>8</v>
      </c>
      <c r="J26" s="33"/>
      <c r="K26" s="34">
        <f t="shared" si="3"/>
        <v>0</v>
      </c>
      <c r="L26" s="32" t="str">
        <f t="shared" si="4"/>
        <v>A</v>
      </c>
      <c r="M26" s="35"/>
      <c r="O26" s="37" t="s">
        <v>88</v>
      </c>
      <c r="P26" s="50">
        <f>M19</f>
        <v>0.004865438676</v>
      </c>
    </row>
    <row r="27">
      <c r="A27" s="32">
        <v>26.0</v>
      </c>
      <c r="B27" s="33"/>
      <c r="C27" s="32" t="s">
        <v>10</v>
      </c>
      <c r="D27" s="33"/>
      <c r="E27" s="34">
        <f t="shared" si="1"/>
        <v>2</v>
      </c>
      <c r="F27" s="32" t="s">
        <v>10</v>
      </c>
      <c r="G27" s="33"/>
      <c r="H27" s="34">
        <f t="shared" si="2"/>
        <v>2</v>
      </c>
      <c r="I27" s="39" t="s">
        <v>9</v>
      </c>
      <c r="J27" s="33"/>
      <c r="K27" s="34">
        <f t="shared" si="3"/>
        <v>1</v>
      </c>
      <c r="L27" s="32" t="str">
        <f t="shared" si="4"/>
        <v>G</v>
      </c>
      <c r="M27" s="35"/>
      <c r="O27" s="37" t="s">
        <v>90</v>
      </c>
      <c r="P27" s="37">
        <v>0.0</v>
      </c>
    </row>
    <row r="28">
      <c r="A28" s="32">
        <v>27.0</v>
      </c>
      <c r="B28" s="33"/>
      <c r="C28" s="32" t="s">
        <v>10</v>
      </c>
      <c r="D28" s="33"/>
      <c r="E28" s="34">
        <f t="shared" si="1"/>
        <v>2</v>
      </c>
      <c r="F28" s="32" t="s">
        <v>10</v>
      </c>
      <c r="G28" s="33"/>
      <c r="H28" s="34">
        <f t="shared" si="2"/>
        <v>2</v>
      </c>
      <c r="I28" s="39" t="s">
        <v>10</v>
      </c>
      <c r="J28" s="33"/>
      <c r="K28" s="34">
        <f t="shared" si="3"/>
        <v>2</v>
      </c>
      <c r="L28" s="32" t="str">
        <f t="shared" si="4"/>
        <v>VG</v>
      </c>
      <c r="M28" s="35"/>
      <c r="O28" s="55" t="s">
        <v>93</v>
      </c>
      <c r="P28" s="52">
        <f>(0*P23+ 0.25*P24+0.5*P25+0.75*P26+1*P27)/(P23+P24+P25+P26+P27)</f>
        <v>0.2893731939</v>
      </c>
    </row>
  </sheetData>
  <mergeCells count="3">
    <mergeCell ref="D1:E1"/>
    <mergeCell ref="G1:H1"/>
    <mergeCell ref="J1:K1"/>
  </mergeCells>
  <drawing r:id="rId1"/>
</worksheet>
</file>