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ay\Downloads\DIRECTV\SUNAT\"/>
    </mc:Choice>
  </mc:AlternateContent>
  <xr:revisionPtr revIDLastSave="0" documentId="13_ncr:1_{5768AF13-460E-4CBB-A68E-EC8C9355BA28}" xr6:coauthVersionLast="47" xr6:coauthVersionMax="47" xr10:uidLastSave="{00000000-0000-0000-0000-000000000000}"/>
  <bookViews>
    <workbookView xWindow="-108" yWindow="-108" windowWidth="23256" windowHeight="12576" firstSheet="1" activeTab="2" xr2:uid="{09F33025-CD1B-49C8-89D2-345291A41180}"/>
  </bookViews>
  <sheets>
    <sheet name="+++" sheetId="1" state="hidden" r:id="rId1"/>
    <sheet name="R.VENTAS" sheetId="4" r:id="rId2"/>
    <sheet name="R.COMPRAS" sheetId="3" r:id="rId3"/>
    <sheet name="Enero-2022" sheetId="2" state="hidden" r:id="rId4"/>
    <sheet name="LIQ.IMPUESTOS 02.2022" sheetId="5" r:id="rId5"/>
    <sheet name="CRONOGRAM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C18" i="2"/>
  <c r="B18" i="2"/>
  <c r="K27" i="3"/>
  <c r="I4" i="3"/>
  <c r="J4" i="3" s="1"/>
  <c r="I27" i="4" l="1"/>
  <c r="D15" i="5" s="1"/>
  <c r="G33" i="5" s="1"/>
  <c r="G35" i="5" s="1"/>
  <c r="G37" i="5" s="1"/>
  <c r="F43" i="5" s="1"/>
  <c r="H43" i="5" s="1"/>
  <c r="J4" i="4"/>
  <c r="J27" i="4" s="1"/>
  <c r="E15" i="5" s="1"/>
  <c r="J27" i="3"/>
  <c r="E17" i="5" s="1"/>
  <c r="I27" i="3"/>
  <c r="D17" i="5" s="1"/>
  <c r="K27" i="4"/>
  <c r="B26" i="2"/>
  <c r="B20" i="2"/>
  <c r="C20" i="2" s="1"/>
  <c r="D20" i="2" s="1"/>
  <c r="C10" i="2"/>
  <c r="F15" i="5" l="1"/>
  <c r="G26" i="5"/>
  <c r="F17" i="5"/>
  <c r="G25" i="5"/>
  <c r="G27" i="5" l="1"/>
  <c r="F42" i="5" s="1"/>
  <c r="D18" i="2"/>
  <c r="B24" i="2"/>
  <c r="B28" i="2" s="1"/>
  <c r="F44" i="5" l="1"/>
  <c r="H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tc={AD8EDBF4-C502-4D60-9DE1-3000888048BC}</author>
    <author>tc={07FAB68A-A897-44C3-A568-8700D1EF9C1C}</author>
    <author>tc={8A78CBB8-174F-4AF1-BD41-EB629BF5ADD9}</author>
  </authors>
  <commentList>
    <comment ref="A24" authorId="0" shapeId="0" xr:uid="{AD8EDBF4-C502-4D60-9DE1-3000888048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 VENTAS - IGV COMPRAS</t>
      </text>
    </comment>
    <comment ref="A26" authorId="1" shapeId="0" xr:uid="{07FAB68A-A897-44C3-A568-8700D1EF9C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VENTAS NETAS * 1.5%</t>
      </text>
    </comment>
    <comment ref="A28" authorId="2" shapeId="0" xr:uid="{8A78CBB8-174F-4AF1-BD41-EB629BF5A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IGV+IMPUESTO A LA RENTA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tc={4448E492-4FEB-40AE-B32C-178E6ECB5496}</author>
  </authors>
  <commentList>
    <comment ref="F26" authorId="0" shapeId="0" xr:uid="{4448E492-4FEB-40AE-B32C-178E6ECB54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IGV de Compra es mayor al IGV de Venta</t>
      </text>
    </comment>
  </commentList>
</comments>
</file>

<file path=xl/sharedStrings.xml><?xml version="1.0" encoding="utf-8"?>
<sst xmlns="http://schemas.openxmlformats.org/spreadsheetml/2006/main" count="168" uniqueCount="103">
  <si>
    <t>DECLARACION ANUAL DE IR</t>
  </si>
  <si>
    <t>VENTAS TOTALES</t>
  </si>
  <si>
    <t>COMPRAS TOTALES</t>
  </si>
  <si>
    <t>DÓLAR</t>
  </si>
  <si>
    <t>DÓLAR HOY</t>
  </si>
  <si>
    <t>SOLES</t>
  </si>
  <si>
    <t>VENTAS</t>
  </si>
  <si>
    <t>COMPRAS</t>
  </si>
  <si>
    <t>BASE IMP</t>
  </si>
  <si>
    <t>IGV</t>
  </si>
  <si>
    <t>TOTAL</t>
  </si>
  <si>
    <t>SI EL IGV DE LAS VENTAS ES MAYOR AL IGV DE LAS COMPRAS</t>
  </si>
  <si>
    <t>¿SE PAGA IGV?</t>
  </si>
  <si>
    <t>SI</t>
  </si>
  <si>
    <t>NO</t>
  </si>
  <si>
    <t>SI EL IGV DE LAS COMPRAS ES MAYOR AL IGV DE LAS VENTAS</t>
  </si>
  <si>
    <t>IMPUESTO RENTA MENSUAL</t>
  </si>
  <si>
    <t>DETERMINACION IGV</t>
  </si>
  <si>
    <t>REGIMEN ESPECIAL:</t>
  </si>
  <si>
    <t>1.5%</t>
  </si>
  <si>
    <t>de las ventas netas</t>
  </si>
  <si>
    <t>DETERMINACION DEL IMPUESTO A LA RENTA</t>
  </si>
  <si>
    <t>IMPUESTO A LA RENTA MENSUAL</t>
  </si>
  <si>
    <t>CODIGO IMPUESTO DEL IGV</t>
  </si>
  <si>
    <t>CODIGO IMPUESTO PARA EL REGIMEN ESPECIAL</t>
  </si>
  <si>
    <t>PERIODO TRIBUTARIO</t>
  </si>
  <si>
    <t>01/2022</t>
  </si>
  <si>
    <t>SERIE</t>
  </si>
  <si>
    <t>NUMERO COMPROBANTE DE PAGO</t>
  </si>
  <si>
    <t>DOCUMENTO DE IDENTIDAD</t>
  </si>
  <si>
    <t>TIPO</t>
  </si>
  <si>
    <t>NUMERO</t>
  </si>
  <si>
    <t>INFORMACION DEL PROVEEDOR</t>
  </si>
  <si>
    <t>COMPROBANTE DE PAGO</t>
  </si>
  <si>
    <t>APELLIDO,NOMBRES,RAZON SOCIAL</t>
  </si>
  <si>
    <t>BASE IMPONIBLE</t>
  </si>
  <si>
    <t>RUC</t>
  </si>
  <si>
    <t>IMPORTE TOTAL</t>
  </si>
  <si>
    <t>FACTURA</t>
  </si>
  <si>
    <t>FECHA DE EMISION</t>
  </si>
  <si>
    <t>DATOS</t>
  </si>
  <si>
    <t>RESPONSABLE</t>
  </si>
  <si>
    <t>PERIODO</t>
  </si>
  <si>
    <t>REGIMEN TRIBUTARIO</t>
  </si>
  <si>
    <t>Everlino Montano Vargas</t>
  </si>
  <si>
    <t>ENERO</t>
  </si>
  <si>
    <t>REGIMEN ESPECIAL</t>
  </si>
  <si>
    <t>OPERACIONES DEL MES</t>
  </si>
  <si>
    <t>GRAVADAS</t>
  </si>
  <si>
    <t>DETERMINACION DEL IGV</t>
  </si>
  <si>
    <t>DETERMINACION DEL IMPUESTO</t>
  </si>
  <si>
    <t>MONTO A PAGAR</t>
  </si>
  <si>
    <t>% IMPUESTO</t>
  </si>
  <si>
    <t>IMPUESTO RESULTANTE</t>
  </si>
  <si>
    <t>SALDO A FAVOR DEL I.R</t>
  </si>
  <si>
    <t>NETO A PAGAR</t>
  </si>
  <si>
    <t>RESUMEN DE LOS IMPUESTOS A PAGAR</t>
  </si>
  <si>
    <t>IMPUESTO</t>
  </si>
  <si>
    <t>INTERESES</t>
  </si>
  <si>
    <t>IMPUESTO A PAGAR IGV</t>
  </si>
  <si>
    <t>IMPUESTO A PAGAR DEL I.R.</t>
  </si>
  <si>
    <t>CREDITO FISCAL A FAVOR</t>
  </si>
  <si>
    <t>F001</t>
  </si>
  <si>
    <t>NEGOCIACIONES ALEPI S.A.C</t>
  </si>
  <si>
    <t>F008</t>
  </si>
  <si>
    <t>0000020696</t>
  </si>
  <si>
    <t>JAARSOM E.I.R.L</t>
  </si>
  <si>
    <t>00021387</t>
  </si>
  <si>
    <t>FAPIGRIFOS S.A.C</t>
  </si>
  <si>
    <t>F006</t>
  </si>
  <si>
    <t>0053209</t>
  </si>
  <si>
    <t>MONTE EVEREST S.A.C</t>
  </si>
  <si>
    <t>SERVICENTRO CERRO AZUL E.I.R.L</t>
  </si>
  <si>
    <t>00016079</t>
  </si>
  <si>
    <t>00001264</t>
  </si>
  <si>
    <t>GROUP MACKRE E.I.R.L</t>
  </si>
  <si>
    <t>F203</t>
  </si>
  <si>
    <t>00800086</t>
  </si>
  <si>
    <t>CONCESIONARIA VIAL DEL PERU S.A</t>
  </si>
  <si>
    <t>F608</t>
  </si>
  <si>
    <t>00247882</t>
  </si>
  <si>
    <t>RUTAS DE LIMA S.A.C</t>
  </si>
  <si>
    <t>REPSOL COMERCIAL S.A.C</t>
  </si>
  <si>
    <t>F569</t>
  </si>
  <si>
    <t>00053977</t>
  </si>
  <si>
    <t>00017132</t>
  </si>
  <si>
    <t>F114</t>
  </si>
  <si>
    <t>FFF1</t>
  </si>
  <si>
    <t>11734</t>
  </si>
  <si>
    <t>ROMIS E.I.R.L</t>
  </si>
  <si>
    <t>FS56</t>
  </si>
  <si>
    <t>00004281</t>
  </si>
  <si>
    <t>SERVICENTROS PLAZA S.A.C.</t>
  </si>
  <si>
    <t>CLINICA INTERNACIONAL</t>
  </si>
  <si>
    <t>FC10</t>
  </si>
  <si>
    <t>00000458</t>
  </si>
  <si>
    <t>CIERTO ROJAS BERLINA</t>
  </si>
  <si>
    <t>F004</t>
  </si>
  <si>
    <t>00052592</t>
  </si>
  <si>
    <t>F106</t>
  </si>
  <si>
    <t>00242084</t>
  </si>
  <si>
    <t>F568</t>
  </si>
  <si>
    <t>00087004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</si>
</sst>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S/-280A]\ * #,##0.00_-;\-[$S/-280A]\ * #,##0.00_-;_-[$S/-280A]\ * &quot;-&quot;??_-;_-@_-"/>
    <numFmt numFmtId="165" formatCode="_-[$$-540A]* #,##0.00_ ;_-[$$-540A]* \-#,##0.00\ ;_-[$$-540A]* &quot;-&quot;??_ ;_-@_ 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22"/>
      <color rgb="FF202124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7"/>
      <color theme="4" tint="-0.499984740745262"/>
      <name val="Calibri"/>
      <family val="2"/>
      <scheme val="minor"/>
    </font>
    <font>
      <b/>
      <i/>
      <sz val="9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 tint="-0.499984740745262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quotePrefix="1" applyNumberForma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2" fillId="10" borderId="1" xfId="0" applyFont="1" applyFill="1" applyBorder="1" applyAlignment="1">
      <alignment horizontal="center"/>
    </xf>
    <xf numFmtId="0" fontId="0" fillId="7" borderId="12" xfId="0" applyFill="1" applyBorder="1"/>
    <xf numFmtId="0" fontId="2" fillId="11" borderId="13" xfId="0" applyFont="1" applyFill="1" applyBorder="1"/>
    <xf numFmtId="0" fontId="2" fillId="12" borderId="14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4" fontId="4" fillId="14" borderId="21" xfId="0" applyNumberFormat="1" applyFont="1" applyFill="1" applyBorder="1" applyAlignment="1">
      <alignment horizontal="center"/>
    </xf>
    <xf numFmtId="165" fontId="4" fillId="14" borderId="22" xfId="0" applyNumberFormat="1" applyFont="1" applyFill="1" applyBorder="1" applyAlignment="1">
      <alignment horizontal="center"/>
    </xf>
    <xf numFmtId="165" fontId="4" fillId="14" borderId="23" xfId="0" applyNumberFormat="1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165" fontId="8" fillId="0" borderId="33" xfId="0" applyNumberFormat="1" applyFont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164" fontId="0" fillId="7" borderId="0" xfId="0" applyNumberFormat="1" applyFill="1"/>
    <xf numFmtId="164" fontId="5" fillId="13" borderId="5" xfId="0" applyNumberFormat="1" applyFont="1" applyFill="1" applyBorder="1"/>
    <xf numFmtId="164" fontId="5" fillId="13" borderId="1" xfId="0" applyNumberFormat="1" applyFont="1" applyFill="1" applyBorder="1"/>
    <xf numFmtId="164" fontId="5" fillId="13" borderId="1" xfId="0" applyNumberFormat="1" applyFont="1" applyFill="1" applyBorder="1" applyAlignment="1">
      <alignment horizontal="center"/>
    </xf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0" xfId="0" applyFill="1" applyBorder="1"/>
    <xf numFmtId="0" fontId="2" fillId="7" borderId="0" xfId="0" applyFont="1" applyFill="1" applyBorder="1"/>
    <xf numFmtId="0" fontId="0" fillId="7" borderId="41" xfId="0" applyFill="1" applyBorder="1"/>
    <xf numFmtId="164" fontId="5" fillId="7" borderId="0" xfId="0" applyNumberFormat="1" applyFont="1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2" fillId="15" borderId="18" xfId="0" applyFont="1" applyFill="1" applyBorder="1" applyAlignment="1">
      <alignment horizontal="center"/>
    </xf>
    <xf numFmtId="0" fontId="13" fillId="13" borderId="46" xfId="0" applyFont="1" applyFill="1" applyBorder="1"/>
    <xf numFmtId="164" fontId="15" fillId="16" borderId="46" xfId="0" applyNumberFormat="1" applyFont="1" applyFill="1" applyBorder="1" applyAlignment="1">
      <alignment horizontal="center"/>
    </xf>
    <xf numFmtId="165" fontId="8" fillId="0" borderId="0" xfId="0" applyNumberFormat="1" applyFont="1"/>
    <xf numFmtId="164" fontId="15" fillId="13" borderId="46" xfId="0" applyNumberFormat="1" applyFont="1" applyFill="1" applyBorder="1" applyAlignment="1">
      <alignment horizontal="center"/>
    </xf>
    <xf numFmtId="164" fontId="15" fillId="13" borderId="46" xfId="0" applyNumberFormat="1" applyFont="1" applyFill="1" applyBorder="1"/>
    <xf numFmtId="164" fontId="8" fillId="0" borderId="0" xfId="0" applyNumberFormat="1" applyFont="1"/>
    <xf numFmtId="164" fontId="8" fillId="0" borderId="33" xfId="0" applyNumberFormat="1" applyFont="1" applyBorder="1" applyAlignment="1">
      <alignment horizontal="center"/>
    </xf>
    <xf numFmtId="166" fontId="15" fillId="16" borderId="46" xfId="1" applyNumberFormat="1" applyFont="1" applyFill="1" applyBorder="1" applyAlignment="1">
      <alignment horizontal="center"/>
    </xf>
    <xf numFmtId="0" fontId="0" fillId="13" borderId="46" xfId="0" applyFill="1" applyBorder="1"/>
    <xf numFmtId="0" fontId="12" fillId="13" borderId="46" xfId="0" applyFont="1" applyFill="1" applyBorder="1" applyAlignment="1">
      <alignment horizontal="center"/>
    </xf>
    <xf numFmtId="0" fontId="16" fillId="13" borderId="46" xfId="0" applyFont="1" applyFill="1" applyBorder="1"/>
    <xf numFmtId="164" fontId="14" fillId="17" borderId="46" xfId="0" applyNumberFormat="1" applyFont="1" applyFill="1" applyBorder="1"/>
    <xf numFmtId="164" fontId="14" fillId="17" borderId="46" xfId="0" applyNumberFormat="1" applyFont="1" applyFill="1" applyBorder="1" applyAlignment="1">
      <alignment horizontal="center"/>
    </xf>
    <xf numFmtId="0" fontId="15" fillId="13" borderId="46" xfId="0" applyFont="1" applyFill="1" applyBorder="1"/>
    <xf numFmtId="9" fontId="0" fillId="7" borderId="0" xfId="1" applyFont="1" applyFill="1"/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4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1</xdr:row>
      <xdr:rowOff>131746</xdr:rowOff>
    </xdr:from>
    <xdr:to>
      <xdr:col>15</xdr:col>
      <xdr:colOff>148861</xdr:colOff>
      <xdr:row>24</xdr:row>
      <xdr:rowOff>164683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8F712C-220C-47F6-9947-4B43C5032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" y="314626"/>
          <a:ext cx="10809241" cy="42391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cy Judith Taype Condori" id="{2E66E819-52CA-4246-B9F9-40BFA4303EA9}" userId="fe1b5acd571f505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" dT="2022-01-31T20:14:45.63" personId="{2E66E819-52CA-4246-B9F9-40BFA4303EA9}" id="{AD8EDBF4-C502-4D60-9DE1-3000888048BC}">
    <text>IGV VENTAS - IGV COMPRAS</text>
  </threadedComment>
  <threadedComment ref="A26" dT="2022-01-31T20:17:21.34" personId="{2E66E819-52CA-4246-B9F9-40BFA4303EA9}" id="{07FAB68A-A897-44C3-A568-8700D1EF9C1C}">
    <text>VENTAS NETAS * 1.5%</text>
  </threadedComment>
  <threadedComment ref="A28" dT="2022-01-31T20:28:25.21" personId="{2E66E819-52CA-4246-B9F9-40BFA4303EA9}" id="{8A78CBB8-174F-4AF1-BD41-EB629BF5ADD9}">
    <text>IGV+IMPUESTO A LA RENTA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" dT="2022-01-31T22:27:46.58" personId="{2E66E819-52CA-4246-B9F9-40BFA4303EA9}" id="{4448E492-4FEB-40AE-B32C-178E6ECB5496}">
    <text>SI el IGV de Compra es mayor al IGV de Venta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69C0-03B9-4E2B-A995-24B901C902E3}">
  <dimension ref="A2:C10"/>
  <sheetViews>
    <sheetView workbookViewId="0">
      <selection activeCell="A3" sqref="A3:XFD3"/>
    </sheetView>
  </sheetViews>
  <sheetFormatPr baseColWidth="10" defaultRowHeight="14.4" x14ac:dyDescent="0.3"/>
  <cols>
    <col min="1" max="1" width="24.109375" bestFit="1" customWidth="1"/>
  </cols>
  <sheetData>
    <row r="2" spans="1:3" x14ac:dyDescent="0.3">
      <c r="A2" t="s">
        <v>0</v>
      </c>
    </row>
    <row r="3" spans="1:3" x14ac:dyDescent="0.3">
      <c r="B3" s="1" t="s">
        <v>12</v>
      </c>
    </row>
    <row r="4" spans="1:3" x14ac:dyDescent="0.3">
      <c r="A4" t="s">
        <v>11</v>
      </c>
      <c r="B4" t="s">
        <v>13</v>
      </c>
    </row>
    <row r="5" spans="1:3" x14ac:dyDescent="0.3">
      <c r="A5" t="s">
        <v>15</v>
      </c>
      <c r="B5" t="s">
        <v>14</v>
      </c>
    </row>
    <row r="6" spans="1:3" x14ac:dyDescent="0.3">
      <c r="A6" t="s">
        <v>18</v>
      </c>
      <c r="B6" t="s">
        <v>19</v>
      </c>
      <c r="C6" t="s">
        <v>20</v>
      </c>
    </row>
    <row r="8" spans="1:3" x14ac:dyDescent="0.3">
      <c r="A8" t="s">
        <v>23</v>
      </c>
      <c r="B8">
        <v>1011</v>
      </c>
    </row>
    <row r="9" spans="1:3" x14ac:dyDescent="0.3">
      <c r="A9" t="s">
        <v>24</v>
      </c>
      <c r="B9">
        <v>3111</v>
      </c>
    </row>
    <row r="10" spans="1:3" x14ac:dyDescent="0.3">
      <c r="A10" t="s">
        <v>25</v>
      </c>
      <c r="B10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7639-B6B8-4BC8-ACA8-00A37CA269E2}">
  <sheetPr>
    <tabColor rgb="FF7030A0"/>
  </sheetPr>
  <dimension ref="A1:L27"/>
  <sheetViews>
    <sheetView showGridLines="0" workbookViewId="0">
      <selection activeCell="K21" sqref="K21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26.109375" style="16" bestFit="1" customWidth="1"/>
    <col min="9" max="9" width="13.44140625" style="16" bestFit="1" customWidth="1"/>
    <col min="10" max="16384" width="11.5546875" style="16"/>
  </cols>
  <sheetData>
    <row r="1" spans="1:12" ht="14.4" customHeight="1" x14ac:dyDescent="0.25">
      <c r="A1" s="84" t="s">
        <v>31</v>
      </c>
      <c r="B1" s="87" t="s">
        <v>39</v>
      </c>
      <c r="C1" s="89" t="s">
        <v>33</v>
      </c>
      <c r="D1" s="90"/>
      <c r="E1" s="87" t="s">
        <v>28</v>
      </c>
      <c r="F1" s="91" t="s">
        <v>32</v>
      </c>
      <c r="G1" s="89"/>
      <c r="H1" s="90"/>
      <c r="I1" s="87" t="s">
        <v>35</v>
      </c>
      <c r="J1" s="76" t="s">
        <v>9</v>
      </c>
      <c r="K1" s="79" t="s">
        <v>37</v>
      </c>
    </row>
    <row r="2" spans="1:12" ht="24" customHeight="1" x14ac:dyDescent="0.25">
      <c r="A2" s="85"/>
      <c r="B2" s="88"/>
      <c r="C2" s="77" t="s">
        <v>30</v>
      </c>
      <c r="D2" s="77" t="s">
        <v>27</v>
      </c>
      <c r="E2" s="88"/>
      <c r="F2" s="77" t="s">
        <v>29</v>
      </c>
      <c r="G2" s="77"/>
      <c r="H2" s="82" t="s">
        <v>34</v>
      </c>
      <c r="I2" s="88"/>
      <c r="J2" s="77"/>
      <c r="K2" s="80"/>
    </row>
    <row r="3" spans="1:12" x14ac:dyDescent="0.25">
      <c r="A3" s="86"/>
      <c r="B3" s="82"/>
      <c r="C3" s="78"/>
      <c r="D3" s="78"/>
      <c r="E3" s="82"/>
      <c r="F3" s="24" t="s">
        <v>30</v>
      </c>
      <c r="G3" s="24" t="s">
        <v>31</v>
      </c>
      <c r="H3" s="83"/>
      <c r="I3" s="82"/>
      <c r="J3" s="78"/>
      <c r="K3" s="81"/>
    </row>
    <row r="4" spans="1:12" x14ac:dyDescent="0.25">
      <c r="A4" s="40">
        <v>1</v>
      </c>
      <c r="B4" s="26"/>
      <c r="C4" s="25"/>
      <c r="D4" s="25"/>
      <c r="E4" s="107"/>
      <c r="F4" s="28"/>
      <c r="G4" s="28"/>
      <c r="H4" s="28"/>
      <c r="I4" s="29">
        <f>K4/1.18</f>
        <v>0</v>
      </c>
      <c r="J4" s="30">
        <f>I4*0.18</f>
        <v>0</v>
      </c>
      <c r="K4" s="41">
        <v>0</v>
      </c>
    </row>
    <row r="5" spans="1:12" x14ac:dyDescent="0.25">
      <c r="A5" s="40">
        <v>2</v>
      </c>
      <c r="B5" s="26"/>
      <c r="C5" s="25"/>
      <c r="D5" s="25"/>
      <c r="E5" s="107"/>
      <c r="F5" s="28"/>
      <c r="G5" s="28"/>
      <c r="H5" s="28"/>
      <c r="I5" s="29">
        <f t="shared" ref="I5:I26" si="0">K5/1.18</f>
        <v>0</v>
      </c>
      <c r="J5" s="30">
        <f t="shared" ref="J5:J26" si="1">I5*0.18</f>
        <v>0</v>
      </c>
      <c r="K5" s="41">
        <v>0</v>
      </c>
    </row>
    <row r="6" spans="1:12" x14ac:dyDescent="0.25">
      <c r="A6" s="40">
        <v>3</v>
      </c>
      <c r="B6" s="26"/>
      <c r="C6" s="25"/>
      <c r="D6" s="25"/>
      <c r="E6" s="107"/>
      <c r="F6" s="28"/>
      <c r="G6" s="28"/>
      <c r="H6" s="28"/>
      <c r="I6" s="29">
        <f t="shared" si="0"/>
        <v>0</v>
      </c>
      <c r="J6" s="30">
        <f t="shared" si="1"/>
        <v>0</v>
      </c>
      <c r="K6" s="41">
        <v>0</v>
      </c>
    </row>
    <row r="7" spans="1:12" x14ac:dyDescent="0.25">
      <c r="A7" s="40">
        <v>4</v>
      </c>
      <c r="B7" s="26"/>
      <c r="C7" s="25"/>
      <c r="D7" s="25"/>
      <c r="E7" s="107"/>
      <c r="F7" s="28"/>
      <c r="G7" s="28"/>
      <c r="H7" s="28"/>
      <c r="I7" s="29">
        <f t="shared" si="0"/>
        <v>0</v>
      </c>
      <c r="J7" s="30">
        <f t="shared" si="1"/>
        <v>0</v>
      </c>
      <c r="K7" s="41">
        <v>0</v>
      </c>
      <c r="L7" s="64"/>
    </row>
    <row r="8" spans="1:12" x14ac:dyDescent="0.25">
      <c r="A8" s="40">
        <v>5</v>
      </c>
      <c r="B8" s="26"/>
      <c r="C8" s="25"/>
      <c r="D8" s="25"/>
      <c r="E8" s="107"/>
      <c r="F8" s="28"/>
      <c r="G8" s="28"/>
      <c r="H8" s="28"/>
      <c r="I8" s="29">
        <f t="shared" si="0"/>
        <v>0</v>
      </c>
      <c r="J8" s="30">
        <f t="shared" si="1"/>
        <v>0</v>
      </c>
      <c r="K8" s="41">
        <v>0</v>
      </c>
    </row>
    <row r="9" spans="1:12" x14ac:dyDescent="0.25">
      <c r="A9" s="40">
        <v>6</v>
      </c>
      <c r="B9" s="26"/>
      <c r="C9" s="25"/>
      <c r="D9" s="25"/>
      <c r="E9" s="107"/>
      <c r="F9" s="28"/>
      <c r="G9" s="28"/>
      <c r="H9" s="28"/>
      <c r="I9" s="29">
        <f t="shared" si="0"/>
        <v>0</v>
      </c>
      <c r="J9" s="30">
        <f t="shared" si="1"/>
        <v>0</v>
      </c>
      <c r="K9" s="41">
        <v>0</v>
      </c>
    </row>
    <row r="10" spans="1:12" x14ac:dyDescent="0.25">
      <c r="A10" s="40">
        <v>7</v>
      </c>
      <c r="B10" s="26"/>
      <c r="C10" s="25"/>
      <c r="D10" s="25"/>
      <c r="E10" s="107"/>
      <c r="F10" s="28"/>
      <c r="G10" s="28"/>
      <c r="H10" s="28"/>
      <c r="I10" s="29">
        <f t="shared" si="0"/>
        <v>0</v>
      </c>
      <c r="J10" s="30">
        <f t="shared" si="1"/>
        <v>0</v>
      </c>
      <c r="K10" s="41">
        <v>0</v>
      </c>
    </row>
    <row r="11" spans="1:12" x14ac:dyDescent="0.25">
      <c r="A11" s="40">
        <v>8</v>
      </c>
      <c r="B11" s="26"/>
      <c r="C11" s="25"/>
      <c r="D11" s="25"/>
      <c r="E11" s="107"/>
      <c r="F11" s="28"/>
      <c r="G11" s="28"/>
      <c r="H11" s="28"/>
      <c r="I11" s="29">
        <f t="shared" si="0"/>
        <v>0</v>
      </c>
      <c r="J11" s="30">
        <f t="shared" si="1"/>
        <v>0</v>
      </c>
      <c r="K11" s="41">
        <v>0</v>
      </c>
    </row>
    <row r="12" spans="1:12" x14ac:dyDescent="0.25">
      <c r="A12" s="40">
        <v>9</v>
      </c>
      <c r="B12" s="26"/>
      <c r="C12" s="25"/>
      <c r="D12" s="25"/>
      <c r="E12" s="107"/>
      <c r="F12" s="28"/>
      <c r="G12" s="28"/>
      <c r="H12" s="28"/>
      <c r="I12" s="29">
        <f t="shared" si="0"/>
        <v>0</v>
      </c>
      <c r="J12" s="30">
        <f t="shared" si="1"/>
        <v>0</v>
      </c>
      <c r="K12" s="41">
        <v>0</v>
      </c>
    </row>
    <row r="13" spans="1:12" x14ac:dyDescent="0.25">
      <c r="A13" s="40">
        <v>10</v>
      </c>
      <c r="B13" s="26"/>
      <c r="C13" s="25"/>
      <c r="D13" s="25"/>
      <c r="E13" s="107"/>
      <c r="F13" s="28"/>
      <c r="G13" s="28"/>
      <c r="H13" s="28"/>
      <c r="I13" s="29">
        <f t="shared" si="0"/>
        <v>0</v>
      </c>
      <c r="J13" s="30">
        <f t="shared" si="1"/>
        <v>0</v>
      </c>
      <c r="K13" s="41">
        <v>0</v>
      </c>
    </row>
    <row r="14" spans="1:12" x14ac:dyDescent="0.25">
      <c r="A14" s="40">
        <v>11</v>
      </c>
      <c r="B14" s="26"/>
      <c r="C14" s="25"/>
      <c r="D14" s="25"/>
      <c r="E14" s="107"/>
      <c r="F14" s="28"/>
      <c r="G14" s="28"/>
      <c r="H14" s="28"/>
      <c r="I14" s="29">
        <f t="shared" si="0"/>
        <v>0</v>
      </c>
      <c r="J14" s="30">
        <f t="shared" si="1"/>
        <v>0</v>
      </c>
      <c r="K14" s="41">
        <v>0</v>
      </c>
    </row>
    <row r="15" spans="1:12" x14ac:dyDescent="0.25">
      <c r="A15" s="40">
        <v>12</v>
      </c>
      <c r="B15" s="26"/>
      <c r="C15" s="25"/>
      <c r="D15" s="25"/>
      <c r="E15" s="107"/>
      <c r="F15" s="28"/>
      <c r="G15" s="28"/>
      <c r="H15" s="28"/>
      <c r="I15" s="29">
        <f t="shared" si="0"/>
        <v>0</v>
      </c>
      <c r="J15" s="30">
        <f t="shared" si="1"/>
        <v>0</v>
      </c>
      <c r="K15" s="41">
        <v>0</v>
      </c>
    </row>
    <row r="16" spans="1:12" x14ac:dyDescent="0.25">
      <c r="A16" s="40">
        <v>13</v>
      </c>
      <c r="B16" s="26"/>
      <c r="C16" s="25"/>
      <c r="D16" s="25"/>
      <c r="E16" s="107"/>
      <c r="F16" s="28"/>
      <c r="G16" s="28"/>
      <c r="H16" s="28"/>
      <c r="I16" s="29">
        <f t="shared" si="0"/>
        <v>0</v>
      </c>
      <c r="J16" s="30">
        <f t="shared" si="1"/>
        <v>0</v>
      </c>
      <c r="K16" s="41">
        <v>0</v>
      </c>
    </row>
    <row r="17" spans="1:12" x14ac:dyDescent="0.25">
      <c r="A17" s="40">
        <v>14</v>
      </c>
      <c r="B17" s="26"/>
      <c r="C17" s="25"/>
      <c r="D17" s="25"/>
      <c r="E17" s="107"/>
      <c r="F17" s="28"/>
      <c r="G17" s="28"/>
      <c r="H17" s="28"/>
      <c r="I17" s="29">
        <f t="shared" si="0"/>
        <v>0</v>
      </c>
      <c r="J17" s="30">
        <f t="shared" si="1"/>
        <v>0</v>
      </c>
      <c r="K17" s="41">
        <v>0</v>
      </c>
    </row>
    <row r="18" spans="1:12" x14ac:dyDescent="0.25">
      <c r="A18" s="40">
        <v>15</v>
      </c>
      <c r="B18" s="26"/>
      <c r="C18" s="25"/>
      <c r="D18" s="25"/>
      <c r="E18" s="107"/>
      <c r="F18" s="28"/>
      <c r="G18" s="28"/>
      <c r="H18" s="28"/>
      <c r="I18" s="29">
        <f t="shared" si="0"/>
        <v>0</v>
      </c>
      <c r="J18" s="30">
        <f t="shared" si="1"/>
        <v>0</v>
      </c>
      <c r="K18" s="41">
        <v>0</v>
      </c>
    </row>
    <row r="19" spans="1:12" x14ac:dyDescent="0.25">
      <c r="A19" s="40">
        <v>16</v>
      </c>
      <c r="B19" s="26"/>
      <c r="C19" s="25"/>
      <c r="D19" s="25"/>
      <c r="E19" s="107"/>
      <c r="F19" s="28"/>
      <c r="G19" s="28"/>
      <c r="H19" s="28"/>
      <c r="I19" s="29">
        <f t="shared" si="0"/>
        <v>0</v>
      </c>
      <c r="J19" s="30">
        <f t="shared" si="1"/>
        <v>0</v>
      </c>
      <c r="K19" s="41">
        <v>0</v>
      </c>
    </row>
    <row r="20" spans="1:12" x14ac:dyDescent="0.25">
      <c r="A20" s="40">
        <v>17</v>
      </c>
      <c r="B20" s="26"/>
      <c r="C20" s="25"/>
      <c r="D20" s="25"/>
      <c r="E20" s="107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2" x14ac:dyDescent="0.25">
      <c r="A21" s="40">
        <v>18</v>
      </c>
      <c r="B21" s="26"/>
      <c r="C21" s="25"/>
      <c r="D21" s="25"/>
      <c r="E21" s="107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2" x14ac:dyDescent="0.25">
      <c r="A22" s="40">
        <v>19</v>
      </c>
      <c r="B22" s="26"/>
      <c r="C22" s="25"/>
      <c r="D22" s="25"/>
      <c r="E22" s="107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2" x14ac:dyDescent="0.25">
      <c r="A23" s="40">
        <v>20</v>
      </c>
      <c r="B23" s="26"/>
      <c r="C23" s="25"/>
      <c r="D23" s="25"/>
      <c r="E23" s="107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2" x14ac:dyDescent="0.25">
      <c r="A24" s="40">
        <v>21</v>
      </c>
      <c r="B24" s="26"/>
      <c r="C24" s="25"/>
      <c r="D24" s="25"/>
      <c r="E24" s="107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2" x14ac:dyDescent="0.25">
      <c r="A25" s="40">
        <v>22</v>
      </c>
      <c r="B25" s="26"/>
      <c r="C25" s="25"/>
      <c r="D25" s="25"/>
      <c r="E25" s="107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2" ht="12.6" thickBot="1" x14ac:dyDescent="0.3">
      <c r="A26" s="40">
        <v>23</v>
      </c>
      <c r="B26" s="32"/>
      <c r="C26" s="31"/>
      <c r="D26" s="31"/>
      <c r="E26" s="108"/>
      <c r="F26" s="34"/>
      <c r="G26" s="34"/>
      <c r="H26" s="34"/>
      <c r="I26" s="35">
        <f t="shared" si="0"/>
        <v>0</v>
      </c>
      <c r="J26" s="36">
        <f t="shared" si="1"/>
        <v>0</v>
      </c>
      <c r="K26" s="41">
        <v>0</v>
      </c>
    </row>
    <row r="27" spans="1:12" ht="15" customHeight="1" thickBot="1" x14ac:dyDescent="0.3">
      <c r="A27" s="74" t="s">
        <v>10</v>
      </c>
      <c r="B27" s="75"/>
      <c r="C27" s="75"/>
      <c r="D27" s="75"/>
      <c r="E27" s="75"/>
      <c r="F27" s="75"/>
      <c r="G27" s="75"/>
      <c r="H27" s="75"/>
      <c r="I27" s="37">
        <f>SUM(I4:I26)</f>
        <v>0</v>
      </c>
      <c r="J27" s="38">
        <f>SUM(J4:J26)</f>
        <v>0</v>
      </c>
      <c r="K27" s="39">
        <f>SUM(K4:K26)</f>
        <v>0</v>
      </c>
      <c r="L27" s="61"/>
    </row>
  </sheetData>
  <mergeCells count="13">
    <mergeCell ref="A27:H27"/>
    <mergeCell ref="J1:J3"/>
    <mergeCell ref="K1:K3"/>
    <mergeCell ref="C2:C3"/>
    <mergeCell ref="D2:D3"/>
    <mergeCell ref="F2:G2"/>
    <mergeCell ref="H2:H3"/>
    <mergeCell ref="A1:A3"/>
    <mergeCell ref="B1:B3"/>
    <mergeCell ref="C1:D1"/>
    <mergeCell ref="E1:E3"/>
    <mergeCell ref="F1:H1"/>
    <mergeCell ref="I1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B8A0-EB71-4E67-9FBE-C141F378EDF7}">
  <sheetPr>
    <tabColor rgb="FFFF0000"/>
  </sheetPr>
  <dimension ref="A1:M29"/>
  <sheetViews>
    <sheetView showGridLines="0" tabSelected="1" workbookViewId="0">
      <selection activeCell="F19" sqref="F19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17.5546875" style="16" customWidth="1"/>
    <col min="9" max="9" width="13.44140625" style="16" bestFit="1" customWidth="1"/>
    <col min="10" max="16384" width="11.5546875" style="16"/>
  </cols>
  <sheetData>
    <row r="1" spans="1:13" ht="14.4" customHeight="1" x14ac:dyDescent="0.25">
      <c r="A1" s="84" t="s">
        <v>31</v>
      </c>
      <c r="B1" s="87" t="s">
        <v>39</v>
      </c>
      <c r="C1" s="89" t="s">
        <v>33</v>
      </c>
      <c r="D1" s="90"/>
      <c r="E1" s="87" t="s">
        <v>28</v>
      </c>
      <c r="F1" s="91" t="s">
        <v>32</v>
      </c>
      <c r="G1" s="89"/>
      <c r="H1" s="90"/>
      <c r="I1" s="87" t="s">
        <v>35</v>
      </c>
      <c r="J1" s="76" t="s">
        <v>9</v>
      </c>
      <c r="K1" s="79" t="s">
        <v>37</v>
      </c>
    </row>
    <row r="2" spans="1:13" ht="24" customHeight="1" x14ac:dyDescent="0.25">
      <c r="A2" s="85"/>
      <c r="B2" s="88"/>
      <c r="C2" s="77" t="s">
        <v>30</v>
      </c>
      <c r="D2" s="77" t="s">
        <v>27</v>
      </c>
      <c r="E2" s="88"/>
      <c r="F2" s="77" t="s">
        <v>29</v>
      </c>
      <c r="G2" s="77"/>
      <c r="H2" s="82" t="s">
        <v>34</v>
      </c>
      <c r="I2" s="88"/>
      <c r="J2" s="77"/>
      <c r="K2" s="80"/>
    </row>
    <row r="3" spans="1:13" x14ac:dyDescent="0.25">
      <c r="A3" s="85"/>
      <c r="B3" s="88"/>
      <c r="C3" s="77"/>
      <c r="D3" s="77"/>
      <c r="E3" s="88"/>
      <c r="F3" s="17" t="s">
        <v>30</v>
      </c>
      <c r="G3" s="17" t="s">
        <v>31</v>
      </c>
      <c r="H3" s="92"/>
      <c r="I3" s="88"/>
      <c r="J3" s="77"/>
      <c r="K3" s="80"/>
    </row>
    <row r="4" spans="1:13" x14ac:dyDescent="0.25">
      <c r="A4" s="40">
        <v>1</v>
      </c>
      <c r="B4" s="26">
        <v>44598</v>
      </c>
      <c r="C4" s="25" t="s">
        <v>38</v>
      </c>
      <c r="D4" s="25" t="s">
        <v>62</v>
      </c>
      <c r="E4" s="107">
        <v>10575</v>
      </c>
      <c r="F4" s="28" t="s">
        <v>36</v>
      </c>
      <c r="G4" s="28">
        <v>20494629055</v>
      </c>
      <c r="H4" s="28" t="s">
        <v>63</v>
      </c>
      <c r="I4" s="29">
        <f>K4/1.18</f>
        <v>61.779661016949163</v>
      </c>
      <c r="J4" s="29">
        <f>I4*0.18</f>
        <v>11.120338983050848</v>
      </c>
      <c r="K4" s="65">
        <v>72.900000000000006</v>
      </c>
      <c r="L4" s="64"/>
    </row>
    <row r="5" spans="1:13" x14ac:dyDescent="0.25">
      <c r="A5" s="40">
        <v>2</v>
      </c>
      <c r="B5" s="26">
        <v>44599</v>
      </c>
      <c r="C5" s="25" t="s">
        <v>38</v>
      </c>
      <c r="D5" s="25" t="s">
        <v>64</v>
      </c>
      <c r="E5" s="107" t="s">
        <v>65</v>
      </c>
      <c r="F5" s="28" t="s">
        <v>36</v>
      </c>
      <c r="G5" s="28">
        <v>20534249960</v>
      </c>
      <c r="H5" s="28" t="s">
        <v>66</v>
      </c>
      <c r="I5" s="29">
        <f t="shared" ref="I5:I26" si="0">K5/1.18</f>
        <v>127.11864406779662</v>
      </c>
      <c r="J5" s="30">
        <f t="shared" ref="J5:J26" si="1">I5*0.18</f>
        <v>22.881355932203391</v>
      </c>
      <c r="K5" s="41">
        <v>150</v>
      </c>
    </row>
    <row r="6" spans="1:13" x14ac:dyDescent="0.25">
      <c r="A6" s="40">
        <v>3</v>
      </c>
      <c r="B6" s="26">
        <v>44594</v>
      </c>
      <c r="C6" s="25" t="s">
        <v>38</v>
      </c>
      <c r="D6" s="25" t="s">
        <v>62</v>
      </c>
      <c r="E6" s="107" t="s">
        <v>67</v>
      </c>
      <c r="F6" s="28" t="s">
        <v>36</v>
      </c>
      <c r="G6" s="28">
        <v>20601770475</v>
      </c>
      <c r="H6" s="28" t="s">
        <v>68</v>
      </c>
      <c r="I6" s="29">
        <f t="shared" si="0"/>
        <v>59.322033898305087</v>
      </c>
      <c r="J6" s="30">
        <f t="shared" si="1"/>
        <v>10.677966101694915</v>
      </c>
      <c r="K6" s="41">
        <v>70</v>
      </c>
      <c r="M6" s="64"/>
    </row>
    <row r="7" spans="1:13" x14ac:dyDescent="0.25">
      <c r="A7" s="40">
        <v>4</v>
      </c>
      <c r="B7" s="26">
        <v>44604</v>
      </c>
      <c r="C7" s="25" t="s">
        <v>38</v>
      </c>
      <c r="D7" s="25" t="s">
        <v>69</v>
      </c>
      <c r="E7" s="107" t="s">
        <v>70</v>
      </c>
      <c r="F7" s="28" t="s">
        <v>36</v>
      </c>
      <c r="G7" s="28">
        <v>20511193045</v>
      </c>
      <c r="H7" s="28" t="s">
        <v>71</v>
      </c>
      <c r="I7" s="29">
        <f t="shared" si="0"/>
        <v>42.372881355932208</v>
      </c>
      <c r="J7" s="30">
        <f t="shared" si="1"/>
        <v>7.6271186440677967</v>
      </c>
      <c r="K7" s="41">
        <v>50</v>
      </c>
    </row>
    <row r="8" spans="1:13" x14ac:dyDescent="0.25">
      <c r="A8" s="40">
        <v>5</v>
      </c>
      <c r="B8" s="26">
        <v>44604</v>
      </c>
      <c r="C8" s="25" t="s">
        <v>38</v>
      </c>
      <c r="D8" s="25" t="s">
        <v>62</v>
      </c>
      <c r="E8" s="107" t="s">
        <v>73</v>
      </c>
      <c r="F8" s="28" t="s">
        <v>36</v>
      </c>
      <c r="G8" s="28">
        <v>20602334211</v>
      </c>
      <c r="H8" s="28" t="s">
        <v>72</v>
      </c>
      <c r="I8" s="29">
        <f t="shared" si="0"/>
        <v>42.372881355932208</v>
      </c>
      <c r="J8" s="30">
        <f t="shared" si="1"/>
        <v>7.6271186440677967</v>
      </c>
      <c r="K8" s="41">
        <v>50</v>
      </c>
    </row>
    <row r="9" spans="1:13" x14ac:dyDescent="0.25">
      <c r="A9" s="40">
        <v>6</v>
      </c>
      <c r="B9" s="26">
        <v>44603</v>
      </c>
      <c r="C9" s="25" t="s">
        <v>38</v>
      </c>
      <c r="D9" s="25" t="s">
        <v>62</v>
      </c>
      <c r="E9" s="107" t="s">
        <v>74</v>
      </c>
      <c r="F9" s="28" t="s">
        <v>36</v>
      </c>
      <c r="G9" s="28">
        <v>20602756921</v>
      </c>
      <c r="H9" s="28" t="s">
        <v>75</v>
      </c>
      <c r="I9" s="29">
        <f t="shared" si="0"/>
        <v>84.745762711864415</v>
      </c>
      <c r="J9" s="30">
        <f t="shared" si="1"/>
        <v>15.254237288135593</v>
      </c>
      <c r="K9" s="41">
        <v>100</v>
      </c>
    </row>
    <row r="10" spans="1:13" x14ac:dyDescent="0.25">
      <c r="A10" s="40">
        <v>7</v>
      </c>
      <c r="B10" s="26">
        <v>44604</v>
      </c>
      <c r="C10" s="25" t="s">
        <v>38</v>
      </c>
      <c r="D10" s="25" t="s">
        <v>76</v>
      </c>
      <c r="E10" s="107" t="s">
        <v>77</v>
      </c>
      <c r="F10" s="28" t="s">
        <v>36</v>
      </c>
      <c r="G10" s="28">
        <v>20511465061</v>
      </c>
      <c r="H10" s="28" t="s">
        <v>78</v>
      </c>
      <c r="I10" s="29">
        <f t="shared" si="0"/>
        <v>13.389830508474578</v>
      </c>
      <c r="J10" s="30">
        <f t="shared" si="1"/>
        <v>2.4101694915254241</v>
      </c>
      <c r="K10" s="41">
        <v>15.8</v>
      </c>
    </row>
    <row r="11" spans="1:13" x14ac:dyDescent="0.25">
      <c r="A11" s="40">
        <v>8</v>
      </c>
      <c r="B11" s="26">
        <v>44604</v>
      </c>
      <c r="C11" s="25" t="s">
        <v>38</v>
      </c>
      <c r="D11" s="25" t="s">
        <v>79</v>
      </c>
      <c r="E11" s="107" t="s">
        <v>80</v>
      </c>
      <c r="F11" s="28" t="s">
        <v>36</v>
      </c>
      <c r="G11" s="28">
        <v>20550372640</v>
      </c>
      <c r="H11" s="28" t="s">
        <v>81</v>
      </c>
      <c r="I11" s="29">
        <f t="shared" si="0"/>
        <v>4.6610169491525424</v>
      </c>
      <c r="J11" s="30">
        <f t="shared" si="1"/>
        <v>0.83898305084745761</v>
      </c>
      <c r="K11" s="41">
        <v>5.5</v>
      </c>
    </row>
    <row r="12" spans="1:13" x14ac:dyDescent="0.25">
      <c r="A12" s="40">
        <v>9</v>
      </c>
      <c r="B12" s="26">
        <v>44605</v>
      </c>
      <c r="C12" s="25" t="s">
        <v>38</v>
      </c>
      <c r="D12" s="25" t="s">
        <v>83</v>
      </c>
      <c r="E12" s="107" t="s">
        <v>84</v>
      </c>
      <c r="F12" s="28" t="s">
        <v>36</v>
      </c>
      <c r="G12" s="28">
        <v>20503840121</v>
      </c>
      <c r="H12" s="28" t="s">
        <v>82</v>
      </c>
      <c r="I12" s="29">
        <f t="shared" si="0"/>
        <v>173.47457627118644</v>
      </c>
      <c r="J12" s="30">
        <f t="shared" si="1"/>
        <v>31.225423728813556</v>
      </c>
      <c r="K12" s="41">
        <v>204.7</v>
      </c>
    </row>
    <row r="13" spans="1:13" x14ac:dyDescent="0.25">
      <c r="A13" s="40">
        <v>10</v>
      </c>
      <c r="B13" s="26">
        <v>44605</v>
      </c>
      <c r="C13" s="25" t="s">
        <v>38</v>
      </c>
      <c r="D13" s="25" t="s">
        <v>86</v>
      </c>
      <c r="E13" s="107" t="s">
        <v>85</v>
      </c>
      <c r="F13" s="28" t="s">
        <v>36</v>
      </c>
      <c r="G13" s="28">
        <v>20511465061</v>
      </c>
      <c r="H13" s="28" t="s">
        <v>78</v>
      </c>
      <c r="I13" s="29">
        <f t="shared" si="0"/>
        <v>13.389830508474578</v>
      </c>
      <c r="J13" s="30">
        <f t="shared" si="1"/>
        <v>2.4101694915254241</v>
      </c>
      <c r="K13" s="41">
        <v>15.8</v>
      </c>
    </row>
    <row r="14" spans="1:13" x14ac:dyDescent="0.25">
      <c r="A14" s="40">
        <v>11</v>
      </c>
      <c r="B14" s="26">
        <v>44598</v>
      </c>
      <c r="C14" s="25" t="s">
        <v>38</v>
      </c>
      <c r="D14" s="25" t="s">
        <v>87</v>
      </c>
      <c r="E14" s="107" t="s">
        <v>88</v>
      </c>
      <c r="F14" s="28" t="s">
        <v>36</v>
      </c>
      <c r="G14" s="28">
        <v>20511849048</v>
      </c>
      <c r="H14" s="28" t="s">
        <v>89</v>
      </c>
      <c r="I14" s="29">
        <f t="shared" si="0"/>
        <v>13.254237288135595</v>
      </c>
      <c r="J14" s="30">
        <f t="shared" si="1"/>
        <v>2.3857627118644071</v>
      </c>
      <c r="K14" s="41">
        <v>15.64</v>
      </c>
    </row>
    <row r="15" spans="1:13" x14ac:dyDescent="0.25">
      <c r="A15" s="40">
        <v>12</v>
      </c>
      <c r="B15" s="26">
        <v>44598</v>
      </c>
      <c r="C15" s="25" t="s">
        <v>38</v>
      </c>
      <c r="D15" s="25" t="s">
        <v>90</v>
      </c>
      <c r="E15" s="107" t="s">
        <v>91</v>
      </c>
      <c r="F15" s="28" t="s">
        <v>36</v>
      </c>
      <c r="G15" s="28">
        <v>20452262399</v>
      </c>
      <c r="H15" s="28" t="s">
        <v>92</v>
      </c>
      <c r="I15" s="29">
        <f t="shared" si="0"/>
        <v>97.440677966101703</v>
      </c>
      <c r="J15" s="30">
        <f t="shared" si="1"/>
        <v>17.539322033898305</v>
      </c>
      <c r="K15" s="41">
        <v>114.98</v>
      </c>
    </row>
    <row r="16" spans="1:13" x14ac:dyDescent="0.25">
      <c r="A16" s="40">
        <v>13</v>
      </c>
      <c r="B16" s="26">
        <v>44606</v>
      </c>
      <c r="C16" s="25" t="s">
        <v>38</v>
      </c>
      <c r="D16" s="25" t="s">
        <v>94</v>
      </c>
      <c r="E16" s="107" t="s">
        <v>95</v>
      </c>
      <c r="F16" s="28" t="s">
        <v>36</v>
      </c>
      <c r="G16" s="28">
        <v>20100054184</v>
      </c>
      <c r="H16" s="28" t="s">
        <v>93</v>
      </c>
      <c r="I16" s="29">
        <f t="shared" si="0"/>
        <v>41.872881355932201</v>
      </c>
      <c r="J16" s="30">
        <f t="shared" si="1"/>
        <v>7.537118644067796</v>
      </c>
      <c r="K16" s="41">
        <v>49.41</v>
      </c>
    </row>
    <row r="17" spans="1:11" x14ac:dyDescent="0.25">
      <c r="A17" s="40">
        <v>14</v>
      </c>
      <c r="B17" s="26">
        <v>44597</v>
      </c>
      <c r="C17" s="25" t="s">
        <v>38</v>
      </c>
      <c r="D17" s="25" t="s">
        <v>97</v>
      </c>
      <c r="E17" s="107" t="s">
        <v>98</v>
      </c>
      <c r="F17" s="28" t="s">
        <v>36</v>
      </c>
      <c r="G17" s="28">
        <v>10225180721</v>
      </c>
      <c r="H17" s="28" t="s">
        <v>96</v>
      </c>
      <c r="I17" s="29">
        <f t="shared" si="0"/>
        <v>84.745762711864415</v>
      </c>
      <c r="J17" s="30">
        <f t="shared" si="1"/>
        <v>15.254237288135593</v>
      </c>
      <c r="K17" s="41">
        <v>100</v>
      </c>
    </row>
    <row r="18" spans="1:11" x14ac:dyDescent="0.25">
      <c r="A18" s="40">
        <v>15</v>
      </c>
      <c r="B18" s="26">
        <v>44598</v>
      </c>
      <c r="C18" s="25" t="s">
        <v>38</v>
      </c>
      <c r="D18" s="25" t="s">
        <v>99</v>
      </c>
      <c r="E18" s="107" t="s">
        <v>100</v>
      </c>
      <c r="F18" s="28" t="s">
        <v>36</v>
      </c>
      <c r="G18" s="28">
        <v>20511465061</v>
      </c>
      <c r="H18" s="28" t="s">
        <v>78</v>
      </c>
      <c r="I18" s="29">
        <f t="shared" si="0"/>
        <v>13.389830508474578</v>
      </c>
      <c r="J18" s="30">
        <f t="shared" si="1"/>
        <v>2.4101694915254241</v>
      </c>
      <c r="K18" s="41">
        <v>15.8</v>
      </c>
    </row>
    <row r="19" spans="1:11" x14ac:dyDescent="0.25">
      <c r="A19" s="40">
        <v>16</v>
      </c>
      <c r="B19" s="26">
        <v>44598</v>
      </c>
      <c r="C19" s="25" t="s">
        <v>38</v>
      </c>
      <c r="D19" s="25" t="s">
        <v>101</v>
      </c>
      <c r="E19" s="107" t="s">
        <v>102</v>
      </c>
      <c r="F19" s="28" t="s">
        <v>36</v>
      </c>
      <c r="G19" s="28">
        <v>20503840121</v>
      </c>
      <c r="H19" s="28" t="s">
        <v>82</v>
      </c>
      <c r="I19" s="29">
        <f t="shared" si="0"/>
        <v>100.92372881355934</v>
      </c>
      <c r="J19" s="30">
        <f t="shared" si="1"/>
        <v>18.166271186440678</v>
      </c>
      <c r="K19" s="41">
        <v>119.09</v>
      </c>
    </row>
    <row r="20" spans="1:11" x14ac:dyDescent="0.25">
      <c r="A20" s="40">
        <v>17</v>
      </c>
      <c r="B20" s="26"/>
      <c r="C20" s="25"/>
      <c r="D20" s="25"/>
      <c r="E20" s="27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1" x14ac:dyDescent="0.25">
      <c r="A21" s="40">
        <v>18</v>
      </c>
      <c r="B21" s="26"/>
      <c r="C21" s="25"/>
      <c r="D21" s="25"/>
      <c r="E21" s="27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1" x14ac:dyDescent="0.25">
      <c r="A22" s="40">
        <v>19</v>
      </c>
      <c r="B22" s="26"/>
      <c r="C22" s="25"/>
      <c r="D22" s="25"/>
      <c r="E22" s="27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1" x14ac:dyDescent="0.25">
      <c r="A23" s="40">
        <v>20</v>
      </c>
      <c r="B23" s="26"/>
      <c r="C23" s="25"/>
      <c r="D23" s="25"/>
      <c r="E23" s="27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1" x14ac:dyDescent="0.25">
      <c r="A24" s="40">
        <v>21</v>
      </c>
      <c r="B24" s="26"/>
      <c r="C24" s="25"/>
      <c r="D24" s="25"/>
      <c r="E24" s="27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1" x14ac:dyDescent="0.25">
      <c r="A25" s="40">
        <v>22</v>
      </c>
      <c r="B25" s="26"/>
      <c r="C25" s="25"/>
      <c r="D25" s="25"/>
      <c r="E25" s="27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1" ht="12.6" thickBot="1" x14ac:dyDescent="0.3">
      <c r="A26" s="40">
        <v>23</v>
      </c>
      <c r="B26" s="32"/>
      <c r="C26" s="31"/>
      <c r="D26" s="31"/>
      <c r="E26" s="33"/>
      <c r="F26" s="34"/>
      <c r="G26" s="34"/>
      <c r="H26" s="34"/>
      <c r="I26" s="35">
        <f t="shared" si="0"/>
        <v>0</v>
      </c>
      <c r="J26" s="36">
        <f t="shared" si="1"/>
        <v>0</v>
      </c>
      <c r="K26" s="42">
        <v>0</v>
      </c>
    </row>
    <row r="27" spans="1:11" ht="12.6" thickBot="1" x14ac:dyDescent="0.3">
      <c r="A27" s="74" t="s">
        <v>10</v>
      </c>
      <c r="B27" s="75"/>
      <c r="C27" s="75"/>
      <c r="D27" s="75"/>
      <c r="E27" s="75"/>
      <c r="F27" s="75"/>
      <c r="G27" s="75"/>
      <c r="H27" s="75"/>
      <c r="I27" s="37">
        <f>SUM(I4:I26)</f>
        <v>974.25423728813587</v>
      </c>
      <c r="J27" s="38">
        <f>SUM(J4:J26)</f>
        <v>175.36576271186439</v>
      </c>
      <c r="K27" s="39">
        <f>SUM(K4:K26)</f>
        <v>1149.6199999999999</v>
      </c>
    </row>
    <row r="29" spans="1:11" x14ac:dyDescent="0.25">
      <c r="I29" s="64"/>
    </row>
  </sheetData>
  <mergeCells count="13">
    <mergeCell ref="A1:A3"/>
    <mergeCell ref="B1:B3"/>
    <mergeCell ref="H2:H3"/>
    <mergeCell ref="F1:H1"/>
    <mergeCell ref="A27:H27"/>
    <mergeCell ref="I1:I3"/>
    <mergeCell ref="J1:J3"/>
    <mergeCell ref="K1:K3"/>
    <mergeCell ref="C2:C3"/>
    <mergeCell ref="C1:D1"/>
    <mergeCell ref="F2:G2"/>
    <mergeCell ref="E1:E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3F8-B86A-42CA-9BEB-AE0C49BE940F}">
  <dimension ref="A1:H28"/>
  <sheetViews>
    <sheetView showGridLines="0" topLeftCell="A7" workbookViewId="0">
      <selection activeCell="B26" sqref="B26"/>
    </sheetView>
  </sheetViews>
  <sheetFormatPr baseColWidth="10" defaultRowHeight="14.4" x14ac:dyDescent="0.3"/>
  <cols>
    <col min="1" max="1" width="51.21875" style="5" bestFit="1" customWidth="1"/>
    <col min="2" max="2" width="11.6640625" style="5" bestFit="1" customWidth="1"/>
    <col min="3" max="3" width="11.33203125" style="5" bestFit="1" customWidth="1"/>
    <col min="4" max="4" width="11.6640625" style="5" bestFit="1" customWidth="1"/>
    <col min="5" max="16384" width="11.5546875" style="5"/>
  </cols>
  <sheetData>
    <row r="1" spans="1:8" x14ac:dyDescent="0.3">
      <c r="D1" s="93" t="s">
        <v>16</v>
      </c>
      <c r="E1" s="93"/>
      <c r="F1" s="93"/>
      <c r="G1" s="93"/>
      <c r="H1" s="93"/>
    </row>
    <row r="4" spans="1:8" ht="28.8" x14ac:dyDescent="0.3">
      <c r="A4" s="6" t="s">
        <v>4</v>
      </c>
      <c r="B4" s="7">
        <v>3.84</v>
      </c>
    </row>
    <row r="5" spans="1:8" ht="13.2" customHeight="1" x14ac:dyDescent="0.3">
      <c r="A5" s="6"/>
      <c r="B5" s="7"/>
    </row>
    <row r="6" spans="1:8" ht="13.8" customHeight="1" x14ac:dyDescent="0.3">
      <c r="A6" s="6"/>
      <c r="B6" s="7"/>
    </row>
    <row r="7" spans="1:8" ht="13.8" customHeight="1" x14ac:dyDescent="0.3">
      <c r="A7" s="6"/>
      <c r="B7" s="7"/>
    </row>
    <row r="9" spans="1:8" x14ac:dyDescent="0.3">
      <c r="B9" s="3" t="s">
        <v>3</v>
      </c>
      <c r="C9" s="3" t="s">
        <v>5</v>
      </c>
    </row>
    <row r="10" spans="1:8" x14ac:dyDescent="0.3">
      <c r="A10" s="8" t="s">
        <v>1</v>
      </c>
      <c r="B10" s="9">
        <v>1200</v>
      </c>
      <c r="C10" s="9">
        <f>B10*B4</f>
        <v>4608</v>
      </c>
    </row>
    <row r="11" spans="1:8" x14ac:dyDescent="0.3">
      <c r="B11" s="10"/>
      <c r="C11" s="10"/>
    </row>
    <row r="12" spans="1:8" x14ac:dyDescent="0.3">
      <c r="A12" s="11" t="s">
        <v>2</v>
      </c>
      <c r="B12" s="12">
        <v>0</v>
      </c>
      <c r="C12" s="12">
        <v>0</v>
      </c>
    </row>
    <row r="15" spans="1:8" x14ac:dyDescent="0.3">
      <c r="A15" s="13"/>
    </row>
    <row r="17" spans="1:4" x14ac:dyDescent="0.3">
      <c r="B17" s="2" t="s">
        <v>8</v>
      </c>
      <c r="C17" s="2" t="s">
        <v>9</v>
      </c>
      <c r="D17" s="2" t="s">
        <v>10</v>
      </c>
    </row>
    <row r="18" spans="1:4" x14ac:dyDescent="0.3">
      <c r="A18" s="13" t="s">
        <v>6</v>
      </c>
      <c r="B18" s="14">
        <f>C10/1.18</f>
        <v>3905.0847457627119</v>
      </c>
      <c r="C18" s="14">
        <f>C10*0.18</f>
        <v>829.43999999999994</v>
      </c>
      <c r="D18" s="14">
        <f>SUM(B18:C18)</f>
        <v>4734.524745762712</v>
      </c>
    </row>
    <row r="19" spans="1:4" x14ac:dyDescent="0.3">
      <c r="B19" s="14"/>
      <c r="C19" s="14"/>
      <c r="D19" s="14"/>
    </row>
    <row r="20" spans="1:4" x14ac:dyDescent="0.3">
      <c r="A20" s="13" t="s">
        <v>7</v>
      </c>
      <c r="B20" s="14">
        <f t="shared" ref="B20" si="0">C12/1.18</f>
        <v>0</v>
      </c>
      <c r="C20" s="14">
        <f t="shared" ref="C20" si="1">B20*0.18</f>
        <v>0</v>
      </c>
      <c r="D20" s="14">
        <f t="shared" ref="D20" si="2">SUM(B20:C20)</f>
        <v>0</v>
      </c>
    </row>
    <row r="24" spans="1:4" x14ac:dyDescent="0.3">
      <c r="A24" s="13" t="s">
        <v>17</v>
      </c>
      <c r="B24" s="15">
        <f>C18-C20</f>
        <v>829.43999999999994</v>
      </c>
    </row>
    <row r="26" spans="1:4" x14ac:dyDescent="0.3">
      <c r="A26" s="13" t="s">
        <v>21</v>
      </c>
      <c r="B26" s="15">
        <f>B18*1.5%</f>
        <v>58.576271186440678</v>
      </c>
    </row>
    <row r="28" spans="1:4" x14ac:dyDescent="0.3">
      <c r="A28" s="13" t="s">
        <v>22</v>
      </c>
      <c r="B28" s="15">
        <f>SUM(B24,B26)</f>
        <v>888.01627118644058</v>
      </c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A3C-3B06-4BC8-A25A-A0439121FDB0}">
  <sheetPr>
    <tabColor theme="9"/>
  </sheetPr>
  <dimension ref="B1:J44"/>
  <sheetViews>
    <sheetView zoomScale="82" zoomScaleNormal="82" workbookViewId="0">
      <selection activeCell="F19" sqref="F19"/>
    </sheetView>
  </sheetViews>
  <sheetFormatPr baseColWidth="10" defaultRowHeight="14.4" x14ac:dyDescent="0.3"/>
  <cols>
    <col min="1" max="1" width="5.33203125" style="19" customWidth="1"/>
    <col min="2" max="2" width="11.5546875" style="19"/>
    <col min="3" max="3" width="14.109375" style="19" customWidth="1"/>
    <col min="4" max="4" width="21" style="19" bestFit="1" customWidth="1"/>
    <col min="5" max="5" width="25.109375" style="19" bestFit="1" customWidth="1"/>
    <col min="6" max="6" width="30.6640625" style="19" bestFit="1" customWidth="1"/>
    <col min="7" max="16384" width="11.5546875" style="19"/>
  </cols>
  <sheetData>
    <row r="1" spans="2:8" ht="15" thickBot="1" x14ac:dyDescent="0.35"/>
    <row r="2" spans="2:8" x14ac:dyDescent="0.3">
      <c r="B2" s="97" t="s">
        <v>40</v>
      </c>
      <c r="C2" s="98"/>
      <c r="D2" s="99"/>
    </row>
    <row r="3" spans="2:8" ht="15" thickBot="1" x14ac:dyDescent="0.35">
      <c r="B3" s="100"/>
      <c r="C3" s="101"/>
      <c r="D3" s="102"/>
    </row>
    <row r="5" spans="2:8" x14ac:dyDescent="0.3">
      <c r="B5" s="103" t="s">
        <v>41</v>
      </c>
      <c r="C5" s="104"/>
      <c r="D5" s="105" t="s">
        <v>44</v>
      </c>
      <c r="E5" s="106"/>
    </row>
    <row r="6" spans="2:8" x14ac:dyDescent="0.3">
      <c r="B6" s="103" t="s">
        <v>36</v>
      </c>
      <c r="C6" s="104"/>
      <c r="D6" s="105">
        <v>10405582436</v>
      </c>
      <c r="E6" s="106"/>
    </row>
    <row r="7" spans="2:8" x14ac:dyDescent="0.3">
      <c r="B7" s="103" t="s">
        <v>42</v>
      </c>
      <c r="C7" s="104"/>
      <c r="D7" s="105" t="s">
        <v>45</v>
      </c>
      <c r="E7" s="106"/>
    </row>
    <row r="8" spans="2:8" x14ac:dyDescent="0.3">
      <c r="B8" s="103" t="s">
        <v>43</v>
      </c>
      <c r="C8" s="104"/>
      <c r="D8" s="105" t="s">
        <v>46</v>
      </c>
      <c r="E8" s="106"/>
    </row>
    <row r="9" spans="2:8" ht="15" thickBot="1" x14ac:dyDescent="0.35"/>
    <row r="10" spans="2:8" x14ac:dyDescent="0.3">
      <c r="B10" s="47"/>
      <c r="C10" s="48"/>
      <c r="D10" s="48"/>
      <c r="E10" s="48"/>
      <c r="F10" s="48"/>
      <c r="G10" s="48"/>
      <c r="H10" s="49"/>
    </row>
    <row r="11" spans="2:8" x14ac:dyDescent="0.3">
      <c r="B11" s="50"/>
      <c r="C11" s="51"/>
      <c r="D11" s="52" t="s">
        <v>47</v>
      </c>
      <c r="E11" s="51"/>
      <c r="F11" s="51"/>
      <c r="G11" s="51"/>
      <c r="H11" s="53"/>
    </row>
    <row r="12" spans="2:8" x14ac:dyDescent="0.3">
      <c r="B12" s="50"/>
      <c r="C12" s="51"/>
      <c r="D12" s="51"/>
      <c r="E12" s="51"/>
      <c r="F12" s="51"/>
      <c r="G12" s="51"/>
      <c r="H12" s="53"/>
    </row>
    <row r="13" spans="2:8" x14ac:dyDescent="0.3">
      <c r="B13" s="50"/>
      <c r="C13" s="51"/>
      <c r="D13" s="20" t="s">
        <v>48</v>
      </c>
      <c r="E13" s="20" t="s">
        <v>9</v>
      </c>
      <c r="F13" s="20" t="s">
        <v>10</v>
      </c>
      <c r="G13" s="51"/>
      <c r="H13" s="53"/>
    </row>
    <row r="14" spans="2:8" ht="15" thickBot="1" x14ac:dyDescent="0.35">
      <c r="B14" s="50"/>
      <c r="C14" s="51"/>
      <c r="D14" s="51"/>
      <c r="E14" s="51"/>
      <c r="F14" s="51"/>
      <c r="G14" s="51"/>
      <c r="H14" s="53"/>
    </row>
    <row r="15" spans="2:8" ht="15.6" thickTop="1" thickBot="1" x14ac:dyDescent="0.35">
      <c r="B15" s="50"/>
      <c r="C15" s="22" t="s">
        <v>6</v>
      </c>
      <c r="D15" s="44">
        <f>'R.VENTAS'!$I$27</f>
        <v>0</v>
      </c>
      <c r="E15" s="45">
        <f>'R.VENTAS'!$J$27</f>
        <v>0</v>
      </c>
      <c r="F15" s="46">
        <f>SUM(D15:E15)</f>
        <v>0</v>
      </c>
      <c r="G15" s="51"/>
      <c r="H15" s="53"/>
    </row>
    <row r="16" spans="2:8" ht="15.6" thickTop="1" thickBot="1" x14ac:dyDescent="0.35">
      <c r="B16" s="50"/>
      <c r="C16" s="21"/>
      <c r="D16" s="54"/>
      <c r="E16" s="54"/>
      <c r="F16" s="54"/>
      <c r="G16" s="51"/>
      <c r="H16" s="53"/>
    </row>
    <row r="17" spans="2:10" ht="15.6" thickTop="1" thickBot="1" x14ac:dyDescent="0.35">
      <c r="B17" s="50"/>
      <c r="C17" s="23" t="s">
        <v>7</v>
      </c>
      <c r="D17" s="44">
        <f>'R.COMPRAS'!$I$27</f>
        <v>974.25423728813587</v>
      </c>
      <c r="E17" s="45">
        <f>'R.COMPRAS'!$J$27</f>
        <v>175.36576271186439</v>
      </c>
      <c r="F17" s="45">
        <f>SUM(D17:E17)</f>
        <v>1149.6200000000003</v>
      </c>
      <c r="G17" s="51"/>
      <c r="H17" s="53"/>
    </row>
    <row r="18" spans="2:10" ht="15" thickTop="1" x14ac:dyDescent="0.3">
      <c r="B18" s="50"/>
      <c r="C18" s="21"/>
      <c r="D18" s="51"/>
      <c r="E18" s="51"/>
      <c r="F18" s="51"/>
      <c r="G18" s="51"/>
      <c r="H18" s="53"/>
    </row>
    <row r="19" spans="2:10" ht="15" thickBot="1" x14ac:dyDescent="0.35">
      <c r="B19" s="55"/>
      <c r="C19" s="56"/>
      <c r="D19" s="56"/>
      <c r="E19" s="56"/>
      <c r="F19" s="56"/>
      <c r="G19" s="56"/>
      <c r="H19" s="57"/>
    </row>
    <row r="21" spans="2:10" ht="15" thickBot="1" x14ac:dyDescent="0.35"/>
    <row r="22" spans="2:10" ht="15" thickBot="1" x14ac:dyDescent="0.35">
      <c r="B22" s="94" t="s">
        <v>49</v>
      </c>
      <c r="C22" s="95"/>
      <c r="D22" s="96"/>
    </row>
    <row r="23" spans="2:10" ht="15" thickBot="1" x14ac:dyDescent="0.35"/>
    <row r="24" spans="2:10" ht="15" thickBot="1" x14ac:dyDescent="0.35">
      <c r="E24" s="58" t="s">
        <v>40</v>
      </c>
      <c r="J24" s="73"/>
    </row>
    <row r="25" spans="2:10" x14ac:dyDescent="0.3">
      <c r="F25" s="59" t="s">
        <v>50</v>
      </c>
      <c r="G25" s="62">
        <f>E15-E17</f>
        <v>-175.36576271186439</v>
      </c>
    </row>
    <row r="26" spans="2:10" x14ac:dyDescent="0.3">
      <c r="F26" s="59" t="s">
        <v>61</v>
      </c>
      <c r="G26" s="60">
        <f>IF(E15&lt;E17,E17-E15,0)</f>
        <v>175.36576271186439</v>
      </c>
    </row>
    <row r="27" spans="2:10" x14ac:dyDescent="0.3">
      <c r="F27" s="59" t="s">
        <v>51</v>
      </c>
      <c r="G27" s="70">
        <f>IF(G26&gt;G25,0,G25-G26)</f>
        <v>0</v>
      </c>
    </row>
    <row r="29" spans="2:10" ht="15" thickBot="1" x14ac:dyDescent="0.35"/>
    <row r="30" spans="2:10" ht="15" thickBot="1" x14ac:dyDescent="0.35">
      <c r="B30" s="94" t="s">
        <v>21</v>
      </c>
      <c r="C30" s="95"/>
      <c r="D30" s="96"/>
    </row>
    <row r="31" spans="2:10" ht="15" thickBot="1" x14ac:dyDescent="0.35"/>
    <row r="32" spans="2:10" ht="15" thickBot="1" x14ac:dyDescent="0.35">
      <c r="E32" s="58" t="s">
        <v>40</v>
      </c>
    </row>
    <row r="33" spans="2:8" x14ac:dyDescent="0.3">
      <c r="F33" s="59" t="s">
        <v>35</v>
      </c>
      <c r="G33" s="62">
        <f>$D$15</f>
        <v>0</v>
      </c>
    </row>
    <row r="34" spans="2:8" x14ac:dyDescent="0.3">
      <c r="F34" s="59" t="s">
        <v>52</v>
      </c>
      <c r="G34" s="66">
        <v>1.4999999999999999E-2</v>
      </c>
    </row>
    <row r="35" spans="2:8" x14ac:dyDescent="0.3">
      <c r="F35" s="59" t="s">
        <v>53</v>
      </c>
      <c r="G35" s="60">
        <f>G33*G34</f>
        <v>0</v>
      </c>
    </row>
    <row r="36" spans="2:8" x14ac:dyDescent="0.3">
      <c r="F36" s="59" t="s">
        <v>54</v>
      </c>
      <c r="G36" s="60"/>
    </row>
    <row r="37" spans="2:8" x14ac:dyDescent="0.3">
      <c r="F37" s="59" t="s">
        <v>55</v>
      </c>
      <c r="G37" s="71">
        <f>G35-G36</f>
        <v>0</v>
      </c>
    </row>
    <row r="38" spans="2:8" ht="15" thickBot="1" x14ac:dyDescent="0.35"/>
    <row r="39" spans="2:8" ht="15" thickBot="1" x14ac:dyDescent="0.35">
      <c r="B39" s="94" t="s">
        <v>56</v>
      </c>
      <c r="C39" s="95"/>
      <c r="D39" s="96"/>
    </row>
    <row r="41" spans="2:8" x14ac:dyDescent="0.3">
      <c r="E41" s="67"/>
      <c r="F41" s="68" t="s">
        <v>57</v>
      </c>
      <c r="G41" s="68" t="s">
        <v>58</v>
      </c>
      <c r="H41" s="68" t="s">
        <v>10</v>
      </c>
    </row>
    <row r="42" spans="2:8" x14ac:dyDescent="0.3">
      <c r="E42" s="69" t="s">
        <v>59</v>
      </c>
      <c r="F42" s="63">
        <f>$G$27</f>
        <v>0</v>
      </c>
      <c r="G42" s="72"/>
      <c r="H42" s="63">
        <f>SUM(F42:G42)</f>
        <v>0</v>
      </c>
    </row>
    <row r="43" spans="2:8" x14ac:dyDescent="0.3">
      <c r="E43" s="69" t="s">
        <v>60</v>
      </c>
      <c r="F43" s="63">
        <f>$G$37</f>
        <v>0</v>
      </c>
      <c r="G43" s="72"/>
      <c r="H43" s="63">
        <f>SUM(F43:G43)</f>
        <v>0</v>
      </c>
    </row>
    <row r="44" spans="2:8" x14ac:dyDescent="0.3">
      <c r="F44" s="43">
        <f>SUM(F42:F43)</f>
        <v>0</v>
      </c>
    </row>
  </sheetData>
  <mergeCells count="12">
    <mergeCell ref="B22:D22"/>
    <mergeCell ref="B30:D30"/>
    <mergeCell ref="B39:D39"/>
    <mergeCell ref="B2:D3"/>
    <mergeCell ref="B5:C5"/>
    <mergeCell ref="B6:C6"/>
    <mergeCell ref="B7:C7"/>
    <mergeCell ref="B8:C8"/>
    <mergeCell ref="D5:E5"/>
    <mergeCell ref="D6:E6"/>
    <mergeCell ref="D7:E7"/>
    <mergeCell ref="D8:E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81B9-44CD-48D3-BFF8-E96A1873A563}">
  <dimension ref="A1"/>
  <sheetViews>
    <sheetView showGridLines="0" workbookViewId="0">
      <selection activeCell="E33" sqref="E33"/>
    </sheetView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+++</vt:lpstr>
      <vt:lpstr>R.VENTAS</vt:lpstr>
      <vt:lpstr>R.COMPRAS</vt:lpstr>
      <vt:lpstr>Enero-2022</vt:lpstr>
      <vt:lpstr>LIQ.IMPUESTOS 02.2022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Judith Taype Condori</dc:creator>
  <cp:lastModifiedBy>Lucy Judith Taype Condori</cp:lastModifiedBy>
  <dcterms:created xsi:type="dcterms:W3CDTF">2022-01-31T19:49:58Z</dcterms:created>
  <dcterms:modified xsi:type="dcterms:W3CDTF">2022-02-14T20:38:06Z</dcterms:modified>
</cp:coreProperties>
</file>