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in Tecnologia\Documents\Ed Fin\"/>
    </mc:Choice>
  </mc:AlternateContent>
  <bookViews>
    <workbookView xWindow="0" yWindow="0" windowWidth="20490" windowHeight="7500" tabRatio="568" activeTab="1"/>
  </bookViews>
  <sheets>
    <sheet name="APP (2)" sheetId="3" r:id="rId1"/>
    <sheet name="APP" sheetId="1" r:id="rId2"/>
    <sheet name="Planilha2" sheetId="2" r:id="rId3"/>
  </sheets>
  <definedNames>
    <definedName name="aporte" localSheetId="0">'APP (2)'!$D$23</definedName>
    <definedName name="aporte">APP!$D$23</definedName>
    <definedName name="patrimonio" localSheetId="0">'APP (2)'!$D$26</definedName>
    <definedName name="patrimonio">APP!$D$26</definedName>
    <definedName name="qtd_anos" localSheetId="0">'APP (2)'!$D$24</definedName>
    <definedName name="qtd_anos">APP!$D$24</definedName>
    <definedName name="rendimento_carteira" localSheetId="0">'APP (2)'!$D$19</definedName>
    <definedName name="rendimento_carteira">APP!$D$19</definedName>
    <definedName name="salario" localSheetId="0">'APP (2)'!$D$18</definedName>
    <definedName name="salario">APP!$D$18</definedName>
    <definedName name="sug_invest" localSheetId="0">'APP (2)'!$D$20</definedName>
    <definedName name="sug_invest">APP!$D$20</definedName>
    <definedName name="tx_mensal" localSheetId="0">'APP (2)'!$D$25</definedName>
    <definedName name="tx_mensal">APP!$D$25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3" l="1"/>
  <c r="D46" i="3" s="1"/>
  <c r="C45" i="3"/>
  <c r="D45" i="3" s="1"/>
  <c r="C44" i="3"/>
  <c r="D44" i="3" s="1"/>
  <c r="C43" i="3"/>
  <c r="D43" i="3" s="1"/>
  <c r="C42" i="3"/>
  <c r="D42" i="3" s="1"/>
  <c r="C41" i="3"/>
  <c r="D41" i="3" s="1"/>
  <c r="D47" i="3" s="1"/>
  <c r="D38" i="3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D26" i="3"/>
  <c r="D27" i="3" s="1"/>
  <c r="D20" i="3"/>
  <c r="C31" i="1"/>
  <c r="C32" i="1"/>
  <c r="C33" i="1"/>
  <c r="C34" i="1"/>
  <c r="C35" i="1"/>
  <c r="D20" i="1"/>
  <c r="C43" i="1"/>
  <c r="C44" i="1"/>
  <c r="C45" i="1"/>
  <c r="C46" i="1"/>
  <c r="C47" i="1"/>
  <c r="C42" i="1"/>
  <c r="G2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6" i="1" l="1"/>
  <c r="D27" i="1" s="1"/>
  <c r="D39" i="1"/>
  <c r="D42" i="1" s="1"/>
  <c r="D31" i="1"/>
  <c r="D32" i="1"/>
  <c r="D33" i="1"/>
  <c r="D34" i="1"/>
  <c r="D35" i="1"/>
  <c r="C30" i="1"/>
  <c r="D30" i="1" s="1"/>
  <c r="D43" i="1" l="1"/>
  <c r="D47" i="1"/>
  <c r="D45" i="1"/>
  <c r="D46" i="1"/>
  <c r="D44" i="1"/>
  <c r="D48" i="1" l="1"/>
</calcChain>
</file>

<file path=xl/sharedStrings.xml><?xml version="1.0" encoding="utf-8"?>
<sst xmlns="http://schemas.openxmlformats.org/spreadsheetml/2006/main" count="102" uniqueCount="37">
  <si>
    <t>Por quantos tempo (anos)?</t>
  </si>
  <si>
    <t>Taxa de rendimento mensal?</t>
  </si>
  <si>
    <t>Patrimônio acumulado?</t>
  </si>
  <si>
    <t>Dividendos mensais?</t>
  </si>
  <si>
    <t>INVESTIMENTO MENSAL</t>
  </si>
  <si>
    <t>Qual o investimento mensal?</t>
  </si>
  <si>
    <t>Quanto acumula em 2 anos?</t>
  </si>
  <si>
    <t>Quanto acumula em 5 anos?</t>
  </si>
  <si>
    <t>Quanto acumula em 10 anos?</t>
  </si>
  <si>
    <t>Quanto acumula em 20 anos?</t>
  </si>
  <si>
    <t>Quanto acumula em 30 anos?</t>
  </si>
  <si>
    <t>Quanto acumula em 50 anos?</t>
  </si>
  <si>
    <t>Salário</t>
  </si>
  <si>
    <t>Rendimento carteira</t>
  </si>
  <si>
    <t>CONFIGURAÇÕES</t>
  </si>
  <si>
    <t>CENÁRIOS</t>
  </si>
  <si>
    <t>DIVIDENDOS</t>
  </si>
  <si>
    <t>Perfil</t>
  </si>
  <si>
    <t>Agressivo</t>
  </si>
  <si>
    <t>Valor a ser investido por mês</t>
  </si>
  <si>
    <t>Tipo de FII</t>
  </si>
  <si>
    <t>Percentural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</si>
  <si>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</si>
  <si>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</si>
  <si>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</si>
  <si>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</si>
  <si>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</si>
  <si>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</si>
  <si>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</si>
  <si>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</si>
  <si>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</si>
  <si>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</si>
  <si>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PERFIL</t>
  </si>
  <si>
    <t>TIPO DE FII</t>
  </si>
  <si>
    <t>Moderado</t>
  </si>
  <si>
    <t>Moderado-TIJOLO</t>
  </si>
  <si>
    <t>Sugestão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</si>
</sst>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left" indent="2"/>
    </xf>
    <xf numFmtId="0" fontId="8" fillId="7" borderId="9" xfId="0" applyFont="1" applyFill="1" applyBorder="1" applyAlignment="1">
      <alignment horizontal="left" indent="2"/>
    </xf>
    <xf numFmtId="164" fontId="9" fillId="0" borderId="10" xfId="1" applyNumberFormat="1" applyFont="1" applyBorder="1" applyAlignment="1">
      <alignment horizontal="center"/>
    </xf>
    <xf numFmtId="0" fontId="8" fillId="7" borderId="11" xfId="0" applyFont="1" applyFill="1" applyBorder="1" applyAlignment="1">
      <alignment horizontal="left" indent="2"/>
    </xf>
    <xf numFmtId="0" fontId="8" fillId="7" borderId="12" xfId="0" applyFont="1" applyFill="1" applyBorder="1" applyAlignment="1">
      <alignment horizontal="left" indent="2"/>
    </xf>
    <xf numFmtId="0" fontId="8" fillId="7" borderId="14" xfId="0" applyFont="1" applyFill="1" applyBorder="1" applyAlignment="1">
      <alignment horizontal="left" indent="2"/>
    </xf>
    <xf numFmtId="0" fontId="8" fillId="7" borderId="15" xfId="0" applyFont="1" applyFill="1" applyBorder="1" applyAlignment="1">
      <alignment horizontal="left" indent="2"/>
    </xf>
    <xf numFmtId="0" fontId="11" fillId="7" borderId="11" xfId="0" applyFont="1" applyFill="1" applyBorder="1" applyAlignment="1">
      <alignment horizontal="left" indent="2"/>
    </xf>
    <xf numFmtId="0" fontId="11" fillId="7" borderId="12" xfId="0" applyFont="1" applyFill="1" applyBorder="1" applyAlignment="1">
      <alignment horizontal="left" indent="2"/>
    </xf>
    <xf numFmtId="164" fontId="10" fillId="7" borderId="13" xfId="0" applyNumberFormat="1" applyFont="1" applyFill="1" applyBorder="1" applyAlignment="1">
      <alignment horizontal="center"/>
    </xf>
    <xf numFmtId="0" fontId="11" fillId="7" borderId="14" xfId="0" applyFont="1" applyFill="1" applyBorder="1" applyAlignment="1">
      <alignment horizontal="left" indent="2"/>
    </xf>
    <xf numFmtId="0" fontId="11" fillId="7" borderId="15" xfId="0" applyFont="1" applyFill="1" applyBorder="1" applyAlignment="1">
      <alignment horizontal="left" indent="2"/>
    </xf>
    <xf numFmtId="164" fontId="10" fillId="7" borderId="16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left" indent="2"/>
    </xf>
    <xf numFmtId="8" fontId="9" fillId="7" borderId="9" xfId="0" applyNumberFormat="1" applyFont="1" applyFill="1" applyBorder="1" applyAlignment="1">
      <alignment horizontal="center"/>
    </xf>
    <xf numFmtId="8" fontId="9" fillId="7" borderId="10" xfId="0" applyNumberFormat="1" applyFont="1" applyFill="1" applyBorder="1" applyAlignment="1">
      <alignment horizontal="center"/>
    </xf>
    <xf numFmtId="0" fontId="8" fillId="7" borderId="11" xfId="0" applyFont="1" applyFill="1" applyBorder="1" applyAlignment="1">
      <alignment horizontal="left" indent="2"/>
    </xf>
    <xf numFmtId="8" fontId="9" fillId="7" borderId="12" xfId="0" applyNumberFormat="1" applyFont="1" applyFill="1" applyBorder="1" applyAlignment="1">
      <alignment horizontal="center"/>
    </xf>
    <xf numFmtId="8" fontId="9" fillId="7" borderId="13" xfId="0" applyNumberFormat="1" applyFont="1" applyFill="1" applyBorder="1" applyAlignment="1">
      <alignment horizontal="center"/>
    </xf>
    <xf numFmtId="0" fontId="8" fillId="7" borderId="14" xfId="0" applyFont="1" applyFill="1" applyBorder="1" applyAlignment="1">
      <alignment horizontal="left" indent="2"/>
    </xf>
    <xf numFmtId="8" fontId="9" fillId="7" borderId="15" xfId="0" applyNumberFormat="1" applyFont="1" applyFill="1" applyBorder="1" applyAlignment="1">
      <alignment horizontal="center"/>
    </xf>
    <xf numFmtId="8" fontId="9" fillId="7" borderId="16" xfId="0" applyNumberFormat="1" applyFont="1" applyFill="1" applyBorder="1" applyAlignment="1">
      <alignment horizontal="center"/>
    </xf>
    <xf numFmtId="164" fontId="9" fillId="7" borderId="16" xfId="1" applyNumberFormat="1" applyFont="1" applyFill="1" applyBorder="1" applyAlignment="1">
      <alignment horizontal="center"/>
    </xf>
    <xf numFmtId="10" fontId="9" fillId="7" borderId="13" xfId="0" applyNumberFormat="1" applyFont="1" applyFill="1" applyBorder="1" applyAlignment="1">
      <alignment horizontal="center"/>
    </xf>
    <xf numFmtId="0" fontId="5" fillId="3" borderId="0" xfId="2"/>
    <xf numFmtId="0" fontId="0" fillId="0" borderId="0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7" xfId="0" applyBorder="1"/>
    <xf numFmtId="0" fontId="0" fillId="0" borderId="17" xfId="0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5" fillId="3" borderId="0" xfId="2" applyNumberFormat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1" fontId="9" fillId="8" borderId="13" xfId="0" applyNumberFormat="1" applyFont="1" applyFill="1" applyBorder="1" applyAlignment="1">
      <alignment horizontal="center"/>
    </xf>
    <xf numFmtId="165" fontId="9" fillId="7" borderId="13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0" fontId="0" fillId="4" borderId="6" xfId="0" applyFill="1" applyBorder="1"/>
    <xf numFmtId="0" fontId="0" fillId="4" borderId="17" xfId="0" applyFill="1" applyBorder="1"/>
    <xf numFmtId="164" fontId="0" fillId="4" borderId="7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9" fontId="0" fillId="7" borderId="0" xfId="0" applyNumberFormat="1" applyFill="1" applyBorder="1" applyAlignment="1">
      <alignment horizontal="center"/>
    </xf>
    <xf numFmtId="0" fontId="5" fillId="3" borderId="1" xfId="2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5" fillId="3" borderId="3" xfId="2" applyBorder="1" applyAlignment="1">
      <alignment horizontal="center"/>
    </xf>
    <xf numFmtId="0" fontId="5" fillId="3" borderId="2" xfId="2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9" fontId="0" fillId="7" borderId="9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9" fontId="0" fillId="7" borderId="12" xfId="0" applyNumberFormat="1" applyFill="1" applyBorder="1" applyAlignment="1">
      <alignment horizontal="center"/>
    </xf>
    <xf numFmtId="164" fontId="0" fillId="7" borderId="13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9" fontId="0" fillId="7" borderId="19" xfId="0" applyNumberFormat="1" applyFill="1" applyBorder="1" applyAlignment="1">
      <alignment horizontal="center"/>
    </xf>
    <xf numFmtId="164" fontId="0" fillId="7" borderId="20" xfId="0" applyNumberForma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164" fontId="2" fillId="7" borderId="23" xfId="0" applyNumberFormat="1" applyFont="1" applyFill="1" applyBorder="1" applyAlignment="1">
      <alignment horizontal="center"/>
    </xf>
  </cellXfs>
  <cellStyles count="3">
    <cellStyle name="Moeda" xfId="1" builtinId="4"/>
    <cellStyle name="Neutra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'APP (2)'!$C$40</c:f>
              <c:strCache>
                <c:ptCount val="1"/>
                <c:pt idx="0">
                  <c:v>Percentural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7-46A7-8B9E-08C7690F15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A7-46A7-8B9E-08C7690F15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A7-46A7-8B9E-08C7690F15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A7-46A7-8B9E-08C7690F15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A7-46A7-8B9E-08C7690F15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A7-46A7-8B9E-08C7690F15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'APP (2)'!$B$41:$B$46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'APP (2)'!$C$41:$C$46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A7-46A7-8B9E-08C7690F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APP!$C$41</c:f>
              <c:strCache>
                <c:ptCount val="1"/>
                <c:pt idx="0">
                  <c:v>Percentural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APP!$B$42:$B$47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APP!$C$42:$C$47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7-4DA6-B726-9F061984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581025</xdr:colOff>
      <xdr:row>1</xdr:row>
      <xdr:rowOff>28576</xdr:rowOff>
    </xdr:from>
    <xdr:to>
      <xdr:col>6</xdr:col>
      <xdr:colOff>308941</xdr:colOff>
      <xdr:row>15</xdr:row>
      <xdr:rowOff>52108</xdr:rowOff>
    </xdr:to>
    <xdr:pic>
      <xdr:nvPicPr>
        <xdr:cNvPr id="2" name="Imagem 1" descr="Generated ima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6" t="29049" r="2430" b="36235"/>
        <a:stretch/>
      </xdr:blipFill>
      <xdr:spPr bwMode="auto">
        <a:xfrm>
          <a:off x="581025" y="219076"/>
          <a:ext cx="7386016" cy="2690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1006337</xdr:colOff>
      <xdr:row>47</xdr:row>
      <xdr:rowOff>185531</xdr:rowOff>
    </xdr:from>
    <xdr:to>
      <xdr:col>3</xdr:col>
      <xdr:colOff>641902</xdr:colOff>
      <xdr:row>62</xdr:row>
      <xdr:rowOff>71231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581025</xdr:colOff>
      <xdr:row>1</xdr:row>
      <xdr:rowOff>28576</xdr:rowOff>
    </xdr:from>
    <xdr:to>
      <xdr:col>6</xdr:col>
      <xdr:colOff>308941</xdr:colOff>
      <xdr:row>15</xdr:row>
      <xdr:rowOff>52108</xdr:rowOff>
    </xdr:to>
    <xdr:pic>
      <xdr:nvPicPr>
        <xdr:cNvPr id="3" name="Imagem 2" descr="Generated ima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6" t="29049" r="2430" b="36235"/>
        <a:stretch/>
      </xdr:blipFill>
      <xdr:spPr bwMode="auto">
        <a:xfrm>
          <a:off x="581025" y="219076"/>
          <a:ext cx="7391400" cy="2690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1006337</xdr:colOff>
      <xdr:row>48</xdr:row>
      <xdr:rowOff>185531</xdr:rowOff>
    </xdr:from>
    <xdr:to>
      <xdr:col>3</xdr:col>
      <xdr:colOff>641902</xdr:colOff>
      <xdr:row>63</xdr:row>
      <xdr:rowOff>71231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F47"/>
  <sheetViews>
    <sheetView showGridLines="0" topLeftCell="A33" zoomScale="115" zoomScaleNormal="115" workbookViewId="0">
      <selection activeCell="C34" sqref="C34"/>
    </sheetView>
  </sheetViews>
  <sheetFormatPr defaultColWidth="0" defaultRowHeight="15" x14ac:dyDescent="0.25"/>
  <cols>
    <col min="1" max="1" width="9.140625" customWidth="1"/>
    <col min="2" max="2" width="54.28515625" customWidth="1"/>
    <col min="3" max="3" width="19.7109375" bestFit="1" customWidth="1"/>
    <col min="4" max="4" width="19.42578125" bestFit="1" customWidth="1"/>
    <col min="5" max="5" width="7.28515625" customWidth="1"/>
    <col min="6" max="6" width="5" customWidth="1"/>
    <col min="7" max="7" width="9.140625" customWidth="1"/>
    <col min="8" max="16384" width="9.140625" hidden="1"/>
  </cols>
  <sheetData>
    <row r="16" ht="15.75" thickBot="1" x14ac:dyDescent="0.3"/>
    <row r="17" spans="2:5" ht="26.25" x14ac:dyDescent="0.25">
      <c r="B17" s="5" t="s">
        <v>14</v>
      </c>
      <c r="C17" s="6"/>
      <c r="D17" s="7"/>
    </row>
    <row r="18" spans="2:5" ht="18" thickBot="1" x14ac:dyDescent="0.35">
      <c r="B18" s="11" t="s">
        <v>12</v>
      </c>
      <c r="C18" s="12"/>
      <c r="D18" s="13">
        <v>2000</v>
      </c>
    </row>
    <row r="19" spans="2:5" ht="18" thickBot="1" x14ac:dyDescent="0.35">
      <c r="B19" s="14" t="s">
        <v>13</v>
      </c>
      <c r="C19" s="15"/>
      <c r="D19" s="46">
        <v>6.0000000000000001E-3</v>
      </c>
    </row>
    <row r="20" spans="2:5" ht="18" thickBot="1" x14ac:dyDescent="0.35">
      <c r="B20" s="16" t="s">
        <v>36</v>
      </c>
      <c r="C20" s="17"/>
      <c r="D20" s="33">
        <f>30%*salario</f>
        <v>600</v>
      </c>
    </row>
    <row r="21" spans="2:5" ht="15.75" thickBot="1" x14ac:dyDescent="0.3"/>
    <row r="22" spans="2:5" ht="39.75" customHeight="1" x14ac:dyDescent="0.25">
      <c r="B22" s="8" t="s">
        <v>4</v>
      </c>
      <c r="C22" s="9"/>
      <c r="D22" s="10"/>
    </row>
    <row r="23" spans="2:5" ht="18" thickBot="1" x14ac:dyDescent="0.35">
      <c r="B23" s="11" t="s">
        <v>5</v>
      </c>
      <c r="C23" s="12"/>
      <c r="D23" s="13">
        <v>200</v>
      </c>
    </row>
    <row r="24" spans="2:5" ht="18" thickBot="1" x14ac:dyDescent="0.35">
      <c r="B24" s="14" t="s">
        <v>0</v>
      </c>
      <c r="C24" s="15"/>
      <c r="D24" s="45">
        <v>5</v>
      </c>
    </row>
    <row r="25" spans="2:5" ht="18" thickBot="1" x14ac:dyDescent="0.35">
      <c r="B25" s="14" t="s">
        <v>1</v>
      </c>
      <c r="C25" s="15"/>
      <c r="D25" s="34">
        <v>1.0789999999999999E-2</v>
      </c>
    </row>
    <row r="26" spans="2:5" ht="18" thickBot="1" x14ac:dyDescent="0.35">
      <c r="B26" s="18" t="s">
        <v>2</v>
      </c>
      <c r="C26" s="19"/>
      <c r="D26" s="20">
        <f>FV(tx_mensal,qtd_anos*12,aporte*-1)</f>
        <v>16755.382799697527</v>
      </c>
      <c r="E26" s="1"/>
    </row>
    <row r="27" spans="2:5" ht="18" thickBot="1" x14ac:dyDescent="0.35">
      <c r="B27" s="21" t="s">
        <v>3</v>
      </c>
      <c r="C27" s="22"/>
      <c r="D27" s="23">
        <f>patrimonio*rendimento_carteira</f>
        <v>100.53229679818516</v>
      </c>
    </row>
    <row r="28" spans="2:5" ht="15.75" thickBot="1" x14ac:dyDescent="0.3"/>
    <row r="29" spans="2:5" ht="30.75" x14ac:dyDescent="0.25">
      <c r="B29" s="8" t="s">
        <v>15</v>
      </c>
      <c r="C29" s="9"/>
      <c r="D29" s="3" t="s">
        <v>16</v>
      </c>
    </row>
    <row r="30" spans="2:5" ht="18" thickBot="1" x14ac:dyDescent="0.35">
      <c r="B30" s="24" t="s">
        <v>6</v>
      </c>
      <c r="C30" s="25">
        <f>FV($D$25,A33*12,$D$23*-1)</f>
        <v>5445.5254595290435</v>
      </c>
      <c r="D30" s="26">
        <f>C30*rendimento_carteira</f>
        <v>32.673152757174265</v>
      </c>
    </row>
    <row r="31" spans="2:5" ht="18" thickBot="1" x14ac:dyDescent="0.35">
      <c r="B31" s="27" t="s">
        <v>7</v>
      </c>
      <c r="C31" s="28">
        <f>FV($D$25,A34*12,$D$23*-1)</f>
        <v>16755.382799697527</v>
      </c>
      <c r="D31" s="29">
        <f>C31*rendimento_carteira</f>
        <v>100.53229679818516</v>
      </c>
    </row>
    <row r="32" spans="2:5" ht="18" thickBot="1" x14ac:dyDescent="0.35">
      <c r="B32" s="27" t="s">
        <v>8</v>
      </c>
      <c r="C32" s="28">
        <f>FV($D$25,A35*12,$D$23*-1)</f>
        <v>48656.842506034438</v>
      </c>
      <c r="D32" s="29">
        <f>C32*rendimento_carteira</f>
        <v>291.94105503620665</v>
      </c>
    </row>
    <row r="33" spans="1:4" ht="18" thickBot="1" x14ac:dyDescent="0.35">
      <c r="A33" s="2">
        <v>2</v>
      </c>
      <c r="B33" s="27" t="s">
        <v>9</v>
      </c>
      <c r="C33" s="28">
        <f>FV($D$25,A36*12,$D$23*-1)</f>
        <v>225039.68001941612</v>
      </c>
      <c r="D33" s="29">
        <f>C33*rendimento_carteira</f>
        <v>1350.2380801164968</v>
      </c>
    </row>
    <row r="34" spans="1:4" ht="18" thickBot="1" x14ac:dyDescent="0.35">
      <c r="A34" s="2">
        <v>5</v>
      </c>
      <c r="B34" s="27" t="s">
        <v>10</v>
      </c>
      <c r="C34" s="28" t="e">
        <f>FV($D$25,#REF!*12,$D$23*-1)</f>
        <v>#REF!</v>
      </c>
      <c r="D34" s="29" t="e">
        <f>C34*rendimento_carteira</f>
        <v>#REF!</v>
      </c>
    </row>
    <row r="35" spans="1:4" ht="18" thickBot="1" x14ac:dyDescent="0.35">
      <c r="A35" s="2">
        <v>10</v>
      </c>
      <c r="B35" s="30" t="s">
        <v>11</v>
      </c>
      <c r="C35" s="31">
        <f>FV($D$25,A37*12,$D$23*-1)</f>
        <v>11584471.516699264</v>
      </c>
      <c r="D35" s="32">
        <f>C35*rendimento_carteira</f>
        <v>69506.82910019558</v>
      </c>
    </row>
    <row r="36" spans="1:4" ht="15.75" thickBot="1" x14ac:dyDescent="0.3">
      <c r="A36" s="2">
        <v>20</v>
      </c>
    </row>
    <row r="37" spans="1:4" x14ac:dyDescent="0.25">
      <c r="A37" s="2">
        <v>50</v>
      </c>
      <c r="B37" s="56" t="s">
        <v>17</v>
      </c>
      <c r="C37" s="58"/>
      <c r="D37" s="59" t="s">
        <v>34</v>
      </c>
    </row>
    <row r="38" spans="1:4" ht="18" thickBot="1" x14ac:dyDescent="0.35">
      <c r="B38" s="57" t="s">
        <v>19</v>
      </c>
      <c r="C38" s="60"/>
      <c r="D38" s="61">
        <f>aporte</f>
        <v>200</v>
      </c>
    </row>
    <row r="39" spans="1:4" ht="15.75" thickBot="1" x14ac:dyDescent="0.3"/>
    <row r="40" spans="1:4" x14ac:dyDescent="0.25">
      <c r="B40" s="47" t="s">
        <v>20</v>
      </c>
      <c r="C40" s="48" t="s">
        <v>21</v>
      </c>
      <c r="D40" s="49" t="s">
        <v>22</v>
      </c>
    </row>
    <row r="41" spans="1:4" x14ac:dyDescent="0.25">
      <c r="B41" s="54" t="s">
        <v>23</v>
      </c>
      <c r="C41" s="55">
        <f>VLOOKUP($D$37&amp;"-"&amp;B41,Planilha2!$A:$D,4,)</f>
        <v>0.32</v>
      </c>
      <c r="D41" s="50">
        <f>C41*$D$38</f>
        <v>64</v>
      </c>
    </row>
    <row r="42" spans="1:4" x14ac:dyDescent="0.25">
      <c r="B42" s="54" t="s">
        <v>24</v>
      </c>
      <c r="C42" s="55">
        <f>VLOOKUP($D$37&amp;"-"&amp;B42,Planilha2!$A:$D,4,)</f>
        <v>0.35</v>
      </c>
      <c r="D42" s="50">
        <f>C42*$D$38</f>
        <v>70</v>
      </c>
    </row>
    <row r="43" spans="1:4" x14ac:dyDescent="0.25">
      <c r="B43" s="54" t="s">
        <v>25</v>
      </c>
      <c r="C43" s="55">
        <f>VLOOKUP($D$37&amp;"-"&amp;B43,Planilha2!$A:$D,4,)</f>
        <v>0.08</v>
      </c>
      <c r="D43" s="50">
        <f>C43*$D$38</f>
        <v>16</v>
      </c>
    </row>
    <row r="44" spans="1:4" x14ac:dyDescent="0.25">
      <c r="B44" s="54" t="s">
        <v>26</v>
      </c>
      <c r="C44" s="55">
        <f>VLOOKUP($D$37&amp;"-"&amp;B44,Planilha2!$A:$D,4,)</f>
        <v>0.05</v>
      </c>
      <c r="D44" s="50">
        <f>C44*$D$38</f>
        <v>10</v>
      </c>
    </row>
    <row r="45" spans="1:4" x14ac:dyDescent="0.25">
      <c r="B45" s="54" t="s">
        <v>27</v>
      </c>
      <c r="C45" s="55">
        <f>VLOOKUP($D$37&amp;"-"&amp;B45,Planilha2!$A:$D,4,)</f>
        <v>0.1</v>
      </c>
      <c r="D45" s="50">
        <f>C45*$D$38</f>
        <v>20</v>
      </c>
    </row>
    <row r="46" spans="1:4" x14ac:dyDescent="0.25">
      <c r="B46" s="54" t="s">
        <v>28</v>
      </c>
      <c r="C46" s="55">
        <f>VLOOKUP($D$37&amp;"-"&amp;B46,Planilha2!$A:$D,4,)</f>
        <v>0.1</v>
      </c>
      <c r="D46" s="50">
        <f>C46*$D$38</f>
        <v>20</v>
      </c>
    </row>
    <row r="47" spans="1:4" ht="15.75" thickBot="1" x14ac:dyDescent="0.3">
      <c r="B47" s="51"/>
      <c r="C47" s="52"/>
      <c r="D47" s="53">
        <f>SUM(D41:D46)</f>
        <v>200</v>
      </c>
    </row>
  </sheetData>
  <mergeCells count="13">
    <mergeCell ref="B38:C38"/>
    <mergeCell ref="B24:C24"/>
    <mergeCell ref="B25:C25"/>
    <mergeCell ref="B26:C26"/>
    <mergeCell ref="B27:C27"/>
    <mergeCell ref="B29:C29"/>
    <mergeCell ref="B37:C37"/>
    <mergeCell ref="B17:D17"/>
    <mergeCell ref="B18:C18"/>
    <mergeCell ref="B19:C19"/>
    <mergeCell ref="B20:C20"/>
    <mergeCell ref="B22:D22"/>
    <mergeCell ref="B23:C23"/>
  </mergeCells>
  <dataValidations count="1">
    <dataValidation type="list" allowBlank="1" showInputMessage="1" showErrorMessage="1" sqref="D37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F48"/>
  <sheetViews>
    <sheetView showGridLines="0" tabSelected="1" topLeftCell="A27" zoomScale="115" zoomScaleNormal="115" workbookViewId="0">
      <selection activeCell="C42" sqref="C42"/>
    </sheetView>
  </sheetViews>
  <sheetFormatPr defaultColWidth="0" defaultRowHeight="15" x14ac:dyDescent="0.25"/>
  <cols>
    <col min="1" max="1" width="9.140625" customWidth="1"/>
    <col min="2" max="2" width="54.28515625" customWidth="1"/>
    <col min="3" max="3" width="19.7109375" bestFit="1" customWidth="1"/>
    <col min="4" max="4" width="19.42578125" bestFit="1" customWidth="1"/>
    <col min="5" max="5" width="7.28515625" customWidth="1"/>
    <col min="6" max="6" width="5" customWidth="1"/>
    <col min="7" max="7" width="9.140625" customWidth="1"/>
    <col min="8" max="16384" width="9.140625" hidden="1"/>
  </cols>
  <sheetData>
    <row r="16" ht="15.75" thickBot="1" x14ac:dyDescent="0.3"/>
    <row r="17" spans="2:5" ht="26.25" x14ac:dyDescent="0.25">
      <c r="B17" s="5" t="s">
        <v>14</v>
      </c>
      <c r="C17" s="6"/>
      <c r="D17" s="7"/>
    </row>
    <row r="18" spans="2:5" ht="18" thickBot="1" x14ac:dyDescent="0.35">
      <c r="B18" s="11" t="s">
        <v>12</v>
      </c>
      <c r="C18" s="12"/>
      <c r="D18" s="13">
        <v>2000</v>
      </c>
    </row>
    <row r="19" spans="2:5" ht="18" thickBot="1" x14ac:dyDescent="0.35">
      <c r="B19" s="14" t="s">
        <v>13</v>
      </c>
      <c r="C19" s="15"/>
      <c r="D19" s="46">
        <v>6.0000000000000001E-3</v>
      </c>
    </row>
    <row r="20" spans="2:5" ht="18" thickBot="1" x14ac:dyDescent="0.35">
      <c r="B20" s="16" t="s">
        <v>36</v>
      </c>
      <c r="C20" s="17"/>
      <c r="D20" s="33">
        <f>30%*salario</f>
        <v>600</v>
      </c>
    </row>
    <row r="21" spans="2:5" ht="15.75" thickBot="1" x14ac:dyDescent="0.3"/>
    <row r="22" spans="2:5" ht="39.75" customHeight="1" x14ac:dyDescent="0.25">
      <c r="B22" s="8" t="s">
        <v>4</v>
      </c>
      <c r="C22" s="9"/>
      <c r="D22" s="10"/>
    </row>
    <row r="23" spans="2:5" ht="18" thickBot="1" x14ac:dyDescent="0.35">
      <c r="B23" s="11" t="s">
        <v>5</v>
      </c>
      <c r="C23" s="12"/>
      <c r="D23" s="13">
        <v>200</v>
      </c>
    </row>
    <row r="24" spans="2:5" ht="18" thickBot="1" x14ac:dyDescent="0.35">
      <c r="B24" s="14" t="s">
        <v>0</v>
      </c>
      <c r="C24" s="15"/>
      <c r="D24" s="45">
        <v>5</v>
      </c>
    </row>
    <row r="25" spans="2:5" ht="18" thickBot="1" x14ac:dyDescent="0.35">
      <c r="B25" s="14" t="s">
        <v>1</v>
      </c>
      <c r="C25" s="15"/>
      <c r="D25" s="34">
        <v>1.0789999999999999E-2</v>
      </c>
    </row>
    <row r="26" spans="2:5" ht="18" thickBot="1" x14ac:dyDescent="0.35">
      <c r="B26" s="18" t="s">
        <v>2</v>
      </c>
      <c r="C26" s="19"/>
      <c r="D26" s="20">
        <f>FV(tx_mensal,qtd_anos*12,aporte*-1)</f>
        <v>16755.382799697527</v>
      </c>
      <c r="E26" s="1"/>
    </row>
    <row r="27" spans="2:5" ht="18" thickBot="1" x14ac:dyDescent="0.35">
      <c r="B27" s="21" t="s">
        <v>3</v>
      </c>
      <c r="C27" s="22"/>
      <c r="D27" s="23">
        <f>patrimonio*rendimento_carteira</f>
        <v>100.53229679818516</v>
      </c>
    </row>
    <row r="28" spans="2:5" ht="15.75" thickBot="1" x14ac:dyDescent="0.3"/>
    <row r="29" spans="2:5" ht="30.75" x14ac:dyDescent="0.25">
      <c r="B29" s="8" t="s">
        <v>15</v>
      </c>
      <c r="C29" s="9"/>
      <c r="D29" s="3" t="s">
        <v>16</v>
      </c>
    </row>
    <row r="30" spans="2:5" ht="18" thickBot="1" x14ac:dyDescent="0.35">
      <c r="B30" s="24" t="s">
        <v>6</v>
      </c>
      <c r="C30" s="25">
        <f>FV($D$25,A33*12,$D$23*-1)</f>
        <v>5445.5254595290435</v>
      </c>
      <c r="D30" s="26">
        <f>C30*rendimento_carteira</f>
        <v>32.673152757174265</v>
      </c>
    </row>
    <row r="31" spans="2:5" ht="18" thickBot="1" x14ac:dyDescent="0.35">
      <c r="B31" s="27" t="s">
        <v>7</v>
      </c>
      <c r="C31" s="28">
        <f>FV($D$25,A34*12,$D$23*-1)</f>
        <v>16755.382799697527</v>
      </c>
      <c r="D31" s="29">
        <f>C31*rendimento_carteira</f>
        <v>100.53229679818516</v>
      </c>
    </row>
    <row r="32" spans="2:5" ht="18" thickBot="1" x14ac:dyDescent="0.35">
      <c r="B32" s="27" t="s">
        <v>8</v>
      </c>
      <c r="C32" s="28">
        <f>FV($D$25,A35*12,$D$23*-1)</f>
        <v>48656.842506034438</v>
      </c>
      <c r="D32" s="29">
        <f>C32*rendimento_carteira</f>
        <v>291.94105503620665</v>
      </c>
    </row>
    <row r="33" spans="1:4" ht="18" thickBot="1" x14ac:dyDescent="0.35">
      <c r="A33" s="2">
        <v>2</v>
      </c>
      <c r="B33" s="27" t="s">
        <v>9</v>
      </c>
      <c r="C33" s="28">
        <f>FV($D$25,A36*12,$D$23*-1)</f>
        <v>225039.68001941612</v>
      </c>
      <c r="D33" s="29">
        <f>C33*rendimento_carteira</f>
        <v>1350.2380801164968</v>
      </c>
    </row>
    <row r="34" spans="1:4" ht="18" thickBot="1" x14ac:dyDescent="0.35">
      <c r="A34" s="2">
        <v>5</v>
      </c>
      <c r="B34" s="27" t="s">
        <v>10</v>
      </c>
      <c r="C34" s="28">
        <f>FV($D$25,A37*12,$D$23*-1)</f>
        <v>864433.93100094295</v>
      </c>
      <c r="D34" s="29">
        <f>C34*rendimento_carteira</f>
        <v>5186.6035860056581</v>
      </c>
    </row>
    <row r="35" spans="1:4" ht="18" thickBot="1" x14ac:dyDescent="0.35">
      <c r="A35" s="2">
        <v>10</v>
      </c>
      <c r="B35" s="30" t="s">
        <v>11</v>
      </c>
      <c r="C35" s="31">
        <f>FV($D$25,A38*12,$D$23*-1)</f>
        <v>11584471.516699264</v>
      </c>
      <c r="D35" s="32">
        <f>C35*rendimento_carteira</f>
        <v>69506.82910019558</v>
      </c>
    </row>
    <row r="36" spans="1:4" ht="15.75" thickBot="1" x14ac:dyDescent="0.3">
      <c r="A36" s="2">
        <v>20</v>
      </c>
    </row>
    <row r="37" spans="1:4" ht="15.75" thickBot="1" x14ac:dyDescent="0.3">
      <c r="A37" s="2">
        <v>30</v>
      </c>
    </row>
    <row r="38" spans="1:4" x14ac:dyDescent="0.25">
      <c r="A38" s="2">
        <v>50</v>
      </c>
      <c r="B38" s="56" t="s">
        <v>17</v>
      </c>
      <c r="C38" s="58"/>
      <c r="D38" s="59" t="s">
        <v>34</v>
      </c>
    </row>
    <row r="39" spans="1:4" ht="18" thickBot="1" x14ac:dyDescent="0.35">
      <c r="B39" s="71" t="s">
        <v>19</v>
      </c>
      <c r="C39" s="72"/>
      <c r="D39" s="73">
        <f>aporte</f>
        <v>200</v>
      </c>
    </row>
    <row r="40" spans="1:4" ht="15.75" thickBot="1" x14ac:dyDescent="0.3"/>
    <row r="41" spans="1:4" x14ac:dyDescent="0.25">
      <c r="B41" s="47" t="s">
        <v>20</v>
      </c>
      <c r="C41" s="48" t="s">
        <v>21</v>
      </c>
      <c r="D41" s="49" t="s">
        <v>22</v>
      </c>
    </row>
    <row r="42" spans="1:4" ht="15.75" thickBot="1" x14ac:dyDescent="0.3">
      <c r="B42" s="62" t="s">
        <v>23</v>
      </c>
      <c r="C42" s="63">
        <f>VLOOKUP($D$38&amp;"-"&amp;B42,Planilha2!$A:$D,4,)</f>
        <v>0.32</v>
      </c>
      <c r="D42" s="64">
        <f>C42*$D$39</f>
        <v>64</v>
      </c>
    </row>
    <row r="43" spans="1:4" ht="15.75" thickBot="1" x14ac:dyDescent="0.3">
      <c r="B43" s="65" t="s">
        <v>24</v>
      </c>
      <c r="C43" s="66">
        <f>VLOOKUP($D$38&amp;"-"&amp;B43,Planilha2!$A:$D,4,)</f>
        <v>0.35</v>
      </c>
      <c r="D43" s="67">
        <f>C43*$D$39</f>
        <v>70</v>
      </c>
    </row>
    <row r="44" spans="1:4" ht="15.75" thickBot="1" x14ac:dyDescent="0.3">
      <c r="B44" s="65" t="s">
        <v>25</v>
      </c>
      <c r="C44" s="66">
        <f>VLOOKUP($D$38&amp;"-"&amp;B44,Planilha2!$A:$D,4,)</f>
        <v>0.08</v>
      </c>
      <c r="D44" s="67">
        <f>C44*$D$39</f>
        <v>16</v>
      </c>
    </row>
    <row r="45" spans="1:4" ht="15.75" thickBot="1" x14ac:dyDescent="0.3">
      <c r="B45" s="65" t="s">
        <v>26</v>
      </c>
      <c r="C45" s="66">
        <f>VLOOKUP($D$38&amp;"-"&amp;B45,Planilha2!$A:$D,4,)</f>
        <v>0.05</v>
      </c>
      <c r="D45" s="67">
        <f>C45*$D$39</f>
        <v>10</v>
      </c>
    </row>
    <row r="46" spans="1:4" ht="15.75" thickBot="1" x14ac:dyDescent="0.3">
      <c r="B46" s="65" t="s">
        <v>27</v>
      </c>
      <c r="C46" s="66">
        <f>VLOOKUP($D$38&amp;"-"&amp;B46,Planilha2!$A:$D,4,)</f>
        <v>0.1</v>
      </c>
      <c r="D46" s="67">
        <f>C46*$D$39</f>
        <v>20</v>
      </c>
    </row>
    <row r="47" spans="1:4" x14ac:dyDescent="0.25">
      <c r="B47" s="68" t="s">
        <v>28</v>
      </c>
      <c r="C47" s="69">
        <f>VLOOKUP($D$38&amp;"-"&amp;B47,Planilha2!$A:$D,4,)</f>
        <v>0.1</v>
      </c>
      <c r="D47" s="70">
        <f>C47*$D$39</f>
        <v>20</v>
      </c>
    </row>
    <row r="48" spans="1:4" ht="15.75" thickBot="1" x14ac:dyDescent="0.3">
      <c r="B48" s="51"/>
      <c r="C48" s="52"/>
      <c r="D48" s="53">
        <f>SUM(D42:D47)</f>
        <v>200</v>
      </c>
    </row>
  </sheetData>
  <mergeCells count="13">
    <mergeCell ref="B39:C39"/>
    <mergeCell ref="B38:C38"/>
    <mergeCell ref="B29:C29"/>
    <mergeCell ref="B23:C23"/>
    <mergeCell ref="B24:C24"/>
    <mergeCell ref="B25:C25"/>
    <mergeCell ref="B26:C26"/>
    <mergeCell ref="B27:C27"/>
    <mergeCell ref="B22:D22"/>
    <mergeCell ref="B18:C18"/>
    <mergeCell ref="B19:C19"/>
    <mergeCell ref="B20:C20"/>
    <mergeCell ref="B17:D17"/>
  </mergeCells>
  <dataValidations count="1">
    <dataValidation type="list" allowBlank="1" showInputMessage="1" showErrorMessage="1" sqref="D38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2" sqref="F2"/>
    </sheetView>
  </sheetViews>
  <sheetFormatPr defaultRowHeight="15" x14ac:dyDescent="0.25"/>
  <cols>
    <col min="1" max="1" width="31.85546875" customWidth="1"/>
    <col min="2" max="2" width="12.140625" bestFit="1" customWidth="1"/>
    <col min="3" max="3" width="19" bestFit="1" customWidth="1"/>
    <col min="6" max="6" width="17" bestFit="1" customWidth="1"/>
    <col min="7" max="7" width="8.7109375" bestFit="1" customWidth="1"/>
  </cols>
  <sheetData>
    <row r="1" spans="1:7" x14ac:dyDescent="0.25">
      <c r="G1" t="s">
        <v>30</v>
      </c>
    </row>
    <row r="2" spans="1:7" x14ac:dyDescent="0.25">
      <c r="A2" s="43" t="s">
        <v>31</v>
      </c>
      <c r="B2" s="43" t="s">
        <v>32</v>
      </c>
      <c r="C2" s="44" t="s">
        <v>33</v>
      </c>
      <c r="D2" s="43" t="s">
        <v>30</v>
      </c>
      <c r="F2" s="35" t="s">
        <v>35</v>
      </c>
      <c r="G2" s="42">
        <f>VLOOKUP(A10,$A:$D,4,)</f>
        <v>0.35</v>
      </c>
    </row>
    <row r="3" spans="1:7" x14ac:dyDescent="0.25">
      <c r="A3" t="str">
        <f>B3&amp;"-"&amp;C3</f>
        <v>Conservador-PAPEL</v>
      </c>
      <c r="B3" t="s">
        <v>29</v>
      </c>
      <c r="C3" s="4" t="s">
        <v>23</v>
      </c>
      <c r="D3" s="37">
        <v>0.3</v>
      </c>
    </row>
    <row r="4" spans="1:7" x14ac:dyDescent="0.25">
      <c r="A4" t="str">
        <f t="shared" ref="A4:A20" si="0">B4&amp;"-"&amp;C4</f>
        <v>Conservador-TIJOLO</v>
      </c>
      <c r="B4" t="s">
        <v>29</v>
      </c>
      <c r="C4" s="4" t="s">
        <v>24</v>
      </c>
      <c r="D4" s="37">
        <v>0.5</v>
      </c>
    </row>
    <row r="5" spans="1:7" x14ac:dyDescent="0.25">
      <c r="A5" t="str">
        <f t="shared" si="0"/>
        <v>Conservador-HÍBRIDOS</v>
      </c>
      <c r="B5" t="s">
        <v>29</v>
      </c>
      <c r="C5" s="36" t="s">
        <v>25</v>
      </c>
      <c r="D5" s="37">
        <v>0.1</v>
      </c>
    </row>
    <row r="6" spans="1:7" x14ac:dyDescent="0.25">
      <c r="A6" t="str">
        <f t="shared" si="0"/>
        <v>Conservador-FOFs</v>
      </c>
      <c r="B6" t="s">
        <v>29</v>
      </c>
      <c r="C6" s="36" t="s">
        <v>26</v>
      </c>
      <c r="D6" s="37">
        <v>0.1</v>
      </c>
    </row>
    <row r="7" spans="1:7" x14ac:dyDescent="0.25">
      <c r="A7" t="str">
        <f t="shared" si="0"/>
        <v>Conservador-DESENVOLVIMENTO</v>
      </c>
      <c r="B7" t="s">
        <v>29</v>
      </c>
      <c r="C7" s="36" t="s">
        <v>27</v>
      </c>
      <c r="D7" s="37">
        <v>0</v>
      </c>
    </row>
    <row r="8" spans="1:7" ht="15.75" thickBot="1" x14ac:dyDescent="0.3">
      <c r="A8" s="38" t="str">
        <f t="shared" si="0"/>
        <v>Conservador-HOTELARIAS</v>
      </c>
      <c r="B8" s="38" t="s">
        <v>29</v>
      </c>
      <c r="C8" s="39" t="s">
        <v>28</v>
      </c>
      <c r="D8" s="40">
        <v>0</v>
      </c>
    </row>
    <row r="9" spans="1:7" x14ac:dyDescent="0.25">
      <c r="A9" t="str">
        <f t="shared" si="0"/>
        <v>Moderado-PAPEL</v>
      </c>
      <c r="B9" t="s">
        <v>34</v>
      </c>
      <c r="C9" s="4" t="s">
        <v>23</v>
      </c>
      <c r="D9" s="37">
        <v>0.32</v>
      </c>
    </row>
    <row r="10" spans="1:7" x14ac:dyDescent="0.25">
      <c r="A10" t="str">
        <f t="shared" si="0"/>
        <v>Moderado-TIJOLO</v>
      </c>
      <c r="B10" t="s">
        <v>34</v>
      </c>
      <c r="C10" s="4" t="s">
        <v>24</v>
      </c>
      <c r="D10" s="41">
        <v>0.35</v>
      </c>
    </row>
    <row r="11" spans="1:7" x14ac:dyDescent="0.25">
      <c r="A11" t="str">
        <f t="shared" si="0"/>
        <v>Moderado-HÍBRIDOS</v>
      </c>
      <c r="B11" t="s">
        <v>34</v>
      </c>
      <c r="C11" s="36" t="s">
        <v>25</v>
      </c>
      <c r="D11" s="37">
        <v>0.08</v>
      </c>
    </row>
    <row r="12" spans="1:7" x14ac:dyDescent="0.25">
      <c r="A12" t="str">
        <f t="shared" si="0"/>
        <v>Moderado-FOFs</v>
      </c>
      <c r="B12" t="s">
        <v>34</v>
      </c>
      <c r="C12" s="36" t="s">
        <v>26</v>
      </c>
      <c r="D12" s="37">
        <v>0.05</v>
      </c>
    </row>
    <row r="13" spans="1:7" x14ac:dyDescent="0.25">
      <c r="A13" t="str">
        <f t="shared" si="0"/>
        <v>Moderado-DESENVOLVIMENTO</v>
      </c>
      <c r="B13" t="s">
        <v>34</v>
      </c>
      <c r="C13" s="36" t="s">
        <v>27</v>
      </c>
      <c r="D13" s="37">
        <v>0.1</v>
      </c>
    </row>
    <row r="14" spans="1:7" ht="15.75" thickBot="1" x14ac:dyDescent="0.3">
      <c r="A14" s="38" t="str">
        <f t="shared" si="0"/>
        <v>Moderado-HOTELARIAS</v>
      </c>
      <c r="B14" s="38" t="s">
        <v>34</v>
      </c>
      <c r="C14" s="39" t="s">
        <v>28</v>
      </c>
      <c r="D14" s="40">
        <v>0.1</v>
      </c>
    </row>
    <row r="15" spans="1:7" x14ac:dyDescent="0.25">
      <c r="A15" t="str">
        <f t="shared" si="0"/>
        <v>Agressivo-PAPEL</v>
      </c>
      <c r="B15" t="s">
        <v>18</v>
      </c>
      <c r="C15" s="4" t="s">
        <v>23</v>
      </c>
      <c r="D15" s="37">
        <v>0.5</v>
      </c>
    </row>
    <row r="16" spans="1:7" x14ac:dyDescent="0.25">
      <c r="A16" t="str">
        <f t="shared" si="0"/>
        <v>Agressivo-TIJOLO</v>
      </c>
      <c r="B16" t="s">
        <v>18</v>
      </c>
      <c r="C16" s="4" t="s">
        <v>24</v>
      </c>
      <c r="D16" s="37">
        <v>0.1</v>
      </c>
    </row>
    <row r="17" spans="1:4" x14ac:dyDescent="0.25">
      <c r="A17" t="str">
        <f t="shared" si="0"/>
        <v>Agressivo-HÍBRIDOS</v>
      </c>
      <c r="B17" t="s">
        <v>18</v>
      </c>
      <c r="C17" s="36" t="s">
        <v>25</v>
      </c>
      <c r="D17" s="37">
        <v>0.05</v>
      </c>
    </row>
    <row r="18" spans="1:4" x14ac:dyDescent="0.25">
      <c r="A18" t="str">
        <f t="shared" si="0"/>
        <v>Agressivo-FOFs</v>
      </c>
      <c r="B18" t="s">
        <v>18</v>
      </c>
      <c r="C18" s="36" t="s">
        <v>26</v>
      </c>
      <c r="D18" s="37">
        <v>0.05</v>
      </c>
    </row>
    <row r="19" spans="1:4" x14ac:dyDescent="0.25">
      <c r="A19" t="str">
        <f t="shared" si="0"/>
        <v>Agressivo-DESENVOLVIMENTO</v>
      </c>
      <c r="B19" t="s">
        <v>18</v>
      </c>
      <c r="C19" s="36" t="s">
        <v>27</v>
      </c>
      <c r="D19" s="37">
        <v>0.2</v>
      </c>
    </row>
    <row r="20" spans="1:4" x14ac:dyDescent="0.25">
      <c r="A20" t="str">
        <f t="shared" si="0"/>
        <v>Agressivo-HOTELARIAS</v>
      </c>
      <c r="B20" t="s">
        <v>18</v>
      </c>
      <c r="C20" s="36" t="s">
        <v>28</v>
      </c>
      <c r="D20" s="3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14</vt:i4>
      </vt:variant>
    </vt:vector>
  </HeadingPairs>
  <TitlesOfParts>
    <vt:vector size="17" baseType="lpstr">
      <vt:lpstr>APP (2)</vt:lpstr>
      <vt:lpstr>APP</vt:lpstr>
      <vt:lpstr>Planilha2</vt:lpstr>
      <vt:lpstr>'APP (2)'!aporte</vt:lpstr>
      <vt:lpstr>aporte</vt:lpstr>
      <vt:lpstr>'APP (2)'!patrimonio</vt:lpstr>
      <vt:lpstr>patrimonio</vt:lpstr>
      <vt:lpstr>'APP (2)'!qtd_anos</vt:lpstr>
      <vt:lpstr>qtd_anos</vt:lpstr>
      <vt:lpstr>'APP (2)'!rendimento_carteira</vt:lpstr>
      <vt:lpstr>rendimento_carteira</vt:lpstr>
      <vt:lpstr>'APP (2)'!salario</vt:lpstr>
      <vt:lpstr>salario</vt:lpstr>
      <vt:lpstr>'APP (2)'!sug_invest</vt:lpstr>
      <vt:lpstr>sug_invest</vt:lpstr>
      <vt:lpstr>'APP (2)'!tx_mensal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Rodrigues Pereira</dc:creator>
  <cp:lastModifiedBy>Brain Tecnologia</cp:lastModifiedBy>
  <dcterms:created xsi:type="dcterms:W3CDTF">2025-06-21T20:50:49Z</dcterms:created>
  <dcterms:modified xsi:type="dcterms:W3CDTF">2025-06-22T19:51:22Z</dcterms:modified>
</cp:coreProperties>
</file>