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31A843E-AA69-40EB-8044-5A2B908955C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2" l="1"/>
  <c r="J30" i="2"/>
  <c r="N11" i="2" l="1"/>
  <c r="N7" i="2"/>
  <c r="N39" i="2"/>
  <c r="N40" i="2"/>
  <c r="N42" i="2" s="1"/>
  <c r="N36" i="2"/>
  <c r="N35" i="2"/>
  <c r="N33" i="2"/>
  <c r="N6" i="2"/>
  <c r="N34" i="2"/>
  <c r="N8" i="2"/>
  <c r="N41" i="2"/>
  <c r="N32" i="2"/>
  <c r="N31" i="2"/>
  <c r="N9" i="2"/>
  <c r="J39" i="2"/>
  <c r="J36" i="2"/>
  <c r="J33" i="2"/>
  <c r="J31" i="2"/>
  <c r="J29" i="2"/>
  <c r="J28" i="2"/>
  <c r="J26" i="2"/>
  <c r="J25" i="2"/>
  <c r="J19" i="2"/>
  <c r="J20" i="1"/>
  <c r="J20" i="2"/>
  <c r="J18" i="2"/>
  <c r="J17" i="2"/>
  <c r="J7" i="2"/>
  <c r="J6" i="2"/>
  <c r="F48" i="2"/>
  <c r="E48" i="2"/>
  <c r="F46" i="2"/>
  <c r="F45" i="2"/>
  <c r="F44" i="2"/>
  <c r="F41" i="2"/>
  <c r="F40" i="2"/>
  <c r="F38" i="2"/>
  <c r="F37" i="2"/>
  <c r="F36" i="2"/>
  <c r="F35" i="2"/>
  <c r="E46" i="2"/>
  <c r="E45" i="2"/>
  <c r="E44" i="2"/>
  <c r="E41" i="2"/>
  <c r="E40" i="2"/>
  <c r="E38" i="2"/>
  <c r="E37" i="2"/>
  <c r="E36" i="2"/>
  <c r="E35" i="2"/>
  <c r="F31" i="2"/>
  <c r="F29" i="2"/>
  <c r="F28" i="2"/>
  <c r="F27" i="2"/>
  <c r="F26" i="2"/>
  <c r="F24" i="2"/>
  <c r="E31" i="2"/>
  <c r="E29" i="2"/>
  <c r="E28" i="2"/>
  <c r="E27" i="2"/>
  <c r="E26" i="2"/>
  <c r="E24" i="2"/>
  <c r="D46" i="2"/>
  <c r="D48" i="2"/>
  <c r="D45" i="2"/>
  <c r="D44" i="2"/>
  <c r="D41" i="2"/>
  <c r="D40" i="2"/>
  <c r="D38" i="2"/>
  <c r="D37" i="2"/>
  <c r="D36" i="2"/>
  <c r="D35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N11" i="1"/>
  <c r="N26" i="1" s="1"/>
  <c r="D24" i="1"/>
  <c r="N9" i="1"/>
  <c r="N8" i="1"/>
  <c r="N7" i="1"/>
  <c r="N6" i="1"/>
  <c r="J34" i="1"/>
  <c r="J35" i="1"/>
  <c r="J32" i="1"/>
  <c r="J31" i="1" s="1"/>
  <c r="J30" i="1"/>
  <c r="J29" i="1"/>
  <c r="J27" i="1"/>
  <c r="J26" i="1"/>
  <c r="D26" i="1"/>
  <c r="J12" i="1" s="1"/>
  <c r="J13" i="1"/>
  <c r="D25" i="1"/>
  <c r="J19" i="1"/>
  <c r="J17" i="1"/>
  <c r="J18" i="1" s="1"/>
  <c r="J16" i="1"/>
  <c r="J11" i="1"/>
  <c r="D44" i="1"/>
  <c r="D43" i="1"/>
  <c r="D42" i="1"/>
  <c r="D38" i="1"/>
  <c r="D36" i="1"/>
  <c r="D35" i="1"/>
  <c r="D34" i="1"/>
  <c r="D33" i="1"/>
  <c r="J10" i="1" s="1"/>
  <c r="D27" i="1"/>
  <c r="D22" i="1"/>
  <c r="J23" i="1" s="1"/>
  <c r="J7" i="1"/>
  <c r="J6" i="1"/>
  <c r="J5" i="1"/>
  <c r="F44" i="1"/>
  <c r="F43" i="1"/>
  <c r="F42" i="1"/>
  <c r="F39" i="1"/>
  <c r="F38" i="1"/>
  <c r="F36" i="1"/>
  <c r="F35" i="1"/>
  <c r="F34" i="1"/>
  <c r="F33" i="1"/>
  <c r="E44" i="1"/>
  <c r="E43" i="1"/>
  <c r="E42" i="1"/>
  <c r="E39" i="1"/>
  <c r="E38" i="1"/>
  <c r="E36" i="1"/>
  <c r="E35" i="1"/>
  <c r="E34" i="1"/>
  <c r="E33" i="1"/>
  <c r="F27" i="1"/>
  <c r="F26" i="1"/>
  <c r="F25" i="1"/>
  <c r="F24" i="1"/>
  <c r="F22" i="1"/>
  <c r="E27" i="1"/>
  <c r="E26" i="1"/>
  <c r="E25" i="1"/>
  <c r="E24" i="1"/>
  <c r="E22" i="1"/>
  <c r="F15" i="1"/>
  <c r="F14" i="1"/>
  <c r="F13" i="1"/>
  <c r="F12" i="1"/>
  <c r="F11" i="1"/>
  <c r="F10" i="1"/>
  <c r="F9" i="1"/>
  <c r="F8" i="1"/>
  <c r="F7" i="1"/>
  <c r="F6" i="1"/>
  <c r="F5" i="1"/>
  <c r="F4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<sst xmlns="http://schemas.openxmlformats.org/spreadsheetml/2006/main" count="188" uniqueCount="113">
  <si>
    <t xml:space="preserve"> Sh. Million </t>
  </si>
  <si>
    <t xml:space="preserve">Sales </t>
  </si>
  <si>
    <t>Less: cost of goods sold</t>
  </si>
  <si>
    <t>Gross Profit</t>
  </si>
  <si>
    <t>General expenses</t>
  </si>
  <si>
    <t>Selling expenses</t>
  </si>
  <si>
    <t>EBITDA</t>
  </si>
  <si>
    <t>Depreciation</t>
  </si>
  <si>
    <t>EBIT</t>
  </si>
  <si>
    <t>Interest</t>
  </si>
  <si>
    <t>EBT</t>
  </si>
  <si>
    <t>Tax</t>
  </si>
  <si>
    <t>EAT</t>
  </si>
  <si>
    <t>Sh. Million</t>
  </si>
  <si>
    <t>ASSETS</t>
  </si>
  <si>
    <t>Non-Current Assets</t>
  </si>
  <si>
    <t>PPE</t>
  </si>
  <si>
    <t>Current Assets</t>
  </si>
  <si>
    <t xml:space="preserve">Cash </t>
  </si>
  <si>
    <t>Accounts receivable</t>
  </si>
  <si>
    <t>Inventory</t>
  </si>
  <si>
    <t>Total Assets</t>
  </si>
  <si>
    <t>EQUITIES AND LIABILITIES</t>
  </si>
  <si>
    <t>Current Liabilities</t>
  </si>
  <si>
    <t>Accounts payable</t>
  </si>
  <si>
    <t>Tax payable</t>
  </si>
  <si>
    <t>Accruals</t>
  </si>
  <si>
    <t>Non-Current Liabilities</t>
  </si>
  <si>
    <t>Long-term loans</t>
  </si>
  <si>
    <t xml:space="preserve">Total Liabilities </t>
  </si>
  <si>
    <t>Owners Equity</t>
  </si>
  <si>
    <t>Ordinary shares capital</t>
  </si>
  <si>
    <t>Retained profit</t>
  </si>
  <si>
    <t>Total Liabilities &amp; Owners Equity</t>
  </si>
  <si>
    <t>Income Statement</t>
  </si>
  <si>
    <t>Cash Flow Statement</t>
  </si>
  <si>
    <t>Indirect Method</t>
  </si>
  <si>
    <t>Add back Tax</t>
  </si>
  <si>
    <t xml:space="preserve">  Net profit</t>
  </si>
  <si>
    <t xml:space="preserve">Add back Depreciation </t>
  </si>
  <si>
    <t>Change</t>
  </si>
  <si>
    <t>Changes in Working Capital</t>
  </si>
  <si>
    <t>Acoounts Payable</t>
  </si>
  <si>
    <t>Accounts Receivable</t>
  </si>
  <si>
    <t>Balanced Sheet</t>
  </si>
  <si>
    <t>Income Tax Paid</t>
  </si>
  <si>
    <t>Opening Tax payabes</t>
  </si>
  <si>
    <t>Tax for 2017</t>
  </si>
  <si>
    <t xml:space="preserve"> Tax paid </t>
  </si>
  <si>
    <t>Closing Tax payables</t>
  </si>
  <si>
    <t>Cash from Operation Activity</t>
  </si>
  <si>
    <t>Investing Activities</t>
  </si>
  <si>
    <t>Financing Activities</t>
  </si>
  <si>
    <t>New loans</t>
  </si>
  <si>
    <t>New equity</t>
  </si>
  <si>
    <t>Dividends paid:</t>
  </si>
  <si>
    <t>Opening Retained earnings</t>
  </si>
  <si>
    <t>net income for 2017</t>
  </si>
  <si>
    <t>Dividend paid</t>
  </si>
  <si>
    <t>Closing Retained earnings</t>
  </si>
  <si>
    <t>Cash from Financing Activities</t>
  </si>
  <si>
    <t>Cash flow Statement</t>
  </si>
  <si>
    <t>Operating Activities</t>
  </si>
  <si>
    <t>Direct Method</t>
  </si>
  <si>
    <t>Cash Received from Operations or Customers</t>
  </si>
  <si>
    <t>Accounts payables</t>
  </si>
  <si>
    <t>Interest paid or net</t>
  </si>
  <si>
    <t>Income Tax paid</t>
  </si>
  <si>
    <t>Cash from Operating activities</t>
  </si>
  <si>
    <t>xxxxxxx</t>
  </si>
  <si>
    <t>FCFF</t>
  </si>
  <si>
    <t xml:space="preserve">Net income </t>
  </si>
  <si>
    <t>Non-cash charges</t>
  </si>
  <si>
    <t>interest expense</t>
  </si>
  <si>
    <t xml:space="preserve">Cash flow statement </t>
  </si>
  <si>
    <t>Operating activities</t>
  </si>
  <si>
    <t>Net profit</t>
  </si>
  <si>
    <t xml:space="preserve">Add back tax </t>
  </si>
  <si>
    <t>Add back depreciation</t>
  </si>
  <si>
    <t>Changes in working capital</t>
  </si>
  <si>
    <t>Accounts recievables</t>
  </si>
  <si>
    <t xml:space="preserve">Accounts payables </t>
  </si>
  <si>
    <t xml:space="preserve">Inventory </t>
  </si>
  <si>
    <t xml:space="preserve">opening balance </t>
  </si>
  <si>
    <t>tax for 2017</t>
  </si>
  <si>
    <t xml:space="preserve">tax paid </t>
  </si>
  <si>
    <t>closing balance</t>
  </si>
  <si>
    <t xml:space="preserve">cash from operating activities </t>
  </si>
  <si>
    <t xml:space="preserve">Financing activities </t>
  </si>
  <si>
    <t xml:space="preserve">New equity </t>
  </si>
  <si>
    <t>Dividends paid</t>
  </si>
  <si>
    <t>Total equity</t>
  </si>
  <si>
    <t xml:space="preserve">opening dividends </t>
  </si>
  <si>
    <t>net income</t>
  </si>
  <si>
    <t>closing retained profit</t>
  </si>
  <si>
    <t>cash from financing activities</t>
  </si>
  <si>
    <t xml:space="preserve">Investing activities </t>
  </si>
  <si>
    <t>PPEs</t>
  </si>
  <si>
    <t>total cash from all activities</t>
  </si>
  <si>
    <t xml:space="preserve">Operating activities </t>
  </si>
  <si>
    <t>cash paid from operations</t>
  </si>
  <si>
    <t xml:space="preserve">intrest paid </t>
  </si>
  <si>
    <t>income tax paid</t>
  </si>
  <si>
    <t>Non-cash(depreciation)</t>
  </si>
  <si>
    <t xml:space="preserve">Intrest rate -tax rate </t>
  </si>
  <si>
    <t>FC inv(capital expenditure)</t>
  </si>
  <si>
    <t>Working capital expenditures</t>
  </si>
  <si>
    <t>TOTAL</t>
  </si>
  <si>
    <t>FCFE</t>
  </si>
  <si>
    <t>cash  flow from operations</t>
  </si>
  <si>
    <t xml:space="preserve">capital expenditure </t>
  </si>
  <si>
    <t>net borrowing</t>
  </si>
  <si>
    <t>cash from operations/customers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</si>
</sst>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* \(#,##0\)_ 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name val="Times New Roman"/>
      <family val="1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9" fontId="0" fillId="0" borderId="0" xfId="2" applyFont="1"/>
    <xf numFmtId="0" fontId="2" fillId="0" borderId="0" xfId="2" applyNumberFormat="1" applyFont="1"/>
    <xf numFmtId="43" fontId="2" fillId="0" borderId="0" xfId="1" applyFont="1"/>
    <xf numFmtId="43" fontId="0" fillId="0" borderId="0" xfId="1" applyFont="1"/>
    <xf numFmtId="43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43" fontId="2" fillId="0" borderId="0" xfId="0" applyNumberFormat="1" applyFont="1"/>
    <xf numFmtId="164" fontId="5" fillId="0" borderId="0" xfId="0" applyNumberFormat="1" applyFont="1"/>
    <xf numFmtId="164" fontId="3" fillId="0" borderId="1" xfId="0" applyNumberFormat="1" applyFont="1" applyBorder="1"/>
    <xf numFmtId="0" fontId="3" fillId="0" borderId="0" xfId="0" applyFont="1"/>
    <xf numFmtId="0" fontId="4" fillId="0" borderId="2" xfId="0" applyFont="1" applyBorder="1"/>
    <xf numFmtId="43" fontId="6" fillId="0" borderId="0" xfId="0" applyNumberFormat="1" applyFont="1"/>
    <xf numFmtId="43" fontId="1" fillId="0" borderId="0" xfId="1" applyFont="1"/>
    <xf numFmtId="0" fontId="0" fillId="0" borderId="0" xfId="1" applyNumberFormat="1" applyFont="1"/>
    <xf numFmtId="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opLeftCell="B1" workbookViewId="0">
      <selection activeCell="K13" sqref="K13"/>
    </sheetView>
  </sheetViews>
  <sheetFormatPr defaultRowHeight="15" x14ac:dyDescent="0.25"/>
  <cols>
    <col min="1" max="1" width="30.28515625" bestFit="1" customWidth="1"/>
    <col min="2" max="3" width="11.28515625" bestFit="1" customWidth="1"/>
    <col min="5" max="6" width="9.140625" style="4"/>
    <col min="9" max="9" width="38" customWidth="1"/>
    <col min="10" max="10" width="10.28515625" bestFit="1" customWidth="1"/>
    <col min="13" max="13" width="40.7109375" customWidth="1"/>
    <col min="14" max="14" width="9.5703125" bestFit="1" customWidth="1"/>
  </cols>
  <sheetData>
    <row r="1" spans="1:14" x14ac:dyDescent="0.25">
      <c r="A1" s="2" t="s">
        <v>34</v>
      </c>
    </row>
    <row r="2" spans="1:14" ht="15.75" x14ac:dyDescent="0.25">
      <c r="B2" s="2">
        <v>2017</v>
      </c>
      <c r="C2" s="2">
        <v>2016</v>
      </c>
      <c r="E2" s="5">
        <v>2017</v>
      </c>
      <c r="F2" s="5">
        <v>2016</v>
      </c>
      <c r="I2" s="10" t="s">
        <v>35</v>
      </c>
    </row>
    <row r="3" spans="1:14" x14ac:dyDescent="0.25">
      <c r="B3" s="2" t="s">
        <v>0</v>
      </c>
      <c r="C3" s="2" t="s">
        <v>0</v>
      </c>
      <c r="I3" t="s">
        <v>62</v>
      </c>
    </row>
    <row r="4" spans="1:14" ht="15.75" x14ac:dyDescent="0.25">
      <c r="A4" t="s">
        <v>1</v>
      </c>
      <c r="B4" s="1">
        <v>5000</v>
      </c>
      <c r="C4" s="1">
        <v>6000</v>
      </c>
      <c r="E4" s="4">
        <f>B4/B4</f>
        <v>1</v>
      </c>
      <c r="F4" s="4">
        <f>C4/C4</f>
        <v>1</v>
      </c>
      <c r="I4" s="10" t="s">
        <v>36</v>
      </c>
      <c r="M4" s="2" t="s">
        <v>63</v>
      </c>
    </row>
    <row r="5" spans="1:14" x14ac:dyDescent="0.25">
      <c r="A5" t="s">
        <v>2</v>
      </c>
      <c r="B5" s="1">
        <v>-3750</v>
      </c>
      <c r="C5" s="1">
        <v>-5000</v>
      </c>
      <c r="E5" s="4">
        <f>B5/B4</f>
        <v>-0.75</v>
      </c>
      <c r="F5" s="4">
        <f>C6/C5</f>
        <v>-0.2</v>
      </c>
      <c r="I5" t="s">
        <v>38</v>
      </c>
      <c r="J5" s="6">
        <f>B15</f>
        <v>560</v>
      </c>
      <c r="M5" s="2" t="s">
        <v>62</v>
      </c>
    </row>
    <row r="6" spans="1:14" ht="15.75" x14ac:dyDescent="0.25">
      <c r="A6" t="s">
        <v>3</v>
      </c>
      <c r="B6" s="1">
        <v>1250</v>
      </c>
      <c r="C6" s="1">
        <v>1000</v>
      </c>
      <c r="E6" s="4">
        <f>B6/B4</f>
        <v>0.25</v>
      </c>
      <c r="F6" s="4">
        <f>C7/C6</f>
        <v>-0.1</v>
      </c>
      <c r="I6" s="9" t="s">
        <v>37</v>
      </c>
      <c r="J6" s="6">
        <f>-B14</f>
        <v>140</v>
      </c>
      <c r="M6" t="s">
        <v>64</v>
      </c>
      <c r="N6" s="7">
        <f>D25</f>
        <v>-600</v>
      </c>
    </row>
    <row r="7" spans="1:14" x14ac:dyDescent="0.25">
      <c r="A7" t="s">
        <v>4</v>
      </c>
      <c r="B7">
        <v>-100</v>
      </c>
      <c r="C7">
        <v>-100</v>
      </c>
      <c r="E7" s="4">
        <f>B7/B4</f>
        <v>-0.02</v>
      </c>
      <c r="F7" s="4">
        <f>C7/C4</f>
        <v>-1.6666666666666666E-2</v>
      </c>
      <c r="I7" t="s">
        <v>39</v>
      </c>
      <c r="J7" s="6">
        <f>-B10</f>
        <v>200</v>
      </c>
      <c r="M7" t="s">
        <v>65</v>
      </c>
      <c r="N7" s="7">
        <f>D33</f>
        <v>-460</v>
      </c>
    </row>
    <row r="8" spans="1:14" x14ac:dyDescent="0.25">
      <c r="A8" t="s">
        <v>5</v>
      </c>
      <c r="B8">
        <v>-200</v>
      </c>
      <c r="C8">
        <v>-150</v>
      </c>
      <c r="E8" s="4">
        <f>B8/B4</f>
        <v>-0.04</v>
      </c>
      <c r="F8" s="4">
        <f>C8/C4</f>
        <v>-2.5000000000000001E-2</v>
      </c>
      <c r="J8" s="7"/>
      <c r="M8" t="s">
        <v>66</v>
      </c>
      <c r="N8" s="7">
        <f>B12</f>
        <v>-50</v>
      </c>
    </row>
    <row r="9" spans="1:14" x14ac:dyDescent="0.25">
      <c r="A9" s="2" t="s">
        <v>6</v>
      </c>
      <c r="B9" s="2">
        <v>950</v>
      </c>
      <c r="C9" s="2">
        <v>750</v>
      </c>
      <c r="E9" s="4">
        <f>B9/B4</f>
        <v>0.19</v>
      </c>
      <c r="F9" s="4">
        <f>C9/C4</f>
        <v>0.125</v>
      </c>
      <c r="I9" s="2" t="s">
        <v>41</v>
      </c>
      <c r="J9" s="7"/>
      <c r="M9" t="s">
        <v>67</v>
      </c>
      <c r="N9" s="7">
        <f>J18</f>
        <v>190</v>
      </c>
    </row>
    <row r="10" spans="1:14" x14ac:dyDescent="0.25">
      <c r="A10" t="s">
        <v>7</v>
      </c>
      <c r="B10">
        <v>-200</v>
      </c>
      <c r="C10">
        <v>-250</v>
      </c>
      <c r="E10" s="4">
        <f>B10/B4</f>
        <v>-0.04</v>
      </c>
      <c r="F10" s="4">
        <f>C10/C4</f>
        <v>-4.1666666666666664E-2</v>
      </c>
      <c r="I10" t="s">
        <v>42</v>
      </c>
      <c r="J10" s="6">
        <f>D33</f>
        <v>-460</v>
      </c>
      <c r="M10" t="s">
        <v>69</v>
      </c>
      <c r="N10" s="17">
        <v>370</v>
      </c>
    </row>
    <row r="11" spans="1:14" x14ac:dyDescent="0.25">
      <c r="A11" s="2" t="s">
        <v>8</v>
      </c>
      <c r="B11" s="2">
        <v>750</v>
      </c>
      <c r="C11" s="2">
        <v>500</v>
      </c>
      <c r="E11" s="4">
        <f>B11/B4</f>
        <v>0.15</v>
      </c>
      <c r="F11" s="4">
        <f>C11/C4</f>
        <v>8.3333333333333329E-2</v>
      </c>
      <c r="I11" t="s">
        <v>43</v>
      </c>
      <c r="J11" s="6">
        <f>D25</f>
        <v>-600</v>
      </c>
      <c r="M11" t="s">
        <v>68</v>
      </c>
      <c r="N11" s="7">
        <f>SUM(N6:N10)</f>
        <v>-550</v>
      </c>
    </row>
    <row r="12" spans="1:14" x14ac:dyDescent="0.25">
      <c r="A12" t="s">
        <v>9</v>
      </c>
      <c r="B12">
        <v>-50</v>
      </c>
      <c r="C12">
        <v>-50</v>
      </c>
      <c r="E12" s="4">
        <f>B12/B4</f>
        <v>-0.01</v>
      </c>
      <c r="F12" s="4">
        <f>C12/C4</f>
        <v>-8.3333333333333332E-3</v>
      </c>
      <c r="I12" t="s">
        <v>20</v>
      </c>
      <c r="J12" s="6">
        <f>D26</f>
        <v>-500</v>
      </c>
      <c r="M12" s="2" t="s">
        <v>51</v>
      </c>
      <c r="N12" s="7"/>
    </row>
    <row r="13" spans="1:14" x14ac:dyDescent="0.25">
      <c r="A13" s="2" t="s">
        <v>10</v>
      </c>
      <c r="B13" s="2">
        <v>700</v>
      </c>
      <c r="C13" s="2">
        <v>450</v>
      </c>
      <c r="E13" s="4">
        <f>B13/B4</f>
        <v>0.14000000000000001</v>
      </c>
      <c r="F13" s="4">
        <f>C13/C4</f>
        <v>7.4999999999999997E-2</v>
      </c>
      <c r="I13" t="s">
        <v>26</v>
      </c>
      <c r="J13" s="6">
        <f>D35</f>
        <v>300</v>
      </c>
      <c r="M13" t="s">
        <v>16</v>
      </c>
      <c r="N13" s="7">
        <v>-100</v>
      </c>
    </row>
    <row r="14" spans="1:14" x14ac:dyDescent="0.25">
      <c r="A14" t="s">
        <v>11</v>
      </c>
      <c r="B14">
        <v>-140</v>
      </c>
      <c r="C14">
        <v>-90</v>
      </c>
      <c r="E14" s="4">
        <f>B14/B4</f>
        <v>-2.8000000000000001E-2</v>
      </c>
      <c r="F14" s="4">
        <f>C14/C4</f>
        <v>-1.4999999999999999E-2</v>
      </c>
      <c r="N14" s="7"/>
    </row>
    <row r="15" spans="1:14" x14ac:dyDescent="0.25">
      <c r="A15" s="2" t="s">
        <v>12</v>
      </c>
      <c r="B15" s="2">
        <v>560</v>
      </c>
      <c r="C15" s="2">
        <v>360</v>
      </c>
      <c r="E15" s="4">
        <f>B15/B4</f>
        <v>0.112</v>
      </c>
      <c r="F15" s="4">
        <f>C15/C4</f>
        <v>0.06</v>
      </c>
      <c r="I15" s="2" t="s">
        <v>45</v>
      </c>
      <c r="J15" s="7"/>
      <c r="M15" s="2" t="s">
        <v>52</v>
      </c>
      <c r="N15" s="7"/>
    </row>
    <row r="16" spans="1:14" x14ac:dyDescent="0.25">
      <c r="I16" t="s">
        <v>46</v>
      </c>
      <c r="J16" s="7">
        <f>C34</f>
        <v>100</v>
      </c>
      <c r="M16" t="s">
        <v>53</v>
      </c>
      <c r="N16" s="7">
        <v>250</v>
      </c>
    </row>
    <row r="17" spans="1:14" x14ac:dyDescent="0.25">
      <c r="I17" t="s">
        <v>47</v>
      </c>
      <c r="J17" s="7">
        <f>-B14</f>
        <v>140</v>
      </c>
      <c r="M17" t="s">
        <v>54</v>
      </c>
      <c r="N17" s="7">
        <v>1000</v>
      </c>
    </row>
    <row r="18" spans="1:14" x14ac:dyDescent="0.25">
      <c r="A18" s="2" t="s">
        <v>44</v>
      </c>
      <c r="B18" s="2">
        <v>2017</v>
      </c>
      <c r="C18" s="2">
        <v>2016</v>
      </c>
      <c r="I18" s="2" t="s">
        <v>48</v>
      </c>
      <c r="J18" s="6">
        <f>J16+J17-J19</f>
        <v>190</v>
      </c>
      <c r="M18" s="2" t="s">
        <v>55</v>
      </c>
      <c r="N18" s="7"/>
    </row>
    <row r="19" spans="1:14" x14ac:dyDescent="0.25">
      <c r="A19" s="2"/>
      <c r="B19" s="2" t="s">
        <v>13</v>
      </c>
      <c r="C19" s="2" t="s">
        <v>13</v>
      </c>
      <c r="D19" s="2" t="s">
        <v>40</v>
      </c>
      <c r="I19" t="s">
        <v>49</v>
      </c>
      <c r="J19" s="8">
        <f>-D34</f>
        <v>50</v>
      </c>
      <c r="M19" t="s">
        <v>56</v>
      </c>
      <c r="N19" s="7">
        <v>1500</v>
      </c>
    </row>
    <row r="20" spans="1:14" x14ac:dyDescent="0.25">
      <c r="A20" s="2" t="s">
        <v>14</v>
      </c>
      <c r="B20" s="2"/>
      <c r="C20" s="2"/>
      <c r="I20" s="2" t="s">
        <v>50</v>
      </c>
      <c r="J20" s="11">
        <f>J5+J6+J7+J10+J11+J12+J13-J18</f>
        <v>-550</v>
      </c>
      <c r="M20" t="s">
        <v>57</v>
      </c>
      <c r="N20" s="7">
        <v>560</v>
      </c>
    </row>
    <row r="21" spans="1:14" x14ac:dyDescent="0.25">
      <c r="A21" s="2" t="s">
        <v>15</v>
      </c>
      <c r="B21" s="2"/>
      <c r="C21" s="2"/>
      <c r="M21" t="s">
        <v>58</v>
      </c>
      <c r="N21" s="7">
        <v>-500</v>
      </c>
    </row>
    <row r="22" spans="1:14" x14ac:dyDescent="0.25">
      <c r="A22" t="s">
        <v>16</v>
      </c>
      <c r="B22" s="1">
        <v>3900</v>
      </c>
      <c r="C22" s="1">
        <v>4000</v>
      </c>
      <c r="D22" s="1">
        <f>B22-C22</f>
        <v>-100</v>
      </c>
      <c r="E22" s="4">
        <f>B22/B29</f>
        <v>0.51315789473684215</v>
      </c>
      <c r="F22" s="4">
        <f>C22/C29</f>
        <v>0.61538461538461542</v>
      </c>
      <c r="I22" s="2" t="s">
        <v>51</v>
      </c>
      <c r="M22" t="s">
        <v>59</v>
      </c>
      <c r="N22" s="7">
        <v>1560</v>
      </c>
    </row>
    <row r="23" spans="1:14" x14ac:dyDescent="0.25">
      <c r="A23" s="2" t="s">
        <v>17</v>
      </c>
      <c r="I23" t="s">
        <v>16</v>
      </c>
      <c r="J23" s="1">
        <f>D22</f>
        <v>-100</v>
      </c>
    </row>
    <row r="24" spans="1:14" x14ac:dyDescent="0.25">
      <c r="A24" t="s">
        <v>18</v>
      </c>
      <c r="B24">
        <v>900</v>
      </c>
      <c r="C24">
        <v>800</v>
      </c>
      <c r="D24">
        <f>B24-C24</f>
        <v>100</v>
      </c>
      <c r="E24" s="4">
        <f>B24/B29</f>
        <v>0.11842105263157894</v>
      </c>
      <c r="F24" s="4">
        <f>C24/C29</f>
        <v>0.12307692307692308</v>
      </c>
      <c r="M24" s="2" t="s">
        <v>60</v>
      </c>
      <c r="N24" s="6">
        <v>750</v>
      </c>
    </row>
    <row r="25" spans="1:14" x14ac:dyDescent="0.25">
      <c r="A25" t="s">
        <v>19</v>
      </c>
      <c r="B25" s="1">
        <v>1300</v>
      </c>
      <c r="C25">
        <v>700</v>
      </c>
      <c r="D25" s="1">
        <f>C25-B25</f>
        <v>-600</v>
      </c>
      <c r="E25" s="4">
        <f>B25/B29</f>
        <v>0.17105263157894737</v>
      </c>
      <c r="F25" s="4">
        <f>C25/C29</f>
        <v>0.1076923076923077</v>
      </c>
      <c r="I25" s="2" t="s">
        <v>52</v>
      </c>
      <c r="N25" s="7"/>
    </row>
    <row r="26" spans="1:14" ht="15.75" x14ac:dyDescent="0.25">
      <c r="A26" t="s">
        <v>20</v>
      </c>
      <c r="B26" s="1">
        <v>1500</v>
      </c>
      <c r="C26" s="1">
        <v>1000</v>
      </c>
      <c r="D26" s="1">
        <f>C26-B26</f>
        <v>-500</v>
      </c>
      <c r="E26" s="4">
        <f>B26/B29</f>
        <v>0.19736842105263158</v>
      </c>
      <c r="F26" s="4">
        <f>C26/C29</f>
        <v>0.15384615384615385</v>
      </c>
      <c r="I26" s="13" t="s">
        <v>53</v>
      </c>
      <c r="J26">
        <f>D38</f>
        <v>250</v>
      </c>
      <c r="N26" s="7">
        <f>N24+N13+N11</f>
        <v>100</v>
      </c>
    </row>
    <row r="27" spans="1:14" ht="15.75" x14ac:dyDescent="0.25">
      <c r="B27" s="1">
        <v>3700</v>
      </c>
      <c r="C27" s="1">
        <v>2500</v>
      </c>
      <c r="D27" s="1">
        <f>B27-C27</f>
        <v>1200</v>
      </c>
      <c r="E27" s="4">
        <f>B27/B29</f>
        <v>0.48684210526315791</v>
      </c>
      <c r="F27" s="4">
        <f>C27/C29</f>
        <v>0.38461538461538464</v>
      </c>
      <c r="I27" s="13" t="s">
        <v>54</v>
      </c>
      <c r="J27" s="1">
        <f>D42</f>
        <v>1000</v>
      </c>
      <c r="M27" s="2" t="s">
        <v>70</v>
      </c>
    </row>
    <row r="28" spans="1:14" ht="15.75" x14ac:dyDescent="0.25">
      <c r="I28" s="13" t="s">
        <v>55</v>
      </c>
      <c r="M28" t="s">
        <v>71</v>
      </c>
      <c r="N28">
        <v>560</v>
      </c>
    </row>
    <row r="29" spans="1:14" ht="15.75" x14ac:dyDescent="0.25">
      <c r="A29" s="2" t="s">
        <v>21</v>
      </c>
      <c r="B29" s="3">
        <v>7600</v>
      </c>
      <c r="C29" s="3">
        <v>6500</v>
      </c>
      <c r="I29" s="14" t="s">
        <v>56</v>
      </c>
      <c r="J29" s="1">
        <f>C43</f>
        <v>1500</v>
      </c>
      <c r="M29" t="s">
        <v>72</v>
      </c>
    </row>
    <row r="30" spans="1:14" ht="15.75" x14ac:dyDescent="0.25">
      <c r="I30" s="14" t="s">
        <v>57</v>
      </c>
      <c r="J30">
        <f>B15</f>
        <v>560</v>
      </c>
      <c r="M30" t="s">
        <v>73</v>
      </c>
    </row>
    <row r="31" spans="1:14" ht="15.75" x14ac:dyDescent="0.25">
      <c r="A31" s="2" t="s">
        <v>22</v>
      </c>
      <c r="B31" s="2"/>
      <c r="C31" s="2"/>
      <c r="I31" s="12" t="s">
        <v>58</v>
      </c>
      <c r="J31" s="1">
        <f>-(J29+J30-J32)</f>
        <v>-500</v>
      </c>
    </row>
    <row r="32" spans="1:14" ht="15.75" x14ac:dyDescent="0.25">
      <c r="A32" s="2" t="s">
        <v>23</v>
      </c>
      <c r="B32" s="2"/>
      <c r="C32" s="2"/>
      <c r="I32" s="15" t="s">
        <v>59</v>
      </c>
      <c r="J32" s="1">
        <f>B43</f>
        <v>1560</v>
      </c>
    </row>
    <row r="33" spans="1:10" x14ac:dyDescent="0.25">
      <c r="A33" t="s">
        <v>24</v>
      </c>
      <c r="B33">
        <v>540</v>
      </c>
      <c r="C33" s="1">
        <v>1000</v>
      </c>
      <c r="D33" s="1">
        <f>B33-C33</f>
        <v>-460</v>
      </c>
      <c r="E33" s="4">
        <f>B33/B46</f>
        <v>7.1052631578947367E-2</v>
      </c>
      <c r="F33" s="4">
        <f>C33/C46</f>
        <v>0.15384615384615385</v>
      </c>
    </row>
    <row r="34" spans="1:10" x14ac:dyDescent="0.25">
      <c r="A34" t="s">
        <v>25</v>
      </c>
      <c r="B34">
        <v>50</v>
      </c>
      <c r="C34">
        <v>100</v>
      </c>
      <c r="D34">
        <f>B34-C34</f>
        <v>-50</v>
      </c>
      <c r="E34" s="4">
        <f>B34/B46</f>
        <v>6.5789473684210523E-3</v>
      </c>
      <c r="F34" s="4">
        <f>C34/C46</f>
        <v>1.5384615384615385E-2</v>
      </c>
      <c r="I34" s="2" t="s">
        <v>60</v>
      </c>
      <c r="J34" s="11">
        <f>J26+J27+J31</f>
        <v>750</v>
      </c>
    </row>
    <row r="35" spans="1:10" x14ac:dyDescent="0.25">
      <c r="A35" t="s">
        <v>26</v>
      </c>
      <c r="B35">
        <v>700</v>
      </c>
      <c r="C35">
        <v>400</v>
      </c>
      <c r="D35">
        <f>B35-C35</f>
        <v>300</v>
      </c>
      <c r="E35" s="4">
        <f>B35/B46</f>
        <v>9.2105263157894732E-2</v>
      </c>
      <c r="F35" s="4">
        <f>C35/C46</f>
        <v>6.1538461538461542E-2</v>
      </c>
      <c r="I35" s="2" t="s">
        <v>61</v>
      </c>
      <c r="J35" s="16">
        <f>J34+J23+J20</f>
        <v>100</v>
      </c>
    </row>
    <row r="36" spans="1:10" x14ac:dyDescent="0.25">
      <c r="B36" s="1">
        <v>1290</v>
      </c>
      <c r="C36" s="1">
        <v>1500</v>
      </c>
      <c r="D36" s="1">
        <f>B36-C36</f>
        <v>-210</v>
      </c>
      <c r="E36" s="4">
        <f>B36/B46</f>
        <v>0.16973684210526316</v>
      </c>
      <c r="F36" s="4">
        <f>C36/C46</f>
        <v>0.23076923076923078</v>
      </c>
    </row>
    <row r="37" spans="1:10" x14ac:dyDescent="0.25">
      <c r="A37" s="2" t="s">
        <v>27</v>
      </c>
    </row>
    <row r="38" spans="1:10" x14ac:dyDescent="0.25">
      <c r="A38" t="s">
        <v>28</v>
      </c>
      <c r="B38">
        <v>750</v>
      </c>
      <c r="C38">
        <v>500</v>
      </c>
      <c r="D38">
        <f>B38-C38</f>
        <v>250</v>
      </c>
      <c r="E38" s="4">
        <f>B38/B46</f>
        <v>9.8684210526315791E-2</v>
      </c>
      <c r="F38" s="4">
        <f>C38/C46</f>
        <v>7.6923076923076927E-2</v>
      </c>
    </row>
    <row r="39" spans="1:10" x14ac:dyDescent="0.25">
      <c r="A39" t="s">
        <v>29</v>
      </c>
      <c r="B39" s="1">
        <v>2040</v>
      </c>
      <c r="C39" s="1">
        <v>2000</v>
      </c>
      <c r="D39" s="1">
        <v>250</v>
      </c>
      <c r="E39" s="4">
        <f>B39/B46</f>
        <v>0.26842105263157895</v>
      </c>
      <c r="F39" s="4">
        <f>C39/C46</f>
        <v>0.30769230769230771</v>
      </c>
    </row>
    <row r="41" spans="1:10" x14ac:dyDescent="0.25">
      <c r="A41" s="2" t="s">
        <v>30</v>
      </c>
    </row>
    <row r="42" spans="1:10" x14ac:dyDescent="0.25">
      <c r="A42" t="s">
        <v>31</v>
      </c>
      <c r="B42" s="1">
        <v>4000</v>
      </c>
      <c r="C42" s="1">
        <v>3000</v>
      </c>
      <c r="D42" s="1">
        <f>B42-C42</f>
        <v>1000</v>
      </c>
      <c r="E42" s="4">
        <f>B42/B46</f>
        <v>0.52631578947368418</v>
      </c>
      <c r="F42" s="4">
        <f>C42/C46</f>
        <v>0.46153846153846156</v>
      </c>
    </row>
    <row r="43" spans="1:10" x14ac:dyDescent="0.25">
      <c r="A43" t="s">
        <v>32</v>
      </c>
      <c r="B43" s="1">
        <v>1560</v>
      </c>
      <c r="C43" s="1">
        <v>1500</v>
      </c>
      <c r="D43" s="1">
        <f>B43-C43</f>
        <v>60</v>
      </c>
      <c r="E43" s="4">
        <f>B43/B46</f>
        <v>0.20526315789473684</v>
      </c>
      <c r="F43" s="4">
        <f>C43/C46</f>
        <v>0.23076923076923078</v>
      </c>
    </row>
    <row r="44" spans="1:10" x14ac:dyDescent="0.25">
      <c r="B44" s="1">
        <v>5560</v>
      </c>
      <c r="C44" s="1">
        <v>4500</v>
      </c>
      <c r="D44" s="1">
        <f>B44-C44</f>
        <v>1060</v>
      </c>
      <c r="E44" s="4">
        <f>B44/B46</f>
        <v>0.73157894736842111</v>
      </c>
      <c r="F44" s="4">
        <f>C44/C46</f>
        <v>0.69230769230769229</v>
      </c>
    </row>
    <row r="46" spans="1:10" x14ac:dyDescent="0.25">
      <c r="A46" s="2" t="s">
        <v>33</v>
      </c>
      <c r="B46" s="3">
        <v>7600</v>
      </c>
      <c r="C46" s="3">
        <v>6500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BBA9-9CA9-43A3-9387-EA23F561E907}">
  <dimension ref="A3:O48"/>
  <sheetViews>
    <sheetView tabSelected="1" topLeftCell="A22" workbookViewId="0">
      <selection activeCell="Q8" sqref="Q8"/>
    </sheetView>
  </sheetViews>
  <sheetFormatPr defaultRowHeight="15" x14ac:dyDescent="0.25"/>
  <cols>
    <col min="1" max="1" width="30.140625" customWidth="1"/>
    <col min="2" max="2" width="14.140625" customWidth="1"/>
    <col min="3" max="3" width="14.28515625" customWidth="1"/>
    <col min="5" max="5" width="9.5703125" bestFit="1" customWidth="1"/>
    <col min="9" max="9" width="17.5703125" customWidth="1"/>
    <col min="13" max="13" width="26.42578125" customWidth="1"/>
  </cols>
  <sheetData>
    <row r="3" spans="1:15" x14ac:dyDescent="0.25">
      <c r="A3" s="2" t="s">
        <v>34</v>
      </c>
      <c r="H3" s="2" t="s">
        <v>74</v>
      </c>
    </row>
    <row r="4" spans="1:15" x14ac:dyDescent="0.25">
      <c r="B4" s="2">
        <v>2017</v>
      </c>
      <c r="C4" s="2">
        <v>2016</v>
      </c>
      <c r="E4">
        <v>2017</v>
      </c>
      <c r="F4">
        <v>2016</v>
      </c>
      <c r="H4" s="2" t="s">
        <v>36</v>
      </c>
      <c r="M4" s="2" t="s">
        <v>63</v>
      </c>
    </row>
    <row r="5" spans="1:15" x14ac:dyDescent="0.25">
      <c r="B5" s="2" t="s">
        <v>0</v>
      </c>
      <c r="C5" s="2" t="s">
        <v>0</v>
      </c>
      <c r="H5" s="2" t="s">
        <v>75</v>
      </c>
      <c r="M5" t="s">
        <v>99</v>
      </c>
    </row>
    <row r="6" spans="1:15" x14ac:dyDescent="0.25">
      <c r="A6" t="s">
        <v>1</v>
      </c>
      <c r="B6" s="1">
        <v>5000</v>
      </c>
      <c r="C6" s="1">
        <v>6000</v>
      </c>
      <c r="E6" s="4">
        <f>B6/B6</f>
        <v>1</v>
      </c>
      <c r="F6" s="4">
        <f>C6/C6</f>
        <v>1</v>
      </c>
      <c r="H6" s="2" t="s">
        <v>76</v>
      </c>
      <c r="J6">
        <f>B17</f>
        <v>560</v>
      </c>
      <c r="M6" t="s">
        <v>112</v>
      </c>
      <c r="N6" s="1">
        <f>B6+C27-B27</f>
        <v>4400</v>
      </c>
    </row>
    <row r="7" spans="1:15" x14ac:dyDescent="0.25">
      <c r="A7" t="s">
        <v>2</v>
      </c>
      <c r="B7" s="1">
        <v>-3750</v>
      </c>
      <c r="C7" s="1">
        <v>-5000</v>
      </c>
      <c r="E7" s="4">
        <f>B7/B6</f>
        <v>-0.75</v>
      </c>
      <c r="F7" s="4">
        <f>C7/C6</f>
        <v>-0.83333333333333337</v>
      </c>
      <c r="H7" s="2" t="s">
        <v>77</v>
      </c>
      <c r="J7">
        <f>140</f>
        <v>140</v>
      </c>
      <c r="M7" t="s">
        <v>100</v>
      </c>
      <c r="N7" s="1">
        <f>-B7+D28-D35</f>
        <v>4710</v>
      </c>
    </row>
    <row r="8" spans="1:15" x14ac:dyDescent="0.25">
      <c r="A8" t="s">
        <v>3</v>
      </c>
      <c r="B8" s="1">
        <v>1250</v>
      </c>
      <c r="C8" s="1">
        <v>1000</v>
      </c>
      <c r="E8" s="4">
        <f>B8/B6</f>
        <v>0.25</v>
      </c>
      <c r="F8" s="4">
        <f>C8/C6</f>
        <v>0.16666666666666666</v>
      </c>
      <c r="H8" s="2" t="s">
        <v>78</v>
      </c>
      <c r="J8">
        <v>200</v>
      </c>
      <c r="M8" t="s">
        <v>101</v>
      </c>
      <c r="N8">
        <f>B14</f>
        <v>-50</v>
      </c>
    </row>
    <row r="9" spans="1:15" x14ac:dyDescent="0.25">
      <c r="A9" t="s">
        <v>4</v>
      </c>
      <c r="B9">
        <v>-100</v>
      </c>
      <c r="C9">
        <v>-100</v>
      </c>
      <c r="E9" s="4">
        <f>B9/B6</f>
        <v>-0.02</v>
      </c>
      <c r="F9" s="4">
        <f>C9/C6</f>
        <v>-1.6666666666666666E-2</v>
      </c>
      <c r="M9" t="s">
        <v>102</v>
      </c>
      <c r="N9">
        <f>-J19</f>
        <v>-190</v>
      </c>
    </row>
    <row r="10" spans="1:15" x14ac:dyDescent="0.25">
      <c r="A10" t="s">
        <v>5</v>
      </c>
      <c r="B10">
        <v>-200</v>
      </c>
      <c r="C10">
        <v>-150</v>
      </c>
      <c r="E10" s="4">
        <f>B10/B6</f>
        <v>-0.04</v>
      </c>
      <c r="F10" s="4">
        <f>C10/C6</f>
        <v>-2.5000000000000001E-2</v>
      </c>
      <c r="H10" s="2" t="s">
        <v>79</v>
      </c>
    </row>
    <row r="11" spans="1:15" x14ac:dyDescent="0.25">
      <c r="A11" s="2" t="s">
        <v>6</v>
      </c>
      <c r="B11" s="2">
        <v>950</v>
      </c>
      <c r="C11" s="2">
        <v>750</v>
      </c>
      <c r="E11" s="4">
        <f>B11/B6</f>
        <v>0.19</v>
      </c>
      <c r="F11" s="4">
        <f>C11/C6</f>
        <v>0.125</v>
      </c>
      <c r="H11" s="2" t="s">
        <v>80</v>
      </c>
      <c r="J11">
        <v>-600</v>
      </c>
      <c r="M11" t="s">
        <v>87</v>
      </c>
      <c r="N11" s="1">
        <f>N6-N7+N8+N9</f>
        <v>-550</v>
      </c>
    </row>
    <row r="12" spans="1:15" x14ac:dyDescent="0.25">
      <c r="A12" t="s">
        <v>7</v>
      </c>
      <c r="B12">
        <v>-200</v>
      </c>
      <c r="C12">
        <v>-250</v>
      </c>
      <c r="E12" s="4">
        <f>B12/B6</f>
        <v>-0.04</v>
      </c>
      <c r="F12" s="4">
        <f>C12/C6</f>
        <v>-4.1666666666666664E-2</v>
      </c>
      <c r="H12" s="2" t="s">
        <v>81</v>
      </c>
      <c r="J12">
        <v>-460</v>
      </c>
    </row>
    <row r="13" spans="1:15" x14ac:dyDescent="0.25">
      <c r="A13" s="2" t="s">
        <v>8</v>
      </c>
      <c r="B13" s="2">
        <v>750</v>
      </c>
      <c r="C13" s="2">
        <v>500</v>
      </c>
      <c r="E13" s="4">
        <f>B13/B6</f>
        <v>0.15</v>
      </c>
      <c r="F13" s="4">
        <f>C13/C6</f>
        <v>8.3333333333333329E-2</v>
      </c>
      <c r="H13" s="2" t="s">
        <v>82</v>
      </c>
      <c r="J13">
        <v>-500</v>
      </c>
    </row>
    <row r="14" spans="1:15" x14ac:dyDescent="0.25">
      <c r="A14" t="s">
        <v>9</v>
      </c>
      <c r="B14">
        <v>-50</v>
      </c>
      <c r="C14">
        <v>-50</v>
      </c>
      <c r="E14" s="4">
        <f>B14/B6</f>
        <v>-0.01</v>
      </c>
      <c r="F14" s="4">
        <f>C14/C6</f>
        <v>-8.3333333333333332E-3</v>
      </c>
      <c r="H14" s="2" t="s">
        <v>26</v>
      </c>
      <c r="J14">
        <v>300</v>
      </c>
      <c r="M14" s="2" t="s">
        <v>88</v>
      </c>
    </row>
    <row r="15" spans="1:15" x14ac:dyDescent="0.25">
      <c r="A15" s="2" t="s">
        <v>10</v>
      </c>
      <c r="B15" s="2">
        <v>700</v>
      </c>
      <c r="C15" s="2">
        <v>450</v>
      </c>
      <c r="E15" s="4">
        <f>B15/B6</f>
        <v>0.14000000000000001</v>
      </c>
      <c r="F15" s="4">
        <f>C15/C6</f>
        <v>7.4999999999999997E-2</v>
      </c>
      <c r="M15" t="s">
        <v>53</v>
      </c>
      <c r="O15">
        <v>250</v>
      </c>
    </row>
    <row r="16" spans="1:15" x14ac:dyDescent="0.25">
      <c r="A16" t="s">
        <v>11</v>
      </c>
      <c r="B16">
        <v>-140</v>
      </c>
      <c r="C16">
        <v>-90</v>
      </c>
      <c r="E16" s="4">
        <f>B16/B6</f>
        <v>-2.8000000000000001E-2</v>
      </c>
      <c r="F16" s="4">
        <f>C16/C6</f>
        <v>-1.4999999999999999E-2</v>
      </c>
      <c r="H16" s="2" t="s">
        <v>67</v>
      </c>
      <c r="M16" t="s">
        <v>89</v>
      </c>
      <c r="O16" s="1">
        <v>1000</v>
      </c>
    </row>
    <row r="17" spans="1:15" x14ac:dyDescent="0.25">
      <c r="A17" s="2" t="s">
        <v>12</v>
      </c>
      <c r="B17" s="2">
        <v>560</v>
      </c>
      <c r="C17" s="2">
        <v>360</v>
      </c>
      <c r="E17" s="4">
        <f>B17/B6</f>
        <v>0.112</v>
      </c>
      <c r="F17" s="4">
        <f>C17/C6</f>
        <v>0.06</v>
      </c>
      <c r="H17" s="2" t="s">
        <v>83</v>
      </c>
      <c r="J17">
        <f>C36</f>
        <v>100</v>
      </c>
    </row>
    <row r="18" spans="1:15" x14ac:dyDescent="0.25">
      <c r="E18" s="4"/>
      <c r="F18" s="4"/>
      <c r="H18" s="2" t="s">
        <v>84</v>
      </c>
      <c r="J18">
        <f>-B16</f>
        <v>140</v>
      </c>
      <c r="M18" t="s">
        <v>92</v>
      </c>
      <c r="O18" s="1">
        <v>1500</v>
      </c>
    </row>
    <row r="19" spans="1:15" x14ac:dyDescent="0.25">
      <c r="E19" s="4"/>
      <c r="F19" s="4"/>
      <c r="H19" s="2" t="s">
        <v>85</v>
      </c>
      <c r="J19">
        <f>J17+J18-J20</f>
        <v>190</v>
      </c>
      <c r="M19" t="s">
        <v>93</v>
      </c>
      <c r="O19">
        <v>560</v>
      </c>
    </row>
    <row r="20" spans="1:15" x14ac:dyDescent="0.25">
      <c r="A20" s="2" t="s">
        <v>44</v>
      </c>
      <c r="B20" s="2">
        <v>2017</v>
      </c>
      <c r="C20" s="2">
        <v>2016</v>
      </c>
      <c r="D20" t="s">
        <v>40</v>
      </c>
      <c r="E20" s="18">
        <v>2017</v>
      </c>
      <c r="F20" s="18">
        <v>2016</v>
      </c>
      <c r="H20" s="2" t="s">
        <v>86</v>
      </c>
      <c r="J20">
        <f>B36</f>
        <v>50</v>
      </c>
      <c r="M20" t="s">
        <v>90</v>
      </c>
      <c r="O20" s="1">
        <v>500</v>
      </c>
    </row>
    <row r="21" spans="1:15" x14ac:dyDescent="0.25">
      <c r="A21" s="2"/>
      <c r="B21" s="2" t="s">
        <v>13</v>
      </c>
      <c r="C21" s="2" t="s">
        <v>13</v>
      </c>
      <c r="E21" s="4"/>
      <c r="F21" s="4"/>
      <c r="M21" t="s">
        <v>94</v>
      </c>
      <c r="O21" s="1">
        <v>1560</v>
      </c>
    </row>
    <row r="22" spans="1:15" x14ac:dyDescent="0.25">
      <c r="A22" s="2" t="s">
        <v>14</v>
      </c>
      <c r="B22" s="2"/>
      <c r="C22" s="2"/>
      <c r="E22" s="4"/>
      <c r="F22" s="4"/>
      <c r="H22" s="2" t="s">
        <v>87</v>
      </c>
      <c r="J22">
        <f>J6+J7+J8+J11+J12+J13+J14-J19</f>
        <v>-550</v>
      </c>
    </row>
    <row r="23" spans="1:15" x14ac:dyDescent="0.25">
      <c r="A23" s="2" t="s">
        <v>15</v>
      </c>
      <c r="B23" s="2"/>
      <c r="C23" s="2"/>
      <c r="E23" s="4"/>
      <c r="F23" s="4"/>
      <c r="M23" t="s">
        <v>95</v>
      </c>
      <c r="O23" s="1">
        <v>750</v>
      </c>
    </row>
    <row r="24" spans="1:15" x14ac:dyDescent="0.25">
      <c r="A24" t="s">
        <v>16</v>
      </c>
      <c r="B24" s="1">
        <v>3900</v>
      </c>
      <c r="C24" s="1">
        <v>4000</v>
      </c>
      <c r="D24">
        <v>-100</v>
      </c>
      <c r="E24" s="4">
        <f>B24/B31</f>
        <v>0.51315789473684215</v>
      </c>
      <c r="F24" s="4">
        <f>C24/C31</f>
        <v>0.61538461538461542</v>
      </c>
      <c r="H24" s="2" t="s">
        <v>88</v>
      </c>
    </row>
    <row r="25" spans="1:15" x14ac:dyDescent="0.25">
      <c r="A25" s="2" t="s">
        <v>17</v>
      </c>
      <c r="E25" s="4"/>
      <c r="F25" s="4"/>
      <c r="H25" t="s">
        <v>53</v>
      </c>
      <c r="J25">
        <f>D40</f>
        <v>250</v>
      </c>
    </row>
    <row r="26" spans="1:15" x14ac:dyDescent="0.25">
      <c r="A26" t="s">
        <v>18</v>
      </c>
      <c r="B26">
        <v>900</v>
      </c>
      <c r="C26">
        <v>800</v>
      </c>
      <c r="D26">
        <v>100</v>
      </c>
      <c r="E26" s="4">
        <f>B26/B31</f>
        <v>0.11842105263157894</v>
      </c>
      <c r="F26" s="4">
        <f>C26/C31</f>
        <v>0.12307692307692308</v>
      </c>
      <c r="H26" s="2" t="s">
        <v>89</v>
      </c>
      <c r="J26" s="1">
        <f>D44</f>
        <v>1000</v>
      </c>
      <c r="M26" s="2" t="s">
        <v>96</v>
      </c>
    </row>
    <row r="27" spans="1:15" x14ac:dyDescent="0.25">
      <c r="A27" t="s">
        <v>19</v>
      </c>
      <c r="B27" s="1">
        <v>1300</v>
      </c>
      <c r="C27">
        <v>700</v>
      </c>
      <c r="D27">
        <v>600</v>
      </c>
      <c r="E27" s="4">
        <f>B27/B31</f>
        <v>0.17105263157894737</v>
      </c>
      <c r="F27" s="4">
        <f>C27/C31</f>
        <v>0.1076923076923077</v>
      </c>
      <c r="M27" t="s">
        <v>97</v>
      </c>
      <c r="O27">
        <v>-100</v>
      </c>
    </row>
    <row r="28" spans="1:15" x14ac:dyDescent="0.25">
      <c r="A28" t="s">
        <v>20</v>
      </c>
      <c r="B28" s="1">
        <v>1500</v>
      </c>
      <c r="C28" s="1">
        <v>1000</v>
      </c>
      <c r="D28">
        <v>500</v>
      </c>
      <c r="E28" s="4">
        <f>B28/B29</f>
        <v>0.40540540540540543</v>
      </c>
      <c r="F28" s="4">
        <f>C28/C31</f>
        <v>0.15384615384615385</v>
      </c>
      <c r="H28" s="2" t="s">
        <v>92</v>
      </c>
      <c r="J28" s="1">
        <f>C45</f>
        <v>1500</v>
      </c>
    </row>
    <row r="29" spans="1:15" x14ac:dyDescent="0.25">
      <c r="B29" s="1">
        <v>3700</v>
      </c>
      <c r="C29" s="1">
        <v>2500</v>
      </c>
      <c r="D29">
        <v>1200</v>
      </c>
      <c r="E29" s="4">
        <f>B29/B31</f>
        <v>0.48684210526315791</v>
      </c>
      <c r="F29" s="4">
        <f>C29/C31</f>
        <v>0.38461538461538464</v>
      </c>
      <c r="H29" t="s">
        <v>93</v>
      </c>
      <c r="J29">
        <f>B17</f>
        <v>560</v>
      </c>
    </row>
    <row r="30" spans="1:15" x14ac:dyDescent="0.25">
      <c r="E30" s="4"/>
      <c r="F30" s="4"/>
      <c r="H30" t="s">
        <v>90</v>
      </c>
      <c r="J30" s="1">
        <f>J28+J29-J31</f>
        <v>500</v>
      </c>
      <c r="M30" s="2" t="s">
        <v>70</v>
      </c>
    </row>
    <row r="31" spans="1:15" x14ac:dyDescent="0.25">
      <c r="A31" s="2" t="s">
        <v>21</v>
      </c>
      <c r="B31" s="3">
        <v>7600</v>
      </c>
      <c r="C31" s="3">
        <v>6500</v>
      </c>
      <c r="D31">
        <v>1100</v>
      </c>
      <c r="E31" s="4">
        <f>B31/B31</f>
        <v>1</v>
      </c>
      <c r="F31" s="4">
        <f>C31/C31</f>
        <v>1</v>
      </c>
      <c r="H31" t="s">
        <v>94</v>
      </c>
      <c r="J31" s="1">
        <f>B45</f>
        <v>1560</v>
      </c>
      <c r="M31" t="s">
        <v>71</v>
      </c>
      <c r="N31">
        <f>B17</f>
        <v>560</v>
      </c>
    </row>
    <row r="32" spans="1:15" x14ac:dyDescent="0.25">
      <c r="E32" s="4"/>
      <c r="F32" s="4"/>
      <c r="M32" t="s">
        <v>103</v>
      </c>
      <c r="N32">
        <f>-B12</f>
        <v>200</v>
      </c>
    </row>
    <row r="33" spans="1:14" x14ac:dyDescent="0.25">
      <c r="A33" s="2" t="s">
        <v>22</v>
      </c>
      <c r="B33" s="2">
        <v>2017</v>
      </c>
      <c r="C33" s="2">
        <v>2016</v>
      </c>
      <c r="E33" s="4"/>
      <c r="F33" s="4"/>
      <c r="H33" t="s">
        <v>95</v>
      </c>
      <c r="J33" s="1">
        <f>J25+J26-J30</f>
        <v>750</v>
      </c>
      <c r="M33" t="s">
        <v>104</v>
      </c>
      <c r="N33">
        <f>-B14*(1-(-B16/B15))</f>
        <v>40</v>
      </c>
    </row>
    <row r="34" spans="1:14" x14ac:dyDescent="0.25">
      <c r="A34" s="2" t="s">
        <v>23</v>
      </c>
      <c r="B34" s="2"/>
      <c r="C34" s="2"/>
      <c r="E34" s="19">
        <v>2017</v>
      </c>
      <c r="F34" s="19">
        <v>2016</v>
      </c>
      <c r="M34" t="s">
        <v>105</v>
      </c>
      <c r="N34">
        <f>J36</f>
        <v>-100</v>
      </c>
    </row>
    <row r="35" spans="1:14" x14ac:dyDescent="0.25">
      <c r="A35" t="s">
        <v>24</v>
      </c>
      <c r="B35">
        <v>540</v>
      </c>
      <c r="C35" s="1">
        <v>1000</v>
      </c>
      <c r="D35" s="1">
        <f>B35-C35</f>
        <v>-460</v>
      </c>
      <c r="E35" s="4">
        <f>B35/B48</f>
        <v>7.1052631578947367E-2</v>
      </c>
      <c r="F35" s="4">
        <f>C35/C48</f>
        <v>0.15384615384615385</v>
      </c>
      <c r="H35" t="s">
        <v>96</v>
      </c>
      <c r="M35" t="s">
        <v>106</v>
      </c>
      <c r="N35" s="1">
        <f>J11+J12+J13+J14</f>
        <v>-1260</v>
      </c>
    </row>
    <row r="36" spans="1:14" x14ac:dyDescent="0.25">
      <c r="A36" t="s">
        <v>25</v>
      </c>
      <c r="B36">
        <v>50</v>
      </c>
      <c r="C36">
        <v>100</v>
      </c>
      <c r="D36">
        <f>B36-C36</f>
        <v>-50</v>
      </c>
      <c r="E36" s="4">
        <f>B36/B48</f>
        <v>6.5789473684210523E-3</v>
      </c>
      <c r="F36" s="4">
        <f>C36/C48</f>
        <v>1.5384615384615385E-2</v>
      </c>
      <c r="H36" t="s">
        <v>97</v>
      </c>
      <c r="J36">
        <f>D24</f>
        <v>-100</v>
      </c>
      <c r="M36" t="s">
        <v>107</v>
      </c>
      <c r="N36" s="1">
        <f>N31+N32+N33+N34+N35</f>
        <v>-560</v>
      </c>
    </row>
    <row r="37" spans="1:14" x14ac:dyDescent="0.25">
      <c r="A37" t="s">
        <v>26</v>
      </c>
      <c r="B37">
        <v>700</v>
      </c>
      <c r="C37">
        <v>400</v>
      </c>
      <c r="D37">
        <f>B37-C37</f>
        <v>300</v>
      </c>
      <c r="E37" s="4">
        <f>B37/B48</f>
        <v>9.2105263157894732E-2</v>
      </c>
      <c r="F37" s="4">
        <f>C37/C48</f>
        <v>6.1538461538461542E-2</v>
      </c>
    </row>
    <row r="38" spans="1:14" x14ac:dyDescent="0.25">
      <c r="B38" s="1">
        <v>1290</v>
      </c>
      <c r="C38" s="1">
        <v>1500</v>
      </c>
      <c r="D38" s="1">
        <f>B38-C38</f>
        <v>-210</v>
      </c>
      <c r="E38" s="4">
        <f>B38/B48</f>
        <v>0.16973684210526316</v>
      </c>
      <c r="F38" s="4">
        <f>C38/C48</f>
        <v>0.23076923076923078</v>
      </c>
      <c r="M38" s="2" t="s">
        <v>108</v>
      </c>
    </row>
    <row r="39" spans="1:14" x14ac:dyDescent="0.25">
      <c r="A39" s="2" t="s">
        <v>27</v>
      </c>
      <c r="E39" s="4"/>
      <c r="F39" s="4"/>
      <c r="H39" s="2" t="s">
        <v>98</v>
      </c>
      <c r="I39" s="2"/>
      <c r="J39" s="3">
        <f>J22+J33+J36</f>
        <v>100</v>
      </c>
      <c r="M39" t="s">
        <v>109</v>
      </c>
      <c r="N39">
        <f>J22</f>
        <v>-550</v>
      </c>
    </row>
    <row r="40" spans="1:14" x14ac:dyDescent="0.25">
      <c r="A40" t="s">
        <v>28</v>
      </c>
      <c r="B40">
        <v>750</v>
      </c>
      <c r="C40">
        <v>500</v>
      </c>
      <c r="D40">
        <f>B40-C40</f>
        <v>250</v>
      </c>
      <c r="E40" s="4">
        <f>B40/B48</f>
        <v>9.8684210526315791E-2</v>
      </c>
      <c r="F40" s="4">
        <f>C40/C48</f>
        <v>7.6923076923076927E-2</v>
      </c>
      <c r="M40" t="s">
        <v>110</v>
      </c>
      <c r="N40">
        <f>J36</f>
        <v>-100</v>
      </c>
    </row>
    <row r="41" spans="1:14" x14ac:dyDescent="0.25">
      <c r="A41" t="s">
        <v>29</v>
      </c>
      <c r="B41" s="1">
        <v>2040</v>
      </c>
      <c r="C41" s="1">
        <v>2000</v>
      </c>
      <c r="D41" s="1">
        <f>B41-C41</f>
        <v>40</v>
      </c>
      <c r="E41" s="4">
        <f>B41/B48</f>
        <v>0.26842105263157895</v>
      </c>
      <c r="F41" s="4">
        <f>C41/C48</f>
        <v>0.30769230769230771</v>
      </c>
      <c r="M41" t="s">
        <v>111</v>
      </c>
      <c r="N41">
        <f>D40</f>
        <v>250</v>
      </c>
    </row>
    <row r="42" spans="1:14" x14ac:dyDescent="0.25">
      <c r="E42" s="4"/>
      <c r="F42" s="4"/>
      <c r="M42" t="s">
        <v>107</v>
      </c>
      <c r="N42">
        <f>N39-N40+N41</f>
        <v>-200</v>
      </c>
    </row>
    <row r="43" spans="1:14" x14ac:dyDescent="0.25">
      <c r="A43" s="2" t="s">
        <v>30</v>
      </c>
      <c r="E43" s="4"/>
      <c r="F43" s="4"/>
    </row>
    <row r="44" spans="1:14" x14ac:dyDescent="0.25">
      <c r="A44" t="s">
        <v>31</v>
      </c>
      <c r="B44" s="1">
        <v>4000</v>
      </c>
      <c r="C44" s="1">
        <v>3000</v>
      </c>
      <c r="D44" s="1">
        <f>B44-C44</f>
        <v>1000</v>
      </c>
      <c r="E44" s="4">
        <f>B44/B48</f>
        <v>0.52631578947368418</v>
      </c>
      <c r="F44" s="4">
        <f>C44/C48</f>
        <v>0.46153846153846156</v>
      </c>
    </row>
    <row r="45" spans="1:14" x14ac:dyDescent="0.25">
      <c r="A45" t="s">
        <v>32</v>
      </c>
      <c r="B45" s="1">
        <v>1560</v>
      </c>
      <c r="C45" s="1">
        <v>1500</v>
      </c>
      <c r="D45" s="1">
        <f>B45-C45</f>
        <v>60</v>
      </c>
      <c r="E45" s="4">
        <f>B45/B48</f>
        <v>0.20526315789473684</v>
      </c>
      <c r="F45" s="4">
        <f>C45/C48</f>
        <v>0.23076923076923078</v>
      </c>
    </row>
    <row r="46" spans="1:14" x14ac:dyDescent="0.25">
      <c r="A46" t="s">
        <v>91</v>
      </c>
      <c r="B46" s="1">
        <v>5560</v>
      </c>
      <c r="C46" s="1">
        <v>4500</v>
      </c>
      <c r="D46" s="1">
        <f>B46-C46</f>
        <v>1060</v>
      </c>
      <c r="E46" s="4">
        <f>B46/B48</f>
        <v>0.73157894736842111</v>
      </c>
      <c r="F46" s="4">
        <f>C46/C48</f>
        <v>0.69230769230769229</v>
      </c>
    </row>
    <row r="47" spans="1:14" x14ac:dyDescent="0.25">
      <c r="E47" s="4"/>
      <c r="F47" s="4"/>
    </row>
    <row r="48" spans="1:14" x14ac:dyDescent="0.25">
      <c r="A48" s="2" t="s">
        <v>33</v>
      </c>
      <c r="B48" s="3">
        <v>7600</v>
      </c>
      <c r="C48" s="3">
        <v>6500</v>
      </c>
      <c r="D48" s="1">
        <f>B48-C48</f>
        <v>1100</v>
      </c>
      <c r="E48" s="4">
        <f>B48/B48</f>
        <v>1</v>
      </c>
      <c r="F48" s="4">
        <f>C48/C48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2023-08-31T13:05:17Z</dcterms:modified>
</cp:coreProperties>
</file>