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nd\Documents\"/>
    </mc:Choice>
  </mc:AlternateContent>
  <xr:revisionPtr revIDLastSave="0" documentId="8_{F54EE322-221E-4AA0-9C2E-726894020A76}" xr6:coauthVersionLast="47" xr6:coauthVersionMax="47" xr10:uidLastSave="{00000000-0000-0000-0000-000000000000}"/>
  <bookViews>
    <workbookView xWindow="-120" yWindow="-120" windowWidth="29040" windowHeight="158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<sst xmlns="http://schemas.openxmlformats.org/spreadsheetml/2006/main" count="71" uniqueCount="34">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</sst>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B655C"/>
        <bgColor indexed="64"/>
      </patternFill>
    </fill>
    <fill>
      <patternFill patternType="solid">
        <fgColor rgb="FFE2BD7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0" fillId="0" borderId="0" xfId="0" applyAlignment="1">
      <alignment horizontal="left" indent="3"/>
    </xf>
    <xf numFmtId="0" fontId="3" fillId="4" borderId="0" xfId="0" applyFont="1" applyFill="1" applyAlignment="1">
      <alignment horizontal="left" indent="3"/>
    </xf>
    <xf numFmtId="0" fontId="2" fillId="2" borderId="0" xfId="3" applyAlignment="1">
      <alignment horizontal="left" indent="2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  <color rgb="FF0B65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F-41F7-B75E-E1AEC450FA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F-41F7-B75E-E1AEC450FA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F-41F7-B75E-E1AEC450FA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F-41F7-B75E-E1AEC450FA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4F-41F7-B75E-E1AEC450FAB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4F-41F7-B75E-E1AEC450F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8660</xdr:colOff>
      <xdr:row>1</xdr:row>
      <xdr:rowOff>181841</xdr:rowOff>
    </xdr:from>
    <xdr:to>
      <xdr:col>3</xdr:col>
      <xdr:colOff>995796</xdr:colOff>
      <xdr:row>9</xdr:row>
      <xdr:rowOff>51955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B52C8F7-B763-1B40-BF82-A7B6FAA78950}"/>
            </a:ext>
          </a:extLst>
        </xdr:cNvPr>
        <xdr:cNvSpPr/>
      </xdr:nvSpPr>
      <xdr:spPr>
        <a:xfrm>
          <a:off x="372342" y="372341"/>
          <a:ext cx="5273386" cy="1394114"/>
        </a:xfrm>
        <a:prstGeom prst="roundRect">
          <a:avLst>
            <a:gd name="adj" fmla="val 6108"/>
          </a:avLst>
        </a:prstGeom>
        <a:solidFill>
          <a:srgbClr val="0B655C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      LUDIFER</a:t>
          </a:r>
          <a:r>
            <a:rPr lang="pt-BR" sz="2400" baseline="0">
              <a:latin typeface="Segoe UI Black" panose="020B0A02040204020203" pitchFamily="34" charset="0"/>
              <a:ea typeface="Segoe UI Black" panose="020B0A02040204020203" pitchFamily="34" charset="0"/>
            </a:rPr>
            <a:t> INVESTIMENTOS</a:t>
          </a:r>
          <a:endParaRPr lang="pt-BR" sz="2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1</xdr:col>
      <xdr:colOff>225134</xdr:colOff>
      <xdr:row>3</xdr:row>
      <xdr:rowOff>138545</xdr:rowOff>
    </xdr:from>
    <xdr:to>
      <xdr:col>1</xdr:col>
      <xdr:colOff>909203</xdr:colOff>
      <xdr:row>7</xdr:row>
      <xdr:rowOff>77932</xdr:rowOff>
    </xdr:to>
    <xdr:pic>
      <xdr:nvPicPr>
        <xdr:cNvPr id="5" name="Gráfico 4" descr="Dólar com preenchimento sólido">
          <a:extLst>
            <a:ext uri="{FF2B5EF4-FFF2-40B4-BE49-F238E27FC236}">
              <a16:creationId xmlns:a16="http://schemas.microsoft.com/office/drawing/2014/main" id="{252500F1-577A-1AAF-E8A2-2D978F0FC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8816" y="710045"/>
          <a:ext cx="684069" cy="701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F17" sqref="F17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6" t="s">
        <v>15</v>
      </c>
      <c r="C11" s="57"/>
      <c r="D11" s="58"/>
    </row>
    <row r="12" spans="2:4" ht="17.25" x14ac:dyDescent="0.3">
      <c r="B12" s="39" t="s">
        <v>14</v>
      </c>
      <c r="C12" s="40"/>
      <c r="D12" s="19">
        <v>2000</v>
      </c>
    </row>
    <row r="13" spans="2:4" ht="17.25" x14ac:dyDescent="0.3">
      <c r="B13" s="41" t="s">
        <v>13</v>
      </c>
      <c r="C13" s="42"/>
      <c r="D13" s="20">
        <v>6.0000000000000001E-3</v>
      </c>
    </row>
    <row r="14" spans="2:4" ht="18" thickBot="1" x14ac:dyDescent="0.35">
      <c r="B14" s="45" t="s">
        <v>33</v>
      </c>
      <c r="C14" s="46"/>
      <c r="D14" s="21">
        <f>D12*30%</f>
        <v>600</v>
      </c>
    </row>
    <row r="15" spans="2:4" ht="15.75" thickBot="1" x14ac:dyDescent="0.3"/>
    <row r="16" spans="2:4" ht="28.5" customHeight="1" x14ac:dyDescent="0.25">
      <c r="B16" s="52" t="s">
        <v>5</v>
      </c>
      <c r="C16" s="53"/>
      <c r="D16" s="54"/>
    </row>
    <row r="17" spans="1:6" ht="17.25" x14ac:dyDescent="0.3">
      <c r="B17" s="39" t="s">
        <v>0</v>
      </c>
      <c r="C17" s="40"/>
      <c r="D17" s="14">
        <v>200</v>
      </c>
    </row>
    <row r="18" spans="1:6" ht="17.25" x14ac:dyDescent="0.3">
      <c r="B18" s="41" t="s">
        <v>1</v>
      </c>
      <c r="C18" s="42"/>
      <c r="D18" s="15">
        <v>5</v>
      </c>
    </row>
    <row r="19" spans="1:6" ht="17.25" x14ac:dyDescent="0.3">
      <c r="B19" s="41" t="s">
        <v>2</v>
      </c>
      <c r="C19" s="42"/>
      <c r="D19" s="16">
        <v>1.0789999999999999E-2</v>
      </c>
    </row>
    <row r="20" spans="1:6" ht="17.25" x14ac:dyDescent="0.3">
      <c r="B20" s="47" t="s">
        <v>3</v>
      </c>
      <c r="C20" s="48"/>
      <c r="D20" s="17">
        <f>FV(taxa_mensal,qtd_anos*12,aporte*-1)</f>
        <v>16755.382799697527</v>
      </c>
    </row>
    <row r="21" spans="1:6" ht="18" thickBot="1" x14ac:dyDescent="0.35">
      <c r="B21" s="43" t="s">
        <v>4</v>
      </c>
      <c r="C21" s="44"/>
      <c r="D21" s="18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52" t="s">
        <v>11</v>
      </c>
      <c r="C23" s="53"/>
      <c r="D23" s="55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5">
      <c r="B32" s="51" t="s">
        <v>20</v>
      </c>
      <c r="C32" s="23" t="s">
        <v>17</v>
      </c>
      <c r="D32" s="22"/>
    </row>
    <row r="33" spans="2:4" x14ac:dyDescent="0.25">
      <c r="B33" s="50" t="s">
        <v>19</v>
      </c>
      <c r="C33" s="25">
        <f>aporte</f>
        <v>200</v>
      </c>
      <c r="D33" s="24"/>
    </row>
    <row r="35" spans="2:4" x14ac:dyDescent="0.25">
      <c r="B35" s="26" t="s">
        <v>21</v>
      </c>
      <c r="C35" s="26" t="s">
        <v>22</v>
      </c>
      <c r="D35" s="26" t="s">
        <v>23</v>
      </c>
    </row>
    <row r="36" spans="2:4" x14ac:dyDescent="0.25">
      <c r="B36" s="49" t="s">
        <v>24</v>
      </c>
      <c r="C36" s="4">
        <f>VLOOKUP($C$32&amp;"-"&amp;B36,Planilha2!$A:$D,4,FALSE)</f>
        <v>0.32</v>
      </c>
      <c r="D36" s="29">
        <f>C36*$C$33</f>
        <v>64</v>
      </c>
    </row>
    <row r="37" spans="2:4" x14ac:dyDescent="0.25">
      <c r="B37" s="49" t="s">
        <v>25</v>
      </c>
      <c r="C37" s="4">
        <f>VLOOKUP($C$32&amp;"-"&amp;B37,Planilha2!$A:$D,4,FALSE)</f>
        <v>0.35</v>
      </c>
      <c r="D37" s="29">
        <f t="shared" ref="D37:D41" si="0">C37*$C$33</f>
        <v>70</v>
      </c>
    </row>
    <row r="38" spans="2:4" x14ac:dyDescent="0.25">
      <c r="B38" s="49" t="s">
        <v>26</v>
      </c>
      <c r="C38" s="4">
        <f>VLOOKUP($C$32&amp;"-"&amp;B38,Planilha2!$A:$D,4,FALSE)</f>
        <v>0.08</v>
      </c>
      <c r="D38" s="29">
        <f t="shared" si="0"/>
        <v>16</v>
      </c>
    </row>
    <row r="39" spans="2:4" x14ac:dyDescent="0.25">
      <c r="B39" s="49" t="s">
        <v>27</v>
      </c>
      <c r="C39" s="4">
        <f>VLOOKUP($C$32&amp;"-"&amp;B39,Planilha2!$A:$D,4,FALSE)</f>
        <v>0.05</v>
      </c>
      <c r="D39" s="29">
        <f t="shared" si="0"/>
        <v>10</v>
      </c>
    </row>
    <row r="40" spans="2:4" x14ac:dyDescent="0.25">
      <c r="B40" s="49" t="s">
        <v>28</v>
      </c>
      <c r="C40" s="4">
        <f>VLOOKUP($C$32&amp;"-"&amp;B40,Planilha2!$A:$D,4,FALSE)</f>
        <v>0.1</v>
      </c>
      <c r="D40" s="29">
        <f t="shared" si="0"/>
        <v>20</v>
      </c>
    </row>
    <row r="41" spans="2:4" x14ac:dyDescent="0.25">
      <c r="B41" s="49" t="s">
        <v>29</v>
      </c>
      <c r="C41" s="4">
        <f>VLOOKUP($C$32&amp;"-"&amp;B41,Planilha2!$A:$D,4,FALSE)</f>
        <v>0.1</v>
      </c>
      <c r="D41" s="29">
        <f t="shared" si="0"/>
        <v>20</v>
      </c>
    </row>
    <row r="42" spans="2:4" x14ac:dyDescent="0.25">
      <c r="B42" s="27"/>
      <c r="C42" s="27"/>
      <c r="D42" s="28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G22" sqref="G22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7" t="s">
        <v>31</v>
      </c>
      <c r="B2" s="37" t="s">
        <v>20</v>
      </c>
      <c r="C2" s="38" t="s">
        <v>21</v>
      </c>
      <c r="D2" s="38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6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0" t="str">
        <f t="shared" si="0"/>
        <v>Conservador-HOTELARIAS</v>
      </c>
      <c r="B8" s="30" t="s">
        <v>16</v>
      </c>
      <c r="C8" s="31" t="s">
        <v>29</v>
      </c>
      <c r="D8" s="32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3" t="str">
        <f t="shared" si="0"/>
        <v>Moderado-TIJOLO</v>
      </c>
      <c r="B10" s="33" t="s">
        <v>17</v>
      </c>
      <c r="C10" s="34" t="s">
        <v>25</v>
      </c>
      <c r="D10" s="35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0" t="str">
        <f t="shared" si="0"/>
        <v>Moderado-HOTELARIAS</v>
      </c>
      <c r="B14" s="30" t="s">
        <v>17</v>
      </c>
      <c r="C14" s="31" t="s">
        <v>29</v>
      </c>
      <c r="D14" s="32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LUAN DIAS FERNANDES</cp:lastModifiedBy>
  <dcterms:created xsi:type="dcterms:W3CDTF">2025-04-16T18:38:03Z</dcterms:created>
  <dcterms:modified xsi:type="dcterms:W3CDTF">2025-05-20T21:44:00Z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